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md.sharepoint.com/sites/usmo-finrep-FinAff/Shared Documents/FinAff/Debt_ Digital Accessibility Reports/Debt Management/Revenue Bonds/EXCEL/"/>
    </mc:Choice>
  </mc:AlternateContent>
  <xr:revisionPtr revIDLastSave="0" documentId="8_{9B30B896-E6DD-41BD-AE2A-B5233515C889}" xr6:coauthVersionLast="47" xr6:coauthVersionMax="47" xr10:uidLastSave="{00000000-0000-0000-0000-000000000000}"/>
  <bookViews>
    <workbookView xWindow="29550" yWindow="615" windowWidth="28245" windowHeight="14415" tabRatio="1000" xr2:uid="{A042D204-F8C0-4D36-8FEB-C6AE28989CD7}"/>
  </bookViews>
  <sheets>
    <sheet name="Ref in 2015A" sheetId="12" r:id="rId1"/>
  </sheets>
  <definedNames>
    <definedName name="_xlnm.Print_Titles" localSheetId="0">'Ref in 2015A'!$A:$A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7" i="12" l="1"/>
  <c r="O47" i="12"/>
  <c r="P46" i="12"/>
  <c r="O46" i="12"/>
  <c r="P45" i="12"/>
  <c r="P44" i="12"/>
  <c r="O44" i="12"/>
  <c r="Q44" i="12" s="1"/>
  <c r="P43" i="12"/>
  <c r="AR43" i="12" s="1"/>
  <c r="O43" i="12"/>
  <c r="Q43" i="12"/>
  <c r="P42" i="12"/>
  <c r="Q42" i="12" s="1"/>
  <c r="P41" i="12"/>
  <c r="O41" i="12"/>
  <c r="P40" i="12"/>
  <c r="P39" i="12"/>
  <c r="AR39" i="12" s="1"/>
  <c r="DX39" i="12" s="1"/>
  <c r="O39" i="12"/>
  <c r="Q39" i="12"/>
  <c r="P38" i="12"/>
  <c r="P37" i="12"/>
  <c r="AR37" i="12" s="1"/>
  <c r="O37" i="12"/>
  <c r="P36" i="12"/>
  <c r="P35" i="12"/>
  <c r="O35" i="12"/>
  <c r="P34" i="12"/>
  <c r="P33" i="12"/>
  <c r="AR33" i="12"/>
  <c r="O33" i="12"/>
  <c r="P32" i="12"/>
  <c r="AR32" i="12" s="1"/>
  <c r="Q32" i="12"/>
  <c r="P31" i="12"/>
  <c r="AR31" i="12" s="1"/>
  <c r="O31" i="12"/>
  <c r="AQ31" i="12"/>
  <c r="CE31" i="12"/>
  <c r="P30" i="12"/>
  <c r="O30" i="12"/>
  <c r="P29" i="12"/>
  <c r="AR29" i="12" s="1"/>
  <c r="DT29" i="12" s="1"/>
  <c r="O29" i="12"/>
  <c r="P28" i="12"/>
  <c r="P27" i="12"/>
  <c r="AR27" i="12" s="1"/>
  <c r="DX27" i="12" s="1"/>
  <c r="O27" i="12"/>
  <c r="AQ27" i="12" s="1"/>
  <c r="DK27" i="12" s="1"/>
  <c r="P26" i="12"/>
  <c r="P25" i="12"/>
  <c r="O25" i="12"/>
  <c r="AQ25" i="12"/>
  <c r="DK25" i="12" s="1"/>
  <c r="DM25" i="12" s="1"/>
  <c r="P24" i="12"/>
  <c r="P23" i="12"/>
  <c r="O23" i="12"/>
  <c r="AQ23" i="12"/>
  <c r="DK23" i="12"/>
  <c r="P22" i="12"/>
  <c r="AR22" i="12"/>
  <c r="BD22" i="12" s="1"/>
  <c r="DH22" i="12"/>
  <c r="DI22" i="12" s="1"/>
  <c r="P21" i="12"/>
  <c r="O21" i="12"/>
  <c r="P20" i="12"/>
  <c r="Q20" i="12"/>
  <c r="P19" i="12"/>
  <c r="O19" i="12"/>
  <c r="P18" i="12"/>
  <c r="Q18" i="12"/>
  <c r="P17" i="12"/>
  <c r="AR17" i="12" s="1"/>
  <c r="O17" i="12"/>
  <c r="P16" i="12"/>
  <c r="P15" i="12"/>
  <c r="AR15" i="12" s="1"/>
  <c r="DL15" i="12" s="1"/>
  <c r="O15" i="12"/>
  <c r="AQ15" i="12" s="1"/>
  <c r="DW15" i="12" s="1"/>
  <c r="P14" i="12"/>
  <c r="Q14" i="12" s="1"/>
  <c r="P13" i="12"/>
  <c r="AR13" i="12" s="1"/>
  <c r="O13" i="12"/>
  <c r="AQ13" i="12" s="1"/>
  <c r="DW13" i="12" s="1"/>
  <c r="P12" i="12"/>
  <c r="AR12" i="12"/>
  <c r="P11" i="12"/>
  <c r="O11" i="12"/>
  <c r="P10" i="12"/>
  <c r="AR10" i="12"/>
  <c r="AS10" i="12" s="1"/>
  <c r="P9" i="12"/>
  <c r="AR9" i="12"/>
  <c r="O9" i="12"/>
  <c r="AQ9" i="12"/>
  <c r="N49" i="12"/>
  <c r="M49" i="12"/>
  <c r="EB49" i="12"/>
  <c r="EA49" i="12"/>
  <c r="AN49" i="12"/>
  <c r="AM49" i="12"/>
  <c r="AJ49" i="12"/>
  <c r="AI49" i="12"/>
  <c r="AF49" i="12"/>
  <c r="AE49" i="12"/>
  <c r="AB49" i="12"/>
  <c r="AA49" i="12"/>
  <c r="X49" i="12"/>
  <c r="W49" i="12"/>
  <c r="T49" i="12"/>
  <c r="S49" i="12"/>
  <c r="L49" i="12"/>
  <c r="K49" i="12"/>
  <c r="J49" i="12"/>
  <c r="I49" i="12"/>
  <c r="H49" i="12"/>
  <c r="G49" i="12"/>
  <c r="F49" i="12"/>
  <c r="E49" i="12"/>
  <c r="D49" i="12"/>
  <c r="C49" i="12"/>
  <c r="EC47" i="12"/>
  <c r="DW47" i="12"/>
  <c r="DS47" i="12"/>
  <c r="DO47" i="12"/>
  <c r="DK47" i="12"/>
  <c r="DG47" i="12"/>
  <c r="DC47" i="12"/>
  <c r="CY47" i="12"/>
  <c r="CU47" i="12"/>
  <c r="CQ47" i="12"/>
  <c r="CM47" i="12"/>
  <c r="CI47" i="12"/>
  <c r="CE47" i="12"/>
  <c r="CA47" i="12"/>
  <c r="BW47" i="12"/>
  <c r="BS47" i="12"/>
  <c r="BO47" i="12"/>
  <c r="BK47" i="12"/>
  <c r="BG47" i="12"/>
  <c r="BC47" i="12"/>
  <c r="EC46" i="12"/>
  <c r="EC45" i="12"/>
  <c r="EC44" i="12"/>
  <c r="AR44" i="12"/>
  <c r="EC43" i="12"/>
  <c r="DD43" i="12"/>
  <c r="EC42" i="12"/>
  <c r="CN42" i="12"/>
  <c r="CO42" i="12"/>
  <c r="CF42" i="12"/>
  <c r="CG42" i="12" s="1"/>
  <c r="BH42" i="12"/>
  <c r="BI42" i="12"/>
  <c r="AS42" i="12"/>
  <c r="AR42" i="12"/>
  <c r="DT42" i="12" s="1"/>
  <c r="DU42" i="12" s="1"/>
  <c r="EC41" i="12"/>
  <c r="AR41" i="12"/>
  <c r="DP41" i="12"/>
  <c r="EC40" i="12"/>
  <c r="AR40" i="12"/>
  <c r="DX40" i="12" s="1"/>
  <c r="DY40" i="12" s="1"/>
  <c r="EC39" i="12"/>
  <c r="AO39" i="12"/>
  <c r="EC38" i="12"/>
  <c r="AO38" i="12"/>
  <c r="EC37" i="12"/>
  <c r="AO37" i="12"/>
  <c r="AQ37" i="12"/>
  <c r="EC36" i="12"/>
  <c r="AO36" i="12"/>
  <c r="EC35" i="12"/>
  <c r="AO35" i="12"/>
  <c r="AG35" i="12"/>
  <c r="AQ35" i="12"/>
  <c r="EC34" i="12"/>
  <c r="AO34" i="12"/>
  <c r="AG34" i="12"/>
  <c r="EC33" i="12"/>
  <c r="AO33" i="12"/>
  <c r="AG33" i="12"/>
  <c r="AC33" i="12"/>
  <c r="EC32" i="12"/>
  <c r="AO32" i="12"/>
  <c r="AG32" i="12"/>
  <c r="AC32" i="12"/>
  <c r="EC31" i="12"/>
  <c r="AO31" i="12"/>
  <c r="AG31" i="12"/>
  <c r="AC31" i="12"/>
  <c r="EC30" i="12"/>
  <c r="AO30" i="12"/>
  <c r="AG30" i="12"/>
  <c r="AC30" i="12"/>
  <c r="AR30" i="12"/>
  <c r="DL30" i="12" s="1"/>
  <c r="EC29" i="12"/>
  <c r="AO29" i="12"/>
  <c r="AG29" i="12"/>
  <c r="AC29" i="12"/>
  <c r="EC28" i="12"/>
  <c r="AO28" i="12"/>
  <c r="AG28" i="12"/>
  <c r="AC28" i="12"/>
  <c r="AR28" i="12"/>
  <c r="DT28" i="12"/>
  <c r="DU28" i="12"/>
  <c r="EC27" i="12"/>
  <c r="AO27" i="12"/>
  <c r="AK27" i="12"/>
  <c r="AG27" i="12"/>
  <c r="AC27" i="12"/>
  <c r="Q27" i="12"/>
  <c r="EC26" i="12"/>
  <c r="AO26" i="12"/>
  <c r="AK26" i="12"/>
  <c r="AG26" i="12"/>
  <c r="AC26" i="12"/>
  <c r="EC25" i="12"/>
  <c r="AR25" i="12"/>
  <c r="BH25" i="12" s="1"/>
  <c r="DL25" i="12"/>
  <c r="AO25" i="12"/>
  <c r="AK25" i="12"/>
  <c r="AG25" i="12"/>
  <c r="AC25" i="12"/>
  <c r="Q25" i="12"/>
  <c r="EC24" i="12"/>
  <c r="AO24" i="12"/>
  <c r="AK24" i="12"/>
  <c r="AG24" i="12"/>
  <c r="AC24" i="12"/>
  <c r="EC23" i="12"/>
  <c r="AR23" i="12"/>
  <c r="DP23" i="12"/>
  <c r="AO23" i="12"/>
  <c r="AK23" i="12"/>
  <c r="AG23" i="12"/>
  <c r="AC23" i="12"/>
  <c r="Q23" i="12"/>
  <c r="EC22" i="12"/>
  <c r="AO22" i="12"/>
  <c r="AK22" i="12"/>
  <c r="AG22" i="12"/>
  <c r="AC22" i="12"/>
  <c r="EC21" i="12"/>
  <c r="AQ21" i="12"/>
  <c r="DC21" i="12" s="1"/>
  <c r="AO21" i="12"/>
  <c r="AK21" i="12"/>
  <c r="AG21" i="12"/>
  <c r="AC21" i="12"/>
  <c r="EC20" i="12"/>
  <c r="AR20" i="12"/>
  <c r="DL20" i="12" s="1"/>
  <c r="DM20" i="12" s="1"/>
  <c r="AO20" i="12"/>
  <c r="AK20" i="12"/>
  <c r="AG20" i="12"/>
  <c r="AC20" i="12"/>
  <c r="EC19" i="12"/>
  <c r="AQ19" i="12"/>
  <c r="DO19" i="12" s="1"/>
  <c r="AO19" i="12"/>
  <c r="AK19" i="12"/>
  <c r="AG19" i="12"/>
  <c r="AC19" i="12"/>
  <c r="EC18" i="12"/>
  <c r="AR18" i="12"/>
  <c r="DT18" i="12"/>
  <c r="DU18" i="12" s="1"/>
  <c r="AO18" i="12"/>
  <c r="AK18" i="12"/>
  <c r="AG18" i="12"/>
  <c r="AC18" i="12"/>
  <c r="EC17" i="12"/>
  <c r="AO17" i="12"/>
  <c r="AK17" i="12"/>
  <c r="AG17" i="12"/>
  <c r="AC17" i="12"/>
  <c r="EC16" i="12"/>
  <c r="AO16" i="12"/>
  <c r="AK16" i="12"/>
  <c r="AG16" i="12"/>
  <c r="AC16" i="12"/>
  <c r="AR16" i="12"/>
  <c r="EC15" i="12"/>
  <c r="AO15" i="12"/>
  <c r="AK15" i="12"/>
  <c r="AG15" i="12"/>
  <c r="AC15" i="12"/>
  <c r="EC14" i="12"/>
  <c r="AO14" i="12"/>
  <c r="AK14" i="12"/>
  <c r="AG14" i="12"/>
  <c r="AC14" i="12"/>
  <c r="EC13" i="12"/>
  <c r="AO13" i="12"/>
  <c r="AK13" i="12"/>
  <c r="AG13" i="12"/>
  <c r="AC13" i="12"/>
  <c r="Y13" i="12"/>
  <c r="EC12" i="12"/>
  <c r="AO12" i="12"/>
  <c r="AK12" i="12"/>
  <c r="AG12" i="12"/>
  <c r="AC12" i="12"/>
  <c r="Y12" i="12"/>
  <c r="EC11" i="12"/>
  <c r="AO11" i="12"/>
  <c r="AK11" i="12"/>
  <c r="AG11" i="12"/>
  <c r="AC11" i="12"/>
  <c r="Y11" i="12"/>
  <c r="U11" i="12"/>
  <c r="EC10" i="12"/>
  <c r="DY10" i="12"/>
  <c r="DU10" i="12"/>
  <c r="DQ10" i="12"/>
  <c r="DL10" i="12"/>
  <c r="AZ10" i="12" s="1"/>
  <c r="BA10" i="12" s="1"/>
  <c r="DM10" i="12"/>
  <c r="DI10" i="12"/>
  <c r="DE10" i="12"/>
  <c r="DA10" i="12"/>
  <c r="CW10" i="12"/>
  <c r="CS10" i="12"/>
  <c r="CO10" i="12"/>
  <c r="CK10" i="12"/>
  <c r="CG10" i="12"/>
  <c r="CC10" i="12"/>
  <c r="BY10" i="12"/>
  <c r="BU10" i="12"/>
  <c r="BQ10" i="12"/>
  <c r="BM10" i="12"/>
  <c r="BI10" i="12"/>
  <c r="BE10" i="12"/>
  <c r="AW10" i="12"/>
  <c r="AO10" i="12"/>
  <c r="AK10" i="12"/>
  <c r="AG10" i="12"/>
  <c r="AC10" i="12"/>
  <c r="Y10" i="12"/>
  <c r="U10" i="12"/>
  <c r="U49" i="12"/>
  <c r="Q10" i="12"/>
  <c r="EC9" i="12"/>
  <c r="DY9" i="12"/>
  <c r="DU9" i="12"/>
  <c r="DM9" i="12"/>
  <c r="DI9" i="12"/>
  <c r="DE9" i="12"/>
  <c r="DA9" i="12"/>
  <c r="CW9" i="12"/>
  <c r="CS9" i="12"/>
  <c r="CO9" i="12"/>
  <c r="CK9" i="12"/>
  <c r="CG9" i="12"/>
  <c r="CC9" i="12"/>
  <c r="BY9" i="12"/>
  <c r="BU9" i="12"/>
  <c r="BQ9" i="12"/>
  <c r="BM9" i="12"/>
  <c r="BI9" i="12"/>
  <c r="BE9" i="12"/>
  <c r="AZ9" i="12"/>
  <c r="AY9" i="12"/>
  <c r="AW9" i="12"/>
  <c r="AO9" i="12"/>
  <c r="AK9" i="12"/>
  <c r="AG9" i="12"/>
  <c r="AC9" i="12"/>
  <c r="Y9" i="12"/>
  <c r="U9" i="12"/>
  <c r="EC8" i="12"/>
  <c r="DY8" i="12"/>
  <c r="DU8" i="12"/>
  <c r="DM8" i="12"/>
  <c r="DI8" i="12"/>
  <c r="DE8" i="12"/>
  <c r="DA8" i="12"/>
  <c r="CW8" i="12"/>
  <c r="CS8" i="12"/>
  <c r="CO8" i="12"/>
  <c r="CK8" i="12"/>
  <c r="CG8" i="12"/>
  <c r="CC8" i="12"/>
  <c r="BY8" i="12"/>
  <c r="BU8" i="12"/>
  <c r="BQ8" i="12"/>
  <c r="BM8" i="12"/>
  <c r="BI8" i="12"/>
  <c r="BE8" i="12"/>
  <c r="AZ8" i="12"/>
  <c r="BA8" i="12" s="1"/>
  <c r="AW8" i="12"/>
  <c r="AS8" i="12"/>
  <c r="AO8" i="12"/>
  <c r="AK8" i="12"/>
  <c r="AG8" i="12"/>
  <c r="AC8" i="12"/>
  <c r="Y8" i="12"/>
  <c r="U8" i="12"/>
  <c r="P8" i="12"/>
  <c r="AZ6" i="12"/>
  <c r="AG49" i="12"/>
  <c r="AC49" i="12"/>
  <c r="BK23" i="12"/>
  <c r="CU23" i="12"/>
  <c r="BK25" i="12"/>
  <c r="DW25" i="12"/>
  <c r="CB40" i="12"/>
  <c r="CC40" i="12"/>
  <c r="AU13" i="12"/>
  <c r="AW13" i="12" s="1"/>
  <c r="CF20" i="12"/>
  <c r="CG20" i="12"/>
  <c r="CE21" i="12"/>
  <c r="CJ22" i="12"/>
  <c r="CK22" i="12"/>
  <c r="BS23" i="12"/>
  <c r="BU23" i="12" s="1"/>
  <c r="DW23" i="12"/>
  <c r="DY23" i="12" s="1"/>
  <c r="BS25" i="12"/>
  <c r="AS40" i="12"/>
  <c r="CJ40" i="12"/>
  <c r="CK40" i="12" s="1"/>
  <c r="CV42" i="12"/>
  <c r="CW42" i="12"/>
  <c r="AQ44" i="12"/>
  <c r="CU44" i="12" s="1"/>
  <c r="CW44" i="12" s="1"/>
  <c r="AU44" i="12"/>
  <c r="BL44" i="12"/>
  <c r="AS16" i="12"/>
  <c r="AU21" i="12"/>
  <c r="DP22" i="12"/>
  <c r="DQ22" i="12" s="1"/>
  <c r="CF23" i="12"/>
  <c r="CA25" i="12"/>
  <c r="AV40" i="12"/>
  <c r="AW40" i="12"/>
  <c r="DH40" i="12"/>
  <c r="DI40" i="12" s="1"/>
  <c r="BP44" i="12"/>
  <c r="CJ44" i="12"/>
  <c r="DL44" i="12"/>
  <c r="CF17" i="12"/>
  <c r="BW21" i="12"/>
  <c r="AS22" i="12"/>
  <c r="BD23" i="12"/>
  <c r="CN23" i="12"/>
  <c r="CU25" i="12"/>
  <c r="CW25" i="12" s="1"/>
  <c r="BD40" i="12"/>
  <c r="BE40" i="12" s="1"/>
  <c r="DP40" i="12"/>
  <c r="DQ40" i="12" s="1"/>
  <c r="CV44" i="12"/>
  <c r="DT37" i="12"/>
  <c r="DU37" i="12" s="1"/>
  <c r="CN37" i="12"/>
  <c r="BD37" i="12"/>
  <c r="DP37" i="12"/>
  <c r="CF37" i="12"/>
  <c r="BX37" i="12"/>
  <c r="CZ37" i="12"/>
  <c r="BP37" i="12"/>
  <c r="BQ37" i="12" s="1"/>
  <c r="P49" i="12"/>
  <c r="DX32" i="12"/>
  <c r="DY32" i="12" s="1"/>
  <c r="DP32" i="12"/>
  <c r="DQ32" i="12" s="1"/>
  <c r="CV32" i="12"/>
  <c r="CW32" i="12"/>
  <c r="CF32" i="12"/>
  <c r="CG32" i="12"/>
  <c r="AS32" i="12"/>
  <c r="CJ32" i="12"/>
  <c r="CK32" i="12" s="1"/>
  <c r="BP32" i="12"/>
  <c r="BQ32" i="12" s="1"/>
  <c r="DL32" i="12"/>
  <c r="DM32" i="12" s="1"/>
  <c r="CB32" i="12"/>
  <c r="CC32" i="12" s="1"/>
  <c r="BH32" i="12"/>
  <c r="BI32" i="12"/>
  <c r="CZ32" i="12"/>
  <c r="DA32" i="12"/>
  <c r="DH32" i="12"/>
  <c r="DI32" i="12" s="1"/>
  <c r="CN32" i="12"/>
  <c r="CO32" i="12"/>
  <c r="BT32" i="12"/>
  <c r="BU32" i="12" s="1"/>
  <c r="BD32" i="12"/>
  <c r="BE32" i="12" s="1"/>
  <c r="DT32" i="12"/>
  <c r="DU32" i="12"/>
  <c r="AV32" i="12"/>
  <c r="AW32" i="12"/>
  <c r="DH31" i="12"/>
  <c r="AV31" i="12"/>
  <c r="BH29" i="12"/>
  <c r="CJ29" i="12"/>
  <c r="BP29" i="12"/>
  <c r="CZ29" i="12"/>
  <c r="BX29" i="12"/>
  <c r="DL29" i="12"/>
  <c r="BD29" i="12"/>
  <c r="CF29" i="12"/>
  <c r="Q28" i="12"/>
  <c r="CU37" i="12"/>
  <c r="CW37" i="12" s="1"/>
  <c r="DO37" i="12"/>
  <c r="BK37" i="12"/>
  <c r="CE37" i="12"/>
  <c r="CG37" i="12" s="1"/>
  <c r="DW37" i="12"/>
  <c r="DY37" i="12" s="1"/>
  <c r="Q37" i="12"/>
  <c r="BC37" i="12"/>
  <c r="BS37" i="12"/>
  <c r="DG37" i="12"/>
  <c r="DC35" i="12"/>
  <c r="BO35" i="12"/>
  <c r="DO31" i="12"/>
  <c r="CM31" i="12"/>
  <c r="DP12" i="12"/>
  <c r="DQ12" i="12" s="1"/>
  <c r="CV12" i="12"/>
  <c r="CW12" i="12" s="1"/>
  <c r="CJ12" i="12"/>
  <c r="CK12" i="12"/>
  <c r="BP12" i="12"/>
  <c r="BQ12" i="12"/>
  <c r="BD12" i="12"/>
  <c r="AS12" i="12"/>
  <c r="DX12" i="12"/>
  <c r="DY12" i="12"/>
  <c r="DD12" i="12"/>
  <c r="DE12" i="12" s="1"/>
  <c r="CR12" i="12"/>
  <c r="CS12" i="12" s="1"/>
  <c r="BX12" i="12"/>
  <c r="BY12" i="12"/>
  <c r="BL12" i="12"/>
  <c r="BM12" i="12"/>
  <c r="DL12" i="12"/>
  <c r="DM12" i="12" s="1"/>
  <c r="CZ12" i="12"/>
  <c r="DA12" i="12"/>
  <c r="CF12" i="12"/>
  <c r="CG12" i="12" s="1"/>
  <c r="BT12" i="12"/>
  <c r="BU12" i="12" s="1"/>
  <c r="DT12" i="12"/>
  <c r="DU12" i="12"/>
  <c r="DH12" i="12"/>
  <c r="DI12" i="12"/>
  <c r="CN12" i="12"/>
  <c r="CO12" i="12" s="1"/>
  <c r="CB12" i="12"/>
  <c r="CC12" i="12"/>
  <c r="BH12" i="12"/>
  <c r="BI12" i="12" s="1"/>
  <c r="AV12" i="12"/>
  <c r="AW12" i="12" s="1"/>
  <c r="DP13" i="12"/>
  <c r="CZ13" i="12"/>
  <c r="DA13" i="12" s="1"/>
  <c r="CJ13" i="12"/>
  <c r="BT13" i="12"/>
  <c r="BD13" i="12"/>
  <c r="DX13" i="12"/>
  <c r="DY13" i="12"/>
  <c r="CV13" i="12"/>
  <c r="CW13" i="12" s="1"/>
  <c r="CN13" i="12"/>
  <c r="BL13" i="12"/>
  <c r="DH13" i="12"/>
  <c r="CF13" i="12"/>
  <c r="CG13" i="12"/>
  <c r="BX13" i="12"/>
  <c r="BY13" i="12"/>
  <c r="AV13" i="12"/>
  <c r="DT13" i="12"/>
  <c r="CR13" i="12"/>
  <c r="BP13" i="12"/>
  <c r="BH13" i="12"/>
  <c r="DL13" i="12"/>
  <c r="DD13" i="12"/>
  <c r="CB13" i="12"/>
  <c r="Y49" i="12"/>
  <c r="AO49" i="12"/>
  <c r="O49" i="12"/>
  <c r="BA9" i="12"/>
  <c r="Q12" i="12"/>
  <c r="Q13" i="12"/>
  <c r="BG13" i="12"/>
  <c r="CI13" i="12"/>
  <c r="CK13" i="12"/>
  <c r="CQ13" i="12"/>
  <c r="CS13" i="12" s="1"/>
  <c r="DS13" i="12"/>
  <c r="Q15" i="12"/>
  <c r="AV15" i="12"/>
  <c r="BD15" i="12"/>
  <c r="BK15" i="12"/>
  <c r="CF15" i="12"/>
  <c r="CM15" i="12"/>
  <c r="CU15" i="12"/>
  <c r="CW15" i="12"/>
  <c r="DH15" i="12"/>
  <c r="DI15" i="12" s="1"/>
  <c r="DP15" i="12"/>
  <c r="Q16" i="12"/>
  <c r="BL16" i="12"/>
  <c r="BM16" i="12" s="1"/>
  <c r="CR16" i="12"/>
  <c r="CS16" i="12" s="1"/>
  <c r="DX16" i="12"/>
  <c r="DY16" i="12"/>
  <c r="BP17" i="12"/>
  <c r="BX17" i="12"/>
  <c r="CZ17" i="12"/>
  <c r="BT18" i="12"/>
  <c r="BU18" i="12"/>
  <c r="CF18" i="12"/>
  <c r="CG18" i="12"/>
  <c r="CZ18" i="12"/>
  <c r="DA18" i="12" s="1"/>
  <c r="DL18" i="12"/>
  <c r="DM18" i="12"/>
  <c r="BC19" i="12"/>
  <c r="CE19" i="12"/>
  <c r="CM19" i="12"/>
  <c r="BH20" i="12"/>
  <c r="BI20" i="12" s="1"/>
  <c r="CN20" i="12"/>
  <c r="CO20" i="12"/>
  <c r="DT20" i="12"/>
  <c r="DU20" i="12"/>
  <c r="BG21" i="12"/>
  <c r="DK21" i="12"/>
  <c r="AS9" i="12"/>
  <c r="AQ11" i="12"/>
  <c r="BW13" i="12"/>
  <c r="CY13" i="12"/>
  <c r="DG13" i="12"/>
  <c r="DI13" i="12"/>
  <c r="DO15" i="12"/>
  <c r="CY15" i="12"/>
  <c r="CI15" i="12"/>
  <c r="BS15" i="12"/>
  <c r="BC15" i="12"/>
  <c r="AY15" i="12"/>
  <c r="BL15" i="12"/>
  <c r="BT15" i="12"/>
  <c r="CA15" i="12"/>
  <c r="CV15" i="12"/>
  <c r="DC15" i="12"/>
  <c r="DK15" i="12"/>
  <c r="DM15" i="12"/>
  <c r="DX15" i="12"/>
  <c r="DY15" i="12" s="1"/>
  <c r="CJ16" i="12"/>
  <c r="CK16" i="12"/>
  <c r="DP16" i="12"/>
  <c r="DQ16" i="12" s="1"/>
  <c r="BL18" i="12"/>
  <c r="BM18" i="12" s="1"/>
  <c r="BX18" i="12"/>
  <c r="BY18" i="12"/>
  <c r="CR18" i="12"/>
  <c r="CS18" i="12" s="1"/>
  <c r="DD18" i="12"/>
  <c r="DE18" i="12"/>
  <c r="DX18" i="12"/>
  <c r="DY18" i="12" s="1"/>
  <c r="DW19" i="12"/>
  <c r="DG19" i="12"/>
  <c r="CQ19" i="12"/>
  <c r="CA19" i="12"/>
  <c r="BK19" i="12"/>
  <c r="AU19" i="12"/>
  <c r="BS19" i="12"/>
  <c r="CU19" i="12"/>
  <c r="DC19" i="12"/>
  <c r="Q8" i="12"/>
  <c r="Q9" i="12"/>
  <c r="BC13" i="12"/>
  <c r="BK13" i="12"/>
  <c r="BM13" i="12"/>
  <c r="CM13" i="12"/>
  <c r="CO13" i="12" s="1"/>
  <c r="DO13" i="12"/>
  <c r="DQ13" i="12" s="1"/>
  <c r="AS15" i="12"/>
  <c r="BG15" i="12"/>
  <c r="BO15" i="12"/>
  <c r="CB15" i="12"/>
  <c r="CJ15" i="12"/>
  <c r="CQ15" i="12"/>
  <c r="CS15" i="12" s="1"/>
  <c r="DS15" i="12"/>
  <c r="AV16" i="12"/>
  <c r="AW16" i="12"/>
  <c r="CB16" i="12"/>
  <c r="CC16" i="12" s="1"/>
  <c r="DX17" i="12"/>
  <c r="DH17" i="12"/>
  <c r="CR17" i="12"/>
  <c r="CB17" i="12"/>
  <c r="BL17" i="12"/>
  <c r="AV17" i="12"/>
  <c r="BT17" i="12"/>
  <c r="CV17" i="12"/>
  <c r="DD17" i="12"/>
  <c r="AS18" i="12"/>
  <c r="BD18" i="12"/>
  <c r="BP18" i="12"/>
  <c r="BQ18" i="12"/>
  <c r="CJ18" i="12"/>
  <c r="CK18" i="12" s="1"/>
  <c r="CV18" i="12"/>
  <c r="CW18" i="12"/>
  <c r="DP18" i="12"/>
  <c r="DQ18" i="12" s="1"/>
  <c r="BG19" i="12"/>
  <c r="CI19" i="12"/>
  <c r="DK19" i="12"/>
  <c r="DS19" i="12"/>
  <c r="DX20" i="12"/>
  <c r="DY20" i="12"/>
  <c r="DP20" i="12"/>
  <c r="DQ20" i="12" s="1"/>
  <c r="DH20" i="12"/>
  <c r="DI20" i="12"/>
  <c r="CZ20" i="12"/>
  <c r="DA20" i="12" s="1"/>
  <c r="CR20" i="12"/>
  <c r="CS20" i="12" s="1"/>
  <c r="CJ20" i="12"/>
  <c r="CK20" i="12" s="1"/>
  <c r="CB20" i="12"/>
  <c r="CC20" i="12"/>
  <c r="BT20" i="12"/>
  <c r="BU20" i="12" s="1"/>
  <c r="BL20" i="12"/>
  <c r="BM20" i="12"/>
  <c r="BD20" i="12"/>
  <c r="AZ20" i="12" s="1"/>
  <c r="BA20" i="12" s="1"/>
  <c r="AV20" i="12"/>
  <c r="AW20" i="12" s="1"/>
  <c r="BX20" i="12"/>
  <c r="BY20" i="12"/>
  <c r="DD20" i="12"/>
  <c r="DE20" i="12"/>
  <c r="BC21" i="12"/>
  <c r="BK21" i="12"/>
  <c r="CQ21" i="12"/>
  <c r="BE22" i="12"/>
  <c r="DK13" i="12"/>
  <c r="DM13" i="12" s="1"/>
  <c r="CU13" i="12"/>
  <c r="CE13" i="12"/>
  <c r="BO13" i="12"/>
  <c r="AS13" i="12"/>
  <c r="BS13" i="12"/>
  <c r="BU13" i="12" s="1"/>
  <c r="CA13" i="12"/>
  <c r="CC13" i="12" s="1"/>
  <c r="DC13" i="12"/>
  <c r="DE13" i="12"/>
  <c r="DT15" i="12"/>
  <c r="DD15" i="12"/>
  <c r="CN15" i="12"/>
  <c r="BX15" i="12"/>
  <c r="BH15" i="12"/>
  <c r="AU15" i="12"/>
  <c r="BP15" i="12"/>
  <c r="BW15" i="12"/>
  <c r="BY15" i="12" s="1"/>
  <c r="CE15" i="12"/>
  <c r="CG15" i="12"/>
  <c r="CR15" i="12"/>
  <c r="CZ15" i="12"/>
  <c r="DG15" i="12"/>
  <c r="DT16" i="12"/>
  <c r="DU16" i="12"/>
  <c r="DL16" i="12"/>
  <c r="DM16" i="12" s="1"/>
  <c r="DD16" i="12"/>
  <c r="DE16" i="12" s="1"/>
  <c r="CV16" i="12"/>
  <c r="CW16" i="12" s="1"/>
  <c r="CN16" i="12"/>
  <c r="CO16" i="12" s="1"/>
  <c r="CF16" i="12"/>
  <c r="CG16" i="12"/>
  <c r="BX16" i="12"/>
  <c r="BY16" i="12"/>
  <c r="BP16" i="12"/>
  <c r="BQ16" i="12" s="1"/>
  <c r="BH16" i="12"/>
  <c r="BI16" i="12" s="1"/>
  <c r="BT16" i="12"/>
  <c r="BU16" i="12"/>
  <c r="CZ16" i="12"/>
  <c r="DA16" i="12" s="1"/>
  <c r="BH17" i="12"/>
  <c r="CJ17" i="12"/>
  <c r="DL17" i="12"/>
  <c r="DT17" i="12"/>
  <c r="AV18" i="12"/>
  <c r="AW18" i="12" s="1"/>
  <c r="BH18" i="12"/>
  <c r="BI18" i="12" s="1"/>
  <c r="CB18" i="12"/>
  <c r="CC18" i="12" s="1"/>
  <c r="CN18" i="12"/>
  <c r="CO18" i="12"/>
  <c r="DH18" i="12"/>
  <c r="DI18" i="12"/>
  <c r="BO19" i="12"/>
  <c r="BW19" i="12"/>
  <c r="CY19" i="12"/>
  <c r="AS20" i="12"/>
  <c r="BP20" i="12"/>
  <c r="BQ20" i="12" s="1"/>
  <c r="CV20" i="12"/>
  <c r="CW20" i="12"/>
  <c r="DO21" i="12"/>
  <c r="CY21" i="12"/>
  <c r="CI21" i="12"/>
  <c r="DG21" i="12"/>
  <c r="DS21" i="12"/>
  <c r="DW21" i="12"/>
  <c r="CU21" i="12"/>
  <c r="CM21" i="12"/>
  <c r="BO21" i="12"/>
  <c r="BS21" i="12"/>
  <c r="CA21" i="12"/>
  <c r="DX33" i="12"/>
  <c r="DH33" i="12"/>
  <c r="DT33" i="12"/>
  <c r="DL33" i="12"/>
  <c r="CR33" i="12"/>
  <c r="CB33" i="12"/>
  <c r="BL33" i="12"/>
  <c r="AV33" i="12"/>
  <c r="DD33" i="12"/>
  <c r="CN33" i="12"/>
  <c r="CF33" i="12"/>
  <c r="BD33" i="12"/>
  <c r="BX33" i="12"/>
  <c r="BP33" i="12"/>
  <c r="CZ33" i="12"/>
  <c r="CJ33" i="12"/>
  <c r="BH33" i="12"/>
  <c r="DP33" i="12"/>
  <c r="CV33" i="12"/>
  <c r="BT33" i="12"/>
  <c r="EC49" i="12"/>
  <c r="Q22" i="12"/>
  <c r="BL22" i="12"/>
  <c r="BM22" i="12" s="1"/>
  <c r="CR22" i="12"/>
  <c r="CS22" i="12"/>
  <c r="DX22" i="12"/>
  <c r="DY22" i="12" s="1"/>
  <c r="AU23" i="12"/>
  <c r="BC23" i="12"/>
  <c r="AY23" i="12" s="1"/>
  <c r="BP23" i="12"/>
  <c r="BX23" i="12"/>
  <c r="CE23" i="12"/>
  <c r="CG23" i="12"/>
  <c r="CZ23" i="12"/>
  <c r="DG23" i="12"/>
  <c r="DO23" i="12"/>
  <c r="DQ23" i="12" s="1"/>
  <c r="AR24" i="12"/>
  <c r="DT24" i="12" s="1"/>
  <c r="DU24" i="12" s="1"/>
  <c r="Q24" i="12"/>
  <c r="BO25" i="12"/>
  <c r="CI25" i="12"/>
  <c r="CQ25" i="12"/>
  <c r="DT25" i="12"/>
  <c r="BG27" i="12"/>
  <c r="BO27" i="12"/>
  <c r="CI27" i="12"/>
  <c r="CR27" i="12"/>
  <c r="DC27" i="12"/>
  <c r="DT27" i="12"/>
  <c r="DU27" i="12" s="1"/>
  <c r="BP28" i="12"/>
  <c r="BQ28" i="12"/>
  <c r="CB28" i="12"/>
  <c r="CC28" i="12"/>
  <c r="CR28" i="12"/>
  <c r="CS28" i="12"/>
  <c r="DX29" i="12"/>
  <c r="DH29" i="12"/>
  <c r="CR29" i="12"/>
  <c r="CB29" i="12"/>
  <c r="BL29" i="12"/>
  <c r="AV29" i="12"/>
  <c r="DD29" i="12"/>
  <c r="CV29" i="12"/>
  <c r="BT29" i="12"/>
  <c r="CN29" i="12"/>
  <c r="DP29" i="12"/>
  <c r="BH30" i="12"/>
  <c r="BP30" i="12"/>
  <c r="CJ30" i="12"/>
  <c r="DL31" i="12"/>
  <c r="DM31" i="12" s="1"/>
  <c r="CV31" i="12"/>
  <c r="CF31" i="12"/>
  <c r="CG31" i="12" s="1"/>
  <c r="BP31" i="12"/>
  <c r="DT31" i="12"/>
  <c r="DU31" i="12" s="1"/>
  <c r="CR31" i="12"/>
  <c r="CJ31" i="12"/>
  <c r="BH31" i="12"/>
  <c r="DD31" i="12"/>
  <c r="CB31" i="12"/>
  <c r="CC31" i="12" s="1"/>
  <c r="BT31" i="12"/>
  <c r="DX31" i="12"/>
  <c r="DP31" i="12"/>
  <c r="CN31" i="12"/>
  <c r="BL31" i="12"/>
  <c r="BM31" i="12" s="1"/>
  <c r="BD31" i="12"/>
  <c r="BG31" i="12"/>
  <c r="BX31" i="12"/>
  <c r="CZ31" i="12"/>
  <c r="CJ25" i="12"/>
  <c r="DD25" i="12"/>
  <c r="DW27" i="12"/>
  <c r="DY27" i="12" s="1"/>
  <c r="DG27" i="12"/>
  <c r="CQ27" i="12"/>
  <c r="CS27" i="12"/>
  <c r="CA27" i="12"/>
  <c r="BK27" i="12"/>
  <c r="AU27" i="12"/>
  <c r="DO27" i="12"/>
  <c r="CM27" i="12"/>
  <c r="CE27" i="12"/>
  <c r="BC27" i="12"/>
  <c r="BH27" i="12"/>
  <c r="BS27" i="12"/>
  <c r="CB27" i="12"/>
  <c r="CJ27" i="12"/>
  <c r="CU27" i="12"/>
  <c r="DD27" i="12"/>
  <c r="DL28" i="12"/>
  <c r="DM28" i="12"/>
  <c r="CZ28" i="12"/>
  <c r="DA28" i="12"/>
  <c r="CF28" i="12"/>
  <c r="CG28" i="12"/>
  <c r="BT28" i="12"/>
  <c r="BU28" i="12"/>
  <c r="BD28" i="12"/>
  <c r="CV28" i="12"/>
  <c r="CW28" i="12"/>
  <c r="DH28" i="12"/>
  <c r="DI28" i="12" s="1"/>
  <c r="DX28" i="12"/>
  <c r="DY28" i="12" s="1"/>
  <c r="AQ30" i="12"/>
  <c r="AU30" i="12" s="1"/>
  <c r="Q30" i="12"/>
  <c r="AV22" i="12"/>
  <c r="AW22" i="12"/>
  <c r="CB22" i="12"/>
  <c r="CC22" i="12" s="1"/>
  <c r="DX23" i="12"/>
  <c r="DH23" i="12"/>
  <c r="DI23" i="12" s="1"/>
  <c r="CR23" i="12"/>
  <c r="CB23" i="12"/>
  <c r="BL23" i="12"/>
  <c r="BM23" i="12" s="1"/>
  <c r="AV23" i="12"/>
  <c r="BT23" i="12"/>
  <c r="CA23" i="12"/>
  <c r="CC23" i="12" s="1"/>
  <c r="CI23" i="12"/>
  <c r="CK23" i="12"/>
  <c r="CV23" i="12"/>
  <c r="CW23" i="12" s="1"/>
  <c r="DD23" i="12"/>
  <c r="DE23" i="12" s="1"/>
  <c r="DX25" i="12"/>
  <c r="DH25" i="12"/>
  <c r="CR25" i="12"/>
  <c r="CB25" i="12"/>
  <c r="CC25" i="12"/>
  <c r="BL25" i="12"/>
  <c r="BM25" i="12"/>
  <c r="AV25" i="12"/>
  <c r="CZ25" i="12"/>
  <c r="BX25" i="12"/>
  <c r="BY25" i="12" s="1"/>
  <c r="BP25" i="12"/>
  <c r="BT25" i="12"/>
  <c r="BU25" i="12"/>
  <c r="CN25" i="12"/>
  <c r="CV25" i="12"/>
  <c r="DP25" i="12"/>
  <c r="DQ25" i="12"/>
  <c r="DL27" i="12"/>
  <c r="DM27" i="12" s="1"/>
  <c r="CV27" i="12"/>
  <c r="CF27" i="12"/>
  <c r="BP27" i="12"/>
  <c r="DH27" i="12"/>
  <c r="DI27" i="12"/>
  <c r="CZ27" i="12"/>
  <c r="BX27" i="12"/>
  <c r="AV27" i="12"/>
  <c r="BL27" i="12"/>
  <c r="BT27" i="12"/>
  <c r="CN27" i="12"/>
  <c r="DP27" i="12"/>
  <c r="AS28" i="12"/>
  <c r="BH28" i="12"/>
  <c r="BI28" i="12" s="1"/>
  <c r="BX28" i="12"/>
  <c r="BY28" i="12"/>
  <c r="CJ28" i="12"/>
  <c r="CK28" i="12"/>
  <c r="DX30" i="12"/>
  <c r="DH30" i="12"/>
  <c r="CR30" i="12"/>
  <c r="CB30" i="12"/>
  <c r="BL30" i="12"/>
  <c r="AV30" i="12"/>
  <c r="DD30" i="12"/>
  <c r="CV30" i="12"/>
  <c r="BT30" i="12"/>
  <c r="CN30" i="12"/>
  <c r="DP30" i="12"/>
  <c r="Q38" i="12"/>
  <c r="AR38" i="12"/>
  <c r="DT22" i="12"/>
  <c r="DU22" i="12"/>
  <c r="DL22" i="12"/>
  <c r="DM22" i="12" s="1"/>
  <c r="DD22" i="12"/>
  <c r="DE22" i="12"/>
  <c r="CV22" i="12"/>
  <c r="CW22" i="12" s="1"/>
  <c r="CN22" i="12"/>
  <c r="CO22" i="12" s="1"/>
  <c r="CF22" i="12"/>
  <c r="CG22" i="12" s="1"/>
  <c r="BX22" i="12"/>
  <c r="BY22" i="12"/>
  <c r="BP22" i="12"/>
  <c r="BQ22" i="12" s="1"/>
  <c r="BH22" i="12"/>
  <c r="BI22" i="12"/>
  <c r="BT22" i="12"/>
  <c r="BU22" i="12" s="1"/>
  <c r="CZ22" i="12"/>
  <c r="DA22" i="12" s="1"/>
  <c r="DS23" i="12"/>
  <c r="DC23" i="12"/>
  <c r="CM23" i="12"/>
  <c r="CO23" i="12"/>
  <c r="BW23" i="12"/>
  <c r="BY23" i="12" s="1"/>
  <c r="BG23" i="12"/>
  <c r="AS23" i="12"/>
  <c r="BH23" i="12"/>
  <c r="BO23" i="12"/>
  <c r="CJ23" i="12"/>
  <c r="CQ23" i="12"/>
  <c r="CS23" i="12"/>
  <c r="CY23" i="12"/>
  <c r="DA23" i="12" s="1"/>
  <c r="DL23" i="12"/>
  <c r="DM23" i="12"/>
  <c r="DT23" i="12"/>
  <c r="DS25" i="12"/>
  <c r="DU25" i="12"/>
  <c r="DC25" i="12"/>
  <c r="CM25" i="12"/>
  <c r="BW25" i="12"/>
  <c r="BG25" i="12"/>
  <c r="BI25" i="12"/>
  <c r="DO25" i="12"/>
  <c r="DG25" i="12"/>
  <c r="DI25" i="12"/>
  <c r="CE25" i="12"/>
  <c r="BC25" i="12"/>
  <c r="AY25" i="12" s="1"/>
  <c r="AU25" i="12"/>
  <c r="AS25" i="12"/>
  <c r="BD25" i="12"/>
  <c r="CF25" i="12"/>
  <c r="CY25" i="12"/>
  <c r="AS27" i="12"/>
  <c r="BD27" i="12"/>
  <c r="AZ27" i="12" s="1"/>
  <c r="BW27" i="12"/>
  <c r="CY27" i="12"/>
  <c r="DS27" i="12"/>
  <c r="AV28" i="12"/>
  <c r="AW28" i="12"/>
  <c r="BL28" i="12"/>
  <c r="BM28" i="12"/>
  <c r="CN28" i="12"/>
  <c r="CO28" i="12" s="1"/>
  <c r="DD28" i="12"/>
  <c r="DE28" i="12"/>
  <c r="DP28" i="12"/>
  <c r="DQ28" i="12"/>
  <c r="AQ29" i="12"/>
  <c r="Q29" i="12"/>
  <c r="BD30" i="12"/>
  <c r="BX30" i="12"/>
  <c r="CF30" i="12"/>
  <c r="CZ30" i="12"/>
  <c r="DT30" i="12"/>
  <c r="DW31" i="12"/>
  <c r="DG31" i="12"/>
  <c r="DI31" i="12"/>
  <c r="CQ31" i="12"/>
  <c r="CS31" i="12"/>
  <c r="CA31" i="12"/>
  <c r="BK31" i="12"/>
  <c r="AU31" i="12"/>
  <c r="AW31" i="12"/>
  <c r="CY31" i="12"/>
  <c r="DA31" i="12" s="1"/>
  <c r="BW31" i="12"/>
  <c r="BY31" i="12"/>
  <c r="BO31" i="12"/>
  <c r="AS31" i="12"/>
  <c r="DS31" i="12"/>
  <c r="DK31" i="12"/>
  <c r="CI31" i="12"/>
  <c r="CK31" i="12" s="1"/>
  <c r="DC31" i="12"/>
  <c r="CU31" i="12"/>
  <c r="BS31" i="12"/>
  <c r="BU31" i="12"/>
  <c r="BC31" i="12"/>
  <c r="Q31" i="12"/>
  <c r="BL32" i="12"/>
  <c r="BM32" i="12"/>
  <c r="BX32" i="12"/>
  <c r="BY32" i="12"/>
  <c r="CR32" i="12"/>
  <c r="CS32" i="12" s="1"/>
  <c r="DD32" i="12"/>
  <c r="DE32" i="12" s="1"/>
  <c r="Q34" i="12"/>
  <c r="AR34" i="12"/>
  <c r="DW35" i="12"/>
  <c r="DG35" i="12"/>
  <c r="CQ35" i="12"/>
  <c r="CA35" i="12"/>
  <c r="BK35" i="12"/>
  <c r="AU35" i="12"/>
  <c r="DS35" i="12"/>
  <c r="DK35" i="12"/>
  <c r="CI35" i="12"/>
  <c r="BG35" i="12"/>
  <c r="BS35" i="12"/>
  <c r="CM35" i="12"/>
  <c r="CU35" i="12"/>
  <c r="DO35" i="12"/>
  <c r="AQ33" i="12"/>
  <c r="Q33" i="12"/>
  <c r="AR35" i="12"/>
  <c r="AS35" i="12"/>
  <c r="Q35" i="12"/>
  <c r="BC35" i="12"/>
  <c r="BW35" i="12"/>
  <c r="CE35" i="12"/>
  <c r="CY35" i="12"/>
  <c r="DQ37" i="12"/>
  <c r="AS37" i="12"/>
  <c r="BH37" i="12"/>
  <c r="BO37" i="12"/>
  <c r="CJ37" i="12"/>
  <c r="CQ37" i="12"/>
  <c r="DL37" i="12"/>
  <c r="AV39" i="12"/>
  <c r="BD39" i="12"/>
  <c r="CF39" i="12"/>
  <c r="DH39" i="12"/>
  <c r="DP39" i="12"/>
  <c r="Q40" i="12"/>
  <c r="BL40" i="12"/>
  <c r="BM40" i="12" s="1"/>
  <c r="CR40" i="12"/>
  <c r="CS40" i="12" s="1"/>
  <c r="DX41" i="12"/>
  <c r="AQ43" i="12"/>
  <c r="BH43" i="12"/>
  <c r="DT44" i="12"/>
  <c r="DD44" i="12"/>
  <c r="CN44" i="12"/>
  <c r="BX44" i="12"/>
  <c r="BH44" i="12"/>
  <c r="DP44" i="12"/>
  <c r="DH44" i="12"/>
  <c r="CF44" i="12"/>
  <c r="BD44" i="12"/>
  <c r="AV44" i="12"/>
  <c r="AW44" i="12"/>
  <c r="CZ44" i="12"/>
  <c r="BT44" i="12"/>
  <c r="CR44" i="12"/>
  <c r="AQ39" i="12"/>
  <c r="BL39" i="12"/>
  <c r="BT39" i="12"/>
  <c r="CV39" i="12"/>
  <c r="BD41" i="12"/>
  <c r="BL41" i="12"/>
  <c r="CN41" i="12"/>
  <c r="DH41" i="12"/>
  <c r="DP43" i="12"/>
  <c r="CZ43" i="12"/>
  <c r="CJ43" i="12"/>
  <c r="DX43" i="12"/>
  <c r="AZ43" i="12" s="1"/>
  <c r="CV43" i="12"/>
  <c r="CN43" i="12"/>
  <c r="BT43" i="12"/>
  <c r="BD43" i="12"/>
  <c r="DT43" i="12"/>
  <c r="DL43" i="12"/>
  <c r="CR43" i="12"/>
  <c r="BX43" i="12"/>
  <c r="AV43" i="12"/>
  <c r="BL43" i="12"/>
  <c r="CF43" i="12"/>
  <c r="DT39" i="12"/>
  <c r="DD39" i="12"/>
  <c r="CN39" i="12"/>
  <c r="BX39" i="12"/>
  <c r="BH39" i="12"/>
  <c r="AZ39" i="12" s="1"/>
  <c r="CB39" i="12"/>
  <c r="CJ39" i="12"/>
  <c r="DL39" i="12"/>
  <c r="DL41" i="12"/>
  <c r="CV41" i="12"/>
  <c r="CF41" i="12"/>
  <c r="BP41" i="12"/>
  <c r="DD41" i="12"/>
  <c r="CB41" i="12"/>
  <c r="BT41" i="12"/>
  <c r="AV41" i="12"/>
  <c r="BX41" i="12"/>
  <c r="CR41" i="12"/>
  <c r="CZ41" i="12"/>
  <c r="DT41" i="12"/>
  <c r="DH43" i="12"/>
  <c r="DS37" i="12"/>
  <c r="DC37" i="12"/>
  <c r="CM37" i="12"/>
  <c r="CO37" i="12" s="1"/>
  <c r="BW37" i="12"/>
  <c r="BY37" i="12" s="1"/>
  <c r="BG37" i="12"/>
  <c r="BI37" i="12"/>
  <c r="DX37" i="12"/>
  <c r="DH37" i="12"/>
  <c r="DI37" i="12"/>
  <c r="CR37" i="12"/>
  <c r="CB37" i="12"/>
  <c r="BL37" i="12"/>
  <c r="BM37" i="12"/>
  <c r="AV37" i="12"/>
  <c r="BT37" i="12"/>
  <c r="BU37" i="12"/>
  <c r="CA37" i="12"/>
  <c r="CC37" i="12" s="1"/>
  <c r="CI37" i="12"/>
  <c r="CK37" i="12" s="1"/>
  <c r="CV37" i="12"/>
  <c r="DD37" i="12"/>
  <c r="DK37" i="12"/>
  <c r="BP39" i="12"/>
  <c r="CR39" i="12"/>
  <c r="CZ39" i="12"/>
  <c r="DT40" i="12"/>
  <c r="DU40" i="12"/>
  <c r="DL40" i="12"/>
  <c r="DM40" i="12"/>
  <c r="DD40" i="12"/>
  <c r="DE40" i="12"/>
  <c r="CV40" i="12"/>
  <c r="CW40" i="12"/>
  <c r="CN40" i="12"/>
  <c r="CO40" i="12"/>
  <c r="CF40" i="12"/>
  <c r="CG40" i="12" s="1"/>
  <c r="BX40" i="12"/>
  <c r="BY40" i="12"/>
  <c r="BP40" i="12"/>
  <c r="BQ40" i="12"/>
  <c r="BH40" i="12"/>
  <c r="BI40" i="12"/>
  <c r="BT40" i="12"/>
  <c r="BU40" i="12"/>
  <c r="CZ40" i="12"/>
  <c r="DA40" i="12" s="1"/>
  <c r="BH41" i="12"/>
  <c r="CJ41" i="12"/>
  <c r="BP43" i="12"/>
  <c r="CB43" i="12"/>
  <c r="AQ46" i="12"/>
  <c r="AU46" i="12"/>
  <c r="DX42" i="12"/>
  <c r="DY42" i="12"/>
  <c r="DP42" i="12"/>
  <c r="DQ42" i="12"/>
  <c r="DH42" i="12"/>
  <c r="DI42" i="12" s="1"/>
  <c r="CZ42" i="12"/>
  <c r="DA42" i="12" s="1"/>
  <c r="CR42" i="12"/>
  <c r="CS42" i="12" s="1"/>
  <c r="CJ42" i="12"/>
  <c r="CK42" i="12"/>
  <c r="CB42" i="12"/>
  <c r="CC42" i="12"/>
  <c r="BT42" i="12"/>
  <c r="BU42" i="12"/>
  <c r="BL42" i="12"/>
  <c r="BM42" i="12"/>
  <c r="BD42" i="12"/>
  <c r="AV42" i="12"/>
  <c r="AW42" i="12"/>
  <c r="BX42" i="12"/>
  <c r="BY42" i="12" s="1"/>
  <c r="DD42" i="12"/>
  <c r="DE42" i="12" s="1"/>
  <c r="CI44" i="12"/>
  <c r="CK44" i="12" s="1"/>
  <c r="BC44" i="12"/>
  <c r="DW44" i="12"/>
  <c r="BO44" i="12"/>
  <c r="BW44" i="12"/>
  <c r="BY44" i="12" s="1"/>
  <c r="DK44" i="12"/>
  <c r="DM44" i="12" s="1"/>
  <c r="AR45" i="12"/>
  <c r="DH45" i="12"/>
  <c r="DI45" i="12" s="1"/>
  <c r="Q45" i="12"/>
  <c r="AY47" i="12"/>
  <c r="Q47" i="12"/>
  <c r="AR47" i="12"/>
  <c r="CZ47" i="12" s="1"/>
  <c r="DA47" i="12" s="1"/>
  <c r="CO31" i="12"/>
  <c r="DQ31" i="12"/>
  <c r="DE31" i="12"/>
  <c r="BY27" i="12"/>
  <c r="DA25" i="12"/>
  <c r="DE25" i="12"/>
  <c r="DQ15" i="12"/>
  <c r="DU13" i="12"/>
  <c r="BE37" i="12"/>
  <c r="CA44" i="12"/>
  <c r="DG44" i="12"/>
  <c r="DI44" i="12"/>
  <c r="CE44" i="12"/>
  <c r="CG44" i="12" s="1"/>
  <c r="DC44" i="12"/>
  <c r="DE44" i="12"/>
  <c r="BG44" i="12"/>
  <c r="BI44" i="12" s="1"/>
  <c r="DM37" i="12"/>
  <c r="AW27" i="12"/>
  <c r="BI13" i="12"/>
  <c r="BQ31" i="12"/>
  <c r="DY31" i="12"/>
  <c r="BI31" i="12"/>
  <c r="AZ29" i="12"/>
  <c r="BE44" i="12"/>
  <c r="BE42" i="12"/>
  <c r="DL35" i="12"/>
  <c r="DM35" i="12" s="1"/>
  <c r="CV35" i="12"/>
  <c r="CF35" i="12"/>
  <c r="CG35" i="12"/>
  <c r="BP35" i="12"/>
  <c r="BQ35" i="12" s="1"/>
  <c r="DD35" i="12"/>
  <c r="DE35" i="12"/>
  <c r="CB35" i="12"/>
  <c r="CC35" i="12" s="1"/>
  <c r="BT35" i="12"/>
  <c r="BU35" i="12" s="1"/>
  <c r="DP35" i="12"/>
  <c r="DQ35" i="12" s="1"/>
  <c r="DH35" i="12"/>
  <c r="DI35" i="12" s="1"/>
  <c r="CN35" i="12"/>
  <c r="CO35" i="12"/>
  <c r="BL35" i="12"/>
  <c r="BM35" i="12" s="1"/>
  <c r="DX35" i="12"/>
  <c r="DY35" i="12"/>
  <c r="CJ35" i="12"/>
  <c r="BH35" i="12"/>
  <c r="BI35" i="12"/>
  <c r="CZ35" i="12"/>
  <c r="DA35" i="12" s="1"/>
  <c r="CR35" i="12"/>
  <c r="CS35" i="12" s="1"/>
  <c r="BD35" i="12"/>
  <c r="DT35" i="12"/>
  <c r="DU35" i="12"/>
  <c r="AV35" i="12"/>
  <c r="AW35" i="12"/>
  <c r="BX35" i="12"/>
  <c r="BY35" i="12" s="1"/>
  <c r="AS34" i="12"/>
  <c r="DP34" i="12"/>
  <c r="DQ34" i="12"/>
  <c r="DD34" i="12"/>
  <c r="DE34" i="12"/>
  <c r="CJ34" i="12"/>
  <c r="CK34" i="12"/>
  <c r="BX34" i="12"/>
  <c r="BY34" i="12"/>
  <c r="BD34" i="12"/>
  <c r="DT34" i="12"/>
  <c r="DU34" i="12"/>
  <c r="DH34" i="12"/>
  <c r="DI34" i="12" s="1"/>
  <c r="CR34" i="12"/>
  <c r="CS34" i="12"/>
  <c r="BP34" i="12"/>
  <c r="BQ34" i="12" s="1"/>
  <c r="CN34" i="12"/>
  <c r="CO34" i="12"/>
  <c r="CB34" i="12"/>
  <c r="CC34" i="12" s="1"/>
  <c r="BL34" i="12"/>
  <c r="BM34" i="12"/>
  <c r="DL34" i="12"/>
  <c r="DM34" i="12" s="1"/>
  <c r="CZ34" i="12"/>
  <c r="DA34" i="12"/>
  <c r="BH34" i="12"/>
  <c r="BI34" i="12" s="1"/>
  <c r="AV34" i="12"/>
  <c r="AW34" i="12"/>
  <c r="CF34" i="12"/>
  <c r="CG34" i="12" s="1"/>
  <c r="DX34" i="12"/>
  <c r="DY34" i="12"/>
  <c r="BT34" i="12"/>
  <c r="BU34" i="12" s="1"/>
  <c r="CV34" i="12"/>
  <c r="CW34" i="12"/>
  <c r="DA27" i="12"/>
  <c r="CO25" i="12"/>
  <c r="CW27" i="12"/>
  <c r="DQ27" i="12"/>
  <c r="AZ31" i="12"/>
  <c r="CK27" i="12"/>
  <c r="CK25" i="12"/>
  <c r="AZ22" i="12"/>
  <c r="BA22" i="12"/>
  <c r="BE18" i="12"/>
  <c r="AZ18" i="12"/>
  <c r="BA18" i="12"/>
  <c r="DU15" i="12"/>
  <c r="BQ15" i="12"/>
  <c r="DL45" i="12"/>
  <c r="DM45" i="12" s="1"/>
  <c r="CF45" i="12"/>
  <c r="CG45" i="12"/>
  <c r="DT45" i="12"/>
  <c r="DU45" i="12" s="1"/>
  <c r="CB45" i="12"/>
  <c r="CC45" i="12"/>
  <c r="DX45" i="12"/>
  <c r="DY45" i="12" s="1"/>
  <c r="CJ45" i="12"/>
  <c r="CK45" i="12"/>
  <c r="DP45" i="12"/>
  <c r="DQ45" i="12" s="1"/>
  <c r="CV45" i="12"/>
  <c r="CW45" i="12"/>
  <c r="AS45" i="12"/>
  <c r="DS29" i="12"/>
  <c r="DU29" i="12"/>
  <c r="DC29" i="12"/>
  <c r="DE29" i="12"/>
  <c r="CM29" i="12"/>
  <c r="CO29" i="12" s="1"/>
  <c r="BW29" i="12"/>
  <c r="BY29" i="12"/>
  <c r="BG29" i="12"/>
  <c r="BI29" i="12"/>
  <c r="DK29" i="12"/>
  <c r="DM29" i="12"/>
  <c r="CI29" i="12"/>
  <c r="CK29" i="12"/>
  <c r="CA29" i="12"/>
  <c r="CC29" i="12"/>
  <c r="DW29" i="12"/>
  <c r="DY29" i="12" s="1"/>
  <c r="DO29" i="12"/>
  <c r="DQ29" i="12"/>
  <c r="CU29" i="12"/>
  <c r="CW29" i="12" s="1"/>
  <c r="BS29" i="12"/>
  <c r="BU29" i="12"/>
  <c r="CQ29" i="12"/>
  <c r="CS29" i="12"/>
  <c r="BO29" i="12"/>
  <c r="BQ29" i="12"/>
  <c r="AU29" i="12"/>
  <c r="AW29" i="12" s="1"/>
  <c r="DG29" i="12"/>
  <c r="DI29" i="12"/>
  <c r="CY29" i="12"/>
  <c r="DA29" i="12"/>
  <c r="CE29" i="12"/>
  <c r="CG29" i="12"/>
  <c r="BK29" i="12"/>
  <c r="BM29" i="12"/>
  <c r="BC29" i="12"/>
  <c r="AS29" i="12"/>
  <c r="BE27" i="12"/>
  <c r="BQ27" i="12"/>
  <c r="BI15" i="12"/>
  <c r="CC15" i="12"/>
  <c r="BU15" i="12"/>
  <c r="BM15" i="12"/>
  <c r="BE12" i="12"/>
  <c r="AZ12" i="12"/>
  <c r="BA12" i="12"/>
  <c r="DT47" i="12"/>
  <c r="DU47" i="12" s="1"/>
  <c r="DH47" i="12"/>
  <c r="DI47" i="12"/>
  <c r="CB47" i="12"/>
  <c r="CC47" i="12" s="1"/>
  <c r="AV47" i="12"/>
  <c r="AW47" i="12"/>
  <c r="BX47" i="12"/>
  <c r="BY47" i="12" s="1"/>
  <c r="CJ47" i="12"/>
  <c r="CK47" i="12"/>
  <c r="CV47" i="12"/>
  <c r="CW47" i="12" s="1"/>
  <c r="CN47" i="12"/>
  <c r="CO47" i="12"/>
  <c r="BD47" i="12"/>
  <c r="BE47" i="12" s="1"/>
  <c r="DS46" i="12"/>
  <c r="CM46" i="12"/>
  <c r="BG46" i="12"/>
  <c r="CU46" i="12"/>
  <c r="BK46" i="12"/>
  <c r="CA46" i="12"/>
  <c r="BC46" i="12"/>
  <c r="BO46" i="12"/>
  <c r="CE46" i="12"/>
  <c r="CQ46" i="12"/>
  <c r="DO39" i="12"/>
  <c r="DQ39" i="12" s="1"/>
  <c r="CY39" i="12"/>
  <c r="DA39" i="12"/>
  <c r="CI39" i="12"/>
  <c r="CK39" i="12" s="1"/>
  <c r="BS39" i="12"/>
  <c r="BU39" i="12"/>
  <c r="BC39" i="12"/>
  <c r="DG39" i="12"/>
  <c r="DI39" i="12"/>
  <c r="CE39" i="12"/>
  <c r="CG39" i="12"/>
  <c r="BW39" i="12"/>
  <c r="BY39" i="12" s="1"/>
  <c r="AU39" i="12"/>
  <c r="AW39" i="12"/>
  <c r="DS39" i="12"/>
  <c r="DU39" i="12" s="1"/>
  <c r="CQ39" i="12"/>
  <c r="CS39" i="12"/>
  <c r="BO39" i="12"/>
  <c r="BQ39" i="12" s="1"/>
  <c r="BG39" i="12"/>
  <c r="BI39" i="12"/>
  <c r="AS39" i="12"/>
  <c r="DK39" i="12"/>
  <c r="DM39" i="12" s="1"/>
  <c r="DC39" i="12"/>
  <c r="DE39" i="12"/>
  <c r="CA39" i="12"/>
  <c r="CC39" i="12"/>
  <c r="DW39" i="12"/>
  <c r="DY39" i="12" s="1"/>
  <c r="CU39" i="12"/>
  <c r="CW39" i="12"/>
  <c r="CM39" i="12"/>
  <c r="CO39" i="12" s="1"/>
  <c r="BK39" i="12"/>
  <c r="BM39" i="12" s="1"/>
  <c r="DK43" i="12"/>
  <c r="DM43" i="12"/>
  <c r="CU43" i="12"/>
  <c r="CW43" i="12"/>
  <c r="CE43" i="12"/>
  <c r="CG43" i="12" s="1"/>
  <c r="DC43" i="12"/>
  <c r="DE43" i="12" s="1"/>
  <c r="CA43" i="12"/>
  <c r="CC43" i="12"/>
  <c r="BO43" i="12"/>
  <c r="BQ43" i="12" s="1"/>
  <c r="AS43" i="12"/>
  <c r="CI43" i="12"/>
  <c r="CK43" i="12"/>
  <c r="BK43" i="12"/>
  <c r="BM43" i="12"/>
  <c r="BC43" i="12"/>
  <c r="CY43" i="12"/>
  <c r="DA43" i="12" s="1"/>
  <c r="CM43" i="12"/>
  <c r="CO43" i="12"/>
  <c r="BG43" i="12"/>
  <c r="BI43" i="12" s="1"/>
  <c r="DW43" i="12"/>
  <c r="DY43" i="12" s="1"/>
  <c r="BW43" i="12"/>
  <c r="BY43" i="12"/>
  <c r="AU43" i="12"/>
  <c r="AW43" i="12" s="1"/>
  <c r="DS43" i="12"/>
  <c r="DU43" i="12"/>
  <c r="DG43" i="12"/>
  <c r="DI43" i="12" s="1"/>
  <c r="DO43" i="12"/>
  <c r="DQ43" i="12" s="1"/>
  <c r="CQ43" i="12"/>
  <c r="CS43" i="12" s="1"/>
  <c r="BS43" i="12"/>
  <c r="BU43" i="12"/>
  <c r="CS37" i="12"/>
  <c r="DS33" i="12"/>
  <c r="DU33" i="12" s="1"/>
  <c r="DC33" i="12"/>
  <c r="DE33" i="12"/>
  <c r="CY33" i="12"/>
  <c r="DA33" i="12"/>
  <c r="CM33" i="12"/>
  <c r="CO33" i="12"/>
  <c r="BW33" i="12"/>
  <c r="BY33" i="12"/>
  <c r="BG33" i="12"/>
  <c r="BI33" i="12"/>
  <c r="DW33" i="12"/>
  <c r="DY33" i="12" s="1"/>
  <c r="DO33" i="12"/>
  <c r="DQ33" i="12"/>
  <c r="CU33" i="12"/>
  <c r="CW33" i="12" s="1"/>
  <c r="BS33" i="12"/>
  <c r="BU33" i="12"/>
  <c r="BK33" i="12"/>
  <c r="BM33" i="12"/>
  <c r="DK33" i="12"/>
  <c r="DM33" i="12"/>
  <c r="CE33" i="12"/>
  <c r="CG33" i="12" s="1"/>
  <c r="BC33" i="12"/>
  <c r="AU33" i="12"/>
  <c r="AW33" i="12"/>
  <c r="CQ33" i="12"/>
  <c r="CS33" i="12" s="1"/>
  <c r="BO33" i="12"/>
  <c r="BQ33" i="12" s="1"/>
  <c r="AS33" i="12"/>
  <c r="CI33" i="12"/>
  <c r="CK33" i="12" s="1"/>
  <c r="DG33" i="12"/>
  <c r="DI33" i="12"/>
  <c r="CA33" i="12"/>
  <c r="CC33" i="12" s="1"/>
  <c r="BE31" i="12"/>
  <c r="BE25" i="12"/>
  <c r="DS30" i="12"/>
  <c r="DU30" i="12" s="1"/>
  <c r="DC30" i="12"/>
  <c r="DE30" i="12"/>
  <c r="CM30" i="12"/>
  <c r="CO30" i="12"/>
  <c r="BW30" i="12"/>
  <c r="BY30" i="12" s="1"/>
  <c r="BG30" i="12"/>
  <c r="BI30" i="12"/>
  <c r="DK30" i="12"/>
  <c r="DM30" i="12" s="1"/>
  <c r="CI30" i="12"/>
  <c r="CK30" i="12" s="1"/>
  <c r="CA30" i="12"/>
  <c r="CC30" i="12"/>
  <c r="CQ30" i="12"/>
  <c r="CS30" i="12"/>
  <c r="BO30" i="12"/>
  <c r="AS30" i="12"/>
  <c r="DG30" i="12"/>
  <c r="DI30" i="12"/>
  <c r="CY30" i="12"/>
  <c r="DA30" i="12" s="1"/>
  <c r="CE30" i="12"/>
  <c r="BK30" i="12"/>
  <c r="BM30" i="12" s="1"/>
  <c r="BC30" i="12"/>
  <c r="DW30" i="12"/>
  <c r="DY30" i="12" s="1"/>
  <c r="DO30" i="12"/>
  <c r="DQ30" i="12"/>
  <c r="CU30" i="12"/>
  <c r="CW30" i="12"/>
  <c r="BS30" i="12"/>
  <c r="BU30" i="12" s="1"/>
  <c r="BE28" i="12"/>
  <c r="CG27" i="12"/>
  <c r="BM27" i="12"/>
  <c r="DE27" i="12"/>
  <c r="BE23" i="12"/>
  <c r="BE13" i="12"/>
  <c r="CK15" i="12"/>
  <c r="AY19" i="12"/>
  <c r="DE37" i="12"/>
  <c r="CW35" i="12"/>
  <c r="CK35" i="12"/>
  <c r="DU23" i="12"/>
  <c r="DX38" i="12"/>
  <c r="DY38" i="12" s="1"/>
  <c r="DP38" i="12"/>
  <c r="DQ38" i="12"/>
  <c r="DH38" i="12"/>
  <c r="DI38" i="12" s="1"/>
  <c r="CZ38" i="12"/>
  <c r="DA38" i="12" s="1"/>
  <c r="CR38" i="12"/>
  <c r="CS38" i="12"/>
  <c r="CJ38" i="12"/>
  <c r="CK38" i="12"/>
  <c r="CB38" i="12"/>
  <c r="CC38" i="12" s="1"/>
  <c r="BT38" i="12"/>
  <c r="BU38" i="12"/>
  <c r="BL38" i="12"/>
  <c r="BM38" i="12"/>
  <c r="BD38" i="12"/>
  <c r="BE38" i="12" s="1"/>
  <c r="AV38" i="12"/>
  <c r="AW38" i="12"/>
  <c r="DD38" i="12"/>
  <c r="DE38" i="12"/>
  <c r="BX38" i="12"/>
  <c r="BY38" i="12" s="1"/>
  <c r="DL38" i="12"/>
  <c r="DM38" i="12"/>
  <c r="CF38" i="12"/>
  <c r="CG38" i="12" s="1"/>
  <c r="DT38" i="12"/>
  <c r="DU38" i="12" s="1"/>
  <c r="CN38" i="12"/>
  <c r="CO38" i="12"/>
  <c r="CV38" i="12"/>
  <c r="CW38" i="12"/>
  <c r="BP38" i="12"/>
  <c r="BQ38" i="12" s="1"/>
  <c r="AS38" i="12"/>
  <c r="BH38" i="12"/>
  <c r="BI38" i="12"/>
  <c r="BU27" i="12"/>
  <c r="CO27" i="12"/>
  <c r="CC27" i="12"/>
  <c r="CS25" i="12"/>
  <c r="DL24" i="12"/>
  <c r="DM24" i="12" s="1"/>
  <c r="CV24" i="12"/>
  <c r="CW24" i="12"/>
  <c r="CF24" i="12"/>
  <c r="CG24" i="12" s="1"/>
  <c r="BP24" i="12"/>
  <c r="BQ24" i="12"/>
  <c r="DX24" i="12"/>
  <c r="DY24" i="12" s="1"/>
  <c r="BL24" i="12"/>
  <c r="BM24" i="12"/>
  <c r="DP24" i="12"/>
  <c r="DQ24" i="12" s="1"/>
  <c r="AV24" i="12"/>
  <c r="AW24" i="12"/>
  <c r="BT24" i="12"/>
  <c r="BU24" i="12" s="1"/>
  <c r="BD24" i="12"/>
  <c r="AW23" i="12"/>
  <c r="BE20" i="12"/>
  <c r="DE15" i="12"/>
  <c r="DA15" i="12"/>
  <c r="DO11" i="12"/>
  <c r="CY11" i="12"/>
  <c r="CI11" i="12"/>
  <c r="BS11" i="12"/>
  <c r="BC11" i="12"/>
  <c r="DG11" i="12"/>
  <c r="CE11" i="12"/>
  <c r="BW11" i="12"/>
  <c r="AU11" i="12"/>
  <c r="DS11" i="12"/>
  <c r="CQ11" i="12"/>
  <c r="BO11" i="12"/>
  <c r="BG11" i="12"/>
  <c r="DK11" i="12"/>
  <c r="DC11" i="12"/>
  <c r="CA11" i="12"/>
  <c r="DW11" i="12"/>
  <c r="CU11" i="12"/>
  <c r="CM11" i="12"/>
  <c r="BK11" i="12"/>
  <c r="CO15" i="12"/>
  <c r="BE39" i="12"/>
  <c r="BE29" i="12"/>
  <c r="AZ35" i="12"/>
  <c r="AZ38" i="12"/>
  <c r="BA38" i="12" s="1"/>
  <c r="BE30" i="12"/>
  <c r="BE33" i="12"/>
  <c r="CN45" i="12"/>
  <c r="CO45" i="12"/>
  <c r="AZ13" i="12"/>
  <c r="BE34" i="12"/>
  <c r="BI23" i="12"/>
  <c r="BP47" i="12"/>
  <c r="BQ47" i="12" s="1"/>
  <c r="BD45" i="12"/>
  <c r="DH24" i="12"/>
  <c r="DI24" i="12"/>
  <c r="AZ32" i="12"/>
  <c r="BA32" i="12" s="1"/>
  <c r="AY13" i="12"/>
  <c r="BA13" i="12" s="1"/>
  <c r="AY31" i="12"/>
  <c r="BA31" i="12"/>
  <c r="DK46" i="12"/>
  <c r="DG46" i="12"/>
  <c r="DO46" i="12"/>
  <c r="BS46" i="12"/>
  <c r="DW46" i="12"/>
  <c r="BW46" i="12"/>
  <c r="DC46" i="12"/>
  <c r="BT47" i="12"/>
  <c r="BU47" i="12" s="1"/>
  <c r="CF47" i="12"/>
  <c r="CG47" i="12" s="1"/>
  <c r="DP47" i="12"/>
  <c r="DQ47" i="12"/>
  <c r="BH47" i="12"/>
  <c r="BI47" i="12"/>
  <c r="DL47" i="12"/>
  <c r="DM47" i="12" s="1"/>
  <c r="DD47" i="12"/>
  <c r="DE47" i="12"/>
  <c r="BL47" i="12"/>
  <c r="BM47" i="12"/>
  <c r="CR47" i="12"/>
  <c r="CS47" i="12" s="1"/>
  <c r="DX47" i="12"/>
  <c r="DY47" i="12"/>
  <c r="BH45" i="12"/>
  <c r="BI45" i="12"/>
  <c r="BL45" i="12"/>
  <c r="BM45" i="12" s="1"/>
  <c r="AV45" i="12"/>
  <c r="AW45" i="12"/>
  <c r="DD45" i="12"/>
  <c r="DE45" i="12"/>
  <c r="BP45" i="12"/>
  <c r="BQ45" i="12" s="1"/>
  <c r="CR45" i="12"/>
  <c r="CS45" i="12"/>
  <c r="BT45" i="12"/>
  <c r="BU45" i="12"/>
  <c r="CZ45" i="12"/>
  <c r="DA45" i="12" s="1"/>
  <c r="BE15" i="12"/>
  <c r="BQ13" i="12"/>
  <c r="DY25" i="12"/>
  <c r="AY33" i="12"/>
  <c r="BE24" i="12"/>
  <c r="AZ40" i="12"/>
  <c r="BA40" i="12"/>
  <c r="AY35" i="12"/>
  <c r="BA35" i="12"/>
  <c r="AY39" i="12"/>
  <c r="BA39" i="12" s="1"/>
  <c r="AS24" i="12"/>
  <c r="CJ24" i="12"/>
  <c r="CK24" i="12" s="1"/>
  <c r="CZ24" i="12"/>
  <c r="DA24" i="12"/>
  <c r="CB24" i="12"/>
  <c r="CC24" i="12"/>
  <c r="CR24" i="12"/>
  <c r="CS24" i="12"/>
  <c r="BH24" i="12"/>
  <c r="BI24" i="12" s="1"/>
  <c r="BX24" i="12"/>
  <c r="BY24" i="12" s="1"/>
  <c r="CN24" i="12"/>
  <c r="CO24" i="12"/>
  <c r="DD24" i="12"/>
  <c r="DE24" i="12"/>
  <c r="BI27" i="12"/>
  <c r="AZ28" i="12"/>
  <c r="BA28" i="12" s="1"/>
  <c r="CY46" i="12"/>
  <c r="CI46" i="12"/>
  <c r="AS47" i="12"/>
  <c r="BX45" i="12"/>
  <c r="BY45" i="12" s="1"/>
  <c r="AZ37" i="12"/>
  <c r="AW30" i="12"/>
  <c r="BQ44" i="12"/>
  <c r="CW31" i="12"/>
  <c r="AW25" i="12"/>
  <c r="AW15" i="12"/>
  <c r="Q26" i="12"/>
  <c r="AR26" i="12"/>
  <c r="Q41" i="12"/>
  <c r="AQ41" i="12"/>
  <c r="AU37" i="12"/>
  <c r="CY37" i="12"/>
  <c r="DA37" i="12" s="1"/>
  <c r="DH16" i="12"/>
  <c r="DI16" i="12" s="1"/>
  <c r="BD16" i="12"/>
  <c r="CB44" i="12"/>
  <c r="CC44" i="12"/>
  <c r="DX44" i="12"/>
  <c r="DY44" i="12"/>
  <c r="AK49" i="12"/>
  <c r="AR19" i="12"/>
  <c r="Q19" i="12"/>
  <c r="AR21" i="12"/>
  <c r="Q21" i="12"/>
  <c r="AR36" i="12"/>
  <c r="Q36" i="12"/>
  <c r="CN17" i="12"/>
  <c r="Q46" i="12"/>
  <c r="AR46" i="12"/>
  <c r="AS46" i="12" s="1"/>
  <c r="AZ45" i="12"/>
  <c r="BA45" i="12"/>
  <c r="BE45" i="12"/>
  <c r="AZ24" i="12"/>
  <c r="BA24" i="12"/>
  <c r="DP36" i="12"/>
  <c r="DQ36" i="12" s="1"/>
  <c r="DD36" i="12"/>
  <c r="DE36" i="12"/>
  <c r="BP36" i="12"/>
  <c r="BQ36" i="12"/>
  <c r="CZ36" i="12"/>
  <c r="DA36" i="12" s="1"/>
  <c r="BT36" i="12"/>
  <c r="BU36" i="12" s="1"/>
  <c r="DX36" i="12"/>
  <c r="DY36" i="12"/>
  <c r="CR36" i="12"/>
  <c r="CS36" i="12" s="1"/>
  <c r="BL36" i="12"/>
  <c r="BM36" i="12"/>
  <c r="CV36" i="12"/>
  <c r="CW36" i="12"/>
  <c r="AV36" i="12"/>
  <c r="AW36" i="12" s="1"/>
  <c r="BD36" i="12"/>
  <c r="DT36" i="12"/>
  <c r="DU36" i="12"/>
  <c r="CF36" i="12"/>
  <c r="CG36" i="12" s="1"/>
  <c r="BX36" i="12"/>
  <c r="BY36" i="12"/>
  <c r="DL36" i="12"/>
  <c r="DM36" i="12" s="1"/>
  <c r="DH36" i="12"/>
  <c r="DI36" i="12"/>
  <c r="AS36" i="12"/>
  <c r="CN36" i="12"/>
  <c r="CO36" i="12" s="1"/>
  <c r="CJ36" i="12"/>
  <c r="CK36" i="12"/>
  <c r="CB36" i="12"/>
  <c r="BH36" i="12"/>
  <c r="BI36" i="12"/>
  <c r="AW37" i="12"/>
  <c r="DX21" i="12"/>
  <c r="DY21" i="12"/>
  <c r="BH21" i="12"/>
  <c r="BI21" i="12" s="1"/>
  <c r="CJ21" i="12"/>
  <c r="CK21" i="12" s="1"/>
  <c r="CR21" i="12"/>
  <c r="CS21" i="12"/>
  <c r="BX21" i="12"/>
  <c r="BY21" i="12" s="1"/>
  <c r="BP21" i="12"/>
  <c r="BQ21" i="12"/>
  <c r="AV21" i="12"/>
  <c r="AW21" i="12"/>
  <c r="DT21" i="12"/>
  <c r="DU21" i="12" s="1"/>
  <c r="CZ21" i="12"/>
  <c r="DA21" i="12" s="1"/>
  <c r="CF21" i="12"/>
  <c r="CG21" i="12"/>
  <c r="AS21" i="12"/>
  <c r="DH21" i="12"/>
  <c r="DI21" i="12"/>
  <c r="CN21" i="12"/>
  <c r="CO21" i="12" s="1"/>
  <c r="BL21" i="12"/>
  <c r="BM21" i="12"/>
  <c r="DP21" i="12"/>
  <c r="DQ21" i="12"/>
  <c r="CB21" i="12"/>
  <c r="CC21" i="12"/>
  <c r="DL21" i="12"/>
  <c r="DM21" i="12"/>
  <c r="BT21" i="12"/>
  <c r="BU21" i="12"/>
  <c r="CV21" i="12"/>
  <c r="CW21" i="12" s="1"/>
  <c r="DD21" i="12"/>
  <c r="DE21" i="12"/>
  <c r="BD21" i="12"/>
  <c r="BE16" i="12"/>
  <c r="AZ16" i="12"/>
  <c r="BA16" i="12"/>
  <c r="CY41" i="12"/>
  <c r="DA41" i="12"/>
  <c r="BO41" i="12"/>
  <c r="DO41" i="12"/>
  <c r="AU41" i="12"/>
  <c r="AW41" i="12" s="1"/>
  <c r="CQ41" i="12"/>
  <c r="CI41" i="12"/>
  <c r="BC41" i="12"/>
  <c r="DG41" i="12"/>
  <c r="DS41" i="12"/>
  <c r="AS41" i="12"/>
  <c r="BW41" i="12"/>
  <c r="BS41" i="12"/>
  <c r="CA41" i="12"/>
  <c r="DK41" i="12"/>
  <c r="BG41" i="12"/>
  <c r="DW41" i="12"/>
  <c r="CE41" i="12"/>
  <c r="CM41" i="12"/>
  <c r="BK41" i="12"/>
  <c r="DC41" i="12"/>
  <c r="CU41" i="12"/>
  <c r="AY41" i="12" s="1"/>
  <c r="AY37" i="12"/>
  <c r="AY46" i="12"/>
  <c r="AZ44" i="12"/>
  <c r="DX19" i="12"/>
  <c r="DY19" i="12"/>
  <c r="BD19" i="12"/>
  <c r="CZ19" i="12"/>
  <c r="DL19" i="12"/>
  <c r="DM19" i="12" s="1"/>
  <c r="DD19" i="12"/>
  <c r="CJ19" i="12"/>
  <c r="DT19" i="12"/>
  <c r="BL19" i="12"/>
  <c r="DH19" i="12"/>
  <c r="DI19" i="12" s="1"/>
  <c r="AS19" i="12"/>
  <c r="BX19" i="12"/>
  <c r="CV19" i="12"/>
  <c r="BT19" i="12"/>
  <c r="BU19" i="12"/>
  <c r="BH19" i="12"/>
  <c r="BI19" i="12" s="1"/>
  <c r="AV19" i="12"/>
  <c r="CB19" i="12"/>
  <c r="DP19" i="12"/>
  <c r="CF19" i="12"/>
  <c r="CR19" i="12"/>
  <c r="CN19" i="12"/>
  <c r="CO19" i="12"/>
  <c r="BP19" i="12"/>
  <c r="DT26" i="12"/>
  <c r="DU26" i="12" s="1"/>
  <c r="CV26" i="12"/>
  <c r="CW26" i="12"/>
  <c r="DX26" i="12"/>
  <c r="DY26" i="12" s="1"/>
  <c r="BH26" i="12"/>
  <c r="BI26" i="12"/>
  <c r="CJ26" i="12"/>
  <c r="CK26" i="12"/>
  <c r="CR26" i="12"/>
  <c r="CS26" i="12" s="1"/>
  <c r="DL26" i="12"/>
  <c r="DM26" i="12" s="1"/>
  <c r="BT26" i="12"/>
  <c r="BU26" i="12" s="1"/>
  <c r="DH26" i="12"/>
  <c r="DI26" i="12" s="1"/>
  <c r="AS26" i="12"/>
  <c r="CN26" i="12"/>
  <c r="CO26" i="12" s="1"/>
  <c r="BP26" i="12"/>
  <c r="BQ26" i="12"/>
  <c r="CZ26" i="12"/>
  <c r="DA26" i="12" s="1"/>
  <c r="AV26" i="12"/>
  <c r="AW26" i="12"/>
  <c r="BD26" i="12"/>
  <c r="BX26" i="12"/>
  <c r="BY26" i="12"/>
  <c r="DP26" i="12"/>
  <c r="DQ26" i="12"/>
  <c r="CF26" i="12"/>
  <c r="CG26" i="12"/>
  <c r="DD26" i="12"/>
  <c r="DE26" i="12"/>
  <c r="CB26" i="12"/>
  <c r="CC26" i="12" s="1"/>
  <c r="BL26" i="12"/>
  <c r="BM26" i="12" s="1"/>
  <c r="CZ46" i="12"/>
  <c r="DA46" i="12" s="1"/>
  <c r="DH46" i="12"/>
  <c r="DI46" i="12" s="1"/>
  <c r="AV46" i="12"/>
  <c r="AW46" i="12"/>
  <c r="CF46" i="12"/>
  <c r="CG46" i="12" s="1"/>
  <c r="BT46" i="12"/>
  <c r="BU46" i="12"/>
  <c r="BP46" i="12"/>
  <c r="BQ46" i="12" s="1"/>
  <c r="BL46" i="12"/>
  <c r="BM46" i="12"/>
  <c r="BD46" i="12"/>
  <c r="DD46" i="12"/>
  <c r="DX46" i="12"/>
  <c r="DY46" i="12"/>
  <c r="DT46" i="12"/>
  <c r="DU46" i="12"/>
  <c r="CJ46" i="12"/>
  <c r="CR46" i="12"/>
  <c r="CS46" i="12"/>
  <c r="CV46" i="12"/>
  <c r="CW46" i="12" s="1"/>
  <c r="CN46" i="12"/>
  <c r="CO46" i="12"/>
  <c r="CB46" i="12"/>
  <c r="CC46" i="12" s="1"/>
  <c r="DL46" i="12"/>
  <c r="DM46" i="12" s="1"/>
  <c r="DP46" i="12"/>
  <c r="BH46" i="12"/>
  <c r="BI46" i="12"/>
  <c r="BX46" i="12"/>
  <c r="BY46" i="12" s="1"/>
  <c r="CK46" i="12"/>
  <c r="DE46" i="12"/>
  <c r="DQ46" i="12"/>
  <c r="DQ19" i="12"/>
  <c r="DE41" i="12"/>
  <c r="BE26" i="12"/>
  <c r="CS19" i="12"/>
  <c r="CC19" i="12"/>
  <c r="CW19" i="12"/>
  <c r="BM19" i="12"/>
  <c r="BM41" i="12"/>
  <c r="BU41" i="12"/>
  <c r="DI41" i="12"/>
  <c r="DE19" i="12"/>
  <c r="CC41" i="12"/>
  <c r="CS41" i="12"/>
  <c r="AZ21" i="12"/>
  <c r="BE21" i="12"/>
  <c r="AW19" i="12"/>
  <c r="BY19" i="12"/>
  <c r="DU19" i="12"/>
  <c r="DA19" i="12"/>
  <c r="CO41" i="12"/>
  <c r="BI41" i="12"/>
  <c r="BY41" i="12"/>
  <c r="BE41" i="12"/>
  <c r="DQ41" i="12"/>
  <c r="DY41" i="12"/>
  <c r="DU41" i="12"/>
  <c r="BQ19" i="12"/>
  <c r="CG19" i="12"/>
  <c r="CK19" i="12"/>
  <c r="BE19" i="12"/>
  <c r="AZ19" i="12"/>
  <c r="BA19" i="12"/>
  <c r="BA37" i="12"/>
  <c r="CW41" i="12"/>
  <c r="CG41" i="12"/>
  <c r="DM41" i="12"/>
  <c r="CK41" i="12"/>
  <c r="BQ41" i="12"/>
  <c r="BE36" i="12"/>
  <c r="BA41" i="12" l="1"/>
  <c r="AZ46" i="12"/>
  <c r="BA46" i="12" s="1"/>
  <c r="BE46" i="12"/>
  <c r="CC36" i="12"/>
  <c r="AZ36" i="12"/>
  <c r="BA36" i="12" s="1"/>
  <c r="AZ26" i="12"/>
  <c r="BA26" i="12" s="1"/>
  <c r="BE43" i="12"/>
  <c r="AY43" i="12"/>
  <c r="BA43" i="12" s="1"/>
  <c r="AZ47" i="12"/>
  <c r="BA47" i="12" s="1"/>
  <c r="BQ30" i="12"/>
  <c r="AY30" i="12"/>
  <c r="AY29" i="12"/>
  <c r="BA29" i="12" s="1"/>
  <c r="AZ34" i="12"/>
  <c r="BA34" i="12" s="1"/>
  <c r="AY11" i="12"/>
  <c r="AZ25" i="12"/>
  <c r="BA25" i="12" s="1"/>
  <c r="BQ25" i="12"/>
  <c r="CG30" i="12"/>
  <c r="AZ30" i="12"/>
  <c r="AY21" i="12"/>
  <c r="BA21" i="12" s="1"/>
  <c r="AZ15" i="12"/>
  <c r="BA15" i="12" s="1"/>
  <c r="AZ41" i="12"/>
  <c r="AY27" i="12"/>
  <c r="BA27" i="12" s="1"/>
  <c r="BQ23" i="12"/>
  <c r="AZ23" i="12"/>
  <c r="BA23" i="12" s="1"/>
  <c r="AZ33" i="12"/>
  <c r="BA33" i="12" s="1"/>
  <c r="CG25" i="12"/>
  <c r="BE35" i="12"/>
  <c r="CQ44" i="12"/>
  <c r="CS44" i="12" s="1"/>
  <c r="BS44" i="12"/>
  <c r="BU44" i="12" s="1"/>
  <c r="AS44" i="12"/>
  <c r="CY44" i="12"/>
  <c r="DA44" i="12" s="1"/>
  <c r="BK44" i="12"/>
  <c r="DO44" i="12"/>
  <c r="DQ44" i="12" s="1"/>
  <c r="CM44" i="12"/>
  <c r="CO44" i="12" s="1"/>
  <c r="DS44" i="12"/>
  <c r="DU44" i="12" s="1"/>
  <c r="AR11" i="12"/>
  <c r="Q11" i="12"/>
  <c r="Q49" i="12" s="1"/>
  <c r="Q17" i="12"/>
  <c r="AQ17" i="12"/>
  <c r="BD17" i="12"/>
  <c r="AZ17" i="12" s="1"/>
  <c r="DP17" i="12"/>
  <c r="AR14" i="12"/>
  <c r="DL42" i="12"/>
  <c r="DM42" i="12" s="1"/>
  <c r="BP42" i="12"/>
  <c r="BA30" i="12" l="1"/>
  <c r="BM44" i="12"/>
  <c r="AY44" i="12"/>
  <c r="BA44" i="12" s="1"/>
  <c r="CR14" i="12"/>
  <c r="CS14" i="12" s="1"/>
  <c r="BT14" i="12"/>
  <c r="BU14" i="12" s="1"/>
  <c r="AV14" i="12"/>
  <c r="AW14" i="12" s="1"/>
  <c r="CF14" i="12"/>
  <c r="CG14" i="12" s="1"/>
  <c r="BH14" i="12"/>
  <c r="BI14" i="12" s="1"/>
  <c r="DP14" i="12"/>
  <c r="DQ14" i="12" s="1"/>
  <c r="BL14" i="12"/>
  <c r="BM14" i="12" s="1"/>
  <c r="DH14" i="12"/>
  <c r="DI14" i="12" s="1"/>
  <c r="DD14" i="12"/>
  <c r="DE14" i="12" s="1"/>
  <c r="DT14" i="12"/>
  <c r="DU14" i="12" s="1"/>
  <c r="CV14" i="12"/>
  <c r="CW14" i="12" s="1"/>
  <c r="CJ14" i="12"/>
  <c r="CK14" i="12" s="1"/>
  <c r="AS14" i="12"/>
  <c r="DX14" i="12"/>
  <c r="DY14" i="12" s="1"/>
  <c r="CZ14" i="12"/>
  <c r="DA14" i="12" s="1"/>
  <c r="CB14" i="12"/>
  <c r="CC14" i="12" s="1"/>
  <c r="BX14" i="12"/>
  <c r="BY14" i="12" s="1"/>
  <c r="BD14" i="12"/>
  <c r="DL14" i="12"/>
  <c r="DM14" i="12" s="1"/>
  <c r="CN14" i="12"/>
  <c r="CO14" i="12" s="1"/>
  <c r="BP14" i="12"/>
  <c r="BQ14" i="12" s="1"/>
  <c r="BP11" i="12"/>
  <c r="DH11" i="12"/>
  <c r="CV11" i="12"/>
  <c r="DT11" i="12"/>
  <c r="DD11" i="12"/>
  <c r="DP11" i="12"/>
  <c r="CN11" i="12"/>
  <c r="BX11" i="12"/>
  <c r="BH11" i="12"/>
  <c r="CB11" i="12"/>
  <c r="CJ11" i="12"/>
  <c r="DL11" i="12"/>
  <c r="BL11" i="12"/>
  <c r="AV11" i="12"/>
  <c r="CF11" i="12"/>
  <c r="CZ11" i="12"/>
  <c r="AS11" i="12"/>
  <c r="AS49" i="12" s="1"/>
  <c r="BD11" i="12"/>
  <c r="CR11" i="12"/>
  <c r="BT11" i="12"/>
  <c r="DX11" i="12"/>
  <c r="AR49" i="12"/>
  <c r="BQ42" i="12"/>
  <c r="AZ42" i="12"/>
  <c r="BA42" i="12" s="1"/>
  <c r="DK17" i="12"/>
  <c r="DG17" i="12"/>
  <c r="CI17" i="12"/>
  <c r="DO17" i="12"/>
  <c r="CU17" i="12"/>
  <c r="CQ17" i="12"/>
  <c r="BK17" i="12"/>
  <c r="DW17" i="12"/>
  <c r="DS17" i="12"/>
  <c r="DC17" i="12"/>
  <c r="CY17" i="12"/>
  <c r="AU17" i="12"/>
  <c r="CM17" i="12"/>
  <c r="BC17" i="12"/>
  <c r="BW17" i="12"/>
  <c r="BG17" i="12"/>
  <c r="AS17" i="12"/>
  <c r="CE17" i="12"/>
  <c r="BS17" i="12"/>
  <c r="BO17" i="12"/>
  <c r="CA17" i="12"/>
  <c r="AQ49" i="12"/>
  <c r="AZ11" i="12" l="1"/>
  <c r="BD49" i="12"/>
  <c r="BE11" i="12"/>
  <c r="DE17" i="12"/>
  <c r="DC49" i="12"/>
  <c r="BQ17" i="12"/>
  <c r="BO49" i="12"/>
  <c r="BM11" i="12"/>
  <c r="BL49" i="12"/>
  <c r="BU17" i="12"/>
  <c r="BS49" i="12"/>
  <c r="BM17" i="12"/>
  <c r="BK49" i="12"/>
  <c r="DM11" i="12"/>
  <c r="DL49" i="12"/>
  <c r="CG17" i="12"/>
  <c r="CE49" i="12"/>
  <c r="CS17" i="12"/>
  <c r="CQ49" i="12"/>
  <c r="CK11" i="12"/>
  <c r="CJ49" i="12"/>
  <c r="CW17" i="12"/>
  <c r="CU49" i="12"/>
  <c r="CC11" i="12"/>
  <c r="CB49" i="12"/>
  <c r="BE14" i="12"/>
  <c r="AZ14" i="12"/>
  <c r="BA14" i="12" s="1"/>
  <c r="DY17" i="12"/>
  <c r="DW49" i="12"/>
  <c r="BQ11" i="12"/>
  <c r="BQ49" i="12" s="1"/>
  <c r="BP49" i="12"/>
  <c r="BI17" i="12"/>
  <c r="BG49" i="12"/>
  <c r="DQ17" i="12"/>
  <c r="DO49" i="12"/>
  <c r="DY11" i="12"/>
  <c r="DY49" i="12" s="1"/>
  <c r="DX49" i="12"/>
  <c r="BH49" i="12"/>
  <c r="BI11" i="12"/>
  <c r="BI49" i="12" s="1"/>
  <c r="CK17" i="12"/>
  <c r="CI49" i="12"/>
  <c r="BY11" i="12"/>
  <c r="BX49" i="12"/>
  <c r="DM17" i="12"/>
  <c r="DK49" i="12"/>
  <c r="DP49" i="12"/>
  <c r="DQ11" i="12"/>
  <c r="DQ49" i="12" s="1"/>
  <c r="BY17" i="12"/>
  <c r="BW49" i="12"/>
  <c r="BU11" i="12"/>
  <c r="BT49" i="12"/>
  <c r="AY17" i="12"/>
  <c r="BE17" i="12"/>
  <c r="BC49" i="12"/>
  <c r="DI17" i="12"/>
  <c r="DG49" i="12"/>
  <c r="CS11" i="12"/>
  <c r="CS49" i="12" s="1"/>
  <c r="CR49" i="12"/>
  <c r="CN49" i="12"/>
  <c r="CO11" i="12"/>
  <c r="CO49" i="12" s="1"/>
  <c r="CO17" i="12"/>
  <c r="CM49" i="12"/>
  <c r="AW17" i="12"/>
  <c r="AU49" i="12"/>
  <c r="DE11" i="12"/>
  <c r="DE49" i="12" s="1"/>
  <c r="DD49" i="12"/>
  <c r="DA17" i="12"/>
  <c r="CY49" i="12"/>
  <c r="CZ49" i="12"/>
  <c r="DA11" i="12"/>
  <c r="DU11" i="12"/>
  <c r="DT49" i="12"/>
  <c r="CG11" i="12"/>
  <c r="CG49" i="12" s="1"/>
  <c r="CF49" i="12"/>
  <c r="CW11" i="12"/>
  <c r="CV49" i="12"/>
  <c r="CC17" i="12"/>
  <c r="CA49" i="12"/>
  <c r="DU17" i="12"/>
  <c r="DS49" i="12"/>
  <c r="AW11" i="12"/>
  <c r="AW49" i="12" s="1"/>
  <c r="AV49" i="12"/>
  <c r="DH49" i="12"/>
  <c r="DI11" i="12"/>
  <c r="DI49" i="12" s="1"/>
  <c r="DM49" i="12" l="1"/>
  <c r="BU49" i="12"/>
  <c r="CC49" i="12"/>
  <c r="DU49" i="12"/>
  <c r="BY49" i="12"/>
  <c r="BE49" i="12"/>
  <c r="CW49" i="12"/>
  <c r="DA49" i="12"/>
  <c r="BA17" i="12"/>
  <c r="AY49" i="12"/>
  <c r="CK49" i="12"/>
  <c r="AZ49" i="12"/>
  <c r="BA11" i="12"/>
  <c r="BM49" i="12"/>
  <c r="BA49" i="12" l="1"/>
</calcChain>
</file>

<file path=xl/sharedStrings.xml><?xml version="1.0" encoding="utf-8"?>
<sst xmlns="http://schemas.openxmlformats.org/spreadsheetml/2006/main" count="170" uniqueCount="46">
  <si>
    <t>Total</t>
  </si>
  <si>
    <t>Payment</t>
  </si>
  <si>
    <t>Date</t>
  </si>
  <si>
    <t>Principal</t>
  </si>
  <si>
    <t>Interest</t>
  </si>
  <si>
    <t xml:space="preserve">    University System of Maryland</t>
  </si>
  <si>
    <t xml:space="preserve">  Debt Svc from Earnings and Accrued Interest</t>
  </si>
  <si>
    <t xml:space="preserve">     UMCP Health Center Addition (Auxiliary)</t>
  </si>
  <si>
    <t xml:space="preserve">   UMCP Queen Anne's Hall Renov (Auxiliary)</t>
  </si>
  <si>
    <t xml:space="preserve">          TU New Child Care Center (Auxiliary)</t>
  </si>
  <si>
    <t xml:space="preserve">        UB New Student Center (Auxiliary)</t>
  </si>
  <si>
    <t xml:space="preserve">           Total Academic Projects - 2005A</t>
  </si>
  <si>
    <t xml:space="preserve">           Total Auxiliary Projects - 2005A</t>
  </si>
  <si>
    <t>2005 Series A Bond Funded Projects</t>
  </si>
  <si>
    <t xml:space="preserve">       UMB Pine Street Annex  (Auxiliary)</t>
  </si>
  <si>
    <t xml:space="preserve">        UMBC New Parking Lot (Auxiliary)</t>
  </si>
  <si>
    <t xml:space="preserve">   UMBC Resident Hall Renovation (Auxiliary)</t>
  </si>
  <si>
    <t xml:space="preserve">        TU 7800 York Road Garage (Auxiliary)</t>
  </si>
  <si>
    <t xml:space="preserve">      TU Towson Center Arena (Auxiliary)</t>
  </si>
  <si>
    <t xml:space="preserve">                    2005 Series A - Total</t>
  </si>
  <si>
    <t xml:space="preserve">   2005 Series A - Original</t>
  </si>
  <si>
    <t xml:space="preserve">            Distribution of Debt Services after 2015A Bond Issue</t>
  </si>
  <si>
    <t xml:space="preserve">   Refinance on 2011B</t>
  </si>
  <si>
    <t xml:space="preserve">   Refinance on 2012A</t>
  </si>
  <si>
    <t xml:space="preserve">   Refinance on 2012D</t>
  </si>
  <si>
    <t xml:space="preserve">   Refinance on 2015A</t>
  </si>
  <si>
    <t xml:space="preserve">     1995A Bonds Refinanced on 2005A</t>
  </si>
  <si>
    <t xml:space="preserve">      1996A Bonds Refinanced on 2005A</t>
  </si>
  <si>
    <t xml:space="preserve">     1997A Refinanced on 2005A/2015A</t>
  </si>
  <si>
    <t xml:space="preserve">     1998A Refinanced on 2005A/2015A</t>
  </si>
  <si>
    <t xml:space="preserve">     1999A Bonds Refinanced on 2005A</t>
  </si>
  <si>
    <t xml:space="preserve">      2000A Refinanced on 2005A/2015A</t>
  </si>
  <si>
    <t xml:space="preserve">  New Money - 2005A Refinance on 2015A</t>
  </si>
  <si>
    <t xml:space="preserve"> UMCP S.Campus Parking Garage (Aux)</t>
  </si>
  <si>
    <t xml:space="preserve">    UMB New Campus Center (Auxiliary)</t>
  </si>
  <si>
    <t xml:space="preserve">   UMES Murphy Hall Renovation  (Auxiliary)</t>
  </si>
  <si>
    <t xml:space="preserve">      UMES New Residence Hall  (Auxiliary)</t>
  </si>
  <si>
    <t xml:space="preserve"> UMES New Student Services Center  (Aux)</t>
  </si>
  <si>
    <t xml:space="preserve"> UMBC Dining Hall HVAC Upgrade (Auxiliary)</t>
  </si>
  <si>
    <t xml:space="preserve"> UMBC New Recreation &amp; Athletic (Aux)</t>
  </si>
  <si>
    <t>USMO Shady Grove Parking Lot 2 (Auxiliary)</t>
  </si>
  <si>
    <t xml:space="preserve"> BSU Holmes Hall/Tubman Hall Renov (Aux)</t>
  </si>
  <si>
    <t xml:space="preserve">      TU Towsontown Garage (Auxiliary)</t>
  </si>
  <si>
    <t>]</t>
  </si>
  <si>
    <t xml:space="preserve">                                                                                                               Total Debt Services - 2005 Series A</t>
  </si>
  <si>
    <t xml:space="preserve">  Refinance on 2010C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</si>
</sst>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%"/>
    <numFmt numFmtId="165" formatCode="mm/dd/yy"/>
    <numFmt numFmtId="166" formatCode="0.000%"/>
  </numFmts>
  <fonts count="2" x14ac:knownFonts="1"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165" fontId="0" fillId="0" borderId="3" xfId="0" applyNumberFormat="1" applyBorder="1" applyAlignment="1">
      <alignment horizontal="center"/>
    </xf>
    <xf numFmtId="3" fontId="0" fillId="0" borderId="1" xfId="0" quotePrefix="1" applyNumberFormat="1" applyBorder="1" applyAlignment="1">
      <alignment horizontal="left"/>
    </xf>
    <xf numFmtId="3" fontId="0" fillId="0" borderId="4" xfId="0" applyNumberFormat="1" applyBorder="1"/>
    <xf numFmtId="3" fontId="0" fillId="0" borderId="5" xfId="0" applyNumberFormat="1" applyBorder="1"/>
    <xf numFmtId="165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164" fontId="0" fillId="0" borderId="4" xfId="0" applyNumberFormat="1" applyBorder="1"/>
    <xf numFmtId="38" fontId="0" fillId="0" borderId="0" xfId="0" applyNumberFormat="1"/>
    <xf numFmtId="38" fontId="0" fillId="0" borderId="0" xfId="0" applyNumberFormat="1" applyAlignment="1">
      <alignment horizontal="right"/>
    </xf>
    <xf numFmtId="38" fontId="0" fillId="0" borderId="1" xfId="0" quotePrefix="1" applyNumberFormat="1" applyBorder="1" applyAlignment="1">
      <alignment horizontal="left"/>
    </xf>
    <xf numFmtId="38" fontId="0" fillId="0" borderId="4" xfId="0" applyNumberFormat="1" applyBorder="1" applyAlignment="1">
      <alignment horizontal="right"/>
    </xf>
    <xf numFmtId="38" fontId="0" fillId="0" borderId="5" xfId="0" applyNumberFormat="1" applyBorder="1" applyAlignment="1">
      <alignment horizontal="right"/>
    </xf>
    <xf numFmtId="38" fontId="0" fillId="0" borderId="1" xfId="0" quotePrefix="1" applyNumberFormat="1" applyBorder="1" applyAlignment="1">
      <alignment horizontal="right"/>
    </xf>
    <xf numFmtId="38" fontId="0" fillId="0" borderId="7" xfId="0" applyNumberFormat="1" applyBorder="1" applyAlignment="1">
      <alignment horizontal="center"/>
    </xf>
    <xf numFmtId="38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38" fontId="0" fillId="0" borderId="0" xfId="0" quotePrefix="1" applyNumberFormat="1" applyAlignment="1">
      <alignment horizontal="left"/>
    </xf>
    <xf numFmtId="164" fontId="0" fillId="0" borderId="8" xfId="0" applyNumberFormat="1" applyBorder="1" applyAlignment="1">
      <alignment horizontal="center"/>
    </xf>
    <xf numFmtId="164" fontId="0" fillId="0" borderId="1" xfId="0" quotePrefix="1" applyNumberFormat="1" applyBorder="1" applyAlignment="1">
      <alignment horizontal="left"/>
    </xf>
    <xf numFmtId="164" fontId="0" fillId="0" borderId="5" xfId="0" applyNumberFormat="1" applyBorder="1"/>
    <xf numFmtId="38" fontId="0" fillId="2" borderId="1" xfId="0" quotePrefix="1" applyNumberFormat="1" applyFill="1" applyBorder="1" applyAlignment="1">
      <alignment horizontal="left"/>
    </xf>
    <xf numFmtId="38" fontId="0" fillId="2" borderId="4" xfId="0" applyNumberFormat="1" applyFill="1" applyBorder="1" applyAlignment="1">
      <alignment horizontal="right"/>
    </xf>
    <xf numFmtId="38" fontId="0" fillId="2" borderId="5" xfId="0" applyNumberFormat="1" applyFill="1" applyBorder="1" applyAlignment="1">
      <alignment horizontal="right"/>
    </xf>
    <xf numFmtId="38" fontId="0" fillId="0" borderId="9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3" fontId="0" fillId="0" borderId="1" xfId="0" applyNumberFormat="1" applyBorder="1" applyAlignment="1">
      <alignment horizontal="left"/>
    </xf>
    <xf numFmtId="166" fontId="0" fillId="0" borderId="4" xfId="0" applyNumberFormat="1" applyBorder="1" applyAlignment="1">
      <alignment horizontal="center"/>
    </xf>
    <xf numFmtId="164" fontId="0" fillId="0" borderId="10" xfId="0" applyNumberFormat="1" applyBorder="1"/>
    <xf numFmtId="38" fontId="0" fillId="0" borderId="4" xfId="0" applyNumberFormat="1" applyBorder="1"/>
    <xf numFmtId="38" fontId="0" fillId="0" borderId="2" xfId="0" applyNumberFormat="1" applyBorder="1"/>
    <xf numFmtId="3" fontId="0" fillId="0" borderId="0" xfId="0" applyNumberFormat="1" applyAlignment="1">
      <alignment horizontal="center"/>
    </xf>
    <xf numFmtId="38" fontId="0" fillId="0" borderId="11" xfId="0" applyNumberFormat="1" applyBorder="1" applyAlignment="1">
      <alignment horizontal="right"/>
    </xf>
    <xf numFmtId="38" fontId="0" fillId="0" borderId="4" xfId="0" applyNumberFormat="1" applyBorder="1" applyAlignment="1">
      <alignment horizontal="left"/>
    </xf>
    <xf numFmtId="38" fontId="0" fillId="0" borderId="4" xfId="0" quotePrefix="1" applyNumberFormat="1" applyBorder="1" applyAlignment="1">
      <alignment horizontal="left"/>
    </xf>
    <xf numFmtId="38" fontId="0" fillId="0" borderId="2" xfId="0" applyNumberFormat="1" applyBorder="1" applyAlignment="1">
      <alignment horizontal="right"/>
    </xf>
    <xf numFmtId="38" fontId="1" fillId="0" borderId="4" xfId="0" applyNumberFormat="1" applyFont="1" applyBorder="1" applyAlignment="1">
      <alignment horizontal="left"/>
    </xf>
    <xf numFmtId="38" fontId="1" fillId="0" borderId="1" xfId="0" quotePrefix="1" applyNumberFormat="1" applyFont="1" applyBorder="1" applyAlignment="1">
      <alignment horizontal="left"/>
    </xf>
    <xf numFmtId="3" fontId="1" fillId="0" borderId="1" xfId="0" quotePrefix="1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38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D8E26-BDD2-46CE-904B-A2C2633BA52F}">
  <sheetPr>
    <tabColor rgb="FFFF0000"/>
  </sheetPr>
  <dimension ref="A1:EG87"/>
  <sheetViews>
    <sheetView tabSelected="1" workbookViewId="0">
      <pane xSplit="2" ySplit="7" topLeftCell="C29" activePane="bottomRight" state="frozen"/>
      <selection pane="topRight" activeCell="C1" sqref="C1"/>
      <selection pane="bottomLeft" activeCell="A8" sqref="A8"/>
      <selection pane="bottomRight" activeCell="G55" sqref="G55"/>
    </sheetView>
  </sheetViews>
  <sheetFormatPr defaultColWidth="13.7109375" defaultRowHeight="12.75" x14ac:dyDescent="0.2"/>
  <cols>
    <col min="1" max="1" width="8.7109375" style="2" customWidth="1"/>
    <col min="2" max="2" width="2.7109375" customWidth="1"/>
    <col min="3" max="4" width="11.7109375" style="15" customWidth="1"/>
    <col min="5" max="12" width="9.7109375" style="15" customWidth="1"/>
    <col min="13" max="13" width="10.7109375" style="15" customWidth="1"/>
    <col min="14" max="14" width="9.7109375" style="15" customWidth="1"/>
    <col min="15" max="17" width="11.7109375" style="15" customWidth="1"/>
    <col min="18" max="18" width="3.7109375" style="14" customWidth="1"/>
    <col min="19" max="21" width="12.7109375" style="14" customWidth="1"/>
    <col min="22" max="22" width="3.7109375" style="14" customWidth="1"/>
    <col min="23" max="25" width="12.7109375" style="14" customWidth="1"/>
    <col min="26" max="26" width="3.7109375" style="14" customWidth="1"/>
    <col min="27" max="29" width="12.7109375" style="14" customWidth="1"/>
    <col min="30" max="30" width="3.7109375" style="14" customWidth="1"/>
    <col min="31" max="33" width="12.7109375" style="14" customWidth="1"/>
    <col min="34" max="34" width="3.7109375" style="14" customWidth="1"/>
    <col min="35" max="37" width="11.7109375" style="14" customWidth="1"/>
    <col min="38" max="38" width="3.7109375" style="14" customWidth="1"/>
    <col min="39" max="41" width="12.7109375" style="14" customWidth="1"/>
    <col min="42" max="42" width="3.7109375" style="14" customWidth="1"/>
    <col min="43" max="45" width="12.7109375" style="14" customWidth="1"/>
    <col min="46" max="46" width="3.7109375" style="14" customWidth="1"/>
    <col min="47" max="49" width="12.7109375" style="14" customWidth="1"/>
    <col min="50" max="50" width="3.7109375" style="14" customWidth="1"/>
    <col min="51" max="53" width="12.7109375" customWidth="1"/>
    <col min="54" max="54" width="3.7109375" style="14" customWidth="1"/>
    <col min="55" max="57" width="12.7109375" customWidth="1"/>
    <col min="58" max="58" width="3.7109375" customWidth="1"/>
    <col min="59" max="61" width="12.7109375" customWidth="1"/>
    <col min="62" max="62" width="3.7109375" customWidth="1"/>
    <col min="63" max="65" width="11.7109375" customWidth="1"/>
    <col min="66" max="66" width="3.7109375" customWidth="1"/>
    <col min="67" max="69" width="12.7109375" customWidth="1"/>
    <col min="70" max="70" width="3.7109375" style="3" customWidth="1"/>
    <col min="71" max="73" width="11.7109375" style="3" customWidth="1"/>
    <col min="74" max="74" width="3.7109375" style="3" customWidth="1"/>
    <col min="75" max="77" width="12.7109375" style="3" customWidth="1"/>
    <col min="78" max="78" width="3.7109375" style="3" customWidth="1"/>
    <col min="79" max="81" width="12.7109375" style="3" customWidth="1"/>
    <col min="82" max="82" width="3.7109375" style="3" customWidth="1"/>
    <col min="83" max="85" width="12.7109375" style="3" customWidth="1"/>
    <col min="86" max="86" width="3.7109375" style="3" customWidth="1"/>
    <col min="87" max="89" width="11.7109375" style="3" customWidth="1"/>
    <col min="90" max="90" width="3.7109375" style="3" customWidth="1"/>
    <col min="91" max="93" width="12.7109375" style="3" customWidth="1"/>
    <col min="94" max="94" width="3.7109375" style="3" customWidth="1"/>
    <col min="95" max="97" width="12.7109375" style="3" customWidth="1"/>
    <col min="98" max="98" width="3.7109375" style="3" customWidth="1"/>
    <col min="99" max="101" width="11.7109375" style="3" customWidth="1"/>
    <col min="102" max="102" width="3.7109375" style="3" customWidth="1"/>
    <col min="103" max="105" width="12.7109375" style="3" customWidth="1"/>
    <col min="106" max="106" width="3.7109375" style="3" customWidth="1"/>
    <col min="107" max="109" width="12.7109375" style="3" customWidth="1"/>
    <col min="110" max="110" width="3.7109375" style="3" customWidth="1"/>
    <col min="111" max="113" width="12.7109375" style="3" customWidth="1"/>
    <col min="114" max="114" width="3.7109375" style="3" customWidth="1"/>
    <col min="115" max="117" width="11.7109375" style="3" customWidth="1"/>
    <col min="118" max="118" width="3.7109375" style="3" customWidth="1"/>
    <col min="119" max="121" width="12.7109375" style="3" customWidth="1"/>
    <col min="122" max="122" width="3.7109375" style="3" customWidth="1"/>
    <col min="123" max="125" width="12.7109375" style="3" customWidth="1"/>
    <col min="126" max="126" width="3.7109375" style="3" customWidth="1"/>
    <col min="127" max="129" width="12.7109375" style="3" customWidth="1"/>
    <col min="130" max="130" width="3.7109375" style="3" customWidth="1"/>
    <col min="131" max="133" width="13.7109375" style="3" customWidth="1"/>
    <col min="134" max="134" width="3.7109375" customWidth="1"/>
  </cols>
  <sheetData>
    <row r="1" spans="1:137" x14ac:dyDescent="0.2">
      <c r="A1" s="22"/>
      <c r="B1" s="11"/>
      <c r="C1" s="21"/>
      <c r="D1" s="23"/>
      <c r="H1" s="21"/>
      <c r="I1" s="23" t="s">
        <v>5</v>
      </c>
      <c r="K1" s="23"/>
      <c r="L1" s="23"/>
      <c r="M1" s="23"/>
      <c r="N1" s="23"/>
      <c r="O1" s="23"/>
      <c r="P1" s="23"/>
      <c r="S1" s="23"/>
      <c r="X1" s="21"/>
      <c r="Y1" s="23" t="s">
        <v>5</v>
      </c>
      <c r="AE1" s="23"/>
      <c r="AI1" s="21"/>
      <c r="AJ1" s="23"/>
      <c r="AN1" s="21"/>
      <c r="AO1" s="23" t="s">
        <v>5</v>
      </c>
      <c r="AQ1" s="23"/>
      <c r="AU1" s="21"/>
      <c r="AV1" s="23"/>
      <c r="AY1" s="23"/>
      <c r="BC1" s="23"/>
      <c r="BD1" s="21"/>
      <c r="BE1" s="23" t="s">
        <v>5</v>
      </c>
      <c r="BG1" s="21"/>
      <c r="BH1" s="23"/>
      <c r="BK1" s="23"/>
      <c r="BO1" s="23"/>
      <c r="BS1" s="21"/>
      <c r="BT1" s="21"/>
      <c r="BU1" s="23" t="s">
        <v>5</v>
      </c>
      <c r="BW1" s="23"/>
      <c r="CA1" s="23"/>
      <c r="CE1" s="21"/>
      <c r="CF1" s="23"/>
      <c r="CI1" s="23"/>
      <c r="CJ1" s="21"/>
      <c r="CK1" s="23" t="s">
        <v>5</v>
      </c>
      <c r="CM1" s="23"/>
      <c r="CQ1" s="21"/>
      <c r="CR1" s="23"/>
      <c r="CU1" s="23"/>
      <c r="CY1" s="23"/>
      <c r="CZ1" s="21"/>
      <c r="DA1" s="23" t="s">
        <v>5</v>
      </c>
      <c r="DC1" s="21"/>
      <c r="DD1" s="23"/>
      <c r="DG1" s="23"/>
      <c r="DK1" s="23"/>
      <c r="DO1" s="21"/>
      <c r="DP1" s="21"/>
      <c r="DQ1" s="23" t="s">
        <v>5</v>
      </c>
      <c r="DS1" s="23"/>
      <c r="DW1" s="23"/>
      <c r="EA1" s="21"/>
      <c r="EB1" s="23"/>
      <c r="EE1" s="23"/>
      <c r="EF1" s="46" t="s">
        <v>43</v>
      </c>
      <c r="EG1" s="23" t="s">
        <v>5</v>
      </c>
    </row>
    <row r="2" spans="1:137" x14ac:dyDescent="0.2">
      <c r="A2" s="22"/>
      <c r="B2" s="11"/>
      <c r="C2" s="21"/>
      <c r="D2" s="23"/>
      <c r="H2" s="23" t="s">
        <v>21</v>
      </c>
      <c r="O2" s="23"/>
      <c r="P2" s="23"/>
      <c r="S2" s="23"/>
      <c r="X2" s="23" t="s">
        <v>21</v>
      </c>
      <c r="Y2" s="15"/>
      <c r="AE2" s="23"/>
      <c r="AI2" s="23"/>
      <c r="AJ2" s="15"/>
      <c r="AN2" s="23" t="s">
        <v>21</v>
      </c>
      <c r="AO2" s="15"/>
      <c r="AQ2" s="23"/>
      <c r="AU2" s="23"/>
      <c r="AV2" s="15"/>
      <c r="AY2" s="23"/>
      <c r="BC2" s="23"/>
      <c r="BD2" s="23" t="s">
        <v>21</v>
      </c>
      <c r="BE2" s="15"/>
      <c r="BG2" s="23"/>
      <c r="BH2" s="15"/>
      <c r="BK2" s="23"/>
      <c r="BO2" s="23"/>
      <c r="BS2" s="23"/>
      <c r="BT2" s="23" t="s">
        <v>21</v>
      </c>
      <c r="BU2" s="15"/>
      <c r="BW2" s="23"/>
      <c r="CA2" s="23"/>
      <c r="CE2" s="23"/>
      <c r="CF2" s="15"/>
      <c r="CI2" s="23"/>
      <c r="CJ2" s="23" t="s">
        <v>21</v>
      </c>
      <c r="CK2" s="15"/>
      <c r="CM2" s="23"/>
      <c r="CQ2" s="23"/>
      <c r="CR2" s="15"/>
      <c r="CU2" s="23"/>
      <c r="CY2" s="23"/>
      <c r="CZ2" s="23" t="s">
        <v>21</v>
      </c>
      <c r="DA2" s="15"/>
      <c r="DC2" s="23"/>
      <c r="DD2" s="15"/>
      <c r="DG2" s="23"/>
      <c r="DK2" s="23"/>
      <c r="DO2" s="23"/>
      <c r="DP2" s="23" t="s">
        <v>21</v>
      </c>
      <c r="DQ2" s="15"/>
      <c r="DS2" s="23"/>
      <c r="DW2" s="23"/>
      <c r="EA2" s="23"/>
      <c r="EB2" s="15"/>
      <c r="EE2" s="23"/>
      <c r="EF2" s="23" t="s">
        <v>21</v>
      </c>
      <c r="EG2" s="15"/>
    </row>
    <row r="3" spans="1:137" x14ac:dyDescent="0.2">
      <c r="A3" s="22"/>
      <c r="B3" s="11"/>
      <c r="C3" s="21"/>
      <c r="D3" s="21"/>
      <c r="H3" s="21"/>
      <c r="I3" s="23" t="s">
        <v>13</v>
      </c>
      <c r="K3" s="23"/>
      <c r="L3" s="23"/>
      <c r="M3" s="23"/>
      <c r="N3" s="23"/>
      <c r="O3" s="21"/>
      <c r="P3" s="21"/>
      <c r="S3" s="23"/>
      <c r="X3" s="21"/>
      <c r="Y3" s="23" t="s">
        <v>13</v>
      </c>
      <c r="AE3" s="23"/>
      <c r="AI3" s="21"/>
      <c r="AJ3" s="23"/>
      <c r="AN3" s="21"/>
      <c r="AO3" s="23" t="s">
        <v>13</v>
      </c>
      <c r="AQ3" s="23"/>
      <c r="AU3" s="21"/>
      <c r="AV3" s="23"/>
      <c r="AY3" s="23"/>
      <c r="AZ3" s="1"/>
      <c r="BC3" s="23"/>
      <c r="BD3" s="21"/>
      <c r="BE3" s="23" t="s">
        <v>13</v>
      </c>
      <c r="BG3" s="21"/>
      <c r="BH3" s="23"/>
      <c r="BK3" s="23"/>
      <c r="BO3" s="23"/>
      <c r="BS3" s="21"/>
      <c r="BT3" s="21"/>
      <c r="BU3" s="23" t="s">
        <v>13</v>
      </c>
      <c r="BW3" s="23"/>
      <c r="CA3" s="23"/>
      <c r="CE3" s="21"/>
      <c r="CF3" s="23"/>
      <c r="CI3" s="23"/>
      <c r="CJ3" s="21"/>
      <c r="CK3" s="23" t="s">
        <v>13</v>
      </c>
      <c r="CM3" s="23"/>
      <c r="CQ3" s="21"/>
      <c r="CR3" s="23"/>
      <c r="CU3" s="23"/>
      <c r="CY3" s="23"/>
      <c r="CZ3" s="21"/>
      <c r="DA3" s="23" t="s">
        <v>13</v>
      </c>
      <c r="DC3" s="21"/>
      <c r="DD3" s="23"/>
      <c r="DG3" s="23"/>
      <c r="DK3" s="23"/>
      <c r="DO3" s="21"/>
      <c r="DP3" s="21"/>
      <c r="DQ3" s="23" t="s">
        <v>13</v>
      </c>
      <c r="DS3" s="23"/>
      <c r="DW3" s="23"/>
      <c r="EA3" s="21"/>
      <c r="EB3" s="23"/>
      <c r="EE3" s="23"/>
      <c r="EF3" s="21"/>
      <c r="EG3" s="23" t="s">
        <v>13</v>
      </c>
    </row>
    <row r="4" spans="1:137" x14ac:dyDescent="0.2">
      <c r="A4" s="22"/>
      <c r="B4" s="11"/>
      <c r="C4" s="21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37" x14ac:dyDescent="0.2">
      <c r="A5" s="4" t="s">
        <v>1</v>
      </c>
      <c r="C5" s="27" t="s">
        <v>44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9"/>
      <c r="S5" s="43" t="s">
        <v>26</v>
      </c>
      <c r="T5" s="17"/>
      <c r="U5" s="18"/>
      <c r="W5" s="43" t="s">
        <v>27</v>
      </c>
      <c r="X5" s="17"/>
      <c r="Y5" s="18"/>
      <c r="AA5" s="43" t="s">
        <v>28</v>
      </c>
      <c r="AB5" s="17"/>
      <c r="AC5" s="18"/>
      <c r="AE5" s="43" t="s">
        <v>29</v>
      </c>
      <c r="AF5" s="17"/>
      <c r="AG5" s="18"/>
      <c r="AI5" s="43" t="s">
        <v>30</v>
      </c>
      <c r="AJ5" s="17"/>
      <c r="AK5" s="18"/>
      <c r="AM5" s="43" t="s">
        <v>31</v>
      </c>
      <c r="AN5" s="17"/>
      <c r="AO5" s="18"/>
      <c r="AQ5" s="43" t="s">
        <v>32</v>
      </c>
      <c r="AR5" s="17"/>
      <c r="AS5" s="18"/>
      <c r="AU5" s="16" t="s">
        <v>11</v>
      </c>
      <c r="AV5" s="17"/>
      <c r="AW5" s="18"/>
      <c r="AY5" s="16" t="s">
        <v>12</v>
      </c>
      <c r="AZ5" s="17"/>
      <c r="BA5" s="18"/>
      <c r="BC5" s="5" t="s">
        <v>7</v>
      </c>
      <c r="BD5" s="6"/>
      <c r="BE5" s="7"/>
      <c r="BG5" s="5" t="s">
        <v>8</v>
      </c>
      <c r="BH5" s="6"/>
      <c r="BI5" s="7"/>
      <c r="BK5" s="44" t="s">
        <v>33</v>
      </c>
      <c r="BL5" s="6"/>
      <c r="BM5" s="7"/>
      <c r="BO5" s="44" t="s">
        <v>34</v>
      </c>
      <c r="BP5" s="6"/>
      <c r="BQ5" s="7"/>
      <c r="BS5" s="5" t="s">
        <v>14</v>
      </c>
      <c r="BT5" s="6"/>
      <c r="BU5" s="7"/>
      <c r="BW5" s="44" t="s">
        <v>35</v>
      </c>
      <c r="BX5" s="6"/>
      <c r="BY5" s="7"/>
      <c r="CA5" s="44" t="s">
        <v>36</v>
      </c>
      <c r="CB5" s="6"/>
      <c r="CC5" s="7"/>
      <c r="CE5" s="44" t="s">
        <v>37</v>
      </c>
      <c r="CF5" s="6"/>
      <c r="CG5" s="7"/>
      <c r="CI5" s="5" t="s">
        <v>15</v>
      </c>
      <c r="CJ5" s="6"/>
      <c r="CK5" s="7"/>
      <c r="CM5" s="5" t="s">
        <v>16</v>
      </c>
      <c r="CN5" s="6"/>
      <c r="CO5" s="7"/>
      <c r="CQ5" s="45" t="s">
        <v>38</v>
      </c>
      <c r="CR5" s="6"/>
      <c r="CS5" s="7"/>
      <c r="CU5" s="44" t="s">
        <v>39</v>
      </c>
      <c r="CV5" s="6"/>
      <c r="CW5" s="7"/>
      <c r="CY5" s="44" t="s">
        <v>40</v>
      </c>
      <c r="CZ5" s="6"/>
      <c r="DA5" s="7"/>
      <c r="DC5" s="45" t="s">
        <v>41</v>
      </c>
      <c r="DD5" s="6"/>
      <c r="DE5" s="7"/>
      <c r="DG5" s="5" t="s">
        <v>9</v>
      </c>
      <c r="DH5" s="6"/>
      <c r="DI5" s="7"/>
      <c r="DK5" s="44" t="s">
        <v>42</v>
      </c>
      <c r="DL5" s="6"/>
      <c r="DM5" s="7"/>
      <c r="DO5" s="5" t="s">
        <v>18</v>
      </c>
      <c r="DP5" s="6"/>
      <c r="DQ5" s="7"/>
      <c r="DS5" s="5" t="s">
        <v>17</v>
      </c>
      <c r="DT5" s="6"/>
      <c r="DU5" s="7"/>
      <c r="DW5" s="5" t="s">
        <v>10</v>
      </c>
      <c r="DX5" s="6"/>
      <c r="DY5" s="7"/>
      <c r="EA5" s="32" t="s">
        <v>6</v>
      </c>
      <c r="EB5" s="6"/>
      <c r="EC5" s="7"/>
    </row>
    <row r="6" spans="1:137" s="1" customFormat="1" x14ac:dyDescent="0.2">
      <c r="A6" s="24" t="s">
        <v>2</v>
      </c>
      <c r="C6" s="16" t="s">
        <v>20</v>
      </c>
      <c r="D6" s="38"/>
      <c r="E6" s="39" t="s">
        <v>45</v>
      </c>
      <c r="F6" s="38"/>
      <c r="G6" s="39" t="s">
        <v>22</v>
      </c>
      <c r="H6" s="38"/>
      <c r="I6" s="39" t="s">
        <v>23</v>
      </c>
      <c r="J6" s="38"/>
      <c r="K6" s="39" t="s">
        <v>24</v>
      </c>
      <c r="L6" s="38"/>
      <c r="M6" s="42" t="s">
        <v>25</v>
      </c>
      <c r="N6" s="38"/>
      <c r="O6" s="40" t="s">
        <v>19</v>
      </c>
      <c r="P6" s="17"/>
      <c r="Q6" s="18"/>
      <c r="R6" s="14"/>
      <c r="S6" s="19"/>
      <c r="T6" s="17"/>
      <c r="U6" s="18"/>
      <c r="V6" s="14"/>
      <c r="W6" s="19"/>
      <c r="X6" s="17"/>
      <c r="Y6" s="18"/>
      <c r="Z6" s="14"/>
      <c r="AA6" s="19"/>
      <c r="AB6" s="17"/>
      <c r="AC6" s="18"/>
      <c r="AD6" s="14"/>
      <c r="AE6" s="19"/>
      <c r="AF6" s="17"/>
      <c r="AG6" s="18"/>
      <c r="AH6" s="14"/>
      <c r="AI6" s="19"/>
      <c r="AJ6" s="17"/>
      <c r="AK6" s="18"/>
      <c r="AL6" s="14"/>
      <c r="AM6" s="19"/>
      <c r="AN6" s="17"/>
      <c r="AO6" s="18"/>
      <c r="AP6" s="14"/>
      <c r="AQ6" s="19"/>
      <c r="AR6" s="33"/>
      <c r="AS6" s="18"/>
      <c r="AT6" s="14"/>
      <c r="AU6" s="19"/>
      <c r="AV6" s="34">
        <v>0.5605926</v>
      </c>
      <c r="AW6" s="18"/>
      <c r="AX6" s="14"/>
      <c r="AY6" s="19"/>
      <c r="AZ6" s="31">
        <f>BD6+BH6+BL6+BP6+BT6+BX6+CB6+CF6+CJ6+CN6+CR6+CV6+CZ6+DD6+DH6+DL6+DP6+EB6+DT6+DX6</f>
        <v>0.4394074</v>
      </c>
      <c r="BA6" s="18"/>
      <c r="BB6" s="14"/>
      <c r="BC6" s="25"/>
      <c r="BD6" s="13">
        <v>7.4748000000000002E-3</v>
      </c>
      <c r="BE6" s="26"/>
      <c r="BG6" s="25"/>
      <c r="BH6" s="13">
        <v>3.4282000000000002E-3</v>
      </c>
      <c r="BI6" s="26"/>
      <c r="BK6" s="25"/>
      <c r="BL6" s="13">
        <v>7.0989999999999996E-4</v>
      </c>
      <c r="BM6" s="26"/>
      <c r="BO6" s="25"/>
      <c r="BP6" s="13">
        <v>7.5894600000000007E-2</v>
      </c>
      <c r="BQ6" s="26"/>
      <c r="BS6" s="25"/>
      <c r="BT6" s="13">
        <v>4.1740000000000001E-4</v>
      </c>
      <c r="BU6" s="26"/>
      <c r="BW6" s="25"/>
      <c r="BX6" s="13">
        <v>4.4069999999999998E-4</v>
      </c>
      <c r="BY6" s="26"/>
      <c r="CA6" s="25"/>
      <c r="CB6" s="13">
        <v>1.236E-4</v>
      </c>
      <c r="CC6" s="26"/>
      <c r="CE6" s="25"/>
      <c r="CF6" s="13">
        <v>2.2775999999999999E-3</v>
      </c>
      <c r="CG6" s="26"/>
      <c r="CI6" s="25"/>
      <c r="CJ6" s="13">
        <v>3.395E-3</v>
      </c>
      <c r="CK6" s="26"/>
      <c r="CM6" s="25"/>
      <c r="CN6" s="13">
        <v>0.04</v>
      </c>
      <c r="CO6" s="26"/>
      <c r="CQ6" s="25"/>
      <c r="CR6" s="13">
        <v>1.9842000000000002E-3</v>
      </c>
      <c r="CS6" s="26"/>
      <c r="CU6" s="25"/>
      <c r="CV6" s="13">
        <v>1.5862899999999999E-2</v>
      </c>
      <c r="CW6" s="26"/>
      <c r="CY6" s="25"/>
      <c r="CZ6" s="13">
        <v>8.6838000000000002E-3</v>
      </c>
      <c r="DA6" s="26"/>
      <c r="DC6" s="25"/>
      <c r="DD6" s="13">
        <v>8.6149999999999996E-4</v>
      </c>
      <c r="DE6" s="26"/>
      <c r="DG6" s="25"/>
      <c r="DH6" s="13">
        <v>6.1203E-2</v>
      </c>
      <c r="DI6" s="26"/>
      <c r="DK6" s="25"/>
      <c r="DL6" s="13">
        <v>1.44306E-2</v>
      </c>
      <c r="DM6" s="26"/>
      <c r="DO6" s="25"/>
      <c r="DP6" s="13">
        <v>2.4026999999999998E-3</v>
      </c>
      <c r="DQ6" s="26"/>
      <c r="DS6" s="25"/>
      <c r="DT6" s="13">
        <v>2.5861999999999999E-3</v>
      </c>
      <c r="DU6" s="26"/>
      <c r="DW6" s="25"/>
      <c r="DX6" s="13">
        <v>0.19723070000000001</v>
      </c>
      <c r="DY6" s="26"/>
      <c r="EA6" s="25"/>
      <c r="EB6" s="13"/>
      <c r="EC6" s="26"/>
    </row>
    <row r="7" spans="1:137" x14ac:dyDescent="0.2">
      <c r="A7" s="8"/>
      <c r="C7" s="20" t="s">
        <v>3</v>
      </c>
      <c r="D7" s="20" t="s">
        <v>4</v>
      </c>
      <c r="E7" s="20" t="s">
        <v>3</v>
      </c>
      <c r="F7" s="20" t="s">
        <v>4</v>
      </c>
      <c r="G7" s="20" t="s">
        <v>3</v>
      </c>
      <c r="H7" s="20" t="s">
        <v>4</v>
      </c>
      <c r="I7" s="20" t="s">
        <v>3</v>
      </c>
      <c r="J7" s="20" t="s">
        <v>4</v>
      </c>
      <c r="K7" s="20" t="s">
        <v>3</v>
      </c>
      <c r="L7" s="20" t="s">
        <v>4</v>
      </c>
      <c r="M7" s="20" t="s">
        <v>3</v>
      </c>
      <c r="N7" s="20" t="s">
        <v>4</v>
      </c>
      <c r="O7" s="20" t="s">
        <v>3</v>
      </c>
      <c r="P7" s="20" t="s">
        <v>4</v>
      </c>
      <c r="Q7" s="20" t="s">
        <v>0</v>
      </c>
      <c r="S7" s="20" t="s">
        <v>3</v>
      </c>
      <c r="T7" s="20" t="s">
        <v>4</v>
      </c>
      <c r="U7" s="20" t="s">
        <v>0</v>
      </c>
      <c r="W7" s="20" t="s">
        <v>3</v>
      </c>
      <c r="X7" s="20" t="s">
        <v>4</v>
      </c>
      <c r="Y7" s="20" t="s">
        <v>0</v>
      </c>
      <c r="AA7" s="20" t="s">
        <v>3</v>
      </c>
      <c r="AB7" s="20" t="s">
        <v>4</v>
      </c>
      <c r="AC7" s="20" t="s">
        <v>0</v>
      </c>
      <c r="AE7" s="20" t="s">
        <v>3</v>
      </c>
      <c r="AF7" s="20" t="s">
        <v>4</v>
      </c>
      <c r="AG7" s="20" t="s">
        <v>0</v>
      </c>
      <c r="AI7" s="20" t="s">
        <v>3</v>
      </c>
      <c r="AJ7" s="20" t="s">
        <v>4</v>
      </c>
      <c r="AK7" s="20" t="s">
        <v>0</v>
      </c>
      <c r="AM7" s="20" t="s">
        <v>3</v>
      </c>
      <c r="AN7" s="20" t="s">
        <v>4</v>
      </c>
      <c r="AO7" s="20" t="s">
        <v>0</v>
      </c>
      <c r="AQ7" s="20" t="s">
        <v>3</v>
      </c>
      <c r="AR7" s="20" t="s">
        <v>4</v>
      </c>
      <c r="AS7" s="20" t="s">
        <v>0</v>
      </c>
      <c r="AU7" s="20" t="s">
        <v>3</v>
      </c>
      <c r="AV7" s="20" t="s">
        <v>4</v>
      </c>
      <c r="AW7" s="20" t="s">
        <v>0</v>
      </c>
      <c r="AY7" s="20" t="s">
        <v>3</v>
      </c>
      <c r="AZ7" s="20" t="s">
        <v>4</v>
      </c>
      <c r="BA7" s="20" t="s">
        <v>0</v>
      </c>
      <c r="BC7" s="9" t="s">
        <v>3</v>
      </c>
      <c r="BD7" s="9" t="s">
        <v>4</v>
      </c>
      <c r="BE7" s="9" t="s">
        <v>0</v>
      </c>
      <c r="BG7" s="9" t="s">
        <v>3</v>
      </c>
      <c r="BH7" s="9" t="s">
        <v>4</v>
      </c>
      <c r="BI7" s="9" t="s">
        <v>0</v>
      </c>
      <c r="BK7" s="9" t="s">
        <v>3</v>
      </c>
      <c r="BL7" s="9" t="s">
        <v>4</v>
      </c>
      <c r="BM7" s="9" t="s">
        <v>0</v>
      </c>
      <c r="BO7" s="9" t="s">
        <v>3</v>
      </c>
      <c r="BP7" s="9" t="s">
        <v>4</v>
      </c>
      <c r="BQ7" s="9" t="s">
        <v>0</v>
      </c>
      <c r="BS7" s="9" t="s">
        <v>3</v>
      </c>
      <c r="BT7" s="9" t="s">
        <v>4</v>
      </c>
      <c r="BU7" s="9" t="s">
        <v>0</v>
      </c>
      <c r="BW7" s="9" t="s">
        <v>3</v>
      </c>
      <c r="BX7" s="9" t="s">
        <v>4</v>
      </c>
      <c r="BY7" s="9" t="s">
        <v>0</v>
      </c>
      <c r="CA7" s="9" t="s">
        <v>3</v>
      </c>
      <c r="CB7" s="9" t="s">
        <v>4</v>
      </c>
      <c r="CC7" s="9" t="s">
        <v>0</v>
      </c>
      <c r="CE7" s="9" t="s">
        <v>3</v>
      </c>
      <c r="CF7" s="9" t="s">
        <v>4</v>
      </c>
      <c r="CG7" s="9" t="s">
        <v>0</v>
      </c>
      <c r="CI7" s="9" t="s">
        <v>3</v>
      </c>
      <c r="CJ7" s="9" t="s">
        <v>4</v>
      </c>
      <c r="CK7" s="9" t="s">
        <v>0</v>
      </c>
      <c r="CM7" s="9" t="s">
        <v>3</v>
      </c>
      <c r="CN7" s="9" t="s">
        <v>4</v>
      </c>
      <c r="CO7" s="9" t="s">
        <v>0</v>
      </c>
      <c r="CQ7" s="9" t="s">
        <v>3</v>
      </c>
      <c r="CR7" s="9" t="s">
        <v>4</v>
      </c>
      <c r="CS7" s="9" t="s">
        <v>0</v>
      </c>
      <c r="CU7" s="9" t="s">
        <v>3</v>
      </c>
      <c r="CV7" s="9" t="s">
        <v>4</v>
      </c>
      <c r="CW7" s="9" t="s">
        <v>0</v>
      </c>
      <c r="CY7" s="9" t="s">
        <v>3</v>
      </c>
      <c r="CZ7" s="9" t="s">
        <v>4</v>
      </c>
      <c r="DA7" s="9" t="s">
        <v>0</v>
      </c>
      <c r="DC7" s="9" t="s">
        <v>3</v>
      </c>
      <c r="DD7" s="9" t="s">
        <v>4</v>
      </c>
      <c r="DE7" s="9" t="s">
        <v>0</v>
      </c>
      <c r="DG7" s="9" t="s">
        <v>3</v>
      </c>
      <c r="DH7" s="9" t="s">
        <v>4</v>
      </c>
      <c r="DI7" s="9" t="s">
        <v>0</v>
      </c>
      <c r="DK7" s="9" t="s">
        <v>3</v>
      </c>
      <c r="DL7" s="9" t="s">
        <v>4</v>
      </c>
      <c r="DM7" s="9" t="s">
        <v>0</v>
      </c>
      <c r="DN7" s="37"/>
      <c r="DO7" s="9" t="s">
        <v>3</v>
      </c>
      <c r="DP7" s="9" t="s">
        <v>4</v>
      </c>
      <c r="DQ7" s="9" t="s">
        <v>0</v>
      </c>
      <c r="DS7" s="9" t="s">
        <v>3</v>
      </c>
      <c r="DT7" s="9" t="s">
        <v>4</v>
      </c>
      <c r="DU7" s="9" t="s">
        <v>0</v>
      </c>
      <c r="DW7" s="9" t="s">
        <v>3</v>
      </c>
      <c r="DX7" s="9" t="s">
        <v>4</v>
      </c>
      <c r="DY7" s="9" t="s">
        <v>0</v>
      </c>
      <c r="EA7" s="9" t="s">
        <v>3</v>
      </c>
      <c r="EB7" s="9" t="s">
        <v>4</v>
      </c>
      <c r="EC7" s="9" t="s">
        <v>0</v>
      </c>
    </row>
    <row r="8" spans="1:137" x14ac:dyDescent="0.2">
      <c r="A8" s="2">
        <v>38626</v>
      </c>
      <c r="D8" s="15">
        <v>4689351</v>
      </c>
      <c r="P8" s="15">
        <f>D8+F8+H8+J8</f>
        <v>4689351</v>
      </c>
      <c r="Q8" s="15">
        <f>O8+P8</f>
        <v>4689351</v>
      </c>
      <c r="S8" s="15"/>
      <c r="T8" s="15">
        <v>114889</v>
      </c>
      <c r="U8" s="15">
        <f>S8+T8</f>
        <v>114889</v>
      </c>
      <c r="X8" s="14">
        <v>125981</v>
      </c>
      <c r="Y8" s="14">
        <f t="shared" ref="Y8:Y13" si="0">W8+X8</f>
        <v>125981</v>
      </c>
      <c r="AB8" s="14">
        <v>783717</v>
      </c>
      <c r="AC8" s="14">
        <f>AA8+AB8</f>
        <v>783717</v>
      </c>
      <c r="AF8" s="14">
        <v>969749</v>
      </c>
      <c r="AG8" s="14">
        <f>AE8+AF8</f>
        <v>969749</v>
      </c>
      <c r="AJ8" s="14">
        <v>286018</v>
      </c>
      <c r="AK8" s="14">
        <f>AI8+AJ8</f>
        <v>286018</v>
      </c>
      <c r="AN8" s="14">
        <v>1128747</v>
      </c>
      <c r="AO8" s="14">
        <f>AM8+AN8</f>
        <v>1128747</v>
      </c>
      <c r="AQ8" s="17"/>
      <c r="AR8" s="17">
        <v>1280251</v>
      </c>
      <c r="AS8" s="17">
        <f t="shared" ref="AS8:AS47" si="1">AQ8+AR8</f>
        <v>1280251</v>
      </c>
      <c r="AU8" s="35"/>
      <c r="AV8" s="14">
        <v>716431</v>
      </c>
      <c r="AW8" s="35">
        <f>AU8+AV8</f>
        <v>716431</v>
      </c>
      <c r="AY8" s="35"/>
      <c r="AZ8" s="15">
        <f>BD8+BH8+BL8+BP8+BT8+BX8+CB8+CF8+CJ8+CN8+CR8+CV8+CZ8+DD8+DH8+DL8+DP8+EB8+DT8+DX8</f>
        <v>563820</v>
      </c>
      <c r="BA8" s="35">
        <f t="shared" ref="BA8:BA47" si="2">AY8+AZ8</f>
        <v>563820</v>
      </c>
      <c r="BC8" s="35"/>
      <c r="BD8" s="17"/>
      <c r="BE8" s="35">
        <f>BC8+BD8</f>
        <v>0</v>
      </c>
      <c r="BG8" s="35"/>
      <c r="BH8" s="35"/>
      <c r="BI8" s="35">
        <f>BG8+BH8</f>
        <v>0</v>
      </c>
      <c r="BK8" s="35"/>
      <c r="BL8" s="35"/>
      <c r="BM8" s="35">
        <f>BK8+BL8</f>
        <v>0</v>
      </c>
      <c r="BO8" s="6"/>
      <c r="BP8" s="6"/>
      <c r="BQ8" s="6">
        <f>BO8+BP8</f>
        <v>0</v>
      </c>
      <c r="BR8" s="14"/>
      <c r="BS8" s="35"/>
      <c r="BT8" s="35"/>
      <c r="BU8" s="35">
        <f>BS8+BT8</f>
        <v>0</v>
      </c>
      <c r="BV8" s="14"/>
      <c r="BW8" s="35"/>
      <c r="BX8" s="35"/>
      <c r="BY8" s="35">
        <f>BW8+BX8</f>
        <v>0</v>
      </c>
      <c r="BZ8" s="14"/>
      <c r="CA8" s="35"/>
      <c r="CB8" s="35"/>
      <c r="CC8" s="35">
        <f>CA8+CB8</f>
        <v>0</v>
      </c>
      <c r="CD8" s="14"/>
      <c r="CE8" s="35"/>
      <c r="CF8" s="35"/>
      <c r="CG8" s="35">
        <f>CE8+CF8</f>
        <v>0</v>
      </c>
      <c r="CH8" s="14"/>
      <c r="CI8" s="35"/>
      <c r="CJ8" s="35"/>
      <c r="CK8" s="35">
        <f>CI8+CJ8</f>
        <v>0</v>
      </c>
      <c r="CL8" s="14"/>
      <c r="CM8" s="35"/>
      <c r="CN8" s="35"/>
      <c r="CO8" s="35">
        <f>CM8+CN8</f>
        <v>0</v>
      </c>
      <c r="CP8" s="14"/>
      <c r="CQ8" s="35"/>
      <c r="CR8" s="35"/>
      <c r="CS8" s="35">
        <f>CQ8+CR8</f>
        <v>0</v>
      </c>
      <c r="CT8" s="14"/>
      <c r="CU8" s="35"/>
      <c r="CV8" s="35"/>
      <c r="CW8" s="35">
        <f>CU8+CV8</f>
        <v>0</v>
      </c>
      <c r="CX8" s="14"/>
      <c r="CY8" s="35"/>
      <c r="CZ8" s="35"/>
      <c r="DA8" s="35">
        <f>CY8+CZ8</f>
        <v>0</v>
      </c>
      <c r="DB8" s="14"/>
      <c r="DC8" s="35"/>
      <c r="DD8" s="35"/>
      <c r="DE8" s="35">
        <f>DC8+DD8</f>
        <v>0</v>
      </c>
      <c r="DF8" s="14"/>
      <c r="DG8" s="35"/>
      <c r="DH8" s="35"/>
      <c r="DI8" s="35">
        <f>DG8+DH8</f>
        <v>0</v>
      </c>
      <c r="DJ8" s="14"/>
      <c r="DK8" s="35"/>
      <c r="DL8" s="35"/>
      <c r="DM8" s="35">
        <f>DK8+DL8</f>
        <v>0</v>
      </c>
      <c r="DN8" s="14"/>
      <c r="DO8" s="14"/>
      <c r="DP8" s="14">
        <v>0</v>
      </c>
      <c r="DQ8" s="14">
        <v>0</v>
      </c>
      <c r="DR8" s="14"/>
      <c r="DS8" s="35"/>
      <c r="DT8" s="35"/>
      <c r="DU8" s="35">
        <f>DS8+DT8</f>
        <v>0</v>
      </c>
      <c r="DV8" s="14"/>
      <c r="DW8" s="35"/>
      <c r="DX8" s="35"/>
      <c r="DY8" s="35">
        <f>DW8+DX8</f>
        <v>0</v>
      </c>
      <c r="DZ8" s="14"/>
      <c r="EA8" s="35"/>
      <c r="EB8" s="35">
        <v>563820</v>
      </c>
      <c r="EC8" s="35">
        <f>EA8+EB8</f>
        <v>563820</v>
      </c>
    </row>
    <row r="9" spans="1:137" x14ac:dyDescent="0.2">
      <c r="A9" s="2">
        <v>38808</v>
      </c>
      <c r="C9" s="15">
        <v>3645000</v>
      </c>
      <c r="D9" s="15">
        <v>3889784</v>
      </c>
      <c r="O9" s="15">
        <f>C9+E9+G9+I9+K9+M9</f>
        <v>3645000</v>
      </c>
      <c r="P9" s="15">
        <f>D9+F9+H9+J9+L9+N9</f>
        <v>3889784</v>
      </c>
      <c r="Q9" s="15">
        <f t="shared" ref="Q9:Q47" si="3">O9+P9</f>
        <v>7534784</v>
      </c>
      <c r="S9" s="15">
        <v>2175000</v>
      </c>
      <c r="T9" s="15">
        <v>95300</v>
      </c>
      <c r="U9" s="15">
        <f>S9+T9</f>
        <v>2270300</v>
      </c>
      <c r="X9" s="14">
        <v>104500</v>
      </c>
      <c r="Y9" s="14">
        <f t="shared" si="0"/>
        <v>104500</v>
      </c>
      <c r="AB9" s="14">
        <v>650088</v>
      </c>
      <c r="AC9" s="14">
        <f t="shared" ref="AC9:AC33" si="4">AA9+AB9</f>
        <v>650088</v>
      </c>
      <c r="AF9" s="14">
        <v>804400</v>
      </c>
      <c r="AG9" s="14">
        <f t="shared" ref="AG9:AG35" si="5">AE9+AF9</f>
        <v>804400</v>
      </c>
      <c r="AJ9" s="14">
        <v>237250</v>
      </c>
      <c r="AK9" s="14">
        <f t="shared" ref="AK9:AK27" si="6">AI9+AJ9</f>
        <v>237250</v>
      </c>
      <c r="AN9" s="14">
        <v>936288</v>
      </c>
      <c r="AO9" s="14">
        <f t="shared" ref="AO9:AO39" si="7">AM9+AN9</f>
        <v>936288</v>
      </c>
      <c r="AQ9" s="15">
        <f>O9-S9-W9-AA9-AE9-AI9-AM9</f>
        <v>1470000</v>
      </c>
      <c r="AR9" s="15">
        <f>P9-T9-X9-AB9-AF9-AJ9-AN9</f>
        <v>1061958</v>
      </c>
      <c r="AS9" s="15">
        <f t="shared" si="1"/>
        <v>2531958</v>
      </c>
      <c r="AU9" s="14">
        <v>823862</v>
      </c>
      <c r="AV9" s="14">
        <v>594274</v>
      </c>
      <c r="AW9" s="14">
        <f>AU9+AV9</f>
        <v>1418136</v>
      </c>
      <c r="AY9" s="14">
        <f>BC9+BG9+BK9+BO9+BS9+BW9+CA9+CE9+CI9+CM9+CQ9+CU9+CY9+DC9+DG9+DK9+DO9+EA9+DS9+DW9</f>
        <v>646138</v>
      </c>
      <c r="AZ9" s="15">
        <f t="shared" ref="AZ9:AZ47" si="8">BD9+BH9+BL9+BP9+BT9+BX9+CB9+CF9+CJ9+CN9+CR9+CV9+CZ9+DD9+DH9+DL9+DP9+EB9+DT9+DX9</f>
        <v>467684.04</v>
      </c>
      <c r="BA9" s="14">
        <f t="shared" si="2"/>
        <v>1113822.04</v>
      </c>
      <c r="BC9" s="14"/>
      <c r="BD9" s="15">
        <v>4019.56</v>
      </c>
      <c r="BE9" s="14">
        <f t="shared" ref="BE9:BE47" si="9">BC9+BD9</f>
        <v>4019.56</v>
      </c>
      <c r="BG9" s="14"/>
      <c r="BH9" s="14">
        <v>2516.52</v>
      </c>
      <c r="BI9" s="14">
        <f t="shared" ref="BI9:BI47" si="10">BG9+BH9</f>
        <v>2516.52</v>
      </c>
      <c r="BK9" s="14"/>
      <c r="BL9" s="14">
        <v>859.86</v>
      </c>
      <c r="BM9" s="14">
        <f t="shared" ref="BM9:BM47" si="11">BK9+BL9</f>
        <v>859.86</v>
      </c>
      <c r="BO9" s="3"/>
      <c r="BP9" s="3">
        <v>7470.46</v>
      </c>
      <c r="BQ9" s="3">
        <f t="shared" ref="BQ9:BQ47" si="12">BO9+BP9</f>
        <v>7470.46</v>
      </c>
      <c r="BR9" s="14"/>
      <c r="BS9" s="14"/>
      <c r="BT9" s="14">
        <v>385.37</v>
      </c>
      <c r="BU9" s="14">
        <f t="shared" ref="BU9:BU47" si="13">BS9+BT9</f>
        <v>385.37</v>
      </c>
      <c r="BV9" s="14"/>
      <c r="BW9" s="14"/>
      <c r="BX9" s="14">
        <v>529.73</v>
      </c>
      <c r="BY9" s="14">
        <f t="shared" ref="BY9:BY47" si="14">BW9+BX9</f>
        <v>529.73</v>
      </c>
      <c r="BZ9" s="14"/>
      <c r="CA9" s="14"/>
      <c r="CB9" s="14">
        <v>2.09</v>
      </c>
      <c r="CC9" s="14">
        <f t="shared" ref="CC9:CC47" si="15">CA9+CB9</f>
        <v>2.09</v>
      </c>
      <c r="CD9" s="14"/>
      <c r="CE9" s="14"/>
      <c r="CF9" s="14">
        <v>3818.53</v>
      </c>
      <c r="CG9" s="14">
        <f t="shared" ref="CG9:CG47" si="16">CE9+CF9</f>
        <v>3818.53</v>
      </c>
      <c r="CH9" s="14"/>
      <c r="CI9" s="14"/>
      <c r="CJ9" s="14">
        <v>734.83</v>
      </c>
      <c r="CK9" s="14">
        <f t="shared" ref="CK9:CK47" si="17">CI9+CJ9</f>
        <v>734.83</v>
      </c>
      <c r="CL9" s="14"/>
      <c r="CM9" s="14"/>
      <c r="CN9" s="14">
        <v>3360.85</v>
      </c>
      <c r="CO9" s="14">
        <f t="shared" ref="CO9:CO47" si="18">CM9+CN9</f>
        <v>3360.85</v>
      </c>
      <c r="CP9" s="14"/>
      <c r="CQ9" s="14"/>
      <c r="CR9" s="14">
        <v>0</v>
      </c>
      <c r="CS9" s="14">
        <f t="shared" ref="CS9:CS47" si="19">CQ9+CR9</f>
        <v>0</v>
      </c>
      <c r="CT9" s="14"/>
      <c r="CU9" s="14"/>
      <c r="CV9" s="14">
        <v>6474.44</v>
      </c>
      <c r="CW9" s="14">
        <f t="shared" ref="CW9:CW47" si="20">CU9+CV9</f>
        <v>6474.44</v>
      </c>
      <c r="CX9" s="14"/>
      <c r="CY9" s="14"/>
      <c r="CZ9" s="14">
        <v>10920.67</v>
      </c>
      <c r="DA9" s="14">
        <f t="shared" ref="DA9:DA47" si="21">CY9+CZ9</f>
        <v>10920.67</v>
      </c>
      <c r="DB9" s="14"/>
      <c r="DC9" s="14"/>
      <c r="DD9" s="14">
        <v>628.86</v>
      </c>
      <c r="DE9" s="14">
        <f t="shared" ref="DE9:DE47" si="22">DC9+DD9</f>
        <v>628.86</v>
      </c>
      <c r="DF9" s="14"/>
      <c r="DG9" s="14"/>
      <c r="DH9" s="14">
        <v>3472.52</v>
      </c>
      <c r="DI9" s="14">
        <f t="shared" ref="DI9:DI47" si="23">DG9+DH9</f>
        <v>3472.52</v>
      </c>
      <c r="DJ9" s="14"/>
      <c r="DK9" s="14"/>
      <c r="DL9" s="14">
        <v>0</v>
      </c>
      <c r="DM9" s="14">
        <f t="shared" ref="DM9:DM47" si="24">DK9+DL9</f>
        <v>0</v>
      </c>
      <c r="DN9" s="14"/>
      <c r="DO9" s="14"/>
      <c r="DP9" s="14">
        <v>0</v>
      </c>
      <c r="DQ9" s="14">
        <v>0</v>
      </c>
      <c r="DR9" s="14"/>
      <c r="DS9" s="14"/>
      <c r="DT9" s="14">
        <v>1529.75</v>
      </c>
      <c r="DU9" s="14">
        <f t="shared" ref="DU9:DU47" si="25">DS9+DT9</f>
        <v>1529.75</v>
      </c>
      <c r="DV9" s="14"/>
      <c r="DW9" s="14"/>
      <c r="DX9" s="14">
        <v>130540</v>
      </c>
      <c r="DY9" s="14">
        <f t="shared" ref="DY9:DY47" si="26">DW9+DX9</f>
        <v>130540</v>
      </c>
      <c r="DZ9" s="14"/>
      <c r="EA9" s="14">
        <v>646138</v>
      </c>
      <c r="EB9" s="14">
        <v>290420</v>
      </c>
      <c r="EC9" s="14">
        <f t="shared" ref="EC9:EC47" si="27">EA9+EB9</f>
        <v>936558</v>
      </c>
    </row>
    <row r="10" spans="1:137" x14ac:dyDescent="0.2">
      <c r="A10" s="2">
        <v>38991</v>
      </c>
      <c r="D10" s="15">
        <v>3816884</v>
      </c>
      <c r="P10" s="15">
        <f t="shared" ref="P10:P47" si="28">D10+F10+H10+J10+L10+N10</f>
        <v>3816884</v>
      </c>
      <c r="Q10" s="15">
        <f t="shared" si="3"/>
        <v>3816884</v>
      </c>
      <c r="S10" s="15"/>
      <c r="T10" s="15">
        <v>51800</v>
      </c>
      <c r="U10" s="15">
        <f>S10+T10</f>
        <v>51800</v>
      </c>
      <c r="X10" s="14">
        <v>104500</v>
      </c>
      <c r="Y10" s="14">
        <f t="shared" si="0"/>
        <v>104500</v>
      </c>
      <c r="AB10" s="14">
        <v>650088</v>
      </c>
      <c r="AC10" s="14">
        <f t="shared" si="4"/>
        <v>650088</v>
      </c>
      <c r="AF10" s="14">
        <v>804400</v>
      </c>
      <c r="AG10" s="14">
        <f t="shared" si="5"/>
        <v>804400</v>
      </c>
      <c r="AJ10" s="14">
        <v>237250</v>
      </c>
      <c r="AK10" s="14">
        <f t="shared" si="6"/>
        <v>237250</v>
      </c>
      <c r="AN10" s="14">
        <v>936288</v>
      </c>
      <c r="AO10" s="14">
        <f t="shared" si="7"/>
        <v>936288</v>
      </c>
      <c r="AQ10" s="41"/>
      <c r="AR10" s="41">
        <f t="shared" ref="AR10:AR47" si="29">P10-T10-X10-AB10-AF10-AJ10-AN10</f>
        <v>1032558</v>
      </c>
      <c r="AS10" s="15">
        <f t="shared" si="1"/>
        <v>1032558</v>
      </c>
      <c r="AU10" s="36"/>
      <c r="AV10" s="36">
        <v>578696</v>
      </c>
      <c r="AW10" s="14">
        <f t="shared" ref="AW10:AW47" si="30">AU10+AV10</f>
        <v>578696</v>
      </c>
      <c r="AY10" s="14"/>
      <c r="AZ10" s="15">
        <f t="shared" si="8"/>
        <v>453862.73</v>
      </c>
      <c r="BA10" s="14">
        <f t="shared" si="2"/>
        <v>453862.73</v>
      </c>
      <c r="BC10" s="14"/>
      <c r="BD10" s="15">
        <v>3678.33</v>
      </c>
      <c r="BE10" s="14">
        <f t="shared" si="9"/>
        <v>3678.33</v>
      </c>
      <c r="BG10" s="14"/>
      <c r="BH10" s="14">
        <v>4650.53</v>
      </c>
      <c r="BI10" s="14">
        <f t="shared" si="10"/>
        <v>4650.53</v>
      </c>
      <c r="BK10" s="14"/>
      <c r="BL10" s="14">
        <v>798.71</v>
      </c>
      <c r="BM10" s="14">
        <f t="shared" si="11"/>
        <v>798.71</v>
      </c>
      <c r="BO10" s="3"/>
      <c r="BP10" s="3">
        <v>41149.22</v>
      </c>
      <c r="BQ10" s="3">
        <f t="shared" si="12"/>
        <v>41149.22</v>
      </c>
      <c r="BR10" s="14"/>
      <c r="BS10" s="14"/>
      <c r="BT10" s="14">
        <v>573.95000000000005</v>
      </c>
      <c r="BU10" s="14">
        <f t="shared" si="13"/>
        <v>573.95000000000005</v>
      </c>
      <c r="BV10" s="14"/>
      <c r="BW10" s="14"/>
      <c r="BX10" s="14">
        <v>605.97</v>
      </c>
      <c r="BY10" s="14">
        <f t="shared" si="14"/>
        <v>605.97</v>
      </c>
      <c r="BZ10" s="14"/>
      <c r="CA10" s="14"/>
      <c r="CB10" s="14">
        <v>109.75</v>
      </c>
      <c r="CC10" s="14">
        <f t="shared" si="15"/>
        <v>109.75</v>
      </c>
      <c r="CD10" s="14"/>
      <c r="CE10" s="14"/>
      <c r="CF10" s="14">
        <v>3131.69</v>
      </c>
      <c r="CG10" s="14">
        <f t="shared" si="16"/>
        <v>3131.69</v>
      </c>
      <c r="CH10" s="14"/>
      <c r="CI10" s="14"/>
      <c r="CJ10" s="14">
        <v>2947.74</v>
      </c>
      <c r="CK10" s="14">
        <f t="shared" si="17"/>
        <v>2947.74</v>
      </c>
      <c r="CL10" s="14"/>
      <c r="CM10" s="14"/>
      <c r="CN10" s="14">
        <v>30167.74</v>
      </c>
      <c r="CO10" s="14">
        <f t="shared" si="18"/>
        <v>30167.74</v>
      </c>
      <c r="CP10" s="14"/>
      <c r="CQ10" s="14"/>
      <c r="CR10" s="14">
        <v>184.69</v>
      </c>
      <c r="CS10" s="14">
        <f t="shared" si="19"/>
        <v>184.69</v>
      </c>
      <c r="CT10" s="14"/>
      <c r="CU10" s="14"/>
      <c r="CV10" s="14">
        <v>12236.97</v>
      </c>
      <c r="CW10" s="14">
        <f t="shared" si="20"/>
        <v>12236.97</v>
      </c>
      <c r="CX10" s="14"/>
      <c r="CY10" s="14"/>
      <c r="CZ10" s="14">
        <v>11143.57</v>
      </c>
      <c r="DA10" s="14">
        <f t="shared" si="21"/>
        <v>11143.57</v>
      </c>
      <c r="DB10" s="14"/>
      <c r="DC10" s="14"/>
      <c r="DD10" s="14">
        <v>866.94</v>
      </c>
      <c r="DE10" s="14">
        <f t="shared" si="22"/>
        <v>866.94</v>
      </c>
      <c r="DF10" s="14"/>
      <c r="DG10" s="14"/>
      <c r="DH10" s="14">
        <v>10886.94</v>
      </c>
      <c r="DI10" s="14">
        <f t="shared" si="23"/>
        <v>10886.94</v>
      </c>
      <c r="DJ10" s="14"/>
      <c r="DK10" s="14"/>
      <c r="DL10" s="14">
        <f>2760</f>
        <v>2760</v>
      </c>
      <c r="DM10" s="14">
        <f t="shared" si="24"/>
        <v>2760</v>
      </c>
      <c r="DN10" s="14"/>
      <c r="DO10" s="14"/>
      <c r="DP10" s="14">
        <v>52</v>
      </c>
      <c r="DQ10" s="14">
        <f>DO10+DP10</f>
        <v>52</v>
      </c>
      <c r="DR10" s="14"/>
      <c r="DS10" s="14"/>
      <c r="DT10" s="14">
        <v>3489.81</v>
      </c>
      <c r="DU10" s="14">
        <f t="shared" si="25"/>
        <v>3489.81</v>
      </c>
      <c r="DV10" s="14"/>
      <c r="DW10" s="14"/>
      <c r="DX10" s="14">
        <v>233640.18</v>
      </c>
      <c r="DY10" s="14">
        <f t="shared" si="26"/>
        <v>233640.18</v>
      </c>
      <c r="DZ10" s="14"/>
      <c r="EA10" s="14"/>
      <c r="EB10" s="14">
        <v>90788</v>
      </c>
      <c r="EC10" s="14">
        <f t="shared" si="27"/>
        <v>90788</v>
      </c>
    </row>
    <row r="11" spans="1:137" x14ac:dyDescent="0.2">
      <c r="A11" s="2">
        <v>39173</v>
      </c>
      <c r="C11" s="15">
        <v>7095000</v>
      </c>
      <c r="D11" s="15">
        <v>3816884</v>
      </c>
      <c r="O11" s="15">
        <f t="shared" ref="O11:O47" si="31">C11+E11+G11+I11+K11+M11</f>
        <v>7095000</v>
      </c>
      <c r="P11" s="15">
        <f t="shared" si="28"/>
        <v>3816884</v>
      </c>
      <c r="Q11" s="15">
        <f t="shared" si="3"/>
        <v>10911884</v>
      </c>
      <c r="S11" s="15">
        <v>2590000</v>
      </c>
      <c r="T11" s="15">
        <v>51800</v>
      </c>
      <c r="U11" s="15">
        <f>S11+T11</f>
        <v>2641800</v>
      </c>
      <c r="W11" s="14">
        <v>2565000</v>
      </c>
      <c r="X11" s="14">
        <v>104500</v>
      </c>
      <c r="Y11" s="14">
        <f t="shared" si="0"/>
        <v>2669500</v>
      </c>
      <c r="AA11" s="14">
        <v>90000</v>
      </c>
      <c r="AB11" s="14">
        <v>650088</v>
      </c>
      <c r="AC11" s="14">
        <f t="shared" si="4"/>
        <v>740088</v>
      </c>
      <c r="AE11" s="14">
        <v>30000</v>
      </c>
      <c r="AF11" s="14">
        <v>804400</v>
      </c>
      <c r="AG11" s="14">
        <f t="shared" si="5"/>
        <v>834400</v>
      </c>
      <c r="AJ11" s="14">
        <v>237250</v>
      </c>
      <c r="AK11" s="14">
        <f t="shared" si="6"/>
        <v>237250</v>
      </c>
      <c r="AM11" s="14">
        <v>75000</v>
      </c>
      <c r="AN11" s="14">
        <v>936288</v>
      </c>
      <c r="AO11" s="14">
        <f t="shared" si="7"/>
        <v>1011288</v>
      </c>
      <c r="AQ11" s="15">
        <f t="shared" ref="AQ11:AQ46" si="32">O11-S11-W11-AA11-AE11-AI11-AM11</f>
        <v>1745000</v>
      </c>
      <c r="AR11" s="15">
        <f t="shared" si="29"/>
        <v>1032558</v>
      </c>
      <c r="AS11" s="17">
        <f t="shared" si="1"/>
        <v>2777558</v>
      </c>
      <c r="AU11" s="14">
        <f t="shared" ref="AU11:AV45" si="33">AQ11*$AV$6</f>
        <v>978234.08699999994</v>
      </c>
      <c r="AV11" s="14">
        <f t="shared" si="33"/>
        <v>578844.37387080002</v>
      </c>
      <c r="AW11" s="35">
        <f t="shared" si="30"/>
        <v>1557078.4608708001</v>
      </c>
      <c r="AY11" s="35">
        <f t="shared" ref="AY11:AY47" si="34">BC11+BG11+BK11+BO11+BS11+BW11+CA11+CE11+CI11+CM11+CQ11+CU11+CY11+DC11+DG11+DK11+DO11+EA11+DS11+DW11</f>
        <v>766765.91299999994</v>
      </c>
      <c r="AZ11" s="17">
        <f t="shared" si="8"/>
        <v>453713.62612919998</v>
      </c>
      <c r="BA11" s="35">
        <f t="shared" si="2"/>
        <v>1220479.5391291999</v>
      </c>
      <c r="BC11" s="35">
        <f>AQ11*0.74748/100+10990</f>
        <v>24033.526000000002</v>
      </c>
      <c r="BD11" s="17">
        <f>AR11*0.74748/100</f>
        <v>7718.1645384000012</v>
      </c>
      <c r="BE11" s="35">
        <f t="shared" si="9"/>
        <v>31751.690538400002</v>
      </c>
      <c r="BG11" s="35">
        <f>AQ11*0.34282/100+5040</f>
        <v>11022.208999999999</v>
      </c>
      <c r="BH11" s="35">
        <f>AR11*0.34282/100</f>
        <v>3539.8153356000003</v>
      </c>
      <c r="BI11" s="35">
        <f t="shared" si="10"/>
        <v>14562.024335599999</v>
      </c>
      <c r="BK11" s="35">
        <f>AQ11*0.07099/100+1044</f>
        <v>2282.7754999999997</v>
      </c>
      <c r="BL11" s="35">
        <f>AR11*0.07099/100</f>
        <v>733.01292419999993</v>
      </c>
      <c r="BM11" s="35">
        <f t="shared" si="11"/>
        <v>3015.7884241999996</v>
      </c>
      <c r="BO11" s="6">
        <f>AQ11*7.58946/100+111563</f>
        <v>243999.07699999999</v>
      </c>
      <c r="BP11" s="6">
        <f>AR11*7.58946/100</f>
        <v>78365.576386799992</v>
      </c>
      <c r="BQ11" s="6">
        <f t="shared" si="12"/>
        <v>322364.65338679997</v>
      </c>
      <c r="BR11" s="14"/>
      <c r="BS11" s="35">
        <f>AQ11*0.04174/100+615</f>
        <v>1343.3630000000001</v>
      </c>
      <c r="BT11" s="35">
        <f>AR11*0.04174/100</f>
        <v>430.98970919999999</v>
      </c>
      <c r="BU11" s="35">
        <f t="shared" si="13"/>
        <v>1774.3527091999999</v>
      </c>
      <c r="BV11" s="14"/>
      <c r="BW11" s="35">
        <f>AQ11*0.04407/100+648</f>
        <v>1417.0214999999998</v>
      </c>
      <c r="BX11" s="35">
        <f>AR11*0.04407/100</f>
        <v>455.04831059999998</v>
      </c>
      <c r="BY11" s="35">
        <f t="shared" si="14"/>
        <v>1872.0698105999998</v>
      </c>
      <c r="BZ11" s="14"/>
      <c r="CA11" s="35">
        <f>AQ11*0.01236/100+180</f>
        <v>395.68200000000002</v>
      </c>
      <c r="CB11" s="35">
        <f>AR11*0.01236/100</f>
        <v>127.62416879999999</v>
      </c>
      <c r="CC11" s="35">
        <f t="shared" si="15"/>
        <v>523.30616880000002</v>
      </c>
      <c r="CD11" s="14"/>
      <c r="CE11" s="35">
        <f>AQ11*0.22776/100+3348</f>
        <v>7322.4120000000003</v>
      </c>
      <c r="CF11" s="35">
        <f>AR11*0.22776/100</f>
        <v>2351.7541007999998</v>
      </c>
      <c r="CG11" s="35">
        <f t="shared" si="16"/>
        <v>9674.166100800001</v>
      </c>
      <c r="CH11" s="14"/>
      <c r="CI11" s="35">
        <f>AQ11*0.3395/100+4990</f>
        <v>10914.275</v>
      </c>
      <c r="CJ11" s="35">
        <f>AR11*0.3395/100</f>
        <v>3505.5344100000007</v>
      </c>
      <c r="CK11" s="35">
        <f t="shared" si="17"/>
        <v>14419.80941</v>
      </c>
      <c r="CL11" s="14"/>
      <c r="CM11" s="35">
        <f>AQ11*4/100+58800</f>
        <v>128600</v>
      </c>
      <c r="CN11" s="35">
        <f>AR11*4/100</f>
        <v>41302.32</v>
      </c>
      <c r="CO11" s="35">
        <f t="shared" si="18"/>
        <v>169902.32</v>
      </c>
      <c r="CP11" s="14"/>
      <c r="CQ11" s="35">
        <f>AQ11*0.19842/100+2754</f>
        <v>6216.4290000000001</v>
      </c>
      <c r="CR11" s="35">
        <f>AR11*0.19842/100</f>
        <v>2048.8015836</v>
      </c>
      <c r="CS11" s="35">
        <f t="shared" si="19"/>
        <v>8265.2305835999996</v>
      </c>
      <c r="CT11" s="14"/>
      <c r="CU11" s="35">
        <f>AQ11*1.58629/100+23319</f>
        <v>50999.760499999997</v>
      </c>
      <c r="CV11" s="35">
        <f>AR11*1.58629/100</f>
        <v>16379.3642982</v>
      </c>
      <c r="CW11" s="35">
        <f t="shared" si="20"/>
        <v>67379.124798199991</v>
      </c>
      <c r="CX11" s="14"/>
      <c r="CY11" s="35">
        <f>AQ11*0.86838/100+12764</f>
        <v>27917.231</v>
      </c>
      <c r="CZ11" s="35">
        <f>AR11*0.86838/100</f>
        <v>8966.5271604000009</v>
      </c>
      <c r="DA11" s="35">
        <f t="shared" si="21"/>
        <v>36883.758160400001</v>
      </c>
      <c r="DB11" s="14"/>
      <c r="DC11" s="35">
        <f>AQ11*0.08615/100+1266</f>
        <v>2769.3175000000001</v>
      </c>
      <c r="DD11" s="35">
        <f>AR11*0.08615/100</f>
        <v>889.54871700000001</v>
      </c>
      <c r="DE11" s="35">
        <f t="shared" si="22"/>
        <v>3658.8662170000002</v>
      </c>
      <c r="DF11" s="14"/>
      <c r="DG11" s="35">
        <f>AQ11*6.1203/100+89968</f>
        <v>196767.23499999999</v>
      </c>
      <c r="DH11" s="35">
        <f>AR11*6.1203/100</f>
        <v>63195.647274000003</v>
      </c>
      <c r="DI11" s="35">
        <f t="shared" si="23"/>
        <v>259962.88227399997</v>
      </c>
      <c r="DJ11" s="14"/>
      <c r="DK11" s="35">
        <f>AQ11*1.44306/100+21211</f>
        <v>46392.396999999997</v>
      </c>
      <c r="DL11" s="35">
        <f>AR11*1.44306/100</f>
        <v>14900.4314748</v>
      </c>
      <c r="DM11" s="35">
        <f t="shared" si="24"/>
        <v>61292.828474800001</v>
      </c>
      <c r="DN11" s="14"/>
      <c r="DO11" s="35">
        <f>AQ11*0.24027/100+3534</f>
        <v>7726.7115000000003</v>
      </c>
      <c r="DP11" s="35">
        <f>AR11*0.24027/100</f>
        <v>2480.9271066000001</v>
      </c>
      <c r="DQ11" s="35">
        <f>DO11+DP11</f>
        <v>10207.638606600001</v>
      </c>
      <c r="DR11" s="14"/>
      <c r="DS11" s="35">
        <f>AQ11*0.25862/100+3804</f>
        <v>8316.9189999999999</v>
      </c>
      <c r="DT11" s="35">
        <f>AR11*0.25862/100</f>
        <v>2670.4014996000001</v>
      </c>
      <c r="DU11" s="35">
        <f t="shared" si="25"/>
        <v>10987.3204996</v>
      </c>
      <c r="DV11" s="14"/>
      <c r="DW11" s="35">
        <f>AQ11*19.72307/100+290300</f>
        <v>634467.57149999996</v>
      </c>
      <c r="DX11" s="35">
        <f>AR11*19.72307/100</f>
        <v>203652.13713059999</v>
      </c>
      <c r="DY11" s="35">
        <f t="shared" si="26"/>
        <v>838119.70863060001</v>
      </c>
      <c r="DZ11" s="14"/>
      <c r="EA11" s="35">
        <v>-646138</v>
      </c>
      <c r="EB11" s="35"/>
      <c r="EC11" s="35">
        <f t="shared" si="27"/>
        <v>-646138</v>
      </c>
    </row>
    <row r="12" spans="1:137" x14ac:dyDescent="0.2">
      <c r="A12" s="2">
        <v>39356</v>
      </c>
      <c r="D12" s="15">
        <v>3674984</v>
      </c>
      <c r="P12" s="15">
        <f t="shared" si="28"/>
        <v>3674984</v>
      </c>
      <c r="Q12" s="15">
        <f t="shared" si="3"/>
        <v>3674984</v>
      </c>
      <c r="S12" s="15"/>
      <c r="T12" s="15"/>
      <c r="U12" s="15"/>
      <c r="X12" s="14">
        <v>53200</v>
      </c>
      <c r="Y12" s="14">
        <f t="shared" si="0"/>
        <v>53200</v>
      </c>
      <c r="AB12" s="14">
        <v>648288</v>
      </c>
      <c r="AC12" s="14">
        <f t="shared" si="4"/>
        <v>648288</v>
      </c>
      <c r="AF12" s="14">
        <v>803800</v>
      </c>
      <c r="AG12" s="14">
        <f t="shared" si="5"/>
        <v>803800</v>
      </c>
      <c r="AJ12" s="14">
        <v>237250</v>
      </c>
      <c r="AK12" s="14">
        <f t="shared" si="6"/>
        <v>237250</v>
      </c>
      <c r="AN12" s="14">
        <v>934788</v>
      </c>
      <c r="AO12" s="14">
        <f t="shared" si="7"/>
        <v>934788</v>
      </c>
      <c r="AQ12" s="15"/>
      <c r="AR12" s="15">
        <f t="shared" si="29"/>
        <v>997658</v>
      </c>
      <c r="AS12" s="15">
        <f t="shared" si="1"/>
        <v>997658</v>
      </c>
      <c r="AV12" s="14">
        <f t="shared" si="33"/>
        <v>559279.69213079999</v>
      </c>
      <c r="AW12" s="14">
        <f t="shared" si="30"/>
        <v>559279.69213079999</v>
      </c>
      <c r="AY12" s="14"/>
      <c r="AZ12" s="15">
        <f t="shared" si="8"/>
        <v>438378.30786920001</v>
      </c>
      <c r="BA12" s="14">
        <f t="shared" si="2"/>
        <v>438378.30786920001</v>
      </c>
      <c r="BC12" s="14"/>
      <c r="BD12" s="15">
        <f t="shared" ref="BD12:BD47" si="35">AR12*0.74748/100</f>
        <v>7457.2940184000008</v>
      </c>
      <c r="BE12" s="14">
        <f t="shared" si="9"/>
        <v>7457.2940184000008</v>
      </c>
      <c r="BG12" s="14"/>
      <c r="BH12" s="14">
        <f t="shared" ref="BH12:BH47" si="36">AR12*0.34282/100</f>
        <v>3420.1711556</v>
      </c>
      <c r="BI12" s="14">
        <f t="shared" si="10"/>
        <v>3420.1711556</v>
      </c>
      <c r="BK12" s="14"/>
      <c r="BL12" s="14">
        <f t="shared" ref="BL12:BL47" si="37">AR12*0.07099/100</f>
        <v>708.23741419999988</v>
      </c>
      <c r="BM12" s="14">
        <f t="shared" si="11"/>
        <v>708.23741419999988</v>
      </c>
      <c r="BO12" s="3"/>
      <c r="BP12" s="3">
        <f t="shared" ref="BP12:BP47" si="38">AR12*7.58946/100</f>
        <v>75716.854846799994</v>
      </c>
      <c r="BQ12" s="3">
        <f t="shared" si="12"/>
        <v>75716.854846799994</v>
      </c>
      <c r="BR12" s="14"/>
      <c r="BS12" s="14"/>
      <c r="BT12" s="14">
        <f t="shared" ref="BT12:BT47" si="39">AR12*0.04174/100</f>
        <v>416.42244919999996</v>
      </c>
      <c r="BU12" s="14">
        <f t="shared" si="13"/>
        <v>416.42244919999996</v>
      </c>
      <c r="BV12" s="14"/>
      <c r="BW12" s="14"/>
      <c r="BX12" s="14">
        <f t="shared" ref="BX12:BX47" si="40">AR12*0.04407/100</f>
        <v>439.66788059999999</v>
      </c>
      <c r="BY12" s="14">
        <f t="shared" si="14"/>
        <v>439.66788059999999</v>
      </c>
      <c r="BZ12" s="14"/>
      <c r="CA12" s="14"/>
      <c r="CB12" s="14">
        <f t="shared" ref="CB12:CB47" si="41">AR12*0.01236/100</f>
        <v>123.31052879999999</v>
      </c>
      <c r="CC12" s="14">
        <f t="shared" si="15"/>
        <v>123.31052879999999</v>
      </c>
      <c r="CD12" s="14"/>
      <c r="CE12" s="14"/>
      <c r="CF12" s="14">
        <f t="shared" ref="CF12:CF47" si="42">AR12*0.22776/100</f>
        <v>2272.2658607999997</v>
      </c>
      <c r="CG12" s="14">
        <f t="shared" si="16"/>
        <v>2272.2658607999997</v>
      </c>
      <c r="CH12" s="14"/>
      <c r="CI12" s="14"/>
      <c r="CJ12" s="14">
        <f t="shared" ref="CJ12:CJ47" si="43">AR12*0.3395/100</f>
        <v>3387.04891</v>
      </c>
      <c r="CK12" s="14">
        <f t="shared" si="17"/>
        <v>3387.04891</v>
      </c>
      <c r="CL12" s="14"/>
      <c r="CM12" s="14"/>
      <c r="CN12" s="14">
        <f t="shared" ref="CN12:CN47" si="44">AR12*4/100</f>
        <v>39906.32</v>
      </c>
      <c r="CO12" s="14">
        <f t="shared" si="18"/>
        <v>39906.32</v>
      </c>
      <c r="CP12" s="14"/>
      <c r="CQ12" s="14"/>
      <c r="CR12" s="14">
        <f>AR12*0.19842/100</f>
        <v>1979.5530036000002</v>
      </c>
      <c r="CS12" s="14">
        <f t="shared" si="19"/>
        <v>1979.5530036000002</v>
      </c>
      <c r="CT12" s="14"/>
      <c r="CU12" s="14"/>
      <c r="CV12" s="14">
        <f t="shared" ref="CV12:CV47" si="45">AR12*1.58629/100</f>
        <v>15825.7490882</v>
      </c>
      <c r="CW12" s="14">
        <f t="shared" si="20"/>
        <v>15825.7490882</v>
      </c>
      <c r="CX12" s="14"/>
      <c r="CY12" s="14"/>
      <c r="CZ12" s="14">
        <f t="shared" ref="CZ12:CZ47" si="46">AR12*0.86838/100</f>
        <v>8663.4625403999999</v>
      </c>
      <c r="DA12" s="14">
        <f t="shared" si="21"/>
        <v>8663.4625403999999</v>
      </c>
      <c r="DB12" s="14"/>
      <c r="DC12" s="14"/>
      <c r="DD12" s="14">
        <f t="shared" ref="DD12:DD47" si="47">AR12*0.08615/100</f>
        <v>859.48236700000007</v>
      </c>
      <c r="DE12" s="14">
        <f t="shared" si="22"/>
        <v>859.48236700000007</v>
      </c>
      <c r="DF12" s="14"/>
      <c r="DG12" s="14"/>
      <c r="DH12" s="14">
        <f t="shared" ref="DH12:DH47" si="48">AR12*6.1203/100</f>
        <v>61059.662574000002</v>
      </c>
      <c r="DI12" s="14">
        <f t="shared" si="23"/>
        <v>61059.662574000002</v>
      </c>
      <c r="DJ12" s="14"/>
      <c r="DK12" s="14"/>
      <c r="DL12" s="14">
        <f t="shared" ref="DL12:DL47" si="49">AR12*1.44306/100</f>
        <v>14396.803534800001</v>
      </c>
      <c r="DM12" s="14">
        <f t="shared" si="24"/>
        <v>14396.803534800001</v>
      </c>
      <c r="DN12" s="14"/>
      <c r="DO12" s="14"/>
      <c r="DP12" s="14">
        <f t="shared" ref="DP12:DP47" si="50">AR12*0.24027/100</f>
        <v>2397.0728766000002</v>
      </c>
      <c r="DQ12" s="14">
        <f t="shared" ref="DQ12:DQ47" si="51">DO12+DP12</f>
        <v>2397.0728766000002</v>
      </c>
      <c r="DR12" s="14"/>
      <c r="DS12" s="14"/>
      <c r="DT12" s="14">
        <f t="shared" ref="DT12:DT47" si="52">AR12*0.25862/100</f>
        <v>2580.1431196000003</v>
      </c>
      <c r="DU12" s="14">
        <f t="shared" si="25"/>
        <v>2580.1431196000003</v>
      </c>
      <c r="DV12" s="14"/>
      <c r="DW12" s="14"/>
      <c r="DX12" s="14">
        <f>AR12*19.72307/100</f>
        <v>196768.78570060001</v>
      </c>
      <c r="DY12" s="14">
        <f t="shared" si="26"/>
        <v>196768.78570060001</v>
      </c>
      <c r="DZ12" s="14"/>
      <c r="EA12" s="14"/>
      <c r="EB12" s="14"/>
      <c r="EC12" s="14">
        <f t="shared" si="27"/>
        <v>0</v>
      </c>
    </row>
    <row r="13" spans="1:137" x14ac:dyDescent="0.2">
      <c r="A13" s="2">
        <v>39539</v>
      </c>
      <c r="C13" s="15">
        <v>6835000</v>
      </c>
      <c r="D13" s="15">
        <v>3674984</v>
      </c>
      <c r="O13" s="15">
        <f t="shared" si="31"/>
        <v>6835000</v>
      </c>
      <c r="P13" s="15">
        <f t="shared" si="28"/>
        <v>3674984</v>
      </c>
      <c r="Q13" s="15">
        <f t="shared" si="3"/>
        <v>10509984</v>
      </c>
      <c r="S13" s="15"/>
      <c r="T13" s="15"/>
      <c r="U13" s="15"/>
      <c r="W13" s="14">
        <v>2660000</v>
      </c>
      <c r="X13" s="14">
        <v>53200</v>
      </c>
      <c r="Y13" s="14">
        <f t="shared" si="0"/>
        <v>2713200</v>
      </c>
      <c r="AA13" s="14">
        <v>2250000</v>
      </c>
      <c r="AB13" s="14">
        <v>648288</v>
      </c>
      <c r="AC13" s="14">
        <f t="shared" si="4"/>
        <v>2898288</v>
      </c>
      <c r="AE13" s="14">
        <v>30000</v>
      </c>
      <c r="AF13" s="14">
        <v>803800</v>
      </c>
      <c r="AG13" s="14">
        <f t="shared" si="5"/>
        <v>833800</v>
      </c>
      <c r="AJ13" s="14">
        <v>237250</v>
      </c>
      <c r="AK13" s="14">
        <f t="shared" si="6"/>
        <v>237250</v>
      </c>
      <c r="AM13" s="14">
        <v>80000</v>
      </c>
      <c r="AN13" s="14">
        <v>934788</v>
      </c>
      <c r="AO13" s="14">
        <f t="shared" si="7"/>
        <v>1014788</v>
      </c>
      <c r="AQ13" s="15">
        <f t="shared" si="32"/>
        <v>1815000</v>
      </c>
      <c r="AR13" s="15">
        <f t="shared" si="29"/>
        <v>997658</v>
      </c>
      <c r="AS13" s="15">
        <f t="shared" si="1"/>
        <v>2812658</v>
      </c>
      <c r="AU13" s="14">
        <f t="shared" si="33"/>
        <v>1017475.569</v>
      </c>
      <c r="AV13" s="14">
        <f t="shared" si="33"/>
        <v>559279.69213079999</v>
      </c>
      <c r="AW13" s="14">
        <f t="shared" si="30"/>
        <v>1576755.2611308</v>
      </c>
      <c r="AY13" s="14">
        <f t="shared" si="34"/>
        <v>797524.43099999998</v>
      </c>
      <c r="AZ13" s="15">
        <f t="shared" si="8"/>
        <v>438378.30786920001</v>
      </c>
      <c r="BA13" s="14">
        <f t="shared" si="2"/>
        <v>1235902.7388692</v>
      </c>
      <c r="BC13" s="14">
        <f t="shared" ref="BC13:BC47" si="53">AQ13*0.74748/100</f>
        <v>13566.761999999999</v>
      </c>
      <c r="BD13" s="15">
        <f t="shared" si="35"/>
        <v>7457.2940184000008</v>
      </c>
      <c r="BE13" s="14">
        <f t="shared" si="9"/>
        <v>21024.056018399999</v>
      </c>
      <c r="BG13" s="14">
        <f t="shared" ref="BG13:BG47" si="54">AQ13*0.34282/100</f>
        <v>6222.1830000000009</v>
      </c>
      <c r="BH13" s="14">
        <f t="shared" si="36"/>
        <v>3420.1711556</v>
      </c>
      <c r="BI13" s="14">
        <f t="shared" si="10"/>
        <v>9642.3541556000018</v>
      </c>
      <c r="BK13" s="14">
        <f t="shared" ref="BK13:BK47" si="55">AQ13*0.07099/100</f>
        <v>1288.4684999999999</v>
      </c>
      <c r="BL13" s="14">
        <f t="shared" si="37"/>
        <v>708.23741419999988</v>
      </c>
      <c r="BM13" s="14">
        <f t="shared" si="11"/>
        <v>1996.7059141999998</v>
      </c>
      <c r="BO13" s="3">
        <f t="shared" ref="BO13:BO47" si="56">AQ13*7.58946/100</f>
        <v>137748.69899999999</v>
      </c>
      <c r="BP13" s="3">
        <f t="shared" si="38"/>
        <v>75716.854846799994</v>
      </c>
      <c r="BQ13" s="3">
        <f t="shared" si="12"/>
        <v>213465.5538468</v>
      </c>
      <c r="BR13" s="14"/>
      <c r="BS13" s="14">
        <f t="shared" ref="BS13:BS47" si="57">AQ13*0.04174/100</f>
        <v>757.58100000000002</v>
      </c>
      <c r="BT13" s="14">
        <f t="shared" si="39"/>
        <v>416.42244919999996</v>
      </c>
      <c r="BU13" s="14">
        <f t="shared" si="13"/>
        <v>1174.0034492</v>
      </c>
      <c r="BV13" s="14"/>
      <c r="BW13" s="14">
        <f t="shared" ref="BW13:BW47" si="58">AQ13*0.04407/100</f>
        <v>799.87049999999999</v>
      </c>
      <c r="BX13" s="14">
        <f t="shared" si="40"/>
        <v>439.66788059999999</v>
      </c>
      <c r="BY13" s="14">
        <f t="shared" si="14"/>
        <v>1239.5383806</v>
      </c>
      <c r="BZ13" s="14"/>
      <c r="CA13" s="14">
        <f t="shared" ref="CA13:CA47" si="59">AQ13*0.01236/100</f>
        <v>224.33399999999997</v>
      </c>
      <c r="CB13" s="14">
        <f t="shared" si="41"/>
        <v>123.31052879999999</v>
      </c>
      <c r="CC13" s="14">
        <f t="shared" si="15"/>
        <v>347.64452879999999</v>
      </c>
      <c r="CD13" s="14"/>
      <c r="CE13" s="14">
        <f t="shared" ref="CE13:CE47" si="60">AQ13*0.22776/100</f>
        <v>4133.8440000000001</v>
      </c>
      <c r="CF13" s="14">
        <f t="shared" si="42"/>
        <v>2272.2658607999997</v>
      </c>
      <c r="CG13" s="14">
        <f t="shared" si="16"/>
        <v>6406.1098607999993</v>
      </c>
      <c r="CH13" s="14"/>
      <c r="CI13" s="14">
        <f t="shared" ref="CI13:CI47" si="61">AQ13*0.3395/100</f>
        <v>6161.9250000000002</v>
      </c>
      <c r="CJ13" s="14">
        <f t="shared" si="43"/>
        <v>3387.04891</v>
      </c>
      <c r="CK13" s="14">
        <f t="shared" si="17"/>
        <v>9548.9739100000006</v>
      </c>
      <c r="CL13" s="14"/>
      <c r="CM13" s="14">
        <f t="shared" ref="CM13:CM47" si="62">AQ13*4/100</f>
        <v>72600</v>
      </c>
      <c r="CN13" s="14">
        <f t="shared" si="44"/>
        <v>39906.32</v>
      </c>
      <c r="CO13" s="14">
        <f t="shared" si="18"/>
        <v>112506.32</v>
      </c>
      <c r="CP13" s="14"/>
      <c r="CQ13" s="14">
        <f>AQ13*0.19842/100</f>
        <v>3601.3230000000003</v>
      </c>
      <c r="CR13" s="14">
        <f>AR13*0.19842/100</f>
        <v>1979.5530036000002</v>
      </c>
      <c r="CS13" s="14">
        <f t="shared" si="19"/>
        <v>5580.8760036000003</v>
      </c>
      <c r="CT13" s="14"/>
      <c r="CU13" s="14">
        <f t="shared" ref="CU13:CU47" si="63">AQ13*1.58629/100</f>
        <v>28791.163500000002</v>
      </c>
      <c r="CV13" s="14">
        <f t="shared" si="45"/>
        <v>15825.7490882</v>
      </c>
      <c r="CW13" s="14">
        <f t="shared" si="20"/>
        <v>44616.912588200001</v>
      </c>
      <c r="CX13" s="14"/>
      <c r="CY13" s="14">
        <f t="shared" ref="CY13:CY47" si="64">AQ13*0.86838/100</f>
        <v>15761.097000000002</v>
      </c>
      <c r="CZ13" s="14">
        <f t="shared" si="46"/>
        <v>8663.4625403999999</v>
      </c>
      <c r="DA13" s="14">
        <f t="shared" si="21"/>
        <v>24424.559540400001</v>
      </c>
      <c r="DB13" s="14"/>
      <c r="DC13" s="14">
        <f t="shared" ref="DC13:DC47" si="65">AQ13*0.08615/100</f>
        <v>1563.6224999999999</v>
      </c>
      <c r="DD13" s="14">
        <f t="shared" si="47"/>
        <v>859.48236700000007</v>
      </c>
      <c r="DE13" s="14">
        <f t="shared" si="22"/>
        <v>2423.104867</v>
      </c>
      <c r="DF13" s="14"/>
      <c r="DG13" s="14">
        <f t="shared" ref="DG13:DG47" si="66">AQ13*6.1203/100</f>
        <v>111083.44500000001</v>
      </c>
      <c r="DH13" s="14">
        <f t="shared" si="48"/>
        <v>61059.662574000002</v>
      </c>
      <c r="DI13" s="14">
        <f t="shared" si="23"/>
        <v>172143.10757400002</v>
      </c>
      <c r="DJ13" s="14"/>
      <c r="DK13" s="14">
        <f t="shared" ref="DK13:DK47" si="67">AQ13*1.44306/100</f>
        <v>26191.539000000001</v>
      </c>
      <c r="DL13" s="14">
        <f t="shared" si="49"/>
        <v>14396.803534800001</v>
      </c>
      <c r="DM13" s="14">
        <f t="shared" si="24"/>
        <v>40588.342534800002</v>
      </c>
      <c r="DN13" s="14"/>
      <c r="DO13" s="14">
        <f t="shared" ref="DO13:DO47" si="68">AQ13*0.24027/100</f>
        <v>4360.9005000000006</v>
      </c>
      <c r="DP13" s="14">
        <f t="shared" si="50"/>
        <v>2397.0728766000002</v>
      </c>
      <c r="DQ13" s="14">
        <f t="shared" si="51"/>
        <v>6757.9733766000008</v>
      </c>
      <c r="DR13" s="14"/>
      <c r="DS13" s="14">
        <f t="shared" ref="DS13:DS47" si="69">AQ13*0.25862/100</f>
        <v>4693.9530000000004</v>
      </c>
      <c r="DT13" s="14">
        <f t="shared" si="52"/>
        <v>2580.1431196000003</v>
      </c>
      <c r="DU13" s="14">
        <f t="shared" si="25"/>
        <v>7274.0961196000007</v>
      </c>
      <c r="DV13" s="14"/>
      <c r="DW13" s="14">
        <f>AQ13*19.72307/100</f>
        <v>357973.7205</v>
      </c>
      <c r="DX13" s="14">
        <f>AR13*19.72307/100</f>
        <v>196768.78570060001</v>
      </c>
      <c r="DY13" s="14">
        <f t="shared" si="26"/>
        <v>554742.50620059995</v>
      </c>
      <c r="DZ13" s="14"/>
      <c r="EA13" s="14"/>
      <c r="EB13" s="14"/>
      <c r="EC13" s="14">
        <f t="shared" si="27"/>
        <v>0</v>
      </c>
    </row>
    <row r="14" spans="1:137" x14ac:dyDescent="0.2">
      <c r="A14" s="2">
        <v>39722</v>
      </c>
      <c r="D14" s="15">
        <v>3538284</v>
      </c>
      <c r="P14" s="15">
        <f t="shared" si="28"/>
        <v>3538284</v>
      </c>
      <c r="Q14" s="15">
        <f t="shared" si="3"/>
        <v>3538284</v>
      </c>
      <c r="S14" s="15"/>
      <c r="T14" s="15"/>
      <c r="U14" s="15"/>
      <c r="AB14" s="14">
        <v>603288</v>
      </c>
      <c r="AC14" s="14">
        <f t="shared" si="4"/>
        <v>603288</v>
      </c>
      <c r="AF14" s="14">
        <v>803200</v>
      </c>
      <c r="AG14" s="14">
        <f t="shared" si="5"/>
        <v>803200</v>
      </c>
      <c r="AJ14" s="14">
        <v>237250</v>
      </c>
      <c r="AK14" s="14">
        <f t="shared" si="6"/>
        <v>237250</v>
      </c>
      <c r="AN14" s="14">
        <v>933188</v>
      </c>
      <c r="AO14" s="14">
        <f t="shared" si="7"/>
        <v>933188</v>
      </c>
      <c r="AQ14" s="15"/>
      <c r="AR14" s="15">
        <f t="shared" si="29"/>
        <v>961358</v>
      </c>
      <c r="AS14" s="15">
        <f t="shared" si="1"/>
        <v>961358</v>
      </c>
      <c r="AV14" s="14">
        <f t="shared" si="33"/>
        <v>538930.18075079995</v>
      </c>
      <c r="AW14" s="14">
        <f t="shared" si="30"/>
        <v>538930.18075079995</v>
      </c>
      <c r="AY14" s="14"/>
      <c r="AZ14" s="15">
        <f t="shared" si="8"/>
        <v>422427.81924920005</v>
      </c>
      <c r="BA14" s="14">
        <f t="shared" si="2"/>
        <v>422427.81924920005</v>
      </c>
      <c r="BC14" s="14"/>
      <c r="BD14" s="15">
        <f t="shared" si="35"/>
        <v>7185.9587784000005</v>
      </c>
      <c r="BE14" s="14">
        <f t="shared" si="9"/>
        <v>7185.9587784000005</v>
      </c>
      <c r="BG14" s="14"/>
      <c r="BH14" s="14">
        <f t="shared" si="36"/>
        <v>3295.7274956000001</v>
      </c>
      <c r="BI14" s="14">
        <f t="shared" si="10"/>
        <v>3295.7274956000001</v>
      </c>
      <c r="BK14" s="14"/>
      <c r="BL14" s="14">
        <f t="shared" si="37"/>
        <v>682.46804420000001</v>
      </c>
      <c r="BM14" s="14">
        <f t="shared" si="11"/>
        <v>682.46804420000001</v>
      </c>
      <c r="BO14" s="3"/>
      <c r="BP14" s="3">
        <f t="shared" si="38"/>
        <v>72961.880866799998</v>
      </c>
      <c r="BQ14" s="3">
        <f t="shared" si="12"/>
        <v>72961.880866799998</v>
      </c>
      <c r="BR14" s="14"/>
      <c r="BS14" s="14"/>
      <c r="BT14" s="14">
        <f t="shared" si="39"/>
        <v>401.27082919999998</v>
      </c>
      <c r="BU14" s="14">
        <f t="shared" si="13"/>
        <v>401.27082919999998</v>
      </c>
      <c r="BV14" s="14"/>
      <c r="BW14" s="14"/>
      <c r="BX14" s="14">
        <f t="shared" si="40"/>
        <v>423.67047059999999</v>
      </c>
      <c r="BY14" s="14">
        <f t="shared" si="14"/>
        <v>423.67047059999999</v>
      </c>
      <c r="BZ14" s="14"/>
      <c r="CA14" s="14"/>
      <c r="CB14" s="14">
        <f t="shared" si="41"/>
        <v>118.82384879999999</v>
      </c>
      <c r="CC14" s="14">
        <f t="shared" si="15"/>
        <v>118.82384879999999</v>
      </c>
      <c r="CD14" s="14"/>
      <c r="CE14" s="14"/>
      <c r="CF14" s="14">
        <f t="shared" si="42"/>
        <v>2189.5889807999997</v>
      </c>
      <c r="CG14" s="14">
        <f t="shared" si="16"/>
        <v>2189.5889807999997</v>
      </c>
      <c r="CH14" s="14"/>
      <c r="CI14" s="14"/>
      <c r="CJ14" s="14">
        <f t="shared" si="43"/>
        <v>3263.81041</v>
      </c>
      <c r="CK14" s="14">
        <f t="shared" si="17"/>
        <v>3263.81041</v>
      </c>
      <c r="CL14" s="14"/>
      <c r="CM14" s="14"/>
      <c r="CN14" s="14">
        <f t="shared" si="44"/>
        <v>38454.32</v>
      </c>
      <c r="CO14" s="14">
        <f t="shared" si="18"/>
        <v>38454.32</v>
      </c>
      <c r="CP14" s="14"/>
      <c r="CQ14" s="14"/>
      <c r="CR14" s="14">
        <f t="shared" ref="CR14:CR47" si="70">AR14*0.19842/100</f>
        <v>1907.5265436000002</v>
      </c>
      <c r="CS14" s="14">
        <f t="shared" si="19"/>
        <v>1907.5265436000002</v>
      </c>
      <c r="CT14" s="14"/>
      <c r="CU14" s="14"/>
      <c r="CV14" s="14">
        <f t="shared" si="45"/>
        <v>15249.925818199999</v>
      </c>
      <c r="CW14" s="14">
        <f t="shared" si="20"/>
        <v>15249.925818199999</v>
      </c>
      <c r="CX14" s="14"/>
      <c r="CY14" s="14"/>
      <c r="CZ14" s="14">
        <f t="shared" si="46"/>
        <v>8348.2406004000004</v>
      </c>
      <c r="DA14" s="14">
        <f t="shared" si="21"/>
        <v>8348.2406004000004</v>
      </c>
      <c r="DB14" s="14"/>
      <c r="DC14" s="14"/>
      <c r="DD14" s="14">
        <f t="shared" si="47"/>
        <v>828.20991700000002</v>
      </c>
      <c r="DE14" s="14">
        <f t="shared" si="22"/>
        <v>828.20991700000002</v>
      </c>
      <c r="DF14" s="14"/>
      <c r="DG14" s="14"/>
      <c r="DH14" s="14">
        <f t="shared" si="48"/>
        <v>58837.993673999998</v>
      </c>
      <c r="DI14" s="14">
        <f t="shared" si="23"/>
        <v>58837.993673999998</v>
      </c>
      <c r="DJ14" s="14"/>
      <c r="DK14" s="14"/>
      <c r="DL14" s="14">
        <f t="shared" si="49"/>
        <v>13872.972754800001</v>
      </c>
      <c r="DM14" s="14">
        <f t="shared" si="24"/>
        <v>13872.972754800001</v>
      </c>
      <c r="DN14" s="14"/>
      <c r="DO14" s="14"/>
      <c r="DP14" s="14">
        <f t="shared" si="50"/>
        <v>2309.8548666000002</v>
      </c>
      <c r="DQ14" s="14">
        <f t="shared" si="51"/>
        <v>2309.8548666000002</v>
      </c>
      <c r="DR14" s="14"/>
      <c r="DS14" s="14"/>
      <c r="DT14" s="14">
        <f t="shared" si="52"/>
        <v>2486.2640596000001</v>
      </c>
      <c r="DU14" s="14">
        <f t="shared" si="25"/>
        <v>2486.2640596000001</v>
      </c>
      <c r="DV14" s="14"/>
      <c r="DW14" s="14"/>
      <c r="DX14" s="14">
        <f t="shared" ref="DX14:DX47" si="71">AR14*19.72307/100</f>
        <v>189609.31129059999</v>
      </c>
      <c r="DY14" s="14">
        <f t="shared" si="26"/>
        <v>189609.31129059999</v>
      </c>
      <c r="DZ14" s="14"/>
      <c r="EA14" s="14"/>
      <c r="EB14" s="14"/>
      <c r="EC14" s="14">
        <f t="shared" si="27"/>
        <v>0</v>
      </c>
    </row>
    <row r="15" spans="1:137" x14ac:dyDescent="0.2">
      <c r="A15" s="2">
        <v>39904</v>
      </c>
      <c r="C15" s="15">
        <v>4350000</v>
      </c>
      <c r="D15" s="15">
        <v>3538284</v>
      </c>
      <c r="O15" s="15">
        <f t="shared" si="31"/>
        <v>4350000</v>
      </c>
      <c r="P15" s="15">
        <f t="shared" si="28"/>
        <v>3538284</v>
      </c>
      <c r="Q15" s="15">
        <f t="shared" si="3"/>
        <v>7888284</v>
      </c>
      <c r="S15" s="15"/>
      <c r="T15" s="15"/>
      <c r="U15" s="15"/>
      <c r="AA15" s="14">
        <v>2345000</v>
      </c>
      <c r="AB15" s="14">
        <v>603288</v>
      </c>
      <c r="AC15" s="14">
        <f t="shared" si="4"/>
        <v>2948288</v>
      </c>
      <c r="AE15" s="14">
        <v>30000</v>
      </c>
      <c r="AF15" s="14">
        <v>803200</v>
      </c>
      <c r="AG15" s="14">
        <f t="shared" si="5"/>
        <v>833200</v>
      </c>
      <c r="AJ15" s="14">
        <v>237250</v>
      </c>
      <c r="AK15" s="14">
        <f t="shared" si="6"/>
        <v>237250</v>
      </c>
      <c r="AM15" s="14">
        <v>85000</v>
      </c>
      <c r="AN15" s="14">
        <v>933188</v>
      </c>
      <c r="AO15" s="14">
        <f t="shared" si="7"/>
        <v>1018188</v>
      </c>
      <c r="AQ15" s="15">
        <f t="shared" si="32"/>
        <v>1890000</v>
      </c>
      <c r="AR15" s="15">
        <f t="shared" si="29"/>
        <v>961358</v>
      </c>
      <c r="AS15" s="15">
        <f t="shared" si="1"/>
        <v>2851358</v>
      </c>
      <c r="AU15" s="14">
        <f t="shared" si="33"/>
        <v>1059520.014</v>
      </c>
      <c r="AV15" s="14">
        <f t="shared" si="33"/>
        <v>538930.18075079995</v>
      </c>
      <c r="AW15" s="14">
        <f t="shared" si="30"/>
        <v>1598450.1947507998</v>
      </c>
      <c r="AY15" s="14">
        <f t="shared" si="34"/>
        <v>830479.98599999992</v>
      </c>
      <c r="AZ15" s="15">
        <f t="shared" si="8"/>
        <v>422427.81924920005</v>
      </c>
      <c r="BA15" s="14">
        <f t="shared" si="2"/>
        <v>1252907.8052492</v>
      </c>
      <c r="BC15" s="14">
        <f t="shared" si="53"/>
        <v>14127.371999999999</v>
      </c>
      <c r="BD15" s="15">
        <f t="shared" si="35"/>
        <v>7185.9587784000005</v>
      </c>
      <c r="BE15" s="14">
        <f t="shared" si="9"/>
        <v>21313.330778399999</v>
      </c>
      <c r="BG15" s="14">
        <f t="shared" si="54"/>
        <v>6479.2980000000007</v>
      </c>
      <c r="BH15" s="14">
        <f t="shared" si="36"/>
        <v>3295.7274956000001</v>
      </c>
      <c r="BI15" s="14">
        <f t="shared" si="10"/>
        <v>9775.0254956000008</v>
      </c>
      <c r="BK15" s="14">
        <f t="shared" si="55"/>
        <v>1341.711</v>
      </c>
      <c r="BL15" s="14">
        <f t="shared" si="37"/>
        <v>682.46804420000001</v>
      </c>
      <c r="BM15" s="14">
        <f t="shared" si="11"/>
        <v>2024.1790442000001</v>
      </c>
      <c r="BO15" s="3">
        <f t="shared" si="56"/>
        <v>143440.79399999999</v>
      </c>
      <c r="BP15" s="3">
        <f t="shared" si="38"/>
        <v>72961.880866799998</v>
      </c>
      <c r="BQ15" s="3">
        <f t="shared" si="12"/>
        <v>216402.67486679999</v>
      </c>
      <c r="BR15" s="14"/>
      <c r="BS15" s="14">
        <f t="shared" si="57"/>
        <v>788.88600000000008</v>
      </c>
      <c r="BT15" s="14">
        <f t="shared" si="39"/>
        <v>401.27082919999998</v>
      </c>
      <c r="BU15" s="14">
        <f t="shared" si="13"/>
        <v>1190.1568292000002</v>
      </c>
      <c r="BV15" s="14"/>
      <c r="BW15" s="14">
        <f t="shared" si="58"/>
        <v>832.923</v>
      </c>
      <c r="BX15" s="14">
        <f t="shared" si="40"/>
        <v>423.67047059999999</v>
      </c>
      <c r="BY15" s="14">
        <f t="shared" si="14"/>
        <v>1256.5934706</v>
      </c>
      <c r="BZ15" s="14"/>
      <c r="CA15" s="14">
        <f t="shared" si="59"/>
        <v>233.60399999999998</v>
      </c>
      <c r="CB15" s="14">
        <f t="shared" si="41"/>
        <v>118.82384879999999</v>
      </c>
      <c r="CC15" s="14">
        <f t="shared" si="15"/>
        <v>352.42784879999999</v>
      </c>
      <c r="CD15" s="14"/>
      <c r="CE15" s="14">
        <f t="shared" si="60"/>
        <v>4304.6639999999998</v>
      </c>
      <c r="CF15" s="14">
        <f t="shared" si="42"/>
        <v>2189.5889807999997</v>
      </c>
      <c r="CG15" s="14">
        <f t="shared" si="16"/>
        <v>6494.2529807999999</v>
      </c>
      <c r="CH15" s="14"/>
      <c r="CI15" s="14">
        <f t="shared" si="61"/>
        <v>6416.55</v>
      </c>
      <c r="CJ15" s="14">
        <f t="shared" si="43"/>
        <v>3263.81041</v>
      </c>
      <c r="CK15" s="14">
        <f t="shared" si="17"/>
        <v>9680.3604100000011</v>
      </c>
      <c r="CL15" s="14"/>
      <c r="CM15" s="14">
        <f t="shared" si="62"/>
        <v>75600</v>
      </c>
      <c r="CN15" s="14">
        <f t="shared" si="44"/>
        <v>38454.32</v>
      </c>
      <c r="CO15" s="14">
        <f t="shared" si="18"/>
        <v>114054.32</v>
      </c>
      <c r="CP15" s="14"/>
      <c r="CQ15" s="14">
        <f t="shared" ref="CQ15:CQ47" si="72">AQ15*0.19842/100</f>
        <v>3750.1380000000004</v>
      </c>
      <c r="CR15" s="14">
        <f t="shared" si="70"/>
        <v>1907.5265436000002</v>
      </c>
      <c r="CS15" s="14">
        <f t="shared" si="19"/>
        <v>5657.6645436000008</v>
      </c>
      <c r="CT15" s="14"/>
      <c r="CU15" s="14">
        <f t="shared" si="63"/>
        <v>29980.881000000001</v>
      </c>
      <c r="CV15" s="14">
        <f t="shared" si="45"/>
        <v>15249.925818199999</v>
      </c>
      <c r="CW15" s="14">
        <f t="shared" si="20"/>
        <v>45230.806818199999</v>
      </c>
      <c r="CX15" s="14"/>
      <c r="CY15" s="14">
        <f t="shared" si="64"/>
        <v>16412.382000000001</v>
      </c>
      <c r="CZ15" s="14">
        <f t="shared" si="46"/>
        <v>8348.2406004000004</v>
      </c>
      <c r="DA15" s="14">
        <f t="shared" si="21"/>
        <v>24760.622600400002</v>
      </c>
      <c r="DB15" s="14"/>
      <c r="DC15" s="14">
        <f t="shared" si="65"/>
        <v>1628.2349999999999</v>
      </c>
      <c r="DD15" s="14">
        <f t="shared" si="47"/>
        <v>828.20991700000002</v>
      </c>
      <c r="DE15" s="14">
        <f t="shared" si="22"/>
        <v>2456.4449169999998</v>
      </c>
      <c r="DF15" s="14"/>
      <c r="DG15" s="14">
        <f t="shared" si="66"/>
        <v>115673.67</v>
      </c>
      <c r="DH15" s="14">
        <f t="shared" si="48"/>
        <v>58837.993673999998</v>
      </c>
      <c r="DI15" s="14">
        <f t="shared" si="23"/>
        <v>174511.66367400001</v>
      </c>
      <c r="DJ15" s="14"/>
      <c r="DK15" s="14">
        <f t="shared" si="67"/>
        <v>27273.833999999999</v>
      </c>
      <c r="DL15" s="14">
        <f t="shared" si="49"/>
        <v>13872.972754800001</v>
      </c>
      <c r="DM15" s="14">
        <f t="shared" si="24"/>
        <v>41146.806754799996</v>
      </c>
      <c r="DN15" s="14"/>
      <c r="DO15" s="14">
        <f t="shared" si="68"/>
        <v>4541.1030000000001</v>
      </c>
      <c r="DP15" s="14">
        <f t="shared" si="50"/>
        <v>2309.8548666000002</v>
      </c>
      <c r="DQ15" s="14">
        <f t="shared" si="51"/>
        <v>6850.9578665999998</v>
      </c>
      <c r="DR15" s="14"/>
      <c r="DS15" s="14">
        <f t="shared" si="69"/>
        <v>4887.9180000000006</v>
      </c>
      <c r="DT15" s="14">
        <f t="shared" si="52"/>
        <v>2486.2640596000001</v>
      </c>
      <c r="DU15" s="14">
        <f t="shared" si="25"/>
        <v>7374.1820596000007</v>
      </c>
      <c r="DV15" s="14"/>
      <c r="DW15" s="14">
        <f t="shared" ref="DW15:DW47" si="73">AQ15*19.72307/100</f>
        <v>372766.02299999999</v>
      </c>
      <c r="DX15" s="14">
        <f t="shared" si="71"/>
        <v>189609.31129059999</v>
      </c>
      <c r="DY15" s="14">
        <f t="shared" si="26"/>
        <v>562375.33429059992</v>
      </c>
      <c r="DZ15" s="14"/>
      <c r="EA15" s="14"/>
      <c r="EB15" s="14"/>
      <c r="EC15" s="14">
        <f t="shared" si="27"/>
        <v>0</v>
      </c>
    </row>
    <row r="16" spans="1:137" x14ac:dyDescent="0.2">
      <c r="A16" s="2">
        <v>40087</v>
      </c>
      <c r="D16" s="15">
        <v>3483909</v>
      </c>
      <c r="P16" s="15">
        <f t="shared" si="28"/>
        <v>3483909</v>
      </c>
      <c r="Q16" s="15">
        <f t="shared" si="3"/>
        <v>3483909</v>
      </c>
      <c r="S16" s="15"/>
      <c r="T16" s="15"/>
      <c r="U16" s="15"/>
      <c r="AB16" s="14">
        <v>573975</v>
      </c>
      <c r="AC16" s="14">
        <f t="shared" si="4"/>
        <v>573975</v>
      </c>
      <c r="AF16" s="14">
        <v>802825</v>
      </c>
      <c r="AG16" s="14">
        <f t="shared" si="5"/>
        <v>802825</v>
      </c>
      <c r="AJ16" s="14">
        <v>237250</v>
      </c>
      <c r="AK16" s="14">
        <f t="shared" si="6"/>
        <v>237250</v>
      </c>
      <c r="AN16" s="14">
        <v>932125</v>
      </c>
      <c r="AO16" s="14">
        <f t="shared" si="7"/>
        <v>932125</v>
      </c>
      <c r="AQ16" s="15"/>
      <c r="AR16" s="15">
        <f t="shared" si="29"/>
        <v>937734</v>
      </c>
      <c r="AS16" s="15">
        <f t="shared" si="1"/>
        <v>937734</v>
      </c>
      <c r="AV16" s="14">
        <f t="shared" si="33"/>
        <v>525686.74116840004</v>
      </c>
      <c r="AW16" s="14">
        <f t="shared" si="30"/>
        <v>525686.74116840004</v>
      </c>
      <c r="AY16" s="14"/>
      <c r="AZ16" s="15">
        <f t="shared" si="8"/>
        <v>412047.25883159996</v>
      </c>
      <c r="BA16" s="14">
        <f t="shared" si="2"/>
        <v>412047.25883159996</v>
      </c>
      <c r="BC16" s="14"/>
      <c r="BD16" s="15">
        <f t="shared" si="35"/>
        <v>7009.3741031999998</v>
      </c>
      <c r="BE16" s="14">
        <f t="shared" si="9"/>
        <v>7009.3741031999998</v>
      </c>
      <c r="BG16" s="14"/>
      <c r="BH16" s="14">
        <f t="shared" si="36"/>
        <v>3214.7396988</v>
      </c>
      <c r="BI16" s="14">
        <f t="shared" si="10"/>
        <v>3214.7396988</v>
      </c>
      <c r="BK16" s="14"/>
      <c r="BL16" s="14">
        <f t="shared" si="37"/>
        <v>665.6973665999999</v>
      </c>
      <c r="BM16" s="14">
        <f t="shared" si="11"/>
        <v>665.6973665999999</v>
      </c>
      <c r="BO16" s="3"/>
      <c r="BP16" s="3">
        <f t="shared" si="38"/>
        <v>71168.946836399991</v>
      </c>
      <c r="BQ16" s="3">
        <f t="shared" si="12"/>
        <v>71168.946836399991</v>
      </c>
      <c r="BR16" s="14"/>
      <c r="BS16" s="14"/>
      <c r="BT16" s="14">
        <f t="shared" si="39"/>
        <v>391.41017159999996</v>
      </c>
      <c r="BU16" s="14">
        <f t="shared" si="13"/>
        <v>391.41017159999996</v>
      </c>
      <c r="BV16" s="14"/>
      <c r="BW16" s="14"/>
      <c r="BX16" s="14">
        <f t="shared" si="40"/>
        <v>413.25937379999993</v>
      </c>
      <c r="BY16" s="14">
        <f t="shared" si="14"/>
        <v>413.25937379999993</v>
      </c>
      <c r="BZ16" s="14"/>
      <c r="CA16" s="14"/>
      <c r="CB16" s="14">
        <f t="shared" si="41"/>
        <v>115.9039224</v>
      </c>
      <c r="CC16" s="14">
        <f t="shared" si="15"/>
        <v>115.9039224</v>
      </c>
      <c r="CD16" s="14"/>
      <c r="CE16" s="14"/>
      <c r="CF16" s="14">
        <f t="shared" si="42"/>
        <v>2135.7829583999996</v>
      </c>
      <c r="CG16" s="14">
        <f t="shared" si="16"/>
        <v>2135.7829583999996</v>
      </c>
      <c r="CH16" s="14"/>
      <c r="CI16" s="14"/>
      <c r="CJ16" s="14">
        <f t="shared" si="43"/>
        <v>3183.6069300000004</v>
      </c>
      <c r="CK16" s="14">
        <f t="shared" si="17"/>
        <v>3183.6069300000004</v>
      </c>
      <c r="CL16" s="14"/>
      <c r="CM16" s="14"/>
      <c r="CN16" s="14">
        <f t="shared" si="44"/>
        <v>37509.360000000001</v>
      </c>
      <c r="CO16" s="14">
        <f t="shared" si="18"/>
        <v>37509.360000000001</v>
      </c>
      <c r="CP16" s="14"/>
      <c r="CQ16" s="14"/>
      <c r="CR16" s="14">
        <f t="shared" si="70"/>
        <v>1860.6518028</v>
      </c>
      <c r="CS16" s="14">
        <f t="shared" si="19"/>
        <v>1860.6518028</v>
      </c>
      <c r="CT16" s="14"/>
      <c r="CU16" s="14"/>
      <c r="CV16" s="14">
        <f t="shared" si="45"/>
        <v>14875.180668599998</v>
      </c>
      <c r="CW16" s="14">
        <f t="shared" si="20"/>
        <v>14875.180668599998</v>
      </c>
      <c r="CX16" s="14"/>
      <c r="CY16" s="14"/>
      <c r="CZ16" s="14">
        <f t="shared" si="46"/>
        <v>8143.0945092000011</v>
      </c>
      <c r="DA16" s="14">
        <f t="shared" si="21"/>
        <v>8143.0945092000011</v>
      </c>
      <c r="DB16" s="14"/>
      <c r="DC16" s="14"/>
      <c r="DD16" s="14">
        <f t="shared" si="47"/>
        <v>807.85784100000001</v>
      </c>
      <c r="DE16" s="14">
        <f t="shared" si="22"/>
        <v>807.85784100000001</v>
      </c>
      <c r="DF16" s="14"/>
      <c r="DG16" s="14"/>
      <c r="DH16" s="14">
        <f t="shared" si="48"/>
        <v>57392.134001999999</v>
      </c>
      <c r="DI16" s="14">
        <f t="shared" si="23"/>
        <v>57392.134001999999</v>
      </c>
      <c r="DJ16" s="14"/>
      <c r="DK16" s="14"/>
      <c r="DL16" s="14">
        <f t="shared" si="49"/>
        <v>13532.0642604</v>
      </c>
      <c r="DM16" s="14">
        <f t="shared" si="24"/>
        <v>13532.0642604</v>
      </c>
      <c r="DN16" s="14"/>
      <c r="DO16" s="14"/>
      <c r="DP16" s="14">
        <f t="shared" si="50"/>
        <v>2253.0934818000001</v>
      </c>
      <c r="DQ16" s="14">
        <f t="shared" si="51"/>
        <v>2253.0934818000001</v>
      </c>
      <c r="DR16" s="14"/>
      <c r="DS16" s="14"/>
      <c r="DT16" s="14">
        <f t="shared" si="52"/>
        <v>2425.1676708</v>
      </c>
      <c r="DU16" s="14">
        <f t="shared" si="25"/>
        <v>2425.1676708</v>
      </c>
      <c r="DV16" s="14"/>
      <c r="DW16" s="14"/>
      <c r="DX16" s="14">
        <f t="shared" si="71"/>
        <v>184949.93323379999</v>
      </c>
      <c r="DY16" s="14">
        <f t="shared" si="26"/>
        <v>184949.93323379999</v>
      </c>
      <c r="DZ16" s="14"/>
      <c r="EA16" s="14"/>
      <c r="EB16" s="14"/>
      <c r="EC16" s="14">
        <f t="shared" si="27"/>
        <v>0</v>
      </c>
    </row>
    <row r="17" spans="1:133" x14ac:dyDescent="0.2">
      <c r="A17" s="2">
        <v>40269</v>
      </c>
      <c r="C17" s="15">
        <v>7405000</v>
      </c>
      <c r="D17" s="15">
        <v>3483909</v>
      </c>
      <c r="O17" s="15">
        <f t="shared" si="31"/>
        <v>7405000</v>
      </c>
      <c r="P17" s="15">
        <f t="shared" si="28"/>
        <v>3483909</v>
      </c>
      <c r="Q17" s="15">
        <f t="shared" si="3"/>
        <v>10888909</v>
      </c>
      <c r="S17" s="15"/>
      <c r="T17" s="15"/>
      <c r="U17" s="15"/>
      <c r="AA17" s="14">
        <v>2400000</v>
      </c>
      <c r="AB17" s="14">
        <v>573975</v>
      </c>
      <c r="AC17" s="14">
        <f t="shared" si="4"/>
        <v>2973975</v>
      </c>
      <c r="AE17" s="14">
        <v>2985000</v>
      </c>
      <c r="AF17" s="14">
        <v>802825</v>
      </c>
      <c r="AG17" s="14">
        <f t="shared" si="5"/>
        <v>3787825</v>
      </c>
      <c r="AJ17" s="14">
        <v>237250</v>
      </c>
      <c r="AK17" s="14">
        <f t="shared" si="6"/>
        <v>237250</v>
      </c>
      <c r="AM17" s="14">
        <v>85000</v>
      </c>
      <c r="AN17" s="14">
        <v>932125</v>
      </c>
      <c r="AO17" s="14">
        <f t="shared" si="7"/>
        <v>1017125</v>
      </c>
      <c r="AQ17" s="15">
        <f t="shared" si="32"/>
        <v>1935000</v>
      </c>
      <c r="AR17" s="15">
        <f t="shared" si="29"/>
        <v>937734</v>
      </c>
      <c r="AS17" s="15">
        <f t="shared" si="1"/>
        <v>2872734</v>
      </c>
      <c r="AU17" s="14">
        <f t="shared" si="33"/>
        <v>1084746.6810000001</v>
      </c>
      <c r="AV17" s="14">
        <f t="shared" si="33"/>
        <v>525686.74116840004</v>
      </c>
      <c r="AW17" s="14">
        <f t="shared" si="30"/>
        <v>1610433.4221684001</v>
      </c>
      <c r="AY17" s="14">
        <f t="shared" si="34"/>
        <v>850253.31900000002</v>
      </c>
      <c r="AZ17" s="15">
        <f t="shared" si="8"/>
        <v>412047.25883159996</v>
      </c>
      <c r="BA17" s="14">
        <f t="shared" si="2"/>
        <v>1262300.5778315999</v>
      </c>
      <c r="BC17" s="14">
        <f t="shared" si="53"/>
        <v>14463.738000000001</v>
      </c>
      <c r="BD17" s="15">
        <f t="shared" si="35"/>
        <v>7009.3741031999998</v>
      </c>
      <c r="BE17" s="14">
        <f t="shared" si="9"/>
        <v>21473.112103200001</v>
      </c>
      <c r="BG17" s="14">
        <f t="shared" si="54"/>
        <v>6633.5670000000009</v>
      </c>
      <c r="BH17" s="14">
        <f t="shared" si="36"/>
        <v>3214.7396988</v>
      </c>
      <c r="BI17" s="14">
        <f t="shared" si="10"/>
        <v>9848.306698800001</v>
      </c>
      <c r="BK17" s="14">
        <f t="shared" si="55"/>
        <v>1373.6565000000001</v>
      </c>
      <c r="BL17" s="14">
        <f t="shared" si="37"/>
        <v>665.6973665999999</v>
      </c>
      <c r="BM17" s="14">
        <f t="shared" si="11"/>
        <v>2039.3538665999999</v>
      </c>
      <c r="BO17" s="3">
        <f t="shared" si="56"/>
        <v>146856.05100000001</v>
      </c>
      <c r="BP17" s="3">
        <f t="shared" si="38"/>
        <v>71168.946836399991</v>
      </c>
      <c r="BQ17" s="3">
        <f t="shared" si="12"/>
        <v>218024.9978364</v>
      </c>
      <c r="BR17" s="14"/>
      <c r="BS17" s="14">
        <f t="shared" si="57"/>
        <v>807.66899999999998</v>
      </c>
      <c r="BT17" s="14">
        <f t="shared" si="39"/>
        <v>391.41017159999996</v>
      </c>
      <c r="BU17" s="14">
        <f t="shared" si="13"/>
        <v>1199.0791715999999</v>
      </c>
      <c r="BV17" s="14"/>
      <c r="BW17" s="14">
        <f t="shared" si="58"/>
        <v>852.75450000000001</v>
      </c>
      <c r="BX17" s="14">
        <f t="shared" si="40"/>
        <v>413.25937379999993</v>
      </c>
      <c r="BY17" s="14">
        <f t="shared" si="14"/>
        <v>1266.0138738000001</v>
      </c>
      <c r="BZ17" s="14"/>
      <c r="CA17" s="14">
        <f t="shared" si="59"/>
        <v>239.166</v>
      </c>
      <c r="CB17" s="14">
        <f t="shared" si="41"/>
        <v>115.9039224</v>
      </c>
      <c r="CC17" s="14">
        <f t="shared" si="15"/>
        <v>355.0699224</v>
      </c>
      <c r="CD17" s="14"/>
      <c r="CE17" s="14">
        <f t="shared" si="60"/>
        <v>4407.1559999999999</v>
      </c>
      <c r="CF17" s="14">
        <f t="shared" si="42"/>
        <v>2135.7829583999996</v>
      </c>
      <c r="CG17" s="14">
        <f t="shared" si="16"/>
        <v>6542.9389584</v>
      </c>
      <c r="CH17" s="14"/>
      <c r="CI17" s="14">
        <f t="shared" si="61"/>
        <v>6569.3249999999998</v>
      </c>
      <c r="CJ17" s="14">
        <f t="shared" si="43"/>
        <v>3183.6069300000004</v>
      </c>
      <c r="CK17" s="14">
        <f t="shared" si="17"/>
        <v>9752.9319300000006</v>
      </c>
      <c r="CL17" s="14"/>
      <c r="CM17" s="14">
        <f t="shared" si="62"/>
        <v>77400</v>
      </c>
      <c r="CN17" s="14">
        <f t="shared" si="44"/>
        <v>37509.360000000001</v>
      </c>
      <c r="CO17" s="14">
        <f t="shared" si="18"/>
        <v>114909.36</v>
      </c>
      <c r="CP17" s="14"/>
      <c r="CQ17" s="14">
        <f t="shared" si="72"/>
        <v>3839.4270000000001</v>
      </c>
      <c r="CR17" s="14">
        <f t="shared" si="70"/>
        <v>1860.6518028</v>
      </c>
      <c r="CS17" s="14">
        <f t="shared" si="19"/>
        <v>5700.0788028000006</v>
      </c>
      <c r="CT17" s="14"/>
      <c r="CU17" s="14">
        <f t="shared" si="63"/>
        <v>30694.711499999998</v>
      </c>
      <c r="CV17" s="14">
        <f t="shared" si="45"/>
        <v>14875.180668599998</v>
      </c>
      <c r="CW17" s="14">
        <f t="shared" si="20"/>
        <v>45569.892168599996</v>
      </c>
      <c r="CX17" s="14"/>
      <c r="CY17" s="14">
        <f t="shared" si="64"/>
        <v>16803.153000000002</v>
      </c>
      <c r="CZ17" s="14">
        <f t="shared" si="46"/>
        <v>8143.0945092000011</v>
      </c>
      <c r="DA17" s="14">
        <f t="shared" si="21"/>
        <v>24946.247509200002</v>
      </c>
      <c r="DB17" s="14"/>
      <c r="DC17" s="14">
        <f t="shared" si="65"/>
        <v>1667.0025000000001</v>
      </c>
      <c r="DD17" s="14">
        <f t="shared" si="47"/>
        <v>807.85784100000001</v>
      </c>
      <c r="DE17" s="14">
        <f t="shared" si="22"/>
        <v>2474.8603410000001</v>
      </c>
      <c r="DF17" s="14"/>
      <c r="DG17" s="14">
        <f t="shared" si="66"/>
        <v>118427.80499999999</v>
      </c>
      <c r="DH17" s="14">
        <f t="shared" si="48"/>
        <v>57392.134001999999</v>
      </c>
      <c r="DI17" s="14">
        <f t="shared" si="23"/>
        <v>175819.939002</v>
      </c>
      <c r="DJ17" s="14"/>
      <c r="DK17" s="14">
        <f t="shared" si="67"/>
        <v>27923.210999999999</v>
      </c>
      <c r="DL17" s="14">
        <f t="shared" si="49"/>
        <v>13532.0642604</v>
      </c>
      <c r="DM17" s="14">
        <f t="shared" si="24"/>
        <v>41455.275260399998</v>
      </c>
      <c r="DN17" s="14"/>
      <c r="DO17" s="14">
        <f t="shared" si="68"/>
        <v>4649.2245000000003</v>
      </c>
      <c r="DP17" s="14">
        <f t="shared" si="50"/>
        <v>2253.0934818000001</v>
      </c>
      <c r="DQ17" s="14">
        <f t="shared" si="51"/>
        <v>6902.3179818000008</v>
      </c>
      <c r="DR17" s="14"/>
      <c r="DS17" s="14">
        <f t="shared" si="69"/>
        <v>5004.2970000000005</v>
      </c>
      <c r="DT17" s="14">
        <f t="shared" si="52"/>
        <v>2425.1676708</v>
      </c>
      <c r="DU17" s="14">
        <f t="shared" si="25"/>
        <v>7429.4646708</v>
      </c>
      <c r="DV17" s="14"/>
      <c r="DW17" s="14">
        <f t="shared" si="73"/>
        <v>381641.4045</v>
      </c>
      <c r="DX17" s="14">
        <f t="shared" si="71"/>
        <v>184949.93323379999</v>
      </c>
      <c r="DY17" s="14">
        <f t="shared" si="26"/>
        <v>566591.33773380006</v>
      </c>
      <c r="DZ17" s="14"/>
      <c r="EA17" s="14"/>
      <c r="EB17" s="14"/>
      <c r="EC17" s="14">
        <f t="shared" si="27"/>
        <v>0</v>
      </c>
    </row>
    <row r="18" spans="1:133" x14ac:dyDescent="0.2">
      <c r="A18" s="2">
        <v>40452</v>
      </c>
      <c r="D18" s="15">
        <v>3372834</v>
      </c>
      <c r="P18" s="15">
        <f t="shared" si="28"/>
        <v>3372834</v>
      </c>
      <c r="Q18" s="15">
        <f t="shared" si="3"/>
        <v>3372834</v>
      </c>
      <c r="S18" s="15"/>
      <c r="T18" s="15"/>
      <c r="U18" s="15"/>
      <c r="AB18" s="14">
        <v>537975</v>
      </c>
      <c r="AC18" s="14">
        <f t="shared" si="4"/>
        <v>537975</v>
      </c>
      <c r="AF18" s="14">
        <v>758050</v>
      </c>
      <c r="AG18" s="14">
        <f t="shared" si="5"/>
        <v>758050</v>
      </c>
      <c r="AJ18" s="14">
        <v>237250</v>
      </c>
      <c r="AK18" s="14">
        <f t="shared" si="6"/>
        <v>237250</v>
      </c>
      <c r="AN18" s="14">
        <v>930850</v>
      </c>
      <c r="AO18" s="14">
        <f t="shared" si="7"/>
        <v>930850</v>
      </c>
      <c r="AQ18" s="15"/>
      <c r="AR18" s="15">
        <f t="shared" si="29"/>
        <v>908709</v>
      </c>
      <c r="AS18" s="15">
        <f t="shared" si="1"/>
        <v>908709</v>
      </c>
      <c r="AV18" s="14">
        <f t="shared" si="33"/>
        <v>509415.54095340002</v>
      </c>
      <c r="AW18" s="14">
        <f t="shared" si="30"/>
        <v>509415.54095340002</v>
      </c>
      <c r="AY18" s="14"/>
      <c r="AZ18" s="15">
        <f t="shared" si="8"/>
        <v>399293.45904660004</v>
      </c>
      <c r="BA18" s="14">
        <f t="shared" si="2"/>
        <v>399293.45904660004</v>
      </c>
      <c r="BC18" s="14"/>
      <c r="BD18" s="15">
        <f t="shared" si="35"/>
        <v>6792.4180332000005</v>
      </c>
      <c r="BE18" s="14">
        <f t="shared" si="9"/>
        <v>6792.4180332000005</v>
      </c>
      <c r="BG18" s="14"/>
      <c r="BH18" s="14">
        <f t="shared" si="36"/>
        <v>3115.2361937999999</v>
      </c>
      <c r="BI18" s="14">
        <f t="shared" si="10"/>
        <v>3115.2361937999999</v>
      </c>
      <c r="BK18" s="14"/>
      <c r="BL18" s="14">
        <f t="shared" si="37"/>
        <v>645.0925191</v>
      </c>
      <c r="BM18" s="14">
        <f t="shared" si="11"/>
        <v>645.0925191</v>
      </c>
      <c r="BO18" s="3"/>
      <c r="BP18" s="3">
        <f t="shared" si="38"/>
        <v>68966.106071400005</v>
      </c>
      <c r="BQ18" s="3">
        <f t="shared" si="12"/>
        <v>68966.106071400005</v>
      </c>
      <c r="BR18" s="14"/>
      <c r="BS18" s="14"/>
      <c r="BT18" s="14">
        <f t="shared" si="39"/>
        <v>379.29513659999998</v>
      </c>
      <c r="BU18" s="14">
        <f t="shared" si="13"/>
        <v>379.29513659999998</v>
      </c>
      <c r="BV18" s="14"/>
      <c r="BW18" s="14"/>
      <c r="BX18" s="14">
        <f t="shared" si="40"/>
        <v>400.46805629999994</v>
      </c>
      <c r="BY18" s="14">
        <f t="shared" si="14"/>
        <v>400.46805629999994</v>
      </c>
      <c r="BZ18" s="14"/>
      <c r="CA18" s="14"/>
      <c r="CB18" s="14">
        <f t="shared" si="41"/>
        <v>112.3164324</v>
      </c>
      <c r="CC18" s="14">
        <f t="shared" si="15"/>
        <v>112.3164324</v>
      </c>
      <c r="CD18" s="14"/>
      <c r="CE18" s="14"/>
      <c r="CF18" s="14">
        <f t="shared" si="42"/>
        <v>2069.6756183999996</v>
      </c>
      <c r="CG18" s="14">
        <f t="shared" si="16"/>
        <v>2069.6756183999996</v>
      </c>
      <c r="CH18" s="14"/>
      <c r="CI18" s="14"/>
      <c r="CJ18" s="14">
        <f t="shared" si="43"/>
        <v>3085.0670550000004</v>
      </c>
      <c r="CK18" s="14">
        <f t="shared" si="17"/>
        <v>3085.0670550000004</v>
      </c>
      <c r="CL18" s="14"/>
      <c r="CM18" s="14"/>
      <c r="CN18" s="14">
        <f t="shared" si="44"/>
        <v>36348.36</v>
      </c>
      <c r="CO18" s="14">
        <f t="shared" si="18"/>
        <v>36348.36</v>
      </c>
      <c r="CP18" s="14"/>
      <c r="CQ18" s="14"/>
      <c r="CR18" s="14">
        <f t="shared" si="70"/>
        <v>1803.0603978000001</v>
      </c>
      <c r="CS18" s="14">
        <f t="shared" si="19"/>
        <v>1803.0603978000001</v>
      </c>
      <c r="CT18" s="14"/>
      <c r="CU18" s="14"/>
      <c r="CV18" s="14">
        <f t="shared" si="45"/>
        <v>14414.759996100001</v>
      </c>
      <c r="CW18" s="14">
        <f t="shared" si="20"/>
        <v>14414.759996100001</v>
      </c>
      <c r="CX18" s="14"/>
      <c r="CY18" s="14"/>
      <c r="CZ18" s="14">
        <f t="shared" si="46"/>
        <v>7891.0472142000008</v>
      </c>
      <c r="DA18" s="14">
        <f t="shared" si="21"/>
        <v>7891.0472142000008</v>
      </c>
      <c r="DB18" s="14"/>
      <c r="DC18" s="14"/>
      <c r="DD18" s="14">
        <f t="shared" si="47"/>
        <v>782.85280350000005</v>
      </c>
      <c r="DE18" s="14">
        <f t="shared" si="22"/>
        <v>782.85280350000005</v>
      </c>
      <c r="DF18" s="14"/>
      <c r="DG18" s="14"/>
      <c r="DH18" s="14">
        <f t="shared" si="48"/>
        <v>55615.716927000001</v>
      </c>
      <c r="DI18" s="14">
        <f t="shared" si="23"/>
        <v>55615.716927000001</v>
      </c>
      <c r="DJ18" s="14"/>
      <c r="DK18" s="14"/>
      <c r="DL18" s="14">
        <f t="shared" si="49"/>
        <v>13113.216095400001</v>
      </c>
      <c r="DM18" s="14">
        <f t="shared" si="24"/>
        <v>13113.216095400001</v>
      </c>
      <c r="DN18" s="14"/>
      <c r="DO18" s="14"/>
      <c r="DP18" s="14">
        <f t="shared" si="50"/>
        <v>2183.3551143</v>
      </c>
      <c r="DQ18" s="14">
        <f t="shared" si="51"/>
        <v>2183.3551143</v>
      </c>
      <c r="DR18" s="14"/>
      <c r="DS18" s="14"/>
      <c r="DT18" s="14">
        <f t="shared" si="52"/>
        <v>2350.1032158000003</v>
      </c>
      <c r="DU18" s="14">
        <f t="shared" si="25"/>
        <v>2350.1032158000003</v>
      </c>
      <c r="DV18" s="14"/>
      <c r="DW18" s="14"/>
      <c r="DX18" s="14">
        <f t="shared" si="71"/>
        <v>179225.31216630002</v>
      </c>
      <c r="DY18" s="14">
        <f t="shared" si="26"/>
        <v>179225.31216630002</v>
      </c>
      <c r="DZ18" s="14"/>
      <c r="EA18" s="14"/>
      <c r="EB18" s="14"/>
      <c r="EC18" s="14">
        <f t="shared" si="27"/>
        <v>0</v>
      </c>
    </row>
    <row r="19" spans="1:133" x14ac:dyDescent="0.2">
      <c r="A19" s="2">
        <v>40634</v>
      </c>
      <c r="C19" s="15">
        <v>7630000</v>
      </c>
      <c r="D19" s="15">
        <v>3224584</v>
      </c>
      <c r="E19" s="15">
        <v>155000</v>
      </c>
      <c r="F19" s="15">
        <v>129563</v>
      </c>
      <c r="O19" s="15">
        <f t="shared" si="31"/>
        <v>7785000</v>
      </c>
      <c r="P19" s="15">
        <f t="shared" si="28"/>
        <v>3354147</v>
      </c>
      <c r="Q19" s="15">
        <f t="shared" si="3"/>
        <v>11139147</v>
      </c>
      <c r="S19" s="15"/>
      <c r="T19" s="15"/>
      <c r="U19" s="15"/>
      <c r="AA19" s="14">
        <v>2470000</v>
      </c>
      <c r="AB19" s="14">
        <v>537975</v>
      </c>
      <c r="AC19" s="14">
        <f t="shared" si="4"/>
        <v>3007975</v>
      </c>
      <c r="AE19" s="14">
        <v>3075000</v>
      </c>
      <c r="AF19" s="14">
        <v>758050</v>
      </c>
      <c r="AG19" s="14">
        <f t="shared" si="5"/>
        <v>3833050</v>
      </c>
      <c r="AJ19" s="14">
        <v>237250</v>
      </c>
      <c r="AK19" s="14">
        <f t="shared" si="6"/>
        <v>237250</v>
      </c>
      <c r="AM19" s="14">
        <v>90000</v>
      </c>
      <c r="AN19" s="14">
        <v>930850</v>
      </c>
      <c r="AO19" s="14">
        <f t="shared" si="7"/>
        <v>1020850</v>
      </c>
      <c r="AQ19" s="15">
        <f t="shared" si="32"/>
        <v>2150000</v>
      </c>
      <c r="AR19" s="15">
        <f t="shared" si="29"/>
        <v>890022</v>
      </c>
      <c r="AS19" s="15">
        <f t="shared" si="1"/>
        <v>3040022</v>
      </c>
      <c r="AU19" s="14">
        <f t="shared" si="33"/>
        <v>1205274.0900000001</v>
      </c>
      <c r="AV19" s="14">
        <f t="shared" si="33"/>
        <v>498939.74703720002</v>
      </c>
      <c r="AW19" s="14">
        <f t="shared" si="30"/>
        <v>1704213.8370372001</v>
      </c>
      <c r="AY19" s="14">
        <f t="shared" si="34"/>
        <v>944725.90999999992</v>
      </c>
      <c r="AZ19" s="15">
        <f t="shared" si="8"/>
        <v>391082.25296280003</v>
      </c>
      <c r="BA19" s="14">
        <f t="shared" si="2"/>
        <v>1335808.1629627999</v>
      </c>
      <c r="BC19" s="14">
        <f t="shared" si="53"/>
        <v>16070.82</v>
      </c>
      <c r="BD19" s="15">
        <f t="shared" si="35"/>
        <v>6652.7364456000005</v>
      </c>
      <c r="BE19" s="14">
        <f t="shared" si="9"/>
        <v>22723.556445599999</v>
      </c>
      <c r="BG19" s="14">
        <f t="shared" si="54"/>
        <v>7370.63</v>
      </c>
      <c r="BH19" s="14">
        <f t="shared" si="36"/>
        <v>3051.1734204000004</v>
      </c>
      <c r="BI19" s="14">
        <f t="shared" si="10"/>
        <v>10421.8034204</v>
      </c>
      <c r="BK19" s="14">
        <f t="shared" si="55"/>
        <v>1526.2850000000001</v>
      </c>
      <c r="BL19" s="14">
        <f t="shared" si="37"/>
        <v>631.82661779999989</v>
      </c>
      <c r="BM19" s="14">
        <f t="shared" si="11"/>
        <v>2158.1116178000002</v>
      </c>
      <c r="BO19" s="3">
        <f t="shared" si="56"/>
        <v>163173.39000000001</v>
      </c>
      <c r="BP19" s="3">
        <f t="shared" si="38"/>
        <v>67547.863681200004</v>
      </c>
      <c r="BQ19" s="3">
        <f t="shared" si="12"/>
        <v>230721.25368120003</v>
      </c>
      <c r="BR19" s="14"/>
      <c r="BS19" s="14">
        <f t="shared" si="57"/>
        <v>897.41</v>
      </c>
      <c r="BT19" s="14">
        <f t="shared" si="39"/>
        <v>371.49518279999995</v>
      </c>
      <c r="BU19" s="14">
        <f t="shared" si="13"/>
        <v>1268.9051827999999</v>
      </c>
      <c r="BV19" s="14"/>
      <c r="BW19" s="14">
        <f t="shared" si="58"/>
        <v>947.505</v>
      </c>
      <c r="BX19" s="14">
        <f t="shared" si="40"/>
        <v>392.23269540000001</v>
      </c>
      <c r="BY19" s="14">
        <f t="shared" si="14"/>
        <v>1339.7376954000001</v>
      </c>
      <c r="BZ19" s="14"/>
      <c r="CA19" s="14">
        <f t="shared" si="59"/>
        <v>265.74</v>
      </c>
      <c r="CB19" s="14">
        <f t="shared" si="41"/>
        <v>110.00671919999999</v>
      </c>
      <c r="CC19" s="14">
        <f t="shared" si="15"/>
        <v>375.74671920000003</v>
      </c>
      <c r="CD19" s="14"/>
      <c r="CE19" s="14">
        <f t="shared" si="60"/>
        <v>4896.84</v>
      </c>
      <c r="CF19" s="14">
        <f t="shared" si="42"/>
        <v>2027.1141071999998</v>
      </c>
      <c r="CG19" s="14">
        <f t="shared" si="16"/>
        <v>6923.9541072000002</v>
      </c>
      <c r="CH19" s="14"/>
      <c r="CI19" s="14">
        <f t="shared" si="61"/>
        <v>7299.25</v>
      </c>
      <c r="CJ19" s="14">
        <f t="shared" si="43"/>
        <v>3021.6246900000006</v>
      </c>
      <c r="CK19" s="14">
        <f t="shared" si="17"/>
        <v>10320.874690000001</v>
      </c>
      <c r="CL19" s="14"/>
      <c r="CM19" s="14">
        <f t="shared" si="62"/>
        <v>86000</v>
      </c>
      <c r="CN19" s="14">
        <f t="shared" si="44"/>
        <v>35600.879999999997</v>
      </c>
      <c r="CO19" s="14">
        <f t="shared" si="18"/>
        <v>121600.88</v>
      </c>
      <c r="CP19" s="14"/>
      <c r="CQ19" s="14">
        <f t="shared" si="72"/>
        <v>4266.03</v>
      </c>
      <c r="CR19" s="14">
        <f t="shared" si="70"/>
        <v>1765.9816524</v>
      </c>
      <c r="CS19" s="14">
        <f t="shared" si="19"/>
        <v>6032.0116523999995</v>
      </c>
      <c r="CT19" s="14"/>
      <c r="CU19" s="14">
        <f t="shared" si="63"/>
        <v>34105.235000000001</v>
      </c>
      <c r="CV19" s="14">
        <f t="shared" si="45"/>
        <v>14118.3299838</v>
      </c>
      <c r="CW19" s="14">
        <f t="shared" si="20"/>
        <v>48223.564983800003</v>
      </c>
      <c r="CX19" s="14"/>
      <c r="CY19" s="14">
        <f t="shared" si="64"/>
        <v>18670.169999999998</v>
      </c>
      <c r="CZ19" s="14">
        <f t="shared" si="46"/>
        <v>7728.7730436000011</v>
      </c>
      <c r="DA19" s="14">
        <f t="shared" si="21"/>
        <v>26398.9430436</v>
      </c>
      <c r="DB19" s="14"/>
      <c r="DC19" s="14">
        <f t="shared" si="65"/>
        <v>1852.2249999999999</v>
      </c>
      <c r="DD19" s="14">
        <f t="shared" si="47"/>
        <v>766.75395300000002</v>
      </c>
      <c r="DE19" s="14">
        <f t="shared" si="22"/>
        <v>2618.9789529999998</v>
      </c>
      <c r="DF19" s="14"/>
      <c r="DG19" s="14">
        <f t="shared" si="66"/>
        <v>131586.45000000001</v>
      </c>
      <c r="DH19" s="14">
        <f t="shared" si="48"/>
        <v>54472.016466000008</v>
      </c>
      <c r="DI19" s="14">
        <f t="shared" si="23"/>
        <v>186058.46646600001</v>
      </c>
      <c r="DJ19" s="14"/>
      <c r="DK19" s="14">
        <f t="shared" si="67"/>
        <v>31025.79</v>
      </c>
      <c r="DL19" s="14">
        <f t="shared" si="49"/>
        <v>12843.551473199999</v>
      </c>
      <c r="DM19" s="14">
        <f t="shared" si="24"/>
        <v>43869.341473200002</v>
      </c>
      <c r="DN19" s="14"/>
      <c r="DO19" s="14">
        <f t="shared" si="68"/>
        <v>5165.8050000000003</v>
      </c>
      <c r="DP19" s="14">
        <f t="shared" si="50"/>
        <v>2138.4558594</v>
      </c>
      <c r="DQ19" s="14">
        <f t="shared" si="51"/>
        <v>7304.2608594000003</v>
      </c>
      <c r="DR19" s="14"/>
      <c r="DS19" s="14">
        <f t="shared" si="69"/>
        <v>5560.33</v>
      </c>
      <c r="DT19" s="14">
        <f t="shared" si="52"/>
        <v>2301.7748964000002</v>
      </c>
      <c r="DU19" s="14">
        <f t="shared" si="25"/>
        <v>7862.1048964000001</v>
      </c>
      <c r="DV19" s="14"/>
      <c r="DW19" s="14">
        <f t="shared" si="73"/>
        <v>424046.005</v>
      </c>
      <c r="DX19" s="14">
        <f t="shared" si="71"/>
        <v>175539.6620754</v>
      </c>
      <c r="DY19" s="14">
        <f t="shared" si="26"/>
        <v>599585.66707540001</v>
      </c>
      <c r="DZ19" s="14"/>
      <c r="EA19" s="14"/>
      <c r="EB19" s="14"/>
      <c r="EC19" s="14">
        <f t="shared" si="27"/>
        <v>0</v>
      </c>
    </row>
    <row r="20" spans="1:133" x14ac:dyDescent="0.2">
      <c r="A20" s="2">
        <v>40817</v>
      </c>
      <c r="D20" s="15">
        <v>3110134</v>
      </c>
      <c r="F20" s="15">
        <v>122500</v>
      </c>
      <c r="P20" s="15">
        <f t="shared" si="28"/>
        <v>3232634</v>
      </c>
      <c r="Q20" s="15">
        <f t="shared" si="3"/>
        <v>3232634</v>
      </c>
      <c r="S20" s="15"/>
      <c r="T20" s="15"/>
      <c r="U20" s="15"/>
      <c r="AB20" s="14">
        <v>500925</v>
      </c>
      <c r="AC20" s="14">
        <f t="shared" si="4"/>
        <v>500925</v>
      </c>
      <c r="AF20" s="14">
        <v>711925</v>
      </c>
      <c r="AG20" s="14">
        <f t="shared" si="5"/>
        <v>711925</v>
      </c>
      <c r="AJ20" s="14">
        <v>237250</v>
      </c>
      <c r="AK20" s="14">
        <f t="shared" si="6"/>
        <v>237250</v>
      </c>
      <c r="AN20" s="14">
        <v>929500</v>
      </c>
      <c r="AO20" s="14">
        <f t="shared" si="7"/>
        <v>929500</v>
      </c>
      <c r="AQ20" s="15"/>
      <c r="AR20" s="15">
        <f t="shared" si="29"/>
        <v>853034</v>
      </c>
      <c r="AS20" s="15">
        <f t="shared" si="1"/>
        <v>853034</v>
      </c>
      <c r="AV20" s="14">
        <f t="shared" si="33"/>
        <v>478204.54794840002</v>
      </c>
      <c r="AW20" s="14">
        <f t="shared" si="30"/>
        <v>478204.54794840002</v>
      </c>
      <c r="AY20" s="14"/>
      <c r="AZ20" s="15">
        <f t="shared" si="8"/>
        <v>374829.45205160003</v>
      </c>
      <c r="BA20" s="14">
        <f t="shared" si="2"/>
        <v>374829.45205160003</v>
      </c>
      <c r="BC20" s="14"/>
      <c r="BD20" s="15">
        <f t="shared" si="35"/>
        <v>6376.2585432000005</v>
      </c>
      <c r="BE20" s="14">
        <f t="shared" si="9"/>
        <v>6376.2585432000005</v>
      </c>
      <c r="BG20" s="14"/>
      <c r="BH20" s="14">
        <f t="shared" si="36"/>
        <v>2924.3711588000001</v>
      </c>
      <c r="BI20" s="14">
        <f t="shared" si="10"/>
        <v>2924.3711588000001</v>
      </c>
      <c r="BK20" s="14"/>
      <c r="BL20" s="14">
        <f t="shared" si="37"/>
        <v>605.56883659999994</v>
      </c>
      <c r="BM20" s="14">
        <f t="shared" si="11"/>
        <v>605.56883659999994</v>
      </c>
      <c r="BO20" s="3"/>
      <c r="BP20" s="3">
        <f t="shared" si="38"/>
        <v>64740.674216400002</v>
      </c>
      <c r="BQ20" s="3">
        <f t="shared" si="12"/>
        <v>64740.674216400002</v>
      </c>
      <c r="BR20" s="14"/>
      <c r="BS20" s="14"/>
      <c r="BT20" s="14">
        <f t="shared" si="39"/>
        <v>356.05639159999998</v>
      </c>
      <c r="BU20" s="14">
        <f t="shared" si="13"/>
        <v>356.05639159999998</v>
      </c>
      <c r="BV20" s="14"/>
      <c r="BW20" s="14"/>
      <c r="BX20" s="14">
        <f t="shared" si="40"/>
        <v>375.93208379999999</v>
      </c>
      <c r="BY20" s="14">
        <f t="shared" si="14"/>
        <v>375.93208379999999</v>
      </c>
      <c r="BZ20" s="14"/>
      <c r="CA20" s="14"/>
      <c r="CB20" s="14">
        <f t="shared" si="41"/>
        <v>105.43500239999999</v>
      </c>
      <c r="CC20" s="14">
        <f t="shared" si="15"/>
        <v>105.43500239999999</v>
      </c>
      <c r="CD20" s="14"/>
      <c r="CE20" s="14"/>
      <c r="CF20" s="14">
        <f t="shared" si="42"/>
        <v>1942.8702383999998</v>
      </c>
      <c r="CG20" s="14">
        <f t="shared" si="16"/>
        <v>1942.8702383999998</v>
      </c>
      <c r="CH20" s="14"/>
      <c r="CI20" s="14"/>
      <c r="CJ20" s="14">
        <f t="shared" si="43"/>
        <v>2896.0504300000002</v>
      </c>
      <c r="CK20" s="14">
        <f t="shared" si="17"/>
        <v>2896.0504300000002</v>
      </c>
      <c r="CL20" s="14"/>
      <c r="CM20" s="14"/>
      <c r="CN20" s="14">
        <f t="shared" si="44"/>
        <v>34121.360000000001</v>
      </c>
      <c r="CO20" s="14">
        <f t="shared" si="18"/>
        <v>34121.360000000001</v>
      </c>
      <c r="CP20" s="14"/>
      <c r="CQ20" s="14"/>
      <c r="CR20" s="14">
        <f t="shared" si="70"/>
        <v>1692.5900627999999</v>
      </c>
      <c r="CS20" s="14">
        <f t="shared" si="19"/>
        <v>1692.5900627999999</v>
      </c>
      <c r="CT20" s="14"/>
      <c r="CU20" s="14"/>
      <c r="CV20" s="14">
        <f t="shared" si="45"/>
        <v>13531.593038599998</v>
      </c>
      <c r="CW20" s="14">
        <f t="shared" si="20"/>
        <v>13531.593038599998</v>
      </c>
      <c r="CX20" s="14"/>
      <c r="CY20" s="14"/>
      <c r="CZ20" s="14">
        <f t="shared" si="46"/>
        <v>7407.5766492000002</v>
      </c>
      <c r="DA20" s="14">
        <f t="shared" si="21"/>
        <v>7407.5766492000002</v>
      </c>
      <c r="DB20" s="14"/>
      <c r="DC20" s="14"/>
      <c r="DD20" s="14">
        <f t="shared" si="47"/>
        <v>734.88879100000008</v>
      </c>
      <c r="DE20" s="14">
        <f t="shared" si="22"/>
        <v>734.88879100000008</v>
      </c>
      <c r="DF20" s="14"/>
      <c r="DG20" s="14"/>
      <c r="DH20" s="14">
        <f t="shared" si="48"/>
        <v>52208.239902000001</v>
      </c>
      <c r="DI20" s="14">
        <f t="shared" si="23"/>
        <v>52208.239902000001</v>
      </c>
      <c r="DJ20" s="14"/>
      <c r="DK20" s="14"/>
      <c r="DL20" s="14">
        <f t="shared" si="49"/>
        <v>12309.7924404</v>
      </c>
      <c r="DM20" s="14">
        <f t="shared" si="24"/>
        <v>12309.7924404</v>
      </c>
      <c r="DN20" s="14"/>
      <c r="DO20" s="14"/>
      <c r="DP20" s="14">
        <f t="shared" si="50"/>
        <v>2049.5847918000004</v>
      </c>
      <c r="DQ20" s="14">
        <f t="shared" si="51"/>
        <v>2049.5847918000004</v>
      </c>
      <c r="DR20" s="14"/>
      <c r="DS20" s="14"/>
      <c r="DT20" s="14">
        <f t="shared" si="52"/>
        <v>2206.1165308</v>
      </c>
      <c r="DU20" s="14">
        <f t="shared" si="25"/>
        <v>2206.1165308</v>
      </c>
      <c r="DV20" s="14"/>
      <c r="DW20" s="14"/>
      <c r="DX20" s="14">
        <f t="shared" si="71"/>
        <v>168244.49294380003</v>
      </c>
      <c r="DY20" s="14">
        <f t="shared" si="26"/>
        <v>168244.49294380003</v>
      </c>
      <c r="DZ20" s="14"/>
      <c r="EA20" s="14"/>
      <c r="EB20" s="14"/>
      <c r="EC20" s="14">
        <f t="shared" si="27"/>
        <v>0</v>
      </c>
    </row>
    <row r="21" spans="1:133" x14ac:dyDescent="0.2">
      <c r="A21" s="2">
        <v>41000</v>
      </c>
      <c r="C21" s="15">
        <v>7860000</v>
      </c>
      <c r="D21" s="15">
        <v>2850534</v>
      </c>
      <c r="E21" s="15">
        <v>30000</v>
      </c>
      <c r="F21" s="15">
        <v>122500</v>
      </c>
      <c r="H21" s="15">
        <v>59928</v>
      </c>
      <c r="O21" s="15">
        <f t="shared" si="31"/>
        <v>7890000</v>
      </c>
      <c r="P21" s="15">
        <f t="shared" si="28"/>
        <v>3032962</v>
      </c>
      <c r="Q21" s="15">
        <f t="shared" si="3"/>
        <v>10922962</v>
      </c>
      <c r="S21" s="15"/>
      <c r="T21" s="15"/>
      <c r="U21" s="15"/>
      <c r="AA21" s="14">
        <v>2545000</v>
      </c>
      <c r="AB21" s="14">
        <v>500925</v>
      </c>
      <c r="AC21" s="14">
        <f t="shared" si="4"/>
        <v>3045925</v>
      </c>
      <c r="AE21" s="14">
        <v>3170000</v>
      </c>
      <c r="AF21" s="14">
        <v>711925</v>
      </c>
      <c r="AG21" s="14">
        <f t="shared" si="5"/>
        <v>3881925</v>
      </c>
      <c r="AJ21" s="14">
        <v>237250</v>
      </c>
      <c r="AK21" s="14">
        <f t="shared" si="6"/>
        <v>237250</v>
      </c>
      <c r="AM21" s="14">
        <v>90000</v>
      </c>
      <c r="AN21" s="14">
        <v>929500</v>
      </c>
      <c r="AO21" s="14">
        <f t="shared" si="7"/>
        <v>1019500</v>
      </c>
      <c r="AQ21" s="15">
        <f t="shared" si="32"/>
        <v>2085000</v>
      </c>
      <c r="AR21" s="15">
        <f t="shared" si="29"/>
        <v>653362</v>
      </c>
      <c r="AS21" s="15">
        <f t="shared" si="1"/>
        <v>2738362</v>
      </c>
      <c r="AU21" s="14">
        <f t="shared" si="33"/>
        <v>1168835.571</v>
      </c>
      <c r="AV21" s="14">
        <f t="shared" si="33"/>
        <v>366269.9023212</v>
      </c>
      <c r="AW21" s="14">
        <f t="shared" si="30"/>
        <v>1535105.4733211999</v>
      </c>
      <c r="AY21" s="14">
        <f t="shared" si="34"/>
        <v>916164.429</v>
      </c>
      <c r="AZ21" s="15">
        <f t="shared" si="8"/>
        <v>287092.0976788</v>
      </c>
      <c r="BA21" s="14">
        <f t="shared" si="2"/>
        <v>1203256.5266788001</v>
      </c>
      <c r="BC21" s="14">
        <f t="shared" si="53"/>
        <v>15584.958000000001</v>
      </c>
      <c r="BD21" s="15">
        <f t="shared" si="35"/>
        <v>4883.7502776000001</v>
      </c>
      <c r="BE21" s="14">
        <f t="shared" si="9"/>
        <v>20468.708277600002</v>
      </c>
      <c r="BG21" s="14">
        <f t="shared" si="54"/>
        <v>7147.7970000000005</v>
      </c>
      <c r="BH21" s="14">
        <f t="shared" si="36"/>
        <v>2239.8556084000002</v>
      </c>
      <c r="BI21" s="14">
        <f t="shared" si="10"/>
        <v>9387.6526083999997</v>
      </c>
      <c r="BK21" s="14">
        <f t="shared" si="55"/>
        <v>1480.1415</v>
      </c>
      <c r="BL21" s="14">
        <f t="shared" si="37"/>
        <v>463.82168379999996</v>
      </c>
      <c r="BM21" s="14">
        <f t="shared" si="11"/>
        <v>1943.9631838</v>
      </c>
      <c r="BO21" s="3">
        <f t="shared" si="56"/>
        <v>158240.24100000001</v>
      </c>
      <c r="BP21" s="3">
        <f t="shared" si="38"/>
        <v>49586.647645199999</v>
      </c>
      <c r="BQ21" s="3">
        <f t="shared" si="12"/>
        <v>207826.8886452</v>
      </c>
      <c r="BR21" s="14"/>
      <c r="BS21" s="14">
        <f t="shared" si="57"/>
        <v>870.279</v>
      </c>
      <c r="BT21" s="14">
        <f t="shared" si="39"/>
        <v>272.71329880000002</v>
      </c>
      <c r="BU21" s="14">
        <f t="shared" si="13"/>
        <v>1142.9922988000001</v>
      </c>
      <c r="BV21" s="14"/>
      <c r="BW21" s="14">
        <f t="shared" si="58"/>
        <v>918.85950000000003</v>
      </c>
      <c r="BX21" s="14">
        <f t="shared" si="40"/>
        <v>287.93663340000001</v>
      </c>
      <c r="BY21" s="14">
        <f t="shared" si="14"/>
        <v>1206.7961334000001</v>
      </c>
      <c r="BZ21" s="14"/>
      <c r="CA21" s="14">
        <f t="shared" si="59"/>
        <v>257.70599999999996</v>
      </c>
      <c r="CB21" s="14">
        <f t="shared" si="41"/>
        <v>80.755543199999991</v>
      </c>
      <c r="CC21" s="14">
        <f t="shared" si="15"/>
        <v>338.46154319999994</v>
      </c>
      <c r="CD21" s="14"/>
      <c r="CE21" s="14">
        <f t="shared" si="60"/>
        <v>4748.7959999999994</v>
      </c>
      <c r="CF21" s="14">
        <f t="shared" si="42"/>
        <v>1488.0972912</v>
      </c>
      <c r="CG21" s="14">
        <f t="shared" si="16"/>
        <v>6236.8932911999991</v>
      </c>
      <c r="CH21" s="14"/>
      <c r="CI21" s="14">
        <f t="shared" si="61"/>
        <v>7078.5749999999998</v>
      </c>
      <c r="CJ21" s="14">
        <f t="shared" si="43"/>
        <v>2218.16399</v>
      </c>
      <c r="CK21" s="14">
        <f t="shared" si="17"/>
        <v>9296.7389899999998</v>
      </c>
      <c r="CL21" s="14"/>
      <c r="CM21" s="14">
        <f t="shared" si="62"/>
        <v>83400</v>
      </c>
      <c r="CN21" s="14">
        <f t="shared" si="44"/>
        <v>26134.48</v>
      </c>
      <c r="CO21" s="14">
        <f t="shared" si="18"/>
        <v>109534.48</v>
      </c>
      <c r="CP21" s="14"/>
      <c r="CQ21" s="14">
        <f t="shared" si="72"/>
        <v>4137.0569999999998</v>
      </c>
      <c r="CR21" s="14">
        <f t="shared" si="70"/>
        <v>1296.4008804</v>
      </c>
      <c r="CS21" s="14">
        <f t="shared" si="19"/>
        <v>5433.4578803999993</v>
      </c>
      <c r="CT21" s="14"/>
      <c r="CU21" s="14">
        <f t="shared" si="63"/>
        <v>33074.146500000003</v>
      </c>
      <c r="CV21" s="14">
        <f t="shared" si="45"/>
        <v>10364.216069800001</v>
      </c>
      <c r="CW21" s="14">
        <f t="shared" si="20"/>
        <v>43438.362569800003</v>
      </c>
      <c r="CX21" s="14"/>
      <c r="CY21" s="14">
        <f t="shared" si="64"/>
        <v>18105.723000000002</v>
      </c>
      <c r="CZ21" s="14">
        <f t="shared" si="46"/>
        <v>5673.6649355999998</v>
      </c>
      <c r="DA21" s="14">
        <f t="shared" si="21"/>
        <v>23779.387935600003</v>
      </c>
      <c r="DB21" s="14"/>
      <c r="DC21" s="14">
        <f t="shared" si="65"/>
        <v>1796.2275</v>
      </c>
      <c r="DD21" s="14">
        <f t="shared" si="47"/>
        <v>562.87136300000009</v>
      </c>
      <c r="DE21" s="14">
        <f t="shared" si="22"/>
        <v>2359.0988630000002</v>
      </c>
      <c r="DF21" s="14"/>
      <c r="DG21" s="14">
        <f t="shared" si="66"/>
        <v>127608.255</v>
      </c>
      <c r="DH21" s="14">
        <f t="shared" si="48"/>
        <v>39987.714486000004</v>
      </c>
      <c r="DI21" s="14">
        <f t="shared" si="23"/>
        <v>167595.96948600002</v>
      </c>
      <c r="DJ21" s="14"/>
      <c r="DK21" s="14">
        <f t="shared" si="67"/>
        <v>30087.800999999999</v>
      </c>
      <c r="DL21" s="14">
        <f t="shared" si="49"/>
        <v>9428.4056772000004</v>
      </c>
      <c r="DM21" s="14">
        <f t="shared" si="24"/>
        <v>39516.206677199996</v>
      </c>
      <c r="DN21" s="14"/>
      <c r="DO21" s="14">
        <f t="shared" si="68"/>
        <v>5009.6295</v>
      </c>
      <c r="DP21" s="14">
        <f t="shared" si="50"/>
        <v>1569.8328773999999</v>
      </c>
      <c r="DQ21" s="14">
        <f t="shared" si="51"/>
        <v>6579.4623774000002</v>
      </c>
      <c r="DR21" s="14"/>
      <c r="DS21" s="14">
        <f t="shared" si="69"/>
        <v>5392.2270000000008</v>
      </c>
      <c r="DT21" s="14">
        <f t="shared" si="52"/>
        <v>1689.7248044</v>
      </c>
      <c r="DU21" s="14">
        <f t="shared" si="25"/>
        <v>7081.9518044000006</v>
      </c>
      <c r="DV21" s="14"/>
      <c r="DW21" s="14">
        <f t="shared" si="73"/>
        <v>411226.00950000004</v>
      </c>
      <c r="DX21" s="14">
        <f t="shared" si="71"/>
        <v>128863.04461339999</v>
      </c>
      <c r="DY21" s="14">
        <f t="shared" si="26"/>
        <v>540089.05411340005</v>
      </c>
      <c r="DZ21" s="14"/>
      <c r="EA21" s="14"/>
      <c r="EB21" s="14"/>
      <c r="EC21" s="14">
        <f t="shared" si="27"/>
        <v>0</v>
      </c>
    </row>
    <row r="22" spans="1:133" x14ac:dyDescent="0.2">
      <c r="A22" s="2">
        <v>41183</v>
      </c>
      <c r="D22" s="15">
        <v>2732634</v>
      </c>
      <c r="F22" s="15">
        <v>122050</v>
      </c>
      <c r="H22" s="15">
        <v>67000</v>
      </c>
      <c r="J22" s="15">
        <v>107622</v>
      </c>
      <c r="P22" s="15">
        <f t="shared" si="28"/>
        <v>3029306</v>
      </c>
      <c r="Q22" s="15">
        <f t="shared" si="3"/>
        <v>3029306</v>
      </c>
      <c r="S22" s="15"/>
      <c r="T22" s="15"/>
      <c r="U22" s="15"/>
      <c r="AB22" s="14">
        <v>462750</v>
      </c>
      <c r="AC22" s="14">
        <f t="shared" si="4"/>
        <v>462750</v>
      </c>
      <c r="AF22" s="14">
        <v>664375</v>
      </c>
      <c r="AG22" s="14">
        <f t="shared" si="5"/>
        <v>664375</v>
      </c>
      <c r="AJ22" s="14">
        <v>237250</v>
      </c>
      <c r="AK22" s="14">
        <f t="shared" si="6"/>
        <v>237250</v>
      </c>
      <c r="AN22" s="14">
        <v>928150</v>
      </c>
      <c r="AO22" s="14">
        <f t="shared" si="7"/>
        <v>928150</v>
      </c>
      <c r="AQ22" s="15"/>
      <c r="AR22" s="15">
        <f t="shared" si="29"/>
        <v>736781</v>
      </c>
      <c r="AS22" s="15">
        <f t="shared" si="1"/>
        <v>736781</v>
      </c>
      <c r="AV22" s="14">
        <f t="shared" si="33"/>
        <v>413033.97642060003</v>
      </c>
      <c r="AW22" s="14">
        <f t="shared" si="30"/>
        <v>413033.97642060003</v>
      </c>
      <c r="AY22" s="14"/>
      <c r="AZ22" s="15">
        <f t="shared" si="8"/>
        <v>323747.02357940003</v>
      </c>
      <c r="BA22" s="14">
        <f t="shared" si="2"/>
        <v>323747.02357940003</v>
      </c>
      <c r="BC22" s="14"/>
      <c r="BD22" s="15">
        <f t="shared" si="35"/>
        <v>5507.2906188000006</v>
      </c>
      <c r="BE22" s="14">
        <f t="shared" si="9"/>
        <v>5507.2906188000006</v>
      </c>
      <c r="BG22" s="14"/>
      <c r="BH22" s="14">
        <f t="shared" si="36"/>
        <v>2525.8326242000003</v>
      </c>
      <c r="BI22" s="14">
        <f t="shared" si="10"/>
        <v>2525.8326242000003</v>
      </c>
      <c r="BK22" s="14"/>
      <c r="BL22" s="14">
        <f t="shared" si="37"/>
        <v>523.04083189999994</v>
      </c>
      <c r="BM22" s="14">
        <f t="shared" si="11"/>
        <v>523.04083189999994</v>
      </c>
      <c r="BO22" s="3"/>
      <c r="BP22" s="3">
        <f t="shared" si="38"/>
        <v>55917.699282599991</v>
      </c>
      <c r="BQ22" s="3">
        <f t="shared" si="12"/>
        <v>55917.699282599991</v>
      </c>
      <c r="BR22" s="14"/>
      <c r="BS22" s="14"/>
      <c r="BT22" s="14">
        <f t="shared" si="39"/>
        <v>307.5323894</v>
      </c>
      <c r="BU22" s="14">
        <f t="shared" si="13"/>
        <v>307.5323894</v>
      </c>
      <c r="BV22" s="14"/>
      <c r="BW22" s="14"/>
      <c r="BX22" s="14">
        <f t="shared" si="40"/>
        <v>324.69938669999999</v>
      </c>
      <c r="BY22" s="14">
        <f t="shared" si="14"/>
        <v>324.69938669999999</v>
      </c>
      <c r="BZ22" s="14"/>
      <c r="CA22" s="14"/>
      <c r="CB22" s="14">
        <f t="shared" si="41"/>
        <v>91.066131599999991</v>
      </c>
      <c r="CC22" s="14">
        <f t="shared" si="15"/>
        <v>91.066131599999991</v>
      </c>
      <c r="CD22" s="14"/>
      <c r="CE22" s="14"/>
      <c r="CF22" s="14">
        <f t="shared" si="42"/>
        <v>1678.0924056000001</v>
      </c>
      <c r="CG22" s="14">
        <f t="shared" si="16"/>
        <v>1678.0924056000001</v>
      </c>
      <c r="CH22" s="14"/>
      <c r="CI22" s="14"/>
      <c r="CJ22" s="14">
        <f t="shared" si="43"/>
        <v>2501.3714950000003</v>
      </c>
      <c r="CK22" s="14">
        <f t="shared" si="17"/>
        <v>2501.3714950000003</v>
      </c>
      <c r="CL22" s="14"/>
      <c r="CM22" s="14"/>
      <c r="CN22" s="14">
        <f t="shared" si="44"/>
        <v>29471.24</v>
      </c>
      <c r="CO22" s="14">
        <f t="shared" si="18"/>
        <v>29471.24</v>
      </c>
      <c r="CP22" s="14"/>
      <c r="CQ22" s="14"/>
      <c r="CR22" s="14">
        <f t="shared" si="70"/>
        <v>1461.9208602000001</v>
      </c>
      <c r="CS22" s="14">
        <f t="shared" si="19"/>
        <v>1461.9208602000001</v>
      </c>
      <c r="CT22" s="14"/>
      <c r="CU22" s="14"/>
      <c r="CV22" s="14">
        <f t="shared" si="45"/>
        <v>11687.4833249</v>
      </c>
      <c r="CW22" s="14">
        <f t="shared" si="20"/>
        <v>11687.4833249</v>
      </c>
      <c r="CX22" s="14"/>
      <c r="CY22" s="14"/>
      <c r="CZ22" s="14">
        <f t="shared" si="46"/>
        <v>6398.0588478000009</v>
      </c>
      <c r="DA22" s="14">
        <f t="shared" si="21"/>
        <v>6398.0588478000009</v>
      </c>
      <c r="DB22" s="14"/>
      <c r="DC22" s="14"/>
      <c r="DD22" s="14">
        <f t="shared" si="47"/>
        <v>634.73683149999999</v>
      </c>
      <c r="DE22" s="14">
        <f t="shared" si="22"/>
        <v>634.73683149999999</v>
      </c>
      <c r="DF22" s="14"/>
      <c r="DG22" s="14"/>
      <c r="DH22" s="14">
        <f t="shared" si="48"/>
        <v>45093.207543000004</v>
      </c>
      <c r="DI22" s="14">
        <f t="shared" si="23"/>
        <v>45093.207543000004</v>
      </c>
      <c r="DJ22" s="14"/>
      <c r="DK22" s="14"/>
      <c r="DL22" s="14">
        <f t="shared" si="49"/>
        <v>10632.1918986</v>
      </c>
      <c r="DM22" s="14">
        <f t="shared" si="24"/>
        <v>10632.1918986</v>
      </c>
      <c r="DN22" s="14"/>
      <c r="DO22" s="14"/>
      <c r="DP22" s="14">
        <f t="shared" si="50"/>
        <v>1770.2637087000001</v>
      </c>
      <c r="DQ22" s="14">
        <f t="shared" si="51"/>
        <v>1770.2637087000001</v>
      </c>
      <c r="DR22" s="14"/>
      <c r="DS22" s="14"/>
      <c r="DT22" s="14">
        <f t="shared" si="52"/>
        <v>1905.4630222000001</v>
      </c>
      <c r="DU22" s="14">
        <f t="shared" si="25"/>
        <v>1905.4630222000001</v>
      </c>
      <c r="DV22" s="14"/>
      <c r="DW22" s="14"/>
      <c r="DX22" s="14">
        <f t="shared" si="71"/>
        <v>145315.83237670001</v>
      </c>
      <c r="DY22" s="14">
        <f t="shared" si="26"/>
        <v>145315.83237670001</v>
      </c>
      <c r="DZ22" s="14"/>
      <c r="EA22" s="14"/>
      <c r="EB22" s="14"/>
      <c r="EC22" s="14">
        <f t="shared" si="27"/>
        <v>0</v>
      </c>
    </row>
    <row r="23" spans="1:133" x14ac:dyDescent="0.2">
      <c r="A23" s="2">
        <v>41365</v>
      </c>
      <c r="C23" s="15">
        <v>12575000</v>
      </c>
      <c r="D23" s="15">
        <v>2520400</v>
      </c>
      <c r="E23" s="15">
        <v>30000</v>
      </c>
      <c r="F23" s="15">
        <v>122050</v>
      </c>
      <c r="H23" s="15">
        <v>67000</v>
      </c>
      <c r="J23" s="15">
        <v>83500</v>
      </c>
      <c r="L23" s="15">
        <v>169516</v>
      </c>
      <c r="O23" s="15">
        <f t="shared" si="31"/>
        <v>12605000</v>
      </c>
      <c r="P23" s="15">
        <f t="shared" si="28"/>
        <v>2962466</v>
      </c>
      <c r="Q23" s="15">
        <f t="shared" si="3"/>
        <v>15567466</v>
      </c>
      <c r="S23" s="15"/>
      <c r="T23" s="15"/>
      <c r="U23" s="15"/>
      <c r="AA23" s="14">
        <v>2620000</v>
      </c>
      <c r="AB23" s="14">
        <v>462750</v>
      </c>
      <c r="AC23" s="14">
        <f t="shared" si="4"/>
        <v>3082750</v>
      </c>
      <c r="AE23" s="14">
        <v>3265000</v>
      </c>
      <c r="AF23" s="14">
        <v>664375</v>
      </c>
      <c r="AG23" s="14">
        <f t="shared" si="5"/>
        <v>3929375</v>
      </c>
      <c r="AJ23" s="14">
        <v>237250</v>
      </c>
      <c r="AK23" s="14">
        <f t="shared" si="6"/>
        <v>237250</v>
      </c>
      <c r="AM23" s="14">
        <v>4575000</v>
      </c>
      <c r="AN23" s="14">
        <v>928150</v>
      </c>
      <c r="AO23" s="14">
        <f t="shared" si="7"/>
        <v>5503150</v>
      </c>
      <c r="AQ23" s="15">
        <f t="shared" si="32"/>
        <v>2145000</v>
      </c>
      <c r="AR23" s="15">
        <f t="shared" si="29"/>
        <v>669941</v>
      </c>
      <c r="AS23" s="15">
        <f t="shared" si="1"/>
        <v>2814941</v>
      </c>
      <c r="AU23" s="14">
        <f t="shared" si="33"/>
        <v>1202471.1270000001</v>
      </c>
      <c r="AV23" s="14">
        <f t="shared" si="33"/>
        <v>375563.96703659999</v>
      </c>
      <c r="AW23" s="14">
        <f t="shared" si="30"/>
        <v>1578035.0940366001</v>
      </c>
      <c r="AY23" s="14">
        <f t="shared" si="34"/>
        <v>942528.87299999991</v>
      </c>
      <c r="AZ23" s="15">
        <f t="shared" si="8"/>
        <v>294377.03296340001</v>
      </c>
      <c r="BA23" s="14">
        <f t="shared" si="2"/>
        <v>1236905.9059633999</v>
      </c>
      <c r="BC23" s="14">
        <f t="shared" si="53"/>
        <v>16033.446000000002</v>
      </c>
      <c r="BD23" s="15">
        <f t="shared" si="35"/>
        <v>5007.6749868000006</v>
      </c>
      <c r="BE23" s="14">
        <f t="shared" si="9"/>
        <v>21041.120986800001</v>
      </c>
      <c r="BG23" s="14">
        <f t="shared" si="54"/>
        <v>7353.4890000000005</v>
      </c>
      <c r="BH23" s="14">
        <f t="shared" si="36"/>
        <v>2296.6917362000004</v>
      </c>
      <c r="BI23" s="14">
        <f t="shared" si="10"/>
        <v>9650.1807362</v>
      </c>
      <c r="BK23" s="14">
        <f t="shared" si="55"/>
        <v>1522.7354999999998</v>
      </c>
      <c r="BL23" s="14">
        <f t="shared" si="37"/>
        <v>475.59111589999998</v>
      </c>
      <c r="BM23" s="14">
        <f t="shared" si="11"/>
        <v>1998.3266158999998</v>
      </c>
      <c r="BO23" s="3">
        <f t="shared" si="56"/>
        <v>162793.91699999999</v>
      </c>
      <c r="BP23" s="3">
        <f t="shared" si="38"/>
        <v>50844.904218600001</v>
      </c>
      <c r="BQ23" s="3">
        <f t="shared" si="12"/>
        <v>213638.82121859997</v>
      </c>
      <c r="BR23" s="14"/>
      <c r="BS23" s="14">
        <f t="shared" si="57"/>
        <v>895.32299999999998</v>
      </c>
      <c r="BT23" s="14">
        <f t="shared" si="39"/>
        <v>279.63337339999998</v>
      </c>
      <c r="BU23" s="14">
        <f t="shared" si="13"/>
        <v>1174.9563733999998</v>
      </c>
      <c r="BV23" s="14"/>
      <c r="BW23" s="14">
        <f t="shared" si="58"/>
        <v>945.30149999999992</v>
      </c>
      <c r="BX23" s="14">
        <f t="shared" si="40"/>
        <v>295.24299869999999</v>
      </c>
      <c r="BY23" s="14">
        <f t="shared" si="14"/>
        <v>1240.5444986999998</v>
      </c>
      <c r="BZ23" s="14"/>
      <c r="CA23" s="14">
        <f t="shared" si="59"/>
        <v>265.12199999999996</v>
      </c>
      <c r="CB23" s="14">
        <f t="shared" si="41"/>
        <v>82.8047076</v>
      </c>
      <c r="CC23" s="14">
        <f t="shared" si="15"/>
        <v>347.92670759999999</v>
      </c>
      <c r="CD23" s="14"/>
      <c r="CE23" s="14">
        <f t="shared" si="60"/>
        <v>4885.4519999999993</v>
      </c>
      <c r="CF23" s="14">
        <f t="shared" si="42"/>
        <v>1525.8576215999999</v>
      </c>
      <c r="CG23" s="14">
        <f t="shared" si="16"/>
        <v>6411.3096215999994</v>
      </c>
      <c r="CH23" s="14"/>
      <c r="CI23" s="14">
        <f t="shared" si="61"/>
        <v>7282.2749999999996</v>
      </c>
      <c r="CJ23" s="14">
        <f t="shared" si="43"/>
        <v>2274.4496950000002</v>
      </c>
      <c r="CK23" s="14">
        <f t="shared" si="17"/>
        <v>9556.7246950000008</v>
      </c>
      <c r="CL23" s="14"/>
      <c r="CM23" s="14">
        <f t="shared" si="62"/>
        <v>85800</v>
      </c>
      <c r="CN23" s="14">
        <f t="shared" si="44"/>
        <v>26797.64</v>
      </c>
      <c r="CO23" s="14">
        <f t="shared" si="18"/>
        <v>112597.64</v>
      </c>
      <c r="CP23" s="14"/>
      <c r="CQ23" s="14">
        <f t="shared" si="72"/>
        <v>4256.1090000000004</v>
      </c>
      <c r="CR23" s="14">
        <f t="shared" si="70"/>
        <v>1329.2969322000001</v>
      </c>
      <c r="CS23" s="14">
        <f t="shared" si="19"/>
        <v>5585.4059322000003</v>
      </c>
      <c r="CT23" s="14"/>
      <c r="CU23" s="14">
        <f t="shared" si="63"/>
        <v>34025.9205</v>
      </c>
      <c r="CV23" s="14">
        <f t="shared" si="45"/>
        <v>10627.207088899999</v>
      </c>
      <c r="CW23" s="14">
        <f t="shared" si="20"/>
        <v>44653.127588899995</v>
      </c>
      <c r="CX23" s="14"/>
      <c r="CY23" s="14">
        <f t="shared" si="64"/>
        <v>18626.751</v>
      </c>
      <c r="CZ23" s="14">
        <f t="shared" si="46"/>
        <v>5817.6336558000003</v>
      </c>
      <c r="DA23" s="14">
        <f t="shared" si="21"/>
        <v>24444.3846558</v>
      </c>
      <c r="DB23" s="14"/>
      <c r="DC23" s="14">
        <f t="shared" si="65"/>
        <v>1847.9175</v>
      </c>
      <c r="DD23" s="14">
        <f t="shared" si="47"/>
        <v>577.15417149999996</v>
      </c>
      <c r="DE23" s="14">
        <f t="shared" si="22"/>
        <v>2425.0716714999999</v>
      </c>
      <c r="DF23" s="14"/>
      <c r="DG23" s="14">
        <f t="shared" si="66"/>
        <v>131280.435</v>
      </c>
      <c r="DH23" s="14">
        <f t="shared" si="48"/>
        <v>41002.399023000005</v>
      </c>
      <c r="DI23" s="14">
        <f t="shared" si="23"/>
        <v>172282.834023</v>
      </c>
      <c r="DJ23" s="14"/>
      <c r="DK23" s="14">
        <f t="shared" si="67"/>
        <v>30953.637000000002</v>
      </c>
      <c r="DL23" s="14">
        <f t="shared" si="49"/>
        <v>9667.6505945999997</v>
      </c>
      <c r="DM23" s="14">
        <f t="shared" si="24"/>
        <v>40621.287594599999</v>
      </c>
      <c r="DN23" s="14"/>
      <c r="DO23" s="14">
        <f t="shared" si="68"/>
        <v>5153.7915000000003</v>
      </c>
      <c r="DP23" s="14">
        <f t="shared" si="50"/>
        <v>1609.6672406999999</v>
      </c>
      <c r="DQ23" s="14">
        <f t="shared" si="51"/>
        <v>6763.4587406999999</v>
      </c>
      <c r="DR23" s="14"/>
      <c r="DS23" s="14">
        <f t="shared" si="69"/>
        <v>5547.3990000000003</v>
      </c>
      <c r="DT23" s="14">
        <f t="shared" si="52"/>
        <v>1732.6014141999999</v>
      </c>
      <c r="DU23" s="14">
        <f t="shared" si="25"/>
        <v>7280.0004141999998</v>
      </c>
      <c r="DV23" s="14"/>
      <c r="DW23" s="14">
        <f t="shared" si="73"/>
        <v>423059.85149999999</v>
      </c>
      <c r="DX23" s="14">
        <f t="shared" si="71"/>
        <v>132132.93238869999</v>
      </c>
      <c r="DY23" s="14">
        <f t="shared" si="26"/>
        <v>555192.78388869995</v>
      </c>
      <c r="DZ23" s="14"/>
      <c r="EA23" s="14"/>
      <c r="EB23" s="14"/>
      <c r="EC23" s="14">
        <f t="shared" si="27"/>
        <v>0</v>
      </c>
    </row>
    <row r="24" spans="1:133" x14ac:dyDescent="0.2">
      <c r="A24" s="2">
        <v>41548</v>
      </c>
      <c r="D24" s="15">
        <v>2206025</v>
      </c>
      <c r="F24" s="15">
        <v>121750</v>
      </c>
      <c r="H24" s="15">
        <v>67000</v>
      </c>
      <c r="J24" s="15">
        <v>83500</v>
      </c>
      <c r="L24" s="15">
        <v>194350</v>
      </c>
      <c r="P24" s="15">
        <f t="shared" si="28"/>
        <v>2672625</v>
      </c>
      <c r="Q24" s="15">
        <f t="shared" si="3"/>
        <v>2672625</v>
      </c>
      <c r="S24" s="15"/>
      <c r="T24" s="15"/>
      <c r="U24" s="15"/>
      <c r="AB24" s="14">
        <v>397250</v>
      </c>
      <c r="AC24" s="14">
        <f t="shared" si="4"/>
        <v>397250</v>
      </c>
      <c r="AF24" s="14">
        <v>582750</v>
      </c>
      <c r="AG24" s="14">
        <f t="shared" si="5"/>
        <v>582750</v>
      </c>
      <c r="AJ24" s="14">
        <v>237250</v>
      </c>
      <c r="AK24" s="14">
        <f t="shared" si="6"/>
        <v>237250</v>
      </c>
      <c r="AN24" s="14">
        <v>813775</v>
      </c>
      <c r="AO24" s="14">
        <f t="shared" si="7"/>
        <v>813775</v>
      </c>
      <c r="AQ24" s="15"/>
      <c r="AR24" s="15">
        <f t="shared" si="29"/>
        <v>641600</v>
      </c>
      <c r="AS24" s="15">
        <f t="shared" si="1"/>
        <v>641600</v>
      </c>
      <c r="AV24" s="14">
        <f t="shared" si="33"/>
        <v>359676.21216</v>
      </c>
      <c r="AW24" s="14">
        <f t="shared" si="30"/>
        <v>359676.21216</v>
      </c>
      <c r="AY24" s="14"/>
      <c r="AZ24" s="15">
        <f t="shared" si="8"/>
        <v>281923.78784</v>
      </c>
      <c r="BA24" s="14">
        <f t="shared" si="2"/>
        <v>281923.78784</v>
      </c>
      <c r="BC24" s="14"/>
      <c r="BD24" s="15">
        <f t="shared" si="35"/>
        <v>4795.8316800000002</v>
      </c>
      <c r="BE24" s="14">
        <f t="shared" si="9"/>
        <v>4795.8316800000002</v>
      </c>
      <c r="BG24" s="14"/>
      <c r="BH24" s="14">
        <f t="shared" si="36"/>
        <v>2199.5331200000001</v>
      </c>
      <c r="BI24" s="14">
        <f t="shared" si="10"/>
        <v>2199.5331200000001</v>
      </c>
      <c r="BK24" s="14"/>
      <c r="BL24" s="14">
        <f t="shared" si="37"/>
        <v>455.47183999999999</v>
      </c>
      <c r="BM24" s="14">
        <f t="shared" si="11"/>
        <v>455.47183999999999</v>
      </c>
      <c r="BO24" s="3"/>
      <c r="BP24" s="3">
        <f t="shared" si="38"/>
        <v>48693.975360000004</v>
      </c>
      <c r="BQ24" s="3">
        <f t="shared" si="12"/>
        <v>48693.975360000004</v>
      </c>
      <c r="BR24" s="14"/>
      <c r="BS24" s="14"/>
      <c r="BT24" s="14">
        <f t="shared" si="39"/>
        <v>267.80383999999998</v>
      </c>
      <c r="BU24" s="14">
        <f t="shared" si="13"/>
        <v>267.80383999999998</v>
      </c>
      <c r="BV24" s="14"/>
      <c r="BW24" s="14"/>
      <c r="BX24" s="14">
        <f t="shared" si="40"/>
        <v>282.75311999999997</v>
      </c>
      <c r="BY24" s="14">
        <f t="shared" si="14"/>
        <v>282.75311999999997</v>
      </c>
      <c r="BZ24" s="14"/>
      <c r="CA24" s="14"/>
      <c r="CB24" s="14">
        <f t="shared" si="41"/>
        <v>79.301760000000002</v>
      </c>
      <c r="CC24" s="14">
        <f t="shared" si="15"/>
        <v>79.301760000000002</v>
      </c>
      <c r="CD24" s="14"/>
      <c r="CE24" s="14"/>
      <c r="CF24" s="14">
        <f t="shared" si="42"/>
        <v>1461.3081599999998</v>
      </c>
      <c r="CG24" s="14">
        <f t="shared" si="16"/>
        <v>1461.3081599999998</v>
      </c>
      <c r="CH24" s="14"/>
      <c r="CI24" s="14"/>
      <c r="CJ24" s="14">
        <f t="shared" si="43"/>
        <v>2178.232</v>
      </c>
      <c r="CK24" s="14">
        <f t="shared" si="17"/>
        <v>2178.232</v>
      </c>
      <c r="CL24" s="14"/>
      <c r="CM24" s="14"/>
      <c r="CN24" s="14">
        <f t="shared" si="44"/>
        <v>25664</v>
      </c>
      <c r="CO24" s="14">
        <f t="shared" si="18"/>
        <v>25664</v>
      </c>
      <c r="CP24" s="14"/>
      <c r="CQ24" s="14"/>
      <c r="CR24" s="14">
        <f t="shared" si="70"/>
        <v>1273.0627200000001</v>
      </c>
      <c r="CS24" s="14">
        <f t="shared" si="19"/>
        <v>1273.0627200000001</v>
      </c>
      <c r="CT24" s="14"/>
      <c r="CU24" s="14"/>
      <c r="CV24" s="14">
        <f t="shared" si="45"/>
        <v>10177.636640000001</v>
      </c>
      <c r="CW24" s="14">
        <f t="shared" si="20"/>
        <v>10177.636640000001</v>
      </c>
      <c r="CX24" s="14"/>
      <c r="CY24" s="14"/>
      <c r="CZ24" s="14">
        <f t="shared" si="46"/>
        <v>5571.5260799999996</v>
      </c>
      <c r="DA24" s="14">
        <f t="shared" si="21"/>
        <v>5571.5260799999996</v>
      </c>
      <c r="DB24" s="14"/>
      <c r="DC24" s="14"/>
      <c r="DD24" s="14">
        <f t="shared" si="47"/>
        <v>552.73840000000007</v>
      </c>
      <c r="DE24" s="14">
        <f t="shared" si="22"/>
        <v>552.73840000000007</v>
      </c>
      <c r="DF24" s="14"/>
      <c r="DG24" s="14"/>
      <c r="DH24" s="14">
        <f t="shared" si="48"/>
        <v>39267.844799999999</v>
      </c>
      <c r="DI24" s="14">
        <f t="shared" si="23"/>
        <v>39267.844799999999</v>
      </c>
      <c r="DJ24" s="14"/>
      <c r="DK24" s="14"/>
      <c r="DL24" s="14">
        <f t="shared" si="49"/>
        <v>9258.6729599999999</v>
      </c>
      <c r="DM24" s="14">
        <f t="shared" si="24"/>
        <v>9258.6729599999999</v>
      </c>
      <c r="DN24" s="14"/>
      <c r="DO24" s="14"/>
      <c r="DP24" s="14">
        <f t="shared" si="50"/>
        <v>1541.5723200000002</v>
      </c>
      <c r="DQ24" s="14">
        <f t="shared" si="51"/>
        <v>1541.5723200000002</v>
      </c>
      <c r="DR24" s="14"/>
      <c r="DS24" s="14"/>
      <c r="DT24" s="14">
        <f t="shared" si="52"/>
        <v>1659.30592</v>
      </c>
      <c r="DU24" s="14">
        <f t="shared" si="25"/>
        <v>1659.30592</v>
      </c>
      <c r="DV24" s="14"/>
      <c r="DW24" s="14"/>
      <c r="DX24" s="14">
        <f t="shared" si="71"/>
        <v>126543.21711999999</v>
      </c>
      <c r="DY24" s="14">
        <f t="shared" si="26"/>
        <v>126543.21711999999</v>
      </c>
      <c r="DZ24" s="14"/>
      <c r="EA24" s="14"/>
      <c r="EB24" s="14"/>
      <c r="EC24" s="14">
        <f t="shared" si="27"/>
        <v>0</v>
      </c>
    </row>
    <row r="25" spans="1:133" x14ac:dyDescent="0.2">
      <c r="A25" s="2">
        <v>41730</v>
      </c>
      <c r="C25" s="15">
        <v>17955000</v>
      </c>
      <c r="D25" s="15">
        <v>2206025</v>
      </c>
      <c r="E25" s="15">
        <v>25000</v>
      </c>
      <c r="F25" s="15">
        <v>121750</v>
      </c>
      <c r="H25" s="15">
        <v>67000</v>
      </c>
      <c r="J25" s="15">
        <v>83500</v>
      </c>
      <c r="L25" s="15">
        <v>194350</v>
      </c>
      <c r="O25" s="15">
        <f t="shared" si="31"/>
        <v>17980000</v>
      </c>
      <c r="P25" s="15">
        <f t="shared" si="28"/>
        <v>2672625</v>
      </c>
      <c r="Q25" s="15">
        <f t="shared" si="3"/>
        <v>20652625</v>
      </c>
      <c r="S25" s="15"/>
      <c r="T25" s="15"/>
      <c r="U25" s="15"/>
      <c r="AA25" s="14">
        <v>2875000</v>
      </c>
      <c r="AB25" s="14">
        <v>397250</v>
      </c>
      <c r="AC25" s="14">
        <f t="shared" si="4"/>
        <v>3272250</v>
      </c>
      <c r="AE25" s="14">
        <v>3425000</v>
      </c>
      <c r="AF25" s="14">
        <v>582750</v>
      </c>
      <c r="AG25" s="14">
        <f t="shared" si="5"/>
        <v>4007750</v>
      </c>
      <c r="AI25" s="14">
        <v>4630000</v>
      </c>
      <c r="AJ25" s="14">
        <v>237250</v>
      </c>
      <c r="AK25" s="14">
        <f t="shared" si="6"/>
        <v>4867250</v>
      </c>
      <c r="AM25" s="14">
        <v>4805000</v>
      </c>
      <c r="AN25" s="14">
        <v>813775</v>
      </c>
      <c r="AO25" s="14">
        <f t="shared" si="7"/>
        <v>5618775</v>
      </c>
      <c r="AQ25" s="15">
        <f t="shared" si="32"/>
        <v>2245000</v>
      </c>
      <c r="AR25" s="15">
        <f t="shared" si="29"/>
        <v>641600</v>
      </c>
      <c r="AS25" s="15">
        <f t="shared" si="1"/>
        <v>2886600</v>
      </c>
      <c r="AU25" s="14">
        <f t="shared" si="33"/>
        <v>1258530.3870000001</v>
      </c>
      <c r="AV25" s="14">
        <f t="shared" si="33"/>
        <v>359676.21216</v>
      </c>
      <c r="AW25" s="14">
        <f t="shared" si="30"/>
        <v>1618206.5991600002</v>
      </c>
      <c r="AY25" s="14">
        <f t="shared" si="34"/>
        <v>986469.6129999999</v>
      </c>
      <c r="AZ25" s="15">
        <f t="shared" si="8"/>
        <v>281923.78784</v>
      </c>
      <c r="BA25" s="14">
        <f t="shared" si="2"/>
        <v>1268393.4008399998</v>
      </c>
      <c r="BC25" s="14">
        <f t="shared" si="53"/>
        <v>16780.925999999999</v>
      </c>
      <c r="BD25" s="15">
        <f t="shared" si="35"/>
        <v>4795.8316800000002</v>
      </c>
      <c r="BE25" s="14">
        <f t="shared" si="9"/>
        <v>21576.757679999999</v>
      </c>
      <c r="BG25" s="14">
        <f t="shared" si="54"/>
        <v>7696.3090000000002</v>
      </c>
      <c r="BH25" s="14">
        <f t="shared" si="36"/>
        <v>2199.5331200000001</v>
      </c>
      <c r="BI25" s="14">
        <f t="shared" si="10"/>
        <v>9895.8421200000012</v>
      </c>
      <c r="BK25" s="14">
        <f t="shared" si="55"/>
        <v>1593.7254999999998</v>
      </c>
      <c r="BL25" s="14">
        <f t="shared" si="37"/>
        <v>455.47183999999999</v>
      </c>
      <c r="BM25" s="14">
        <f t="shared" si="11"/>
        <v>2049.1973399999997</v>
      </c>
      <c r="BO25" s="3">
        <f t="shared" si="56"/>
        <v>170383.37699999998</v>
      </c>
      <c r="BP25" s="3">
        <f t="shared" si="38"/>
        <v>48693.975360000004</v>
      </c>
      <c r="BQ25" s="3">
        <f t="shared" si="12"/>
        <v>219077.35235999999</v>
      </c>
      <c r="BR25" s="14"/>
      <c r="BS25" s="14">
        <f t="shared" si="57"/>
        <v>937.06299999999999</v>
      </c>
      <c r="BT25" s="14">
        <f t="shared" si="39"/>
        <v>267.80383999999998</v>
      </c>
      <c r="BU25" s="14">
        <f t="shared" si="13"/>
        <v>1204.8668399999999</v>
      </c>
      <c r="BV25" s="14"/>
      <c r="BW25" s="14">
        <f t="shared" si="58"/>
        <v>989.37149999999997</v>
      </c>
      <c r="BX25" s="14">
        <f t="shared" si="40"/>
        <v>282.75311999999997</v>
      </c>
      <c r="BY25" s="14">
        <f t="shared" si="14"/>
        <v>1272.12462</v>
      </c>
      <c r="BZ25" s="14"/>
      <c r="CA25" s="14">
        <f t="shared" si="59"/>
        <v>277.48199999999997</v>
      </c>
      <c r="CB25" s="14">
        <f t="shared" si="41"/>
        <v>79.301760000000002</v>
      </c>
      <c r="CC25" s="14">
        <f t="shared" si="15"/>
        <v>356.78375999999997</v>
      </c>
      <c r="CD25" s="14"/>
      <c r="CE25" s="14">
        <f t="shared" si="60"/>
        <v>5113.2119999999995</v>
      </c>
      <c r="CF25" s="14">
        <f t="shared" si="42"/>
        <v>1461.3081599999998</v>
      </c>
      <c r="CG25" s="14">
        <f t="shared" si="16"/>
        <v>6574.5201599999991</v>
      </c>
      <c r="CH25" s="14"/>
      <c r="CI25" s="14">
        <f t="shared" si="61"/>
        <v>7621.7749999999996</v>
      </c>
      <c r="CJ25" s="14">
        <f t="shared" si="43"/>
        <v>2178.232</v>
      </c>
      <c r="CK25" s="14">
        <f t="shared" si="17"/>
        <v>9800.0069999999996</v>
      </c>
      <c r="CL25" s="14"/>
      <c r="CM25" s="14">
        <f t="shared" si="62"/>
        <v>89800</v>
      </c>
      <c r="CN25" s="14">
        <f t="shared" si="44"/>
        <v>25664</v>
      </c>
      <c r="CO25" s="14">
        <f t="shared" si="18"/>
        <v>115464</v>
      </c>
      <c r="CP25" s="14"/>
      <c r="CQ25" s="14">
        <f t="shared" si="72"/>
        <v>4454.5290000000005</v>
      </c>
      <c r="CR25" s="14">
        <f t="shared" si="70"/>
        <v>1273.0627200000001</v>
      </c>
      <c r="CS25" s="14">
        <f t="shared" si="19"/>
        <v>5727.5917200000004</v>
      </c>
      <c r="CT25" s="14"/>
      <c r="CU25" s="14">
        <f t="shared" si="63"/>
        <v>35612.210500000001</v>
      </c>
      <c r="CV25" s="14">
        <f t="shared" si="45"/>
        <v>10177.636640000001</v>
      </c>
      <c r="CW25" s="14">
        <f t="shared" si="20"/>
        <v>45789.847139999998</v>
      </c>
      <c r="CX25" s="14"/>
      <c r="CY25" s="14">
        <f t="shared" si="64"/>
        <v>19495.131000000001</v>
      </c>
      <c r="CZ25" s="14">
        <f t="shared" si="46"/>
        <v>5571.5260799999996</v>
      </c>
      <c r="DA25" s="14">
        <f t="shared" si="21"/>
        <v>25066.657080000001</v>
      </c>
      <c r="DB25" s="14"/>
      <c r="DC25" s="14">
        <f t="shared" si="65"/>
        <v>1934.0675000000001</v>
      </c>
      <c r="DD25" s="14">
        <f t="shared" si="47"/>
        <v>552.73840000000007</v>
      </c>
      <c r="DE25" s="14">
        <f t="shared" si="22"/>
        <v>2486.8059000000003</v>
      </c>
      <c r="DF25" s="14"/>
      <c r="DG25" s="14">
        <f t="shared" si="66"/>
        <v>137400.73499999999</v>
      </c>
      <c r="DH25" s="14">
        <f t="shared" si="48"/>
        <v>39267.844799999999</v>
      </c>
      <c r="DI25" s="14">
        <f t="shared" si="23"/>
        <v>176668.57979999998</v>
      </c>
      <c r="DJ25" s="14"/>
      <c r="DK25" s="14">
        <f t="shared" si="67"/>
        <v>32396.697</v>
      </c>
      <c r="DL25" s="14">
        <f t="shared" si="49"/>
        <v>9258.6729599999999</v>
      </c>
      <c r="DM25" s="14">
        <f t="shared" si="24"/>
        <v>41655.369959999996</v>
      </c>
      <c r="DN25" s="14"/>
      <c r="DO25" s="14">
        <f t="shared" si="68"/>
        <v>5394.0614999999998</v>
      </c>
      <c r="DP25" s="14">
        <f t="shared" si="50"/>
        <v>1541.5723200000002</v>
      </c>
      <c r="DQ25" s="14">
        <f t="shared" si="51"/>
        <v>6935.63382</v>
      </c>
      <c r="DR25" s="14"/>
      <c r="DS25" s="14">
        <f t="shared" si="69"/>
        <v>5806.0190000000002</v>
      </c>
      <c r="DT25" s="14">
        <f t="shared" si="52"/>
        <v>1659.30592</v>
      </c>
      <c r="DU25" s="14">
        <f t="shared" si="25"/>
        <v>7465.32492</v>
      </c>
      <c r="DV25" s="14"/>
      <c r="DW25" s="14">
        <f t="shared" si="73"/>
        <v>442782.9215</v>
      </c>
      <c r="DX25" s="14">
        <f t="shared" si="71"/>
        <v>126543.21711999999</v>
      </c>
      <c r="DY25" s="14">
        <f t="shared" si="26"/>
        <v>569326.13861999998</v>
      </c>
      <c r="DZ25" s="14"/>
      <c r="EA25" s="14"/>
      <c r="EB25" s="14"/>
      <c r="EC25" s="14">
        <f t="shared" si="27"/>
        <v>0</v>
      </c>
    </row>
    <row r="26" spans="1:133" x14ac:dyDescent="0.2">
      <c r="A26" s="2">
        <v>41913</v>
      </c>
      <c r="B26" s="10"/>
      <c r="D26" s="15">
        <v>1757150</v>
      </c>
      <c r="F26" s="15">
        <v>121375</v>
      </c>
      <c r="H26" s="15">
        <v>67000</v>
      </c>
      <c r="J26" s="15">
        <v>83500</v>
      </c>
      <c r="L26" s="15">
        <v>194350</v>
      </c>
      <c r="P26" s="15">
        <f t="shared" si="28"/>
        <v>2223375</v>
      </c>
      <c r="Q26" s="15">
        <f t="shared" si="3"/>
        <v>2223375</v>
      </c>
      <c r="S26" s="15"/>
      <c r="T26" s="15"/>
      <c r="U26" s="15"/>
      <c r="AB26" s="14">
        <v>325375</v>
      </c>
      <c r="AC26" s="14">
        <f t="shared" si="4"/>
        <v>325375</v>
      </c>
      <c r="AF26" s="14">
        <v>497125</v>
      </c>
      <c r="AG26" s="14">
        <f t="shared" si="5"/>
        <v>497125</v>
      </c>
      <c r="AJ26" s="14">
        <v>121500</v>
      </c>
      <c r="AK26" s="14">
        <f t="shared" si="6"/>
        <v>121500</v>
      </c>
      <c r="AN26" s="14">
        <v>693650</v>
      </c>
      <c r="AO26" s="14">
        <f t="shared" si="7"/>
        <v>693650</v>
      </c>
      <c r="AQ26" s="15"/>
      <c r="AR26" s="15">
        <f t="shared" si="29"/>
        <v>585725</v>
      </c>
      <c r="AS26" s="15">
        <f t="shared" si="1"/>
        <v>585725</v>
      </c>
      <c r="AV26" s="14">
        <f t="shared" si="33"/>
        <v>328353.10063499998</v>
      </c>
      <c r="AW26" s="14">
        <f t="shared" si="30"/>
        <v>328353.10063499998</v>
      </c>
      <c r="AY26" s="14"/>
      <c r="AZ26" s="15">
        <f t="shared" si="8"/>
        <v>257371.89936499996</v>
      </c>
      <c r="BA26" s="14">
        <f t="shared" si="2"/>
        <v>257371.89936499996</v>
      </c>
      <c r="BC26" s="14"/>
      <c r="BD26" s="15">
        <f t="shared" si="35"/>
        <v>4378.1772300000002</v>
      </c>
      <c r="BE26" s="14">
        <f t="shared" si="9"/>
        <v>4378.1772300000002</v>
      </c>
      <c r="BF26" s="10"/>
      <c r="BG26" s="14"/>
      <c r="BH26" s="14">
        <f t="shared" si="36"/>
        <v>2007.9824450000001</v>
      </c>
      <c r="BI26" s="14">
        <f t="shared" si="10"/>
        <v>2007.9824450000001</v>
      </c>
      <c r="BJ26" s="10"/>
      <c r="BK26" s="14"/>
      <c r="BL26" s="14">
        <f t="shared" si="37"/>
        <v>415.80617749999999</v>
      </c>
      <c r="BM26" s="14">
        <f t="shared" si="11"/>
        <v>415.80617749999999</v>
      </c>
      <c r="BN26" s="10"/>
      <c r="BO26" s="3"/>
      <c r="BP26" s="3">
        <f t="shared" si="38"/>
        <v>44453.364584999996</v>
      </c>
      <c r="BQ26" s="3">
        <f t="shared" si="12"/>
        <v>44453.364584999996</v>
      </c>
      <c r="BR26" s="14"/>
      <c r="BS26" s="14"/>
      <c r="BT26" s="14">
        <f t="shared" si="39"/>
        <v>244.48161499999998</v>
      </c>
      <c r="BU26" s="14">
        <f t="shared" si="13"/>
        <v>244.48161499999998</v>
      </c>
      <c r="BV26" s="14"/>
      <c r="BW26" s="14"/>
      <c r="BX26" s="14">
        <f t="shared" si="40"/>
        <v>258.12900749999994</v>
      </c>
      <c r="BY26" s="14">
        <f t="shared" si="14"/>
        <v>258.12900749999994</v>
      </c>
      <c r="BZ26" s="14"/>
      <c r="CA26" s="14"/>
      <c r="CB26" s="14">
        <f t="shared" si="41"/>
        <v>72.395609999999991</v>
      </c>
      <c r="CC26" s="14">
        <f t="shared" si="15"/>
        <v>72.395609999999991</v>
      </c>
      <c r="CD26" s="14"/>
      <c r="CE26" s="14"/>
      <c r="CF26" s="14">
        <f t="shared" si="42"/>
        <v>1334.0472600000001</v>
      </c>
      <c r="CG26" s="14">
        <f t="shared" si="16"/>
        <v>1334.0472600000001</v>
      </c>
      <c r="CH26" s="14"/>
      <c r="CI26" s="14"/>
      <c r="CJ26" s="14">
        <f t="shared" si="43"/>
        <v>1988.5363750000001</v>
      </c>
      <c r="CK26" s="14">
        <f t="shared" si="17"/>
        <v>1988.5363750000001</v>
      </c>
      <c r="CL26" s="14"/>
      <c r="CM26" s="14"/>
      <c r="CN26" s="14">
        <f t="shared" si="44"/>
        <v>23429</v>
      </c>
      <c r="CO26" s="14">
        <f t="shared" si="18"/>
        <v>23429</v>
      </c>
      <c r="CP26" s="14"/>
      <c r="CQ26" s="14"/>
      <c r="CR26" s="14">
        <f t="shared" si="70"/>
        <v>1162.195545</v>
      </c>
      <c r="CS26" s="14">
        <f t="shared" si="19"/>
        <v>1162.195545</v>
      </c>
      <c r="CT26" s="14"/>
      <c r="CU26" s="14"/>
      <c r="CV26" s="14">
        <f t="shared" si="45"/>
        <v>9291.2971025000006</v>
      </c>
      <c r="CW26" s="14">
        <f t="shared" si="20"/>
        <v>9291.2971025000006</v>
      </c>
      <c r="CX26" s="14"/>
      <c r="CY26" s="14"/>
      <c r="CZ26" s="14">
        <f t="shared" si="46"/>
        <v>5086.3187550000002</v>
      </c>
      <c r="DA26" s="14">
        <f t="shared" si="21"/>
        <v>5086.3187550000002</v>
      </c>
      <c r="DB26" s="14"/>
      <c r="DC26" s="14"/>
      <c r="DD26" s="14">
        <f t="shared" si="47"/>
        <v>504.60208750000004</v>
      </c>
      <c r="DE26" s="14">
        <f t="shared" si="22"/>
        <v>504.60208750000004</v>
      </c>
      <c r="DF26" s="14"/>
      <c r="DG26" s="14"/>
      <c r="DH26" s="14">
        <f t="shared" si="48"/>
        <v>35848.127175000001</v>
      </c>
      <c r="DI26" s="14">
        <f t="shared" si="23"/>
        <v>35848.127175000001</v>
      </c>
      <c r="DJ26" s="14"/>
      <c r="DK26" s="14"/>
      <c r="DL26" s="14">
        <f t="shared" si="49"/>
        <v>8452.3631850000002</v>
      </c>
      <c r="DM26" s="14">
        <f t="shared" si="24"/>
        <v>8452.3631850000002</v>
      </c>
      <c r="DN26" s="14"/>
      <c r="DO26" s="14"/>
      <c r="DP26" s="14">
        <f t="shared" si="50"/>
        <v>1407.3214575</v>
      </c>
      <c r="DQ26" s="14">
        <f t="shared" si="51"/>
        <v>1407.3214575</v>
      </c>
      <c r="DR26" s="14"/>
      <c r="DS26" s="14"/>
      <c r="DT26" s="14">
        <f t="shared" si="52"/>
        <v>1514.8019950000003</v>
      </c>
      <c r="DU26" s="14">
        <f t="shared" si="25"/>
        <v>1514.8019950000003</v>
      </c>
      <c r="DV26" s="14"/>
      <c r="DW26" s="14"/>
      <c r="DX26" s="14">
        <f t="shared" si="71"/>
        <v>115522.95175750001</v>
      </c>
      <c r="DY26" s="14">
        <f t="shared" si="26"/>
        <v>115522.95175750001</v>
      </c>
      <c r="DZ26" s="14"/>
      <c r="EA26" s="14"/>
      <c r="EB26" s="14"/>
      <c r="EC26" s="14">
        <f t="shared" si="27"/>
        <v>0</v>
      </c>
    </row>
    <row r="27" spans="1:133" x14ac:dyDescent="0.2">
      <c r="A27" s="2">
        <v>42095</v>
      </c>
      <c r="C27" s="15">
        <v>18845000</v>
      </c>
      <c r="D27" s="15">
        <v>1757150</v>
      </c>
      <c r="E27" s="15">
        <v>35000</v>
      </c>
      <c r="F27" s="15">
        <v>121375</v>
      </c>
      <c r="H27" s="15">
        <v>67000</v>
      </c>
      <c r="J27" s="15">
        <v>83500</v>
      </c>
      <c r="L27" s="15">
        <v>194350</v>
      </c>
      <c r="O27" s="15">
        <f t="shared" si="31"/>
        <v>18880000</v>
      </c>
      <c r="P27" s="15">
        <f t="shared" si="28"/>
        <v>2223375</v>
      </c>
      <c r="Q27" s="15">
        <f t="shared" si="3"/>
        <v>21103375</v>
      </c>
      <c r="S27" s="15"/>
      <c r="T27" s="15"/>
      <c r="U27" s="15"/>
      <c r="AA27" s="14">
        <v>3020000</v>
      </c>
      <c r="AB27" s="14">
        <v>325375</v>
      </c>
      <c r="AC27" s="14">
        <f t="shared" si="4"/>
        <v>3345375</v>
      </c>
      <c r="AE27" s="14">
        <v>3600000</v>
      </c>
      <c r="AF27" s="14">
        <v>497125</v>
      </c>
      <c r="AG27" s="14">
        <f t="shared" si="5"/>
        <v>4097125</v>
      </c>
      <c r="AI27" s="14">
        <v>4860000</v>
      </c>
      <c r="AJ27" s="14">
        <v>121500</v>
      </c>
      <c r="AK27" s="14">
        <f t="shared" si="6"/>
        <v>4981500</v>
      </c>
      <c r="AM27" s="14">
        <v>5035000</v>
      </c>
      <c r="AN27" s="14">
        <v>693650</v>
      </c>
      <c r="AO27" s="14">
        <f t="shared" si="7"/>
        <v>5728650</v>
      </c>
      <c r="AQ27" s="15">
        <f t="shared" si="32"/>
        <v>2365000</v>
      </c>
      <c r="AR27" s="15">
        <f t="shared" si="29"/>
        <v>585725</v>
      </c>
      <c r="AS27" s="15">
        <f t="shared" si="1"/>
        <v>2950725</v>
      </c>
      <c r="AU27" s="14">
        <f t="shared" si="33"/>
        <v>1325801.4990000001</v>
      </c>
      <c r="AV27" s="14">
        <f t="shared" si="33"/>
        <v>328353.10063499998</v>
      </c>
      <c r="AW27" s="14">
        <f t="shared" si="30"/>
        <v>1654154.5996350001</v>
      </c>
      <c r="AY27" s="14">
        <f t="shared" si="34"/>
        <v>1039198.5009999998</v>
      </c>
      <c r="AZ27" s="15">
        <f t="shared" si="8"/>
        <v>257371.89936499996</v>
      </c>
      <c r="BA27" s="14">
        <f t="shared" si="2"/>
        <v>1296570.4003649997</v>
      </c>
      <c r="BC27" s="14">
        <f t="shared" si="53"/>
        <v>17677.902000000002</v>
      </c>
      <c r="BD27" s="15">
        <f t="shared" si="35"/>
        <v>4378.1772300000002</v>
      </c>
      <c r="BE27" s="14">
        <f t="shared" si="9"/>
        <v>22056.079230000003</v>
      </c>
      <c r="BG27" s="14">
        <f t="shared" si="54"/>
        <v>8107.6930000000002</v>
      </c>
      <c r="BH27" s="14">
        <f t="shared" si="36"/>
        <v>2007.9824450000001</v>
      </c>
      <c r="BI27" s="14">
        <f t="shared" si="10"/>
        <v>10115.675445000001</v>
      </c>
      <c r="BK27" s="14">
        <f t="shared" si="55"/>
        <v>1678.9135000000001</v>
      </c>
      <c r="BL27" s="14">
        <f t="shared" si="37"/>
        <v>415.80617749999999</v>
      </c>
      <c r="BM27" s="14">
        <f t="shared" si="11"/>
        <v>2094.7196775000002</v>
      </c>
      <c r="BO27" s="3">
        <f t="shared" si="56"/>
        <v>179490.72899999999</v>
      </c>
      <c r="BP27" s="3">
        <f t="shared" si="38"/>
        <v>44453.364584999996</v>
      </c>
      <c r="BQ27" s="3">
        <f t="shared" si="12"/>
        <v>223944.093585</v>
      </c>
      <c r="BR27" s="14"/>
      <c r="BS27" s="14">
        <f t="shared" si="57"/>
        <v>987.15099999999995</v>
      </c>
      <c r="BT27" s="14">
        <f t="shared" si="39"/>
        <v>244.48161499999998</v>
      </c>
      <c r="BU27" s="14">
        <f t="shared" si="13"/>
        <v>1231.632615</v>
      </c>
      <c r="BV27" s="14"/>
      <c r="BW27" s="14">
        <f t="shared" si="58"/>
        <v>1042.2555</v>
      </c>
      <c r="BX27" s="14">
        <f t="shared" si="40"/>
        <v>258.12900749999994</v>
      </c>
      <c r="BY27" s="14">
        <f t="shared" si="14"/>
        <v>1300.3845074999999</v>
      </c>
      <c r="BZ27" s="14"/>
      <c r="CA27" s="14">
        <f t="shared" si="59"/>
        <v>292.31399999999996</v>
      </c>
      <c r="CB27" s="14">
        <f t="shared" si="41"/>
        <v>72.395609999999991</v>
      </c>
      <c r="CC27" s="14">
        <f t="shared" si="15"/>
        <v>364.70960999999994</v>
      </c>
      <c r="CD27" s="14"/>
      <c r="CE27" s="14">
        <f t="shared" si="60"/>
        <v>5386.5240000000003</v>
      </c>
      <c r="CF27" s="14">
        <f t="shared" si="42"/>
        <v>1334.0472600000001</v>
      </c>
      <c r="CG27" s="14">
        <f t="shared" si="16"/>
        <v>6720.5712600000006</v>
      </c>
      <c r="CH27" s="14"/>
      <c r="CI27" s="14">
        <f t="shared" si="61"/>
        <v>8029.1750000000002</v>
      </c>
      <c r="CJ27" s="14">
        <f t="shared" si="43"/>
        <v>1988.5363750000001</v>
      </c>
      <c r="CK27" s="14">
        <f t="shared" si="17"/>
        <v>10017.711375000001</v>
      </c>
      <c r="CL27" s="14"/>
      <c r="CM27" s="14">
        <f t="shared" si="62"/>
        <v>94600</v>
      </c>
      <c r="CN27" s="14">
        <f t="shared" si="44"/>
        <v>23429</v>
      </c>
      <c r="CO27" s="14">
        <f t="shared" si="18"/>
        <v>118029</v>
      </c>
      <c r="CP27" s="14"/>
      <c r="CQ27" s="14">
        <f t="shared" si="72"/>
        <v>4692.6330000000007</v>
      </c>
      <c r="CR27" s="14">
        <f t="shared" si="70"/>
        <v>1162.195545</v>
      </c>
      <c r="CS27" s="14">
        <f t="shared" si="19"/>
        <v>5854.8285450000003</v>
      </c>
      <c r="CT27" s="14"/>
      <c r="CU27" s="14">
        <f t="shared" si="63"/>
        <v>37515.758500000004</v>
      </c>
      <c r="CV27" s="14">
        <f t="shared" si="45"/>
        <v>9291.2971025000006</v>
      </c>
      <c r="CW27" s="14">
        <f t="shared" si="20"/>
        <v>46807.055602500004</v>
      </c>
      <c r="CX27" s="14"/>
      <c r="CY27" s="14">
        <f t="shared" si="64"/>
        <v>20537.187000000002</v>
      </c>
      <c r="CZ27" s="14">
        <f t="shared" si="46"/>
        <v>5086.3187550000002</v>
      </c>
      <c r="DA27" s="14">
        <f t="shared" si="21"/>
        <v>25623.505755000002</v>
      </c>
      <c r="DB27" s="14"/>
      <c r="DC27" s="14">
        <f t="shared" si="65"/>
        <v>2037.4475</v>
      </c>
      <c r="DD27" s="14">
        <f t="shared" si="47"/>
        <v>504.60208750000004</v>
      </c>
      <c r="DE27" s="14">
        <f t="shared" si="22"/>
        <v>2542.0495875000001</v>
      </c>
      <c r="DF27" s="14"/>
      <c r="DG27" s="14">
        <f t="shared" si="66"/>
        <v>144745.095</v>
      </c>
      <c r="DH27" s="14">
        <f t="shared" si="48"/>
        <v>35848.127175000001</v>
      </c>
      <c r="DI27" s="14">
        <f t="shared" si="23"/>
        <v>180593.222175</v>
      </c>
      <c r="DJ27" s="14"/>
      <c r="DK27" s="14">
        <f t="shared" si="67"/>
        <v>34128.368999999999</v>
      </c>
      <c r="DL27" s="14">
        <f t="shared" si="49"/>
        <v>8452.3631850000002</v>
      </c>
      <c r="DM27" s="14">
        <f t="shared" si="24"/>
        <v>42580.732185000001</v>
      </c>
      <c r="DN27" s="14"/>
      <c r="DO27" s="14">
        <f t="shared" si="68"/>
        <v>5682.3855000000003</v>
      </c>
      <c r="DP27" s="14">
        <f t="shared" si="50"/>
        <v>1407.3214575</v>
      </c>
      <c r="DQ27" s="14">
        <f t="shared" si="51"/>
        <v>7089.7069575000005</v>
      </c>
      <c r="DR27" s="14"/>
      <c r="DS27" s="14">
        <f t="shared" si="69"/>
        <v>6116.3630000000003</v>
      </c>
      <c r="DT27" s="14">
        <f t="shared" si="52"/>
        <v>1514.8019950000003</v>
      </c>
      <c r="DU27" s="14">
        <f t="shared" si="25"/>
        <v>7631.164995000001</v>
      </c>
      <c r="DV27" s="14"/>
      <c r="DW27" s="14">
        <f t="shared" si="73"/>
        <v>466450.60549999995</v>
      </c>
      <c r="DX27" s="14">
        <f t="shared" si="71"/>
        <v>115522.95175750001</v>
      </c>
      <c r="DY27" s="14">
        <f t="shared" si="26"/>
        <v>581973.55725750001</v>
      </c>
      <c r="DZ27" s="14"/>
      <c r="EA27" s="14"/>
      <c r="EB27" s="14"/>
      <c r="EC27" s="14">
        <f t="shared" si="27"/>
        <v>0</v>
      </c>
    </row>
    <row r="28" spans="1:133" x14ac:dyDescent="0.2">
      <c r="A28" s="2">
        <v>42278</v>
      </c>
      <c r="D28" s="15">
        <v>0</v>
      </c>
      <c r="F28" s="15">
        <v>120850</v>
      </c>
      <c r="H28" s="15">
        <v>67000</v>
      </c>
      <c r="J28" s="15">
        <v>83500</v>
      </c>
      <c r="L28" s="15">
        <v>194350</v>
      </c>
      <c r="N28" s="15">
        <v>1399263</v>
      </c>
      <c r="P28" s="15">
        <f t="shared" si="28"/>
        <v>1864963</v>
      </c>
      <c r="Q28" s="15">
        <f t="shared" si="3"/>
        <v>1864963</v>
      </c>
      <c r="S28" s="15"/>
      <c r="T28" s="15"/>
      <c r="U28" s="15"/>
      <c r="AB28" s="14">
        <v>269675</v>
      </c>
      <c r="AC28" s="14">
        <f t="shared" si="4"/>
        <v>269675</v>
      </c>
      <c r="AF28" s="14">
        <v>427656</v>
      </c>
      <c r="AG28" s="14">
        <f t="shared" si="5"/>
        <v>427656</v>
      </c>
      <c r="AN28" s="14">
        <v>635088</v>
      </c>
      <c r="AO28" s="14">
        <f t="shared" si="7"/>
        <v>635088</v>
      </c>
      <c r="AQ28" s="15"/>
      <c r="AR28" s="15">
        <f t="shared" si="29"/>
        <v>532544</v>
      </c>
      <c r="AS28" s="15">
        <f t="shared" si="1"/>
        <v>532544</v>
      </c>
      <c r="AV28" s="14">
        <f t="shared" si="33"/>
        <v>298540.22557439998</v>
      </c>
      <c r="AW28" s="14">
        <f t="shared" si="30"/>
        <v>298540.22557439998</v>
      </c>
      <c r="AY28" s="14"/>
      <c r="AZ28" s="15">
        <f t="shared" si="8"/>
        <v>234003.77442559996</v>
      </c>
      <c r="BA28" s="14">
        <f t="shared" si="2"/>
        <v>234003.77442559996</v>
      </c>
      <c r="BC28" s="14"/>
      <c r="BD28" s="15">
        <f t="shared" si="35"/>
        <v>3980.6598912000004</v>
      </c>
      <c r="BE28" s="14">
        <f t="shared" si="9"/>
        <v>3980.6598912000004</v>
      </c>
      <c r="BG28" s="14"/>
      <c r="BH28" s="14">
        <f t="shared" si="36"/>
        <v>1825.6673407999999</v>
      </c>
      <c r="BI28" s="14">
        <f t="shared" si="10"/>
        <v>1825.6673407999999</v>
      </c>
      <c r="BK28" s="14"/>
      <c r="BL28" s="14">
        <f t="shared" si="37"/>
        <v>378.05298559999994</v>
      </c>
      <c r="BM28" s="14">
        <f t="shared" si="11"/>
        <v>378.05298559999994</v>
      </c>
      <c r="BO28" s="3"/>
      <c r="BP28" s="3">
        <f t="shared" si="38"/>
        <v>40417.2138624</v>
      </c>
      <c r="BQ28" s="3">
        <f t="shared" si="12"/>
        <v>40417.2138624</v>
      </c>
      <c r="BR28" s="14"/>
      <c r="BS28" s="14"/>
      <c r="BT28" s="14">
        <f t="shared" si="39"/>
        <v>222.28386559999998</v>
      </c>
      <c r="BU28" s="14">
        <f t="shared" si="13"/>
        <v>222.28386559999998</v>
      </c>
      <c r="BV28" s="14"/>
      <c r="BW28" s="14"/>
      <c r="BX28" s="14">
        <f t="shared" si="40"/>
        <v>234.69214079999998</v>
      </c>
      <c r="BY28" s="14">
        <f t="shared" si="14"/>
        <v>234.69214079999998</v>
      </c>
      <c r="BZ28" s="14"/>
      <c r="CA28" s="14"/>
      <c r="CB28" s="14">
        <f t="shared" si="41"/>
        <v>65.822438399999996</v>
      </c>
      <c r="CC28" s="14">
        <f t="shared" si="15"/>
        <v>65.822438399999996</v>
      </c>
      <c r="CD28" s="14"/>
      <c r="CE28" s="14"/>
      <c r="CF28" s="14">
        <f t="shared" si="42"/>
        <v>1212.9222144</v>
      </c>
      <c r="CG28" s="14">
        <f t="shared" si="16"/>
        <v>1212.9222144</v>
      </c>
      <c r="CH28" s="14"/>
      <c r="CI28" s="14"/>
      <c r="CJ28" s="14">
        <f t="shared" si="43"/>
        <v>1807.9868800000002</v>
      </c>
      <c r="CK28" s="14">
        <f t="shared" si="17"/>
        <v>1807.9868800000002</v>
      </c>
      <c r="CL28" s="14"/>
      <c r="CM28" s="14"/>
      <c r="CN28" s="14">
        <f t="shared" si="44"/>
        <v>21301.759999999998</v>
      </c>
      <c r="CO28" s="14">
        <f t="shared" si="18"/>
        <v>21301.759999999998</v>
      </c>
      <c r="CP28" s="14"/>
      <c r="CQ28" s="14"/>
      <c r="CR28" s="14">
        <f t="shared" si="70"/>
        <v>1056.6738048</v>
      </c>
      <c r="CS28" s="14">
        <f t="shared" si="19"/>
        <v>1056.6738048</v>
      </c>
      <c r="CT28" s="14"/>
      <c r="CU28" s="14"/>
      <c r="CV28" s="14">
        <f t="shared" si="45"/>
        <v>8447.6922176000007</v>
      </c>
      <c r="CW28" s="14">
        <f t="shared" si="20"/>
        <v>8447.6922176000007</v>
      </c>
      <c r="CX28" s="14"/>
      <c r="CY28" s="14"/>
      <c r="CZ28" s="14">
        <f t="shared" si="46"/>
        <v>4624.5055872000003</v>
      </c>
      <c r="DA28" s="14">
        <f t="shared" si="21"/>
        <v>4624.5055872000003</v>
      </c>
      <c r="DB28" s="14"/>
      <c r="DC28" s="14"/>
      <c r="DD28" s="14">
        <f t="shared" si="47"/>
        <v>458.78665599999999</v>
      </c>
      <c r="DE28" s="14">
        <f t="shared" si="22"/>
        <v>458.78665599999999</v>
      </c>
      <c r="DF28" s="14"/>
      <c r="DG28" s="14"/>
      <c r="DH28" s="14">
        <f t="shared" si="48"/>
        <v>32593.290432000002</v>
      </c>
      <c r="DI28" s="14">
        <f t="shared" si="23"/>
        <v>32593.290432000002</v>
      </c>
      <c r="DJ28" s="14"/>
      <c r="DK28" s="14"/>
      <c r="DL28" s="14">
        <f t="shared" si="49"/>
        <v>7684.9294464000004</v>
      </c>
      <c r="DM28" s="14">
        <f t="shared" si="24"/>
        <v>7684.9294464000004</v>
      </c>
      <c r="DN28" s="14"/>
      <c r="DO28" s="14"/>
      <c r="DP28" s="14">
        <f t="shared" si="50"/>
        <v>1279.5434688</v>
      </c>
      <c r="DQ28" s="14">
        <f t="shared" si="51"/>
        <v>1279.5434688</v>
      </c>
      <c r="DR28" s="14"/>
      <c r="DS28" s="14"/>
      <c r="DT28" s="14">
        <f t="shared" si="52"/>
        <v>1377.2652928000002</v>
      </c>
      <c r="DU28" s="14">
        <f t="shared" si="25"/>
        <v>1377.2652928000002</v>
      </c>
      <c r="DV28" s="14"/>
      <c r="DW28" s="14"/>
      <c r="DX28" s="14">
        <f t="shared" si="71"/>
        <v>105034.0259008</v>
      </c>
      <c r="DY28" s="14">
        <f t="shared" si="26"/>
        <v>105034.0259008</v>
      </c>
      <c r="DZ28" s="14"/>
      <c r="EA28" s="14"/>
      <c r="EB28" s="14"/>
      <c r="EC28" s="14">
        <f t="shared" si="27"/>
        <v>0</v>
      </c>
    </row>
    <row r="29" spans="1:133" x14ac:dyDescent="0.2">
      <c r="A29" s="2">
        <v>42461</v>
      </c>
      <c r="C29" s="15">
        <v>0</v>
      </c>
      <c r="D29" s="15">
        <v>0</v>
      </c>
      <c r="E29" s="15">
        <v>25000</v>
      </c>
      <c r="F29" s="15">
        <v>120850</v>
      </c>
      <c r="H29" s="15">
        <v>67000</v>
      </c>
      <c r="J29" s="15">
        <v>83500</v>
      </c>
      <c r="L29" s="15">
        <v>194350</v>
      </c>
      <c r="M29" s="15">
        <v>13920000</v>
      </c>
      <c r="N29" s="15">
        <v>1216750</v>
      </c>
      <c r="O29" s="15">
        <f t="shared" si="31"/>
        <v>13945000</v>
      </c>
      <c r="P29" s="15">
        <f t="shared" si="28"/>
        <v>1682450</v>
      </c>
      <c r="Q29" s="15">
        <f t="shared" si="3"/>
        <v>15627450</v>
      </c>
      <c r="S29" s="15"/>
      <c r="T29" s="15"/>
      <c r="U29" s="15"/>
      <c r="AA29" s="14">
        <v>3005000</v>
      </c>
      <c r="AB29" s="14">
        <v>234500</v>
      </c>
      <c r="AC29" s="14">
        <f t="shared" si="4"/>
        <v>3239500</v>
      </c>
      <c r="AE29" s="14">
        <v>3585000</v>
      </c>
      <c r="AF29" s="14">
        <v>371875</v>
      </c>
      <c r="AG29" s="14">
        <f t="shared" si="5"/>
        <v>3956875</v>
      </c>
      <c r="AM29" s="14">
        <v>5005000</v>
      </c>
      <c r="AN29" s="14">
        <v>552250</v>
      </c>
      <c r="AO29" s="14">
        <f t="shared" si="7"/>
        <v>5557250</v>
      </c>
      <c r="AQ29" s="15">
        <f t="shared" si="32"/>
        <v>2350000</v>
      </c>
      <c r="AR29" s="15">
        <f t="shared" si="29"/>
        <v>523825</v>
      </c>
      <c r="AS29" s="15">
        <f t="shared" si="1"/>
        <v>2873825</v>
      </c>
      <c r="AU29" s="14">
        <f t="shared" si="33"/>
        <v>1317392.6100000001</v>
      </c>
      <c r="AV29" s="14">
        <f t="shared" si="33"/>
        <v>293652.418695</v>
      </c>
      <c r="AW29" s="14">
        <f t="shared" si="30"/>
        <v>1611045.0286950001</v>
      </c>
      <c r="AY29" s="14">
        <f t="shared" si="34"/>
        <v>1032607.3899999999</v>
      </c>
      <c r="AZ29" s="15">
        <f t="shared" si="8"/>
        <v>230172.581305</v>
      </c>
      <c r="BA29" s="14">
        <f t="shared" si="2"/>
        <v>1262779.9713049999</v>
      </c>
      <c r="BC29" s="14">
        <f t="shared" si="53"/>
        <v>17565.78</v>
      </c>
      <c r="BD29" s="15">
        <f t="shared" si="35"/>
        <v>3915.48711</v>
      </c>
      <c r="BE29" s="14">
        <f t="shared" si="9"/>
        <v>21481.267110000001</v>
      </c>
      <c r="BG29" s="14">
        <f t="shared" si="54"/>
        <v>8056.27</v>
      </c>
      <c r="BH29" s="14">
        <f t="shared" si="36"/>
        <v>1795.776865</v>
      </c>
      <c r="BI29" s="14">
        <f t="shared" si="10"/>
        <v>9852.0468650000003</v>
      </c>
      <c r="BK29" s="14">
        <f t="shared" si="55"/>
        <v>1668.2650000000001</v>
      </c>
      <c r="BL29" s="14">
        <f t="shared" si="37"/>
        <v>371.86336750000004</v>
      </c>
      <c r="BM29" s="14">
        <f t="shared" si="11"/>
        <v>2040.1283675000002</v>
      </c>
      <c r="BO29" s="3">
        <f t="shared" si="56"/>
        <v>178352.31</v>
      </c>
      <c r="BP29" s="3">
        <f t="shared" si="38"/>
        <v>39755.488845</v>
      </c>
      <c r="BQ29" s="3">
        <f t="shared" si="12"/>
        <v>218107.79884499998</v>
      </c>
      <c r="BR29" s="14"/>
      <c r="BS29" s="14">
        <f t="shared" si="57"/>
        <v>980.89</v>
      </c>
      <c r="BT29" s="14">
        <f t="shared" si="39"/>
        <v>218.644555</v>
      </c>
      <c r="BU29" s="14">
        <f t="shared" si="13"/>
        <v>1199.534555</v>
      </c>
      <c r="BV29" s="14"/>
      <c r="BW29" s="14">
        <f t="shared" si="58"/>
        <v>1035.645</v>
      </c>
      <c r="BX29" s="14">
        <f t="shared" si="40"/>
        <v>230.84967749999998</v>
      </c>
      <c r="BY29" s="14">
        <f t="shared" si="14"/>
        <v>1266.4946774999999</v>
      </c>
      <c r="BZ29" s="14"/>
      <c r="CA29" s="14">
        <f t="shared" si="59"/>
        <v>290.45999999999998</v>
      </c>
      <c r="CB29" s="14">
        <f t="shared" si="41"/>
        <v>64.744770000000003</v>
      </c>
      <c r="CC29" s="14">
        <f t="shared" si="15"/>
        <v>355.20477</v>
      </c>
      <c r="CD29" s="14"/>
      <c r="CE29" s="14">
        <f t="shared" si="60"/>
        <v>5352.36</v>
      </c>
      <c r="CF29" s="14">
        <f t="shared" si="42"/>
        <v>1193.0638200000001</v>
      </c>
      <c r="CG29" s="14">
        <f t="shared" si="16"/>
        <v>6545.42382</v>
      </c>
      <c r="CH29" s="14"/>
      <c r="CI29" s="14">
        <f t="shared" si="61"/>
        <v>7978.25</v>
      </c>
      <c r="CJ29" s="14">
        <f t="shared" si="43"/>
        <v>1778.3858750000002</v>
      </c>
      <c r="CK29" s="14">
        <f t="shared" si="17"/>
        <v>9756.6358749999999</v>
      </c>
      <c r="CL29" s="14"/>
      <c r="CM29" s="14">
        <f t="shared" si="62"/>
        <v>94000</v>
      </c>
      <c r="CN29" s="14">
        <f t="shared" si="44"/>
        <v>20953</v>
      </c>
      <c r="CO29" s="14">
        <f t="shared" si="18"/>
        <v>114953</v>
      </c>
      <c r="CP29" s="14"/>
      <c r="CQ29" s="14">
        <f t="shared" si="72"/>
        <v>4662.8700000000008</v>
      </c>
      <c r="CR29" s="14">
        <f t="shared" si="70"/>
        <v>1039.3735650000001</v>
      </c>
      <c r="CS29" s="14">
        <f t="shared" si="19"/>
        <v>5702.2435650000007</v>
      </c>
      <c r="CT29" s="14"/>
      <c r="CU29" s="14">
        <f t="shared" si="63"/>
        <v>37277.815000000002</v>
      </c>
      <c r="CV29" s="14">
        <f t="shared" si="45"/>
        <v>8309.3835925000003</v>
      </c>
      <c r="CW29" s="14">
        <f t="shared" si="20"/>
        <v>45587.198592500004</v>
      </c>
      <c r="CX29" s="14"/>
      <c r="CY29" s="14">
        <f t="shared" si="64"/>
        <v>20406.93</v>
      </c>
      <c r="CZ29" s="14">
        <f t="shared" si="46"/>
        <v>4548.7915350000003</v>
      </c>
      <c r="DA29" s="14">
        <f t="shared" si="21"/>
        <v>24955.721535000001</v>
      </c>
      <c r="DB29" s="14"/>
      <c r="DC29" s="14">
        <f t="shared" si="65"/>
        <v>2024.5250000000001</v>
      </c>
      <c r="DD29" s="14">
        <f t="shared" si="47"/>
        <v>451.2752375</v>
      </c>
      <c r="DE29" s="14">
        <f t="shared" si="22"/>
        <v>2475.8002375000001</v>
      </c>
      <c r="DF29" s="14"/>
      <c r="DG29" s="14">
        <f t="shared" si="66"/>
        <v>143827.04999999999</v>
      </c>
      <c r="DH29" s="14">
        <f t="shared" si="48"/>
        <v>32059.661475000001</v>
      </c>
      <c r="DI29" s="14">
        <f t="shared" si="23"/>
        <v>175886.71147499999</v>
      </c>
      <c r="DJ29" s="14"/>
      <c r="DK29" s="14">
        <f t="shared" si="67"/>
        <v>33911.910000000003</v>
      </c>
      <c r="DL29" s="14">
        <f t="shared" si="49"/>
        <v>7559.1090450000011</v>
      </c>
      <c r="DM29" s="14">
        <f t="shared" si="24"/>
        <v>41471.019045000008</v>
      </c>
      <c r="DN29" s="14"/>
      <c r="DO29" s="14">
        <f t="shared" si="68"/>
        <v>5646.3450000000003</v>
      </c>
      <c r="DP29" s="14">
        <f t="shared" si="50"/>
        <v>1258.5943275</v>
      </c>
      <c r="DQ29" s="14">
        <f t="shared" si="51"/>
        <v>6904.9393275000002</v>
      </c>
      <c r="DR29" s="14"/>
      <c r="DS29" s="14">
        <f t="shared" si="69"/>
        <v>6077.57</v>
      </c>
      <c r="DT29" s="14">
        <f t="shared" si="52"/>
        <v>1354.7162150000001</v>
      </c>
      <c r="DU29" s="14">
        <f t="shared" si="25"/>
        <v>7432.2862150000001</v>
      </c>
      <c r="DV29" s="14"/>
      <c r="DW29" s="14">
        <f t="shared" si="73"/>
        <v>463492.14500000002</v>
      </c>
      <c r="DX29" s="14">
        <f t="shared" si="71"/>
        <v>103314.37142750001</v>
      </c>
      <c r="DY29" s="14">
        <f t="shared" si="26"/>
        <v>566806.51642750006</v>
      </c>
      <c r="DZ29" s="14"/>
      <c r="EA29" s="14"/>
      <c r="EB29" s="14"/>
      <c r="EC29" s="14">
        <f t="shared" si="27"/>
        <v>0</v>
      </c>
    </row>
    <row r="30" spans="1:133" x14ac:dyDescent="0.2">
      <c r="A30" s="2">
        <v>42644</v>
      </c>
      <c r="D30" s="15">
        <v>0</v>
      </c>
      <c r="F30" s="15">
        <v>120475</v>
      </c>
      <c r="H30" s="15">
        <v>67000</v>
      </c>
      <c r="J30" s="15">
        <v>83500</v>
      </c>
      <c r="K30" s="15">
        <v>2370000</v>
      </c>
      <c r="L30" s="15">
        <v>194350</v>
      </c>
      <c r="N30" s="15">
        <v>868750</v>
      </c>
      <c r="O30" s="15">
        <f t="shared" si="31"/>
        <v>2370000</v>
      </c>
      <c r="P30" s="15">
        <f t="shared" si="28"/>
        <v>1334075</v>
      </c>
      <c r="Q30" s="15">
        <f t="shared" si="3"/>
        <v>3704075</v>
      </c>
      <c r="S30" s="15"/>
      <c r="T30" s="15"/>
      <c r="U30" s="15"/>
      <c r="AB30" s="14">
        <v>159375</v>
      </c>
      <c r="AC30" s="14">
        <f t="shared" si="4"/>
        <v>159375</v>
      </c>
      <c r="AF30" s="14">
        <v>282250</v>
      </c>
      <c r="AG30" s="14">
        <f t="shared" si="5"/>
        <v>282250</v>
      </c>
      <c r="AN30" s="14">
        <v>427125</v>
      </c>
      <c r="AO30" s="14">
        <f t="shared" si="7"/>
        <v>427125</v>
      </c>
      <c r="AQ30" s="15">
        <f t="shared" si="32"/>
        <v>2370000</v>
      </c>
      <c r="AR30" s="15">
        <f t="shared" si="29"/>
        <v>465325</v>
      </c>
      <c r="AS30" s="15">
        <f t="shared" si="1"/>
        <v>2835325</v>
      </c>
      <c r="AU30" s="14">
        <f t="shared" si="33"/>
        <v>1328604.4620000001</v>
      </c>
      <c r="AV30" s="14">
        <f t="shared" si="33"/>
        <v>260857.75159500001</v>
      </c>
      <c r="AW30" s="14">
        <f t="shared" si="30"/>
        <v>1589462.2135950001</v>
      </c>
      <c r="AY30" s="14">
        <f t="shared" si="34"/>
        <v>1041395.5379999999</v>
      </c>
      <c r="AZ30" s="15">
        <f t="shared" si="8"/>
        <v>204467.24840500002</v>
      </c>
      <c r="BA30" s="14">
        <f t="shared" si="2"/>
        <v>1245862.7864049999</v>
      </c>
      <c r="BC30" s="14">
        <f t="shared" si="53"/>
        <v>17715.276000000002</v>
      </c>
      <c r="BD30" s="15">
        <f t="shared" si="35"/>
        <v>3478.2113100000001</v>
      </c>
      <c r="BE30" s="14">
        <f t="shared" si="9"/>
        <v>21193.48731</v>
      </c>
      <c r="BG30" s="14">
        <f t="shared" si="54"/>
        <v>8124.8339999999998</v>
      </c>
      <c r="BH30" s="14">
        <f t="shared" si="36"/>
        <v>1595.227165</v>
      </c>
      <c r="BI30" s="14">
        <f t="shared" si="10"/>
        <v>9720.0611649999992</v>
      </c>
      <c r="BK30" s="14">
        <f t="shared" si="55"/>
        <v>1682.463</v>
      </c>
      <c r="BL30" s="14">
        <f t="shared" si="37"/>
        <v>330.33421750000002</v>
      </c>
      <c r="BM30" s="14">
        <f t="shared" si="11"/>
        <v>2012.7972175</v>
      </c>
      <c r="BO30" s="3">
        <f t="shared" si="56"/>
        <v>179870.20199999999</v>
      </c>
      <c r="BP30" s="3">
        <f t="shared" si="38"/>
        <v>35315.654745</v>
      </c>
      <c r="BQ30" s="3">
        <f t="shared" si="12"/>
        <v>215185.856745</v>
      </c>
      <c r="BR30" s="14"/>
      <c r="BS30" s="14">
        <f t="shared" si="57"/>
        <v>989.23800000000006</v>
      </c>
      <c r="BT30" s="14">
        <f t="shared" si="39"/>
        <v>194.22665499999999</v>
      </c>
      <c r="BU30" s="14">
        <f t="shared" si="13"/>
        <v>1183.464655</v>
      </c>
      <c r="BV30" s="14"/>
      <c r="BW30" s="14">
        <f t="shared" si="58"/>
        <v>1044.4589999999998</v>
      </c>
      <c r="BX30" s="14">
        <f t="shared" si="40"/>
        <v>205.06872749999999</v>
      </c>
      <c r="BY30" s="14">
        <f t="shared" si="14"/>
        <v>1249.5277274999999</v>
      </c>
      <c r="BZ30" s="14"/>
      <c r="CA30" s="14">
        <f t="shared" si="59"/>
        <v>292.93199999999996</v>
      </c>
      <c r="CB30" s="14">
        <f t="shared" si="41"/>
        <v>57.514169999999993</v>
      </c>
      <c r="CC30" s="14">
        <f t="shared" si="15"/>
        <v>350.44616999999994</v>
      </c>
      <c r="CD30" s="14"/>
      <c r="CE30" s="14">
        <f t="shared" si="60"/>
        <v>5397.9119999999994</v>
      </c>
      <c r="CF30" s="14">
        <f t="shared" si="42"/>
        <v>1059.82422</v>
      </c>
      <c r="CG30" s="14">
        <f t="shared" si="16"/>
        <v>6457.7362199999989</v>
      </c>
      <c r="CH30" s="14"/>
      <c r="CI30" s="14">
        <f t="shared" si="61"/>
        <v>8046.15</v>
      </c>
      <c r="CJ30" s="14">
        <f t="shared" si="43"/>
        <v>1579.7783750000003</v>
      </c>
      <c r="CK30" s="14">
        <f t="shared" si="17"/>
        <v>9625.9283749999995</v>
      </c>
      <c r="CL30" s="14"/>
      <c r="CM30" s="14">
        <f t="shared" si="62"/>
        <v>94800</v>
      </c>
      <c r="CN30" s="14">
        <f t="shared" si="44"/>
        <v>18613</v>
      </c>
      <c r="CO30" s="14">
        <f t="shared" si="18"/>
        <v>113413</v>
      </c>
      <c r="CP30" s="14"/>
      <c r="CQ30" s="14">
        <f t="shared" si="72"/>
        <v>4702.5540000000001</v>
      </c>
      <c r="CR30" s="14">
        <f t="shared" si="70"/>
        <v>923.297865</v>
      </c>
      <c r="CS30" s="14">
        <f t="shared" si="19"/>
        <v>5625.8518650000005</v>
      </c>
      <c r="CT30" s="14"/>
      <c r="CU30" s="14">
        <f t="shared" si="63"/>
        <v>37595.072999999997</v>
      </c>
      <c r="CV30" s="14">
        <f t="shared" si="45"/>
        <v>7381.4039425000001</v>
      </c>
      <c r="CW30" s="14">
        <f t="shared" si="20"/>
        <v>44976.476942499998</v>
      </c>
      <c r="CX30" s="14"/>
      <c r="CY30" s="14">
        <f t="shared" si="64"/>
        <v>20580.606</v>
      </c>
      <c r="CZ30" s="14">
        <f t="shared" si="46"/>
        <v>4040.7892350000002</v>
      </c>
      <c r="DA30" s="14">
        <f t="shared" si="21"/>
        <v>24621.395235</v>
      </c>
      <c r="DB30" s="14"/>
      <c r="DC30" s="14">
        <f t="shared" si="65"/>
        <v>2041.7550000000001</v>
      </c>
      <c r="DD30" s="14">
        <f t="shared" si="47"/>
        <v>400.87748749999997</v>
      </c>
      <c r="DE30" s="14">
        <f t="shared" si="22"/>
        <v>2442.6324875</v>
      </c>
      <c r="DF30" s="14"/>
      <c r="DG30" s="14">
        <f t="shared" si="66"/>
        <v>145051.10999999999</v>
      </c>
      <c r="DH30" s="14">
        <f t="shared" si="48"/>
        <v>28479.285975000003</v>
      </c>
      <c r="DI30" s="14">
        <f t="shared" si="23"/>
        <v>173530.39597499999</v>
      </c>
      <c r="DJ30" s="14"/>
      <c r="DK30" s="14">
        <f t="shared" si="67"/>
        <v>34200.522000000004</v>
      </c>
      <c r="DL30" s="14">
        <f t="shared" si="49"/>
        <v>6714.9189450000003</v>
      </c>
      <c r="DM30" s="14">
        <f t="shared" si="24"/>
        <v>40915.440945000002</v>
      </c>
      <c r="DN30" s="14"/>
      <c r="DO30" s="14">
        <f t="shared" si="68"/>
        <v>5694.3990000000003</v>
      </c>
      <c r="DP30" s="14">
        <f t="shared" si="50"/>
        <v>1118.0363775000001</v>
      </c>
      <c r="DQ30" s="14">
        <f t="shared" si="51"/>
        <v>6812.4353775</v>
      </c>
      <c r="DR30" s="14"/>
      <c r="DS30" s="14">
        <f t="shared" si="69"/>
        <v>6129.2939999999999</v>
      </c>
      <c r="DT30" s="14">
        <f t="shared" si="52"/>
        <v>1203.423515</v>
      </c>
      <c r="DU30" s="14">
        <f t="shared" si="25"/>
        <v>7332.7175150000003</v>
      </c>
      <c r="DV30" s="14"/>
      <c r="DW30" s="14">
        <f t="shared" si="73"/>
        <v>467436.75899999996</v>
      </c>
      <c r="DX30" s="14">
        <f t="shared" si="71"/>
        <v>91776.375477499998</v>
      </c>
      <c r="DY30" s="14">
        <f t="shared" si="26"/>
        <v>559213.13447749999</v>
      </c>
      <c r="DZ30" s="14"/>
      <c r="EA30" s="14"/>
      <c r="EB30" s="14"/>
      <c r="EC30" s="14">
        <f t="shared" si="27"/>
        <v>0</v>
      </c>
    </row>
    <row r="31" spans="1:133" x14ac:dyDescent="0.2">
      <c r="A31" s="2">
        <v>42826</v>
      </c>
      <c r="C31" s="15">
        <v>0</v>
      </c>
      <c r="D31" s="15">
        <v>0</v>
      </c>
      <c r="E31" s="15">
        <v>30000</v>
      </c>
      <c r="F31" s="15">
        <v>120475</v>
      </c>
      <c r="H31" s="15">
        <v>67000</v>
      </c>
      <c r="J31" s="15">
        <v>83500</v>
      </c>
      <c r="L31" s="15">
        <v>135100</v>
      </c>
      <c r="M31" s="15">
        <v>12220000</v>
      </c>
      <c r="N31" s="15">
        <v>868750</v>
      </c>
      <c r="O31" s="15">
        <f t="shared" si="31"/>
        <v>12250000</v>
      </c>
      <c r="P31" s="15">
        <f t="shared" si="28"/>
        <v>1274825</v>
      </c>
      <c r="Q31" s="15">
        <f t="shared" si="3"/>
        <v>13524825</v>
      </c>
      <c r="S31" s="15"/>
      <c r="T31" s="15"/>
      <c r="U31" s="15"/>
      <c r="AA31" s="14">
        <v>3170000</v>
      </c>
      <c r="AB31" s="14">
        <v>159375</v>
      </c>
      <c r="AC31" s="14">
        <f t="shared" si="4"/>
        <v>3329375</v>
      </c>
      <c r="AE31" s="14">
        <v>3775000</v>
      </c>
      <c r="AF31" s="14">
        <v>282250</v>
      </c>
      <c r="AG31" s="14">
        <f t="shared" si="5"/>
        <v>4057250</v>
      </c>
      <c r="AM31" s="14">
        <v>5275000</v>
      </c>
      <c r="AN31" s="14">
        <v>427125</v>
      </c>
      <c r="AO31" s="14">
        <f t="shared" si="7"/>
        <v>5702125</v>
      </c>
      <c r="AQ31" s="15">
        <f t="shared" si="32"/>
        <v>30000</v>
      </c>
      <c r="AR31" s="15">
        <f t="shared" si="29"/>
        <v>406075</v>
      </c>
      <c r="AS31" s="15">
        <f t="shared" si="1"/>
        <v>436075</v>
      </c>
      <c r="AU31" s="14">
        <f t="shared" si="33"/>
        <v>16817.777999999998</v>
      </c>
      <c r="AV31" s="14">
        <f t="shared" si="33"/>
        <v>227642.64004500001</v>
      </c>
      <c r="AW31" s="14">
        <f t="shared" si="30"/>
        <v>244460.418045</v>
      </c>
      <c r="AY31" s="14">
        <f t="shared" si="34"/>
        <v>13182.222</v>
      </c>
      <c r="AZ31" s="15">
        <f t="shared" si="8"/>
        <v>178432.35995499999</v>
      </c>
      <c r="BA31" s="14">
        <f t="shared" si="2"/>
        <v>191614.581955</v>
      </c>
      <c r="BC31" s="14">
        <f t="shared" si="53"/>
        <v>224.24400000000003</v>
      </c>
      <c r="BD31" s="15">
        <f t="shared" si="35"/>
        <v>3035.3294099999998</v>
      </c>
      <c r="BE31" s="14">
        <f t="shared" si="9"/>
        <v>3259.57341</v>
      </c>
      <c r="BG31" s="14">
        <f t="shared" si="54"/>
        <v>102.846</v>
      </c>
      <c r="BH31" s="14">
        <f t="shared" si="36"/>
        <v>1392.1063150000002</v>
      </c>
      <c r="BI31" s="14">
        <f t="shared" si="10"/>
        <v>1494.9523150000002</v>
      </c>
      <c r="BK31" s="14">
        <f t="shared" si="55"/>
        <v>21.296999999999997</v>
      </c>
      <c r="BL31" s="14">
        <f t="shared" si="37"/>
        <v>288.27264250000002</v>
      </c>
      <c r="BM31" s="14">
        <f t="shared" si="11"/>
        <v>309.56964249999999</v>
      </c>
      <c r="BO31" s="3">
        <f t="shared" si="56"/>
        <v>2276.8379999999997</v>
      </c>
      <c r="BP31" s="3">
        <f t="shared" si="38"/>
        <v>30818.899695</v>
      </c>
      <c r="BQ31" s="3">
        <f t="shared" si="12"/>
        <v>33095.737695000003</v>
      </c>
      <c r="BR31" s="14"/>
      <c r="BS31" s="14">
        <f t="shared" si="57"/>
        <v>12.522</v>
      </c>
      <c r="BT31" s="14">
        <f t="shared" si="39"/>
        <v>169.49570499999999</v>
      </c>
      <c r="BU31" s="14">
        <f t="shared" si="13"/>
        <v>182.01770499999998</v>
      </c>
      <c r="BV31" s="14"/>
      <c r="BW31" s="14">
        <f t="shared" si="58"/>
        <v>13.220999999999998</v>
      </c>
      <c r="BX31" s="14">
        <f t="shared" si="40"/>
        <v>178.95725249999998</v>
      </c>
      <c r="BY31" s="14">
        <f t="shared" si="14"/>
        <v>192.17825249999999</v>
      </c>
      <c r="BZ31" s="14"/>
      <c r="CA31" s="14">
        <f t="shared" si="59"/>
        <v>3.7080000000000002</v>
      </c>
      <c r="CB31" s="14">
        <f t="shared" si="41"/>
        <v>50.190869999999997</v>
      </c>
      <c r="CC31" s="14">
        <f t="shared" si="15"/>
        <v>53.898869999999995</v>
      </c>
      <c r="CD31" s="14"/>
      <c r="CE31" s="14">
        <f t="shared" si="60"/>
        <v>68.327999999999989</v>
      </c>
      <c r="CF31" s="14">
        <f t="shared" si="42"/>
        <v>924.87641999999994</v>
      </c>
      <c r="CG31" s="14">
        <f t="shared" si="16"/>
        <v>993.20441999999991</v>
      </c>
      <c r="CH31" s="14"/>
      <c r="CI31" s="14">
        <f t="shared" si="61"/>
        <v>101.85</v>
      </c>
      <c r="CJ31" s="14">
        <f t="shared" si="43"/>
        <v>1378.6246250000002</v>
      </c>
      <c r="CK31" s="14">
        <f t="shared" si="17"/>
        <v>1480.4746250000001</v>
      </c>
      <c r="CL31" s="14"/>
      <c r="CM31" s="14">
        <f t="shared" si="62"/>
        <v>1200</v>
      </c>
      <c r="CN31" s="14">
        <f t="shared" si="44"/>
        <v>16243</v>
      </c>
      <c r="CO31" s="14">
        <f t="shared" si="18"/>
        <v>17443</v>
      </c>
      <c r="CP31" s="14"/>
      <c r="CQ31" s="14">
        <f t="shared" si="72"/>
        <v>59.526000000000003</v>
      </c>
      <c r="CR31" s="14">
        <f t="shared" si="70"/>
        <v>805.73401500000011</v>
      </c>
      <c r="CS31" s="14">
        <f t="shared" si="19"/>
        <v>865.26001500000007</v>
      </c>
      <c r="CT31" s="14"/>
      <c r="CU31" s="14">
        <f t="shared" si="63"/>
        <v>475.88699999999994</v>
      </c>
      <c r="CV31" s="14">
        <f t="shared" si="45"/>
        <v>6441.5271174999998</v>
      </c>
      <c r="CW31" s="14">
        <f t="shared" si="20"/>
        <v>6917.4141174999995</v>
      </c>
      <c r="CX31" s="14"/>
      <c r="CY31" s="14">
        <f t="shared" si="64"/>
        <v>260.51400000000001</v>
      </c>
      <c r="CZ31" s="14">
        <f t="shared" si="46"/>
        <v>3526.274085</v>
      </c>
      <c r="DA31" s="14">
        <f t="shared" si="21"/>
        <v>3786.7880850000001</v>
      </c>
      <c r="DB31" s="14"/>
      <c r="DC31" s="14">
        <f t="shared" si="65"/>
        <v>25.844999999999999</v>
      </c>
      <c r="DD31" s="14">
        <f t="shared" si="47"/>
        <v>349.83361250000002</v>
      </c>
      <c r="DE31" s="14">
        <f t="shared" si="22"/>
        <v>375.67861249999999</v>
      </c>
      <c r="DF31" s="14"/>
      <c r="DG31" s="14">
        <f t="shared" si="66"/>
        <v>1836.09</v>
      </c>
      <c r="DH31" s="14">
        <f t="shared" si="48"/>
        <v>24853.008225000001</v>
      </c>
      <c r="DI31" s="14">
        <f t="shared" si="23"/>
        <v>26689.098225000002</v>
      </c>
      <c r="DJ31" s="14"/>
      <c r="DK31" s="14">
        <f t="shared" si="67"/>
        <v>432.91800000000001</v>
      </c>
      <c r="DL31" s="14">
        <f t="shared" si="49"/>
        <v>5859.9058949999999</v>
      </c>
      <c r="DM31" s="14">
        <f t="shared" si="24"/>
        <v>6292.8238949999995</v>
      </c>
      <c r="DN31" s="14"/>
      <c r="DO31" s="14">
        <f t="shared" si="68"/>
        <v>72.081000000000003</v>
      </c>
      <c r="DP31" s="14">
        <f t="shared" si="50"/>
        <v>975.67640250000011</v>
      </c>
      <c r="DQ31" s="14">
        <f t="shared" si="51"/>
        <v>1047.7574025000001</v>
      </c>
      <c r="DR31" s="14"/>
      <c r="DS31" s="14">
        <f t="shared" si="69"/>
        <v>77.585999999999999</v>
      </c>
      <c r="DT31" s="14">
        <f t="shared" si="52"/>
        <v>1050.191165</v>
      </c>
      <c r="DU31" s="14">
        <f t="shared" si="25"/>
        <v>1127.777165</v>
      </c>
      <c r="DV31" s="14"/>
      <c r="DW31" s="14">
        <f t="shared" si="73"/>
        <v>5916.9209999999994</v>
      </c>
      <c r="DX31" s="14">
        <f t="shared" si="71"/>
        <v>80090.456502500005</v>
      </c>
      <c r="DY31" s="14">
        <f t="shared" si="26"/>
        <v>86007.377502500007</v>
      </c>
      <c r="DZ31" s="14"/>
      <c r="EA31" s="14"/>
      <c r="EB31" s="14"/>
      <c r="EC31" s="14">
        <f t="shared" si="27"/>
        <v>0</v>
      </c>
    </row>
    <row r="32" spans="1:133" x14ac:dyDescent="0.2">
      <c r="A32" s="2">
        <v>43009</v>
      </c>
      <c r="D32" s="15">
        <v>0</v>
      </c>
      <c r="F32" s="15">
        <v>120100</v>
      </c>
      <c r="H32" s="15">
        <v>67000</v>
      </c>
      <c r="J32" s="15">
        <v>83500</v>
      </c>
      <c r="L32" s="15">
        <v>135100</v>
      </c>
      <c r="N32" s="15">
        <v>563250</v>
      </c>
      <c r="P32" s="15">
        <f t="shared" si="28"/>
        <v>968950</v>
      </c>
      <c r="Q32" s="15">
        <f t="shared" si="3"/>
        <v>968950</v>
      </c>
      <c r="S32" s="15"/>
      <c r="T32" s="15"/>
      <c r="U32" s="15"/>
      <c r="AB32" s="14">
        <v>80125</v>
      </c>
      <c r="AC32" s="14">
        <f t="shared" si="4"/>
        <v>80125</v>
      </c>
      <c r="AF32" s="14">
        <v>187875</v>
      </c>
      <c r="AG32" s="14">
        <f t="shared" si="5"/>
        <v>187875</v>
      </c>
      <c r="AN32" s="14">
        <v>295250</v>
      </c>
      <c r="AO32" s="14">
        <f t="shared" si="7"/>
        <v>295250</v>
      </c>
      <c r="AQ32" s="15"/>
      <c r="AR32" s="15">
        <f t="shared" si="29"/>
        <v>405700</v>
      </c>
      <c r="AS32" s="15">
        <f t="shared" si="1"/>
        <v>405700</v>
      </c>
      <c r="AV32" s="14">
        <f t="shared" si="33"/>
        <v>227432.41782</v>
      </c>
      <c r="AW32" s="14">
        <f t="shared" si="30"/>
        <v>227432.41782</v>
      </c>
      <c r="AY32" s="14"/>
      <c r="AZ32" s="15">
        <f t="shared" si="8"/>
        <v>178267.58217999997</v>
      </c>
      <c r="BA32" s="14">
        <f t="shared" si="2"/>
        <v>178267.58217999997</v>
      </c>
      <c r="BC32" s="14"/>
      <c r="BD32" s="15">
        <f t="shared" si="35"/>
        <v>3032.5263599999998</v>
      </c>
      <c r="BE32" s="14">
        <f t="shared" si="9"/>
        <v>3032.5263599999998</v>
      </c>
      <c r="BG32" s="14"/>
      <c r="BH32" s="14">
        <f t="shared" si="36"/>
        <v>1390.8207399999999</v>
      </c>
      <c r="BI32" s="14">
        <f t="shared" si="10"/>
        <v>1390.8207399999999</v>
      </c>
      <c r="BK32" s="14"/>
      <c r="BL32" s="14">
        <f t="shared" si="37"/>
        <v>288.00643000000002</v>
      </c>
      <c r="BM32" s="14">
        <f t="shared" si="11"/>
        <v>288.00643000000002</v>
      </c>
      <c r="BO32" s="3"/>
      <c r="BP32" s="3">
        <f t="shared" si="38"/>
        <v>30790.439219999997</v>
      </c>
      <c r="BQ32" s="3">
        <f t="shared" si="12"/>
        <v>30790.439219999997</v>
      </c>
      <c r="BR32" s="14"/>
      <c r="BS32" s="14"/>
      <c r="BT32" s="14">
        <f t="shared" si="39"/>
        <v>169.33918000000003</v>
      </c>
      <c r="BU32" s="14">
        <f t="shared" si="13"/>
        <v>169.33918000000003</v>
      </c>
      <c r="BV32" s="14"/>
      <c r="BW32" s="14"/>
      <c r="BX32" s="14">
        <f t="shared" si="40"/>
        <v>178.79199</v>
      </c>
      <c r="BY32" s="14">
        <f t="shared" si="14"/>
        <v>178.79199</v>
      </c>
      <c r="BZ32" s="14"/>
      <c r="CA32" s="14"/>
      <c r="CB32" s="14">
        <f t="shared" si="41"/>
        <v>50.14452</v>
      </c>
      <c r="CC32" s="14">
        <f t="shared" si="15"/>
        <v>50.14452</v>
      </c>
      <c r="CD32" s="14"/>
      <c r="CE32" s="14"/>
      <c r="CF32" s="14">
        <f t="shared" si="42"/>
        <v>924.02231999999992</v>
      </c>
      <c r="CG32" s="14">
        <f t="shared" si="16"/>
        <v>924.02231999999992</v>
      </c>
      <c r="CH32" s="14"/>
      <c r="CI32" s="14"/>
      <c r="CJ32" s="14">
        <f t="shared" si="43"/>
        <v>1377.3515000000002</v>
      </c>
      <c r="CK32" s="14">
        <f t="shared" si="17"/>
        <v>1377.3515000000002</v>
      </c>
      <c r="CL32" s="14"/>
      <c r="CM32" s="14"/>
      <c r="CN32" s="14">
        <f t="shared" si="44"/>
        <v>16228</v>
      </c>
      <c r="CO32" s="14">
        <f t="shared" si="18"/>
        <v>16228</v>
      </c>
      <c r="CP32" s="14"/>
      <c r="CQ32" s="14"/>
      <c r="CR32" s="14">
        <f t="shared" si="70"/>
        <v>804.98994000000005</v>
      </c>
      <c r="CS32" s="14">
        <f t="shared" si="19"/>
        <v>804.98994000000005</v>
      </c>
      <c r="CT32" s="14"/>
      <c r="CU32" s="14"/>
      <c r="CV32" s="14">
        <f t="shared" si="45"/>
        <v>6435.5785299999998</v>
      </c>
      <c r="CW32" s="14">
        <f t="shared" si="20"/>
        <v>6435.5785299999998</v>
      </c>
      <c r="CX32" s="14"/>
      <c r="CY32" s="14"/>
      <c r="CZ32" s="14">
        <f t="shared" si="46"/>
        <v>3523.01766</v>
      </c>
      <c r="DA32" s="14">
        <f t="shared" si="21"/>
        <v>3523.01766</v>
      </c>
      <c r="DB32" s="14"/>
      <c r="DC32" s="14"/>
      <c r="DD32" s="14">
        <f t="shared" si="47"/>
        <v>349.51055000000002</v>
      </c>
      <c r="DE32" s="14">
        <f t="shared" si="22"/>
        <v>349.51055000000002</v>
      </c>
      <c r="DF32" s="14"/>
      <c r="DG32" s="14"/>
      <c r="DH32" s="14">
        <f t="shared" si="48"/>
        <v>24830.057099999998</v>
      </c>
      <c r="DI32" s="14">
        <f t="shared" si="23"/>
        <v>24830.057099999998</v>
      </c>
      <c r="DJ32" s="14"/>
      <c r="DK32" s="14"/>
      <c r="DL32" s="14">
        <f t="shared" si="49"/>
        <v>5854.49442</v>
      </c>
      <c r="DM32" s="14">
        <f t="shared" si="24"/>
        <v>5854.49442</v>
      </c>
      <c r="DN32" s="14"/>
      <c r="DO32" s="14"/>
      <c r="DP32" s="14">
        <f t="shared" si="50"/>
        <v>974.77539000000002</v>
      </c>
      <c r="DQ32" s="14">
        <f t="shared" si="51"/>
        <v>974.77539000000002</v>
      </c>
      <c r="DR32" s="14"/>
      <c r="DS32" s="14"/>
      <c r="DT32" s="14">
        <f t="shared" si="52"/>
        <v>1049.2213400000001</v>
      </c>
      <c r="DU32" s="14">
        <f t="shared" si="25"/>
        <v>1049.2213400000001</v>
      </c>
      <c r="DV32" s="14"/>
      <c r="DW32" s="14"/>
      <c r="DX32" s="14">
        <f t="shared" si="71"/>
        <v>80016.494989999992</v>
      </c>
      <c r="DY32" s="14">
        <f t="shared" si="26"/>
        <v>80016.494989999992</v>
      </c>
      <c r="DZ32" s="14"/>
      <c r="EA32" s="14"/>
      <c r="EB32" s="14"/>
      <c r="EC32" s="14">
        <f t="shared" si="27"/>
        <v>0</v>
      </c>
    </row>
    <row r="33" spans="1:133" x14ac:dyDescent="0.2">
      <c r="A33" s="2">
        <v>43191</v>
      </c>
      <c r="C33" s="15">
        <v>0</v>
      </c>
      <c r="D33" s="15">
        <v>0</v>
      </c>
      <c r="E33" s="15">
        <v>35000</v>
      </c>
      <c r="F33" s="15">
        <v>120100</v>
      </c>
      <c r="G33" s="15">
        <v>2680000</v>
      </c>
      <c r="H33" s="15">
        <v>67000</v>
      </c>
      <c r="J33" s="15">
        <v>83500</v>
      </c>
      <c r="L33" s="15">
        <v>135100</v>
      </c>
      <c r="M33" s="15">
        <v>7020000</v>
      </c>
      <c r="N33" s="15">
        <v>563250</v>
      </c>
      <c r="O33" s="15">
        <f t="shared" si="31"/>
        <v>9735000</v>
      </c>
      <c r="P33" s="15">
        <f t="shared" si="28"/>
        <v>968950</v>
      </c>
      <c r="Q33" s="15">
        <f t="shared" si="3"/>
        <v>10703950</v>
      </c>
      <c r="S33" s="15"/>
      <c r="T33" s="15"/>
      <c r="U33" s="15"/>
      <c r="AA33" s="14">
        <v>3205000</v>
      </c>
      <c r="AB33" s="14">
        <v>80125</v>
      </c>
      <c r="AC33" s="14">
        <f t="shared" si="4"/>
        <v>3285125</v>
      </c>
      <c r="AE33" s="14">
        <v>3815000</v>
      </c>
      <c r="AF33" s="14">
        <v>187875</v>
      </c>
      <c r="AG33" s="14">
        <f t="shared" si="5"/>
        <v>4002875</v>
      </c>
      <c r="AN33" s="14">
        <v>295250</v>
      </c>
      <c r="AO33" s="14">
        <f t="shared" si="7"/>
        <v>295250</v>
      </c>
      <c r="AQ33" s="15">
        <f t="shared" si="32"/>
        <v>2715000</v>
      </c>
      <c r="AR33" s="15">
        <f t="shared" si="29"/>
        <v>405700</v>
      </c>
      <c r="AS33" s="15">
        <f t="shared" si="1"/>
        <v>3120700</v>
      </c>
      <c r="AU33" s="14">
        <f t="shared" si="33"/>
        <v>1522008.909</v>
      </c>
      <c r="AV33" s="14">
        <f t="shared" si="33"/>
        <v>227432.41782</v>
      </c>
      <c r="AW33" s="14">
        <f t="shared" si="30"/>
        <v>1749441.3268200001</v>
      </c>
      <c r="AY33" s="14">
        <f t="shared" si="34"/>
        <v>1192991.091</v>
      </c>
      <c r="AZ33" s="15">
        <f t="shared" si="8"/>
        <v>178267.58217999997</v>
      </c>
      <c r="BA33" s="14">
        <f t="shared" si="2"/>
        <v>1371258.6731799999</v>
      </c>
      <c r="BC33" s="14">
        <f t="shared" si="53"/>
        <v>20294.082000000002</v>
      </c>
      <c r="BD33" s="15">
        <f t="shared" si="35"/>
        <v>3032.5263599999998</v>
      </c>
      <c r="BE33" s="14">
        <f t="shared" si="9"/>
        <v>23326.608360000002</v>
      </c>
      <c r="BG33" s="14">
        <f t="shared" si="54"/>
        <v>9307.5630000000001</v>
      </c>
      <c r="BH33" s="14">
        <f t="shared" si="36"/>
        <v>1390.8207399999999</v>
      </c>
      <c r="BI33" s="14">
        <f t="shared" si="10"/>
        <v>10698.383739999999</v>
      </c>
      <c r="BK33" s="14">
        <f t="shared" si="55"/>
        <v>1927.3785</v>
      </c>
      <c r="BL33" s="14">
        <f t="shared" si="37"/>
        <v>288.00643000000002</v>
      </c>
      <c r="BM33" s="14">
        <f t="shared" si="11"/>
        <v>2215.3849300000002</v>
      </c>
      <c r="BO33" s="3">
        <f t="shared" si="56"/>
        <v>206053.83899999998</v>
      </c>
      <c r="BP33" s="3">
        <f t="shared" si="38"/>
        <v>30790.439219999997</v>
      </c>
      <c r="BQ33" s="3">
        <f t="shared" si="12"/>
        <v>236844.27821999998</v>
      </c>
      <c r="BR33" s="14"/>
      <c r="BS33" s="14">
        <f t="shared" si="57"/>
        <v>1133.241</v>
      </c>
      <c r="BT33" s="14">
        <f t="shared" si="39"/>
        <v>169.33918000000003</v>
      </c>
      <c r="BU33" s="14">
        <f t="shared" si="13"/>
        <v>1302.5801799999999</v>
      </c>
      <c r="BV33" s="14"/>
      <c r="BW33" s="14">
        <f t="shared" si="58"/>
        <v>1196.5004999999999</v>
      </c>
      <c r="BX33" s="14">
        <f t="shared" si="40"/>
        <v>178.79199</v>
      </c>
      <c r="BY33" s="14">
        <f t="shared" si="14"/>
        <v>1375.2924899999998</v>
      </c>
      <c r="BZ33" s="14"/>
      <c r="CA33" s="14">
        <f t="shared" si="59"/>
        <v>335.57400000000001</v>
      </c>
      <c r="CB33" s="14">
        <f t="shared" si="41"/>
        <v>50.14452</v>
      </c>
      <c r="CC33" s="14">
        <f t="shared" si="15"/>
        <v>385.71852000000001</v>
      </c>
      <c r="CD33" s="14"/>
      <c r="CE33" s="14">
        <f t="shared" si="60"/>
        <v>6183.6840000000002</v>
      </c>
      <c r="CF33" s="14">
        <f t="shared" si="42"/>
        <v>924.02231999999992</v>
      </c>
      <c r="CG33" s="14">
        <f t="shared" si="16"/>
        <v>7107.7063200000002</v>
      </c>
      <c r="CH33" s="14"/>
      <c r="CI33" s="14">
        <f t="shared" si="61"/>
        <v>9217.4250000000011</v>
      </c>
      <c r="CJ33" s="14">
        <f t="shared" si="43"/>
        <v>1377.3515000000002</v>
      </c>
      <c r="CK33" s="14">
        <f t="shared" si="17"/>
        <v>10594.776500000002</v>
      </c>
      <c r="CL33" s="14"/>
      <c r="CM33" s="14">
        <f t="shared" si="62"/>
        <v>108600</v>
      </c>
      <c r="CN33" s="14">
        <f t="shared" si="44"/>
        <v>16228</v>
      </c>
      <c r="CO33" s="14">
        <f t="shared" si="18"/>
        <v>124828</v>
      </c>
      <c r="CP33" s="14"/>
      <c r="CQ33" s="14">
        <f t="shared" si="72"/>
        <v>5387.1030000000001</v>
      </c>
      <c r="CR33" s="14">
        <f t="shared" si="70"/>
        <v>804.98994000000005</v>
      </c>
      <c r="CS33" s="14">
        <f t="shared" si="19"/>
        <v>6192.0929400000005</v>
      </c>
      <c r="CT33" s="14"/>
      <c r="CU33" s="14">
        <f t="shared" si="63"/>
        <v>43067.773499999996</v>
      </c>
      <c r="CV33" s="14">
        <f t="shared" si="45"/>
        <v>6435.5785299999998</v>
      </c>
      <c r="CW33" s="14">
        <f t="shared" si="20"/>
        <v>49503.352029999995</v>
      </c>
      <c r="CX33" s="14"/>
      <c r="CY33" s="14">
        <f t="shared" si="64"/>
        <v>23576.517000000003</v>
      </c>
      <c r="CZ33" s="14">
        <f t="shared" si="46"/>
        <v>3523.01766</v>
      </c>
      <c r="DA33" s="14">
        <f t="shared" si="21"/>
        <v>27099.534660000005</v>
      </c>
      <c r="DB33" s="14"/>
      <c r="DC33" s="14">
        <f t="shared" si="65"/>
        <v>2338.9724999999999</v>
      </c>
      <c r="DD33" s="14">
        <f t="shared" si="47"/>
        <v>349.51055000000002</v>
      </c>
      <c r="DE33" s="14">
        <f t="shared" si="22"/>
        <v>2688.4830499999998</v>
      </c>
      <c r="DF33" s="14"/>
      <c r="DG33" s="14">
        <f t="shared" si="66"/>
        <v>166166.14499999999</v>
      </c>
      <c r="DH33" s="14">
        <f t="shared" si="48"/>
        <v>24830.057099999998</v>
      </c>
      <c r="DI33" s="14">
        <f t="shared" si="23"/>
        <v>190996.20209999999</v>
      </c>
      <c r="DJ33" s="14"/>
      <c r="DK33" s="14">
        <f t="shared" si="67"/>
        <v>39179.078999999998</v>
      </c>
      <c r="DL33" s="14">
        <f t="shared" si="49"/>
        <v>5854.49442</v>
      </c>
      <c r="DM33" s="14">
        <f t="shared" si="24"/>
        <v>45033.573420000001</v>
      </c>
      <c r="DN33" s="14"/>
      <c r="DO33" s="14">
        <f t="shared" si="68"/>
        <v>6523.3305</v>
      </c>
      <c r="DP33" s="14">
        <f t="shared" si="50"/>
        <v>974.77539000000002</v>
      </c>
      <c r="DQ33" s="14">
        <f t="shared" si="51"/>
        <v>7498.1058899999998</v>
      </c>
      <c r="DR33" s="14"/>
      <c r="DS33" s="14">
        <f t="shared" si="69"/>
        <v>7021.5330000000004</v>
      </c>
      <c r="DT33" s="14">
        <f t="shared" si="52"/>
        <v>1049.2213400000001</v>
      </c>
      <c r="DU33" s="14">
        <f t="shared" si="25"/>
        <v>8070.7543400000004</v>
      </c>
      <c r="DV33" s="14"/>
      <c r="DW33" s="14">
        <f t="shared" si="73"/>
        <v>535481.35049999994</v>
      </c>
      <c r="DX33" s="14">
        <f t="shared" si="71"/>
        <v>80016.494989999992</v>
      </c>
      <c r="DY33" s="14">
        <f t="shared" si="26"/>
        <v>615497.84548999998</v>
      </c>
      <c r="DZ33" s="14"/>
      <c r="EA33" s="14"/>
      <c r="EB33" s="14"/>
      <c r="EC33" s="14">
        <f t="shared" si="27"/>
        <v>0</v>
      </c>
    </row>
    <row r="34" spans="1:133" x14ac:dyDescent="0.2">
      <c r="A34" s="2">
        <v>43374</v>
      </c>
      <c r="D34" s="15">
        <v>0</v>
      </c>
      <c r="F34" s="15">
        <v>119400</v>
      </c>
      <c r="J34" s="15">
        <v>83500</v>
      </c>
      <c r="L34" s="15">
        <v>135100</v>
      </c>
      <c r="N34" s="15">
        <v>387750</v>
      </c>
      <c r="P34" s="15">
        <f t="shared" si="28"/>
        <v>725750</v>
      </c>
      <c r="Q34" s="15">
        <f t="shared" si="3"/>
        <v>725750</v>
      </c>
      <c r="S34" s="15"/>
      <c r="T34" s="15"/>
      <c r="U34" s="15"/>
      <c r="AF34" s="14">
        <v>92500</v>
      </c>
      <c r="AG34" s="14">
        <f t="shared" si="5"/>
        <v>92500</v>
      </c>
      <c r="AN34" s="14">
        <v>295250</v>
      </c>
      <c r="AO34" s="14">
        <f t="shared" si="7"/>
        <v>295250</v>
      </c>
      <c r="AQ34" s="15"/>
      <c r="AR34" s="15">
        <f t="shared" si="29"/>
        <v>338000</v>
      </c>
      <c r="AS34" s="15">
        <f t="shared" si="1"/>
        <v>338000</v>
      </c>
      <c r="AV34" s="14">
        <f t="shared" si="33"/>
        <v>189480.29879999999</v>
      </c>
      <c r="AW34" s="14">
        <f t="shared" si="30"/>
        <v>189480.29879999999</v>
      </c>
      <c r="AY34" s="14"/>
      <c r="AZ34" s="15">
        <f t="shared" si="8"/>
        <v>148519.70119999998</v>
      </c>
      <c r="BA34" s="14">
        <f t="shared" si="2"/>
        <v>148519.70119999998</v>
      </c>
      <c r="BC34" s="14"/>
      <c r="BD34" s="15">
        <f t="shared" si="35"/>
        <v>2526.4824000000003</v>
      </c>
      <c r="BE34" s="14">
        <f t="shared" si="9"/>
        <v>2526.4824000000003</v>
      </c>
      <c r="BG34" s="14"/>
      <c r="BH34" s="14">
        <f t="shared" si="36"/>
        <v>1158.7316000000001</v>
      </c>
      <c r="BI34" s="14">
        <f t="shared" si="10"/>
        <v>1158.7316000000001</v>
      </c>
      <c r="BK34" s="14"/>
      <c r="BL34" s="14">
        <f t="shared" si="37"/>
        <v>239.94619999999998</v>
      </c>
      <c r="BM34" s="14">
        <f t="shared" si="11"/>
        <v>239.94619999999998</v>
      </c>
      <c r="BO34" s="3"/>
      <c r="BP34" s="3">
        <f t="shared" si="38"/>
        <v>25652.374800000001</v>
      </c>
      <c r="BQ34" s="3">
        <f t="shared" si="12"/>
        <v>25652.374800000001</v>
      </c>
      <c r="BR34" s="14"/>
      <c r="BS34" s="14"/>
      <c r="BT34" s="14">
        <f t="shared" si="39"/>
        <v>141.0812</v>
      </c>
      <c r="BU34" s="14">
        <f t="shared" si="13"/>
        <v>141.0812</v>
      </c>
      <c r="BV34" s="14"/>
      <c r="BW34" s="14"/>
      <c r="BX34" s="14">
        <f t="shared" si="40"/>
        <v>148.95660000000001</v>
      </c>
      <c r="BY34" s="14">
        <f t="shared" si="14"/>
        <v>148.95660000000001</v>
      </c>
      <c r="BZ34" s="14"/>
      <c r="CA34" s="14"/>
      <c r="CB34" s="14">
        <f t="shared" si="41"/>
        <v>41.776799999999994</v>
      </c>
      <c r="CC34" s="14">
        <f t="shared" si="15"/>
        <v>41.776799999999994</v>
      </c>
      <c r="CD34" s="14"/>
      <c r="CE34" s="14"/>
      <c r="CF34" s="14">
        <f t="shared" si="42"/>
        <v>769.82879999999989</v>
      </c>
      <c r="CG34" s="14">
        <f t="shared" si="16"/>
        <v>769.82879999999989</v>
      </c>
      <c r="CH34" s="14"/>
      <c r="CI34" s="14"/>
      <c r="CJ34" s="14">
        <f t="shared" si="43"/>
        <v>1147.5100000000002</v>
      </c>
      <c r="CK34" s="14">
        <f t="shared" si="17"/>
        <v>1147.5100000000002</v>
      </c>
      <c r="CL34" s="14"/>
      <c r="CM34" s="14"/>
      <c r="CN34" s="14">
        <f t="shared" si="44"/>
        <v>13520</v>
      </c>
      <c r="CO34" s="14">
        <f t="shared" si="18"/>
        <v>13520</v>
      </c>
      <c r="CP34" s="14"/>
      <c r="CQ34" s="14"/>
      <c r="CR34" s="14">
        <f t="shared" si="70"/>
        <v>670.65960000000007</v>
      </c>
      <c r="CS34" s="14">
        <f t="shared" si="19"/>
        <v>670.65960000000007</v>
      </c>
      <c r="CT34" s="14"/>
      <c r="CU34" s="14"/>
      <c r="CV34" s="14">
        <f t="shared" si="45"/>
        <v>5361.6602000000003</v>
      </c>
      <c r="CW34" s="14">
        <f t="shared" si="20"/>
        <v>5361.6602000000003</v>
      </c>
      <c r="CX34" s="14"/>
      <c r="CY34" s="14"/>
      <c r="CZ34" s="14">
        <f t="shared" si="46"/>
        <v>2935.1244000000002</v>
      </c>
      <c r="DA34" s="14">
        <f t="shared" si="21"/>
        <v>2935.1244000000002</v>
      </c>
      <c r="DB34" s="14"/>
      <c r="DC34" s="14"/>
      <c r="DD34" s="14">
        <f t="shared" si="47"/>
        <v>291.18700000000001</v>
      </c>
      <c r="DE34" s="14">
        <f t="shared" si="22"/>
        <v>291.18700000000001</v>
      </c>
      <c r="DF34" s="14"/>
      <c r="DG34" s="14"/>
      <c r="DH34" s="14">
        <f t="shared" si="48"/>
        <v>20686.614000000001</v>
      </c>
      <c r="DI34" s="14">
        <f t="shared" si="23"/>
        <v>20686.614000000001</v>
      </c>
      <c r="DJ34" s="14"/>
      <c r="DK34" s="14"/>
      <c r="DL34" s="14">
        <f t="shared" si="49"/>
        <v>4877.5428000000002</v>
      </c>
      <c r="DM34" s="14">
        <f t="shared" si="24"/>
        <v>4877.5428000000002</v>
      </c>
      <c r="DN34" s="14"/>
      <c r="DO34" s="14"/>
      <c r="DP34" s="14">
        <f t="shared" si="50"/>
        <v>812.11260000000004</v>
      </c>
      <c r="DQ34" s="14">
        <f t="shared" si="51"/>
        <v>812.11260000000004</v>
      </c>
      <c r="DR34" s="14"/>
      <c r="DS34" s="14"/>
      <c r="DT34" s="14">
        <f t="shared" si="52"/>
        <v>874.13560000000007</v>
      </c>
      <c r="DU34" s="14">
        <f t="shared" si="25"/>
        <v>874.13560000000007</v>
      </c>
      <c r="DV34" s="14"/>
      <c r="DW34" s="14"/>
      <c r="DX34" s="14">
        <f t="shared" si="71"/>
        <v>66663.976599999995</v>
      </c>
      <c r="DY34" s="14">
        <f t="shared" si="26"/>
        <v>66663.976599999995</v>
      </c>
      <c r="DZ34" s="14"/>
      <c r="EA34" s="14"/>
      <c r="EB34" s="14"/>
      <c r="EC34" s="14">
        <f t="shared" si="27"/>
        <v>0</v>
      </c>
    </row>
    <row r="35" spans="1:133" x14ac:dyDescent="0.2">
      <c r="A35" s="2">
        <v>43556</v>
      </c>
      <c r="C35" s="15">
        <v>0</v>
      </c>
      <c r="D35" s="15">
        <v>0</v>
      </c>
      <c r="E35" s="15">
        <v>2860000</v>
      </c>
      <c r="F35" s="15">
        <v>119400</v>
      </c>
      <c r="J35" s="15">
        <v>83500</v>
      </c>
      <c r="L35" s="15">
        <v>135100</v>
      </c>
      <c r="M35" s="15">
        <v>3700000</v>
      </c>
      <c r="N35" s="15">
        <v>387750</v>
      </c>
      <c r="O35" s="15">
        <f t="shared" si="31"/>
        <v>6560000</v>
      </c>
      <c r="P35" s="15">
        <f t="shared" si="28"/>
        <v>725750</v>
      </c>
      <c r="Q35" s="15">
        <f t="shared" si="3"/>
        <v>7285750</v>
      </c>
      <c r="S35" s="15"/>
      <c r="T35" s="15"/>
      <c r="U35" s="15"/>
      <c r="AE35" s="14">
        <v>3700000</v>
      </c>
      <c r="AF35" s="14">
        <v>92500</v>
      </c>
      <c r="AG35" s="14">
        <f t="shared" si="5"/>
        <v>3792500</v>
      </c>
      <c r="AN35" s="14">
        <v>295250</v>
      </c>
      <c r="AO35" s="14">
        <f t="shared" si="7"/>
        <v>295250</v>
      </c>
      <c r="AQ35" s="15">
        <f t="shared" si="32"/>
        <v>2860000</v>
      </c>
      <c r="AR35" s="15">
        <f t="shared" si="29"/>
        <v>338000</v>
      </c>
      <c r="AS35" s="15">
        <f t="shared" si="1"/>
        <v>3198000</v>
      </c>
      <c r="AU35" s="14">
        <f t="shared" si="33"/>
        <v>1603294.8359999999</v>
      </c>
      <c r="AV35" s="14">
        <f t="shared" si="33"/>
        <v>189480.29879999999</v>
      </c>
      <c r="AW35" s="14">
        <f t="shared" si="30"/>
        <v>1792775.1347999999</v>
      </c>
      <c r="AY35" s="14">
        <f t="shared" si="34"/>
        <v>1256705.1639999999</v>
      </c>
      <c r="AZ35" s="15">
        <f t="shared" si="8"/>
        <v>148519.70119999998</v>
      </c>
      <c r="BA35" s="14">
        <f t="shared" si="2"/>
        <v>1405224.8651999999</v>
      </c>
      <c r="BC35" s="14">
        <f t="shared" si="53"/>
        <v>21377.928000000004</v>
      </c>
      <c r="BD35" s="15">
        <f t="shared" si="35"/>
        <v>2526.4824000000003</v>
      </c>
      <c r="BE35" s="14">
        <f t="shared" si="9"/>
        <v>23904.410400000004</v>
      </c>
      <c r="BG35" s="14">
        <f t="shared" si="54"/>
        <v>9804.652</v>
      </c>
      <c r="BH35" s="14">
        <f t="shared" si="36"/>
        <v>1158.7316000000001</v>
      </c>
      <c r="BI35" s="14">
        <f t="shared" si="10"/>
        <v>10963.383600000001</v>
      </c>
      <c r="BK35" s="14">
        <f t="shared" si="55"/>
        <v>2030.3139999999999</v>
      </c>
      <c r="BL35" s="14">
        <f t="shared" si="37"/>
        <v>239.94619999999998</v>
      </c>
      <c r="BM35" s="14">
        <f t="shared" si="11"/>
        <v>2270.2601999999997</v>
      </c>
      <c r="BO35" s="3">
        <f t="shared" si="56"/>
        <v>217058.55600000001</v>
      </c>
      <c r="BP35" s="3">
        <f t="shared" si="38"/>
        <v>25652.374800000001</v>
      </c>
      <c r="BQ35" s="3">
        <f t="shared" si="12"/>
        <v>242710.9308</v>
      </c>
      <c r="BR35" s="14"/>
      <c r="BS35" s="14">
        <f t="shared" si="57"/>
        <v>1193.7639999999999</v>
      </c>
      <c r="BT35" s="14">
        <f t="shared" si="39"/>
        <v>141.0812</v>
      </c>
      <c r="BU35" s="14">
        <f t="shared" si="13"/>
        <v>1334.8452</v>
      </c>
      <c r="BV35" s="14"/>
      <c r="BW35" s="14">
        <f t="shared" si="58"/>
        <v>1260.402</v>
      </c>
      <c r="BX35" s="14">
        <f t="shared" si="40"/>
        <v>148.95660000000001</v>
      </c>
      <c r="BY35" s="14">
        <f t="shared" si="14"/>
        <v>1409.3586</v>
      </c>
      <c r="BZ35" s="14"/>
      <c r="CA35" s="14">
        <f t="shared" si="59"/>
        <v>353.49599999999998</v>
      </c>
      <c r="CB35" s="14">
        <f t="shared" si="41"/>
        <v>41.776799999999994</v>
      </c>
      <c r="CC35" s="14">
        <f t="shared" si="15"/>
        <v>395.27279999999996</v>
      </c>
      <c r="CD35" s="14"/>
      <c r="CE35" s="14">
        <f t="shared" si="60"/>
        <v>6513.9359999999997</v>
      </c>
      <c r="CF35" s="14">
        <f t="shared" si="42"/>
        <v>769.82879999999989</v>
      </c>
      <c r="CG35" s="14">
        <f t="shared" si="16"/>
        <v>7283.7647999999999</v>
      </c>
      <c r="CH35" s="14"/>
      <c r="CI35" s="14">
        <f t="shared" si="61"/>
        <v>9709.7000000000007</v>
      </c>
      <c r="CJ35" s="14">
        <f t="shared" si="43"/>
        <v>1147.5100000000002</v>
      </c>
      <c r="CK35" s="14">
        <f t="shared" si="17"/>
        <v>10857.210000000001</v>
      </c>
      <c r="CL35" s="14"/>
      <c r="CM35" s="14">
        <f t="shared" si="62"/>
        <v>114400</v>
      </c>
      <c r="CN35" s="14">
        <f t="shared" si="44"/>
        <v>13520</v>
      </c>
      <c r="CO35" s="14">
        <f t="shared" si="18"/>
        <v>127920</v>
      </c>
      <c r="CP35" s="14"/>
      <c r="CQ35" s="14">
        <f t="shared" si="72"/>
        <v>5674.8120000000008</v>
      </c>
      <c r="CR35" s="14">
        <f t="shared" si="70"/>
        <v>670.65960000000007</v>
      </c>
      <c r="CS35" s="14">
        <f t="shared" si="19"/>
        <v>6345.4716000000008</v>
      </c>
      <c r="CT35" s="14"/>
      <c r="CU35" s="14">
        <f t="shared" si="63"/>
        <v>45367.894</v>
      </c>
      <c r="CV35" s="14">
        <f t="shared" si="45"/>
        <v>5361.6602000000003</v>
      </c>
      <c r="CW35" s="14">
        <f t="shared" si="20"/>
        <v>50729.554199999999</v>
      </c>
      <c r="CX35" s="14"/>
      <c r="CY35" s="14">
        <f t="shared" si="64"/>
        <v>24835.668000000001</v>
      </c>
      <c r="CZ35" s="14">
        <f t="shared" si="46"/>
        <v>2935.1244000000002</v>
      </c>
      <c r="DA35" s="14">
        <f t="shared" si="21"/>
        <v>27770.792400000002</v>
      </c>
      <c r="DB35" s="14"/>
      <c r="DC35" s="14">
        <f t="shared" si="65"/>
        <v>2463.89</v>
      </c>
      <c r="DD35" s="14">
        <f t="shared" si="47"/>
        <v>291.18700000000001</v>
      </c>
      <c r="DE35" s="14">
        <f t="shared" si="22"/>
        <v>2755.0769999999998</v>
      </c>
      <c r="DF35" s="14"/>
      <c r="DG35" s="14">
        <f t="shared" si="66"/>
        <v>175040.58</v>
      </c>
      <c r="DH35" s="14">
        <f t="shared" si="48"/>
        <v>20686.614000000001</v>
      </c>
      <c r="DI35" s="14">
        <f t="shared" si="23"/>
        <v>195727.19399999999</v>
      </c>
      <c r="DJ35" s="14"/>
      <c r="DK35" s="14">
        <f t="shared" si="67"/>
        <v>41271.516000000003</v>
      </c>
      <c r="DL35" s="14">
        <f t="shared" si="49"/>
        <v>4877.5428000000002</v>
      </c>
      <c r="DM35" s="14">
        <f t="shared" si="24"/>
        <v>46149.058800000006</v>
      </c>
      <c r="DN35" s="14"/>
      <c r="DO35" s="14">
        <f t="shared" si="68"/>
        <v>6871.7220000000007</v>
      </c>
      <c r="DP35" s="14">
        <f t="shared" si="50"/>
        <v>812.11260000000004</v>
      </c>
      <c r="DQ35" s="14">
        <f t="shared" si="51"/>
        <v>7683.834600000001</v>
      </c>
      <c r="DR35" s="14"/>
      <c r="DS35" s="14">
        <f t="shared" si="69"/>
        <v>7396.5320000000011</v>
      </c>
      <c r="DT35" s="14">
        <f t="shared" si="52"/>
        <v>874.13560000000007</v>
      </c>
      <c r="DU35" s="14">
        <f t="shared" si="25"/>
        <v>8270.6676000000007</v>
      </c>
      <c r="DV35" s="14"/>
      <c r="DW35" s="14">
        <f t="shared" si="73"/>
        <v>564079.80200000003</v>
      </c>
      <c r="DX35" s="14">
        <f t="shared" si="71"/>
        <v>66663.976599999995</v>
      </c>
      <c r="DY35" s="14">
        <f t="shared" si="26"/>
        <v>630743.77860000008</v>
      </c>
      <c r="DZ35" s="14"/>
      <c r="EA35" s="14"/>
      <c r="EB35" s="14"/>
      <c r="EC35" s="14">
        <f t="shared" si="27"/>
        <v>0</v>
      </c>
    </row>
    <row r="36" spans="1:133" x14ac:dyDescent="0.2">
      <c r="A36" s="2">
        <v>43739</v>
      </c>
      <c r="D36" s="15">
        <v>0</v>
      </c>
      <c r="F36" s="15">
        <v>62200</v>
      </c>
      <c r="J36" s="15">
        <v>83500</v>
      </c>
      <c r="L36" s="15">
        <v>135100</v>
      </c>
      <c r="N36" s="15">
        <v>295250</v>
      </c>
      <c r="P36" s="15">
        <f t="shared" si="28"/>
        <v>576050</v>
      </c>
      <c r="Q36" s="15">
        <f t="shared" si="3"/>
        <v>576050</v>
      </c>
      <c r="S36" s="15"/>
      <c r="T36" s="15"/>
      <c r="U36" s="15"/>
      <c r="AN36" s="14">
        <v>295250</v>
      </c>
      <c r="AO36" s="14">
        <f t="shared" si="7"/>
        <v>295250</v>
      </c>
      <c r="AQ36" s="15"/>
      <c r="AR36" s="15">
        <f t="shared" si="29"/>
        <v>280800</v>
      </c>
      <c r="AS36" s="15">
        <f t="shared" si="1"/>
        <v>280800</v>
      </c>
      <c r="AV36" s="14">
        <f t="shared" si="33"/>
        <v>157414.40208</v>
      </c>
      <c r="AW36" s="14">
        <f t="shared" si="30"/>
        <v>157414.40208</v>
      </c>
      <c r="AY36" s="14"/>
      <c r="AZ36" s="15">
        <f t="shared" si="8"/>
        <v>123385.59792</v>
      </c>
      <c r="BA36" s="14">
        <f t="shared" si="2"/>
        <v>123385.59792</v>
      </c>
      <c r="BC36" s="14"/>
      <c r="BD36" s="15">
        <f t="shared" si="35"/>
        <v>2098.9238400000004</v>
      </c>
      <c r="BE36" s="14">
        <f t="shared" si="9"/>
        <v>2098.9238400000004</v>
      </c>
      <c r="BG36" s="14"/>
      <c r="BH36" s="14">
        <f t="shared" si="36"/>
        <v>962.63855999999998</v>
      </c>
      <c r="BI36" s="14">
        <f t="shared" si="10"/>
        <v>962.63855999999998</v>
      </c>
      <c r="BK36" s="14"/>
      <c r="BL36" s="14">
        <f t="shared" si="37"/>
        <v>199.33991999999998</v>
      </c>
      <c r="BM36" s="14">
        <f t="shared" si="11"/>
        <v>199.33991999999998</v>
      </c>
      <c r="BO36" s="3"/>
      <c r="BP36" s="3">
        <f t="shared" si="38"/>
        <v>21311.203679999999</v>
      </c>
      <c r="BQ36" s="3">
        <f t="shared" si="12"/>
        <v>21311.203679999999</v>
      </c>
      <c r="BR36" s="14"/>
      <c r="BS36" s="14"/>
      <c r="BT36" s="14">
        <f t="shared" si="39"/>
        <v>117.20592000000001</v>
      </c>
      <c r="BU36" s="14">
        <f t="shared" si="13"/>
        <v>117.20592000000001</v>
      </c>
      <c r="BV36" s="14"/>
      <c r="BW36" s="14"/>
      <c r="BX36" s="14">
        <f t="shared" si="40"/>
        <v>123.74856</v>
      </c>
      <c r="BY36" s="14">
        <f t="shared" si="14"/>
        <v>123.74856</v>
      </c>
      <c r="BZ36" s="14"/>
      <c r="CA36" s="14"/>
      <c r="CB36" s="14">
        <f t="shared" si="41"/>
        <v>34.706879999999998</v>
      </c>
      <c r="CC36" s="14">
        <f t="shared" si="15"/>
        <v>34.706879999999998</v>
      </c>
      <c r="CD36" s="14"/>
      <c r="CE36" s="14"/>
      <c r="CF36" s="14">
        <f t="shared" si="42"/>
        <v>639.55007999999998</v>
      </c>
      <c r="CG36" s="14">
        <f t="shared" si="16"/>
        <v>639.55007999999998</v>
      </c>
      <c r="CH36" s="14"/>
      <c r="CI36" s="14"/>
      <c r="CJ36" s="14">
        <f t="shared" si="43"/>
        <v>953.31600000000003</v>
      </c>
      <c r="CK36" s="14">
        <f t="shared" si="17"/>
        <v>953.31600000000003</v>
      </c>
      <c r="CL36" s="14"/>
      <c r="CM36" s="14"/>
      <c r="CN36" s="14">
        <f t="shared" si="44"/>
        <v>11232</v>
      </c>
      <c r="CO36" s="14">
        <f t="shared" si="18"/>
        <v>11232</v>
      </c>
      <c r="CP36" s="14"/>
      <c r="CQ36" s="14"/>
      <c r="CR36" s="14">
        <f t="shared" si="70"/>
        <v>557.16336000000001</v>
      </c>
      <c r="CS36" s="14">
        <f t="shared" si="19"/>
        <v>557.16336000000001</v>
      </c>
      <c r="CT36" s="14"/>
      <c r="CU36" s="14"/>
      <c r="CV36" s="14">
        <f t="shared" si="45"/>
        <v>4454.3023199999998</v>
      </c>
      <c r="CW36" s="14">
        <f t="shared" si="20"/>
        <v>4454.3023199999998</v>
      </c>
      <c r="CX36" s="14"/>
      <c r="CY36" s="14"/>
      <c r="CZ36" s="14">
        <f t="shared" si="46"/>
        <v>2438.4110400000004</v>
      </c>
      <c r="DA36" s="14">
        <f t="shared" si="21"/>
        <v>2438.4110400000004</v>
      </c>
      <c r="DB36" s="14"/>
      <c r="DC36" s="14"/>
      <c r="DD36" s="14">
        <f t="shared" si="47"/>
        <v>241.90920000000003</v>
      </c>
      <c r="DE36" s="14">
        <f t="shared" si="22"/>
        <v>241.90920000000003</v>
      </c>
      <c r="DF36" s="14"/>
      <c r="DG36" s="14"/>
      <c r="DH36" s="14">
        <f t="shared" si="48"/>
        <v>17185.8024</v>
      </c>
      <c r="DI36" s="14">
        <f t="shared" si="23"/>
        <v>17185.8024</v>
      </c>
      <c r="DJ36" s="14"/>
      <c r="DK36" s="14"/>
      <c r="DL36" s="14">
        <f t="shared" si="49"/>
        <v>4052.1124800000002</v>
      </c>
      <c r="DM36" s="14">
        <f t="shared" si="24"/>
        <v>4052.1124800000002</v>
      </c>
      <c r="DN36" s="14"/>
      <c r="DO36" s="14"/>
      <c r="DP36" s="14">
        <f t="shared" si="50"/>
        <v>674.67816000000005</v>
      </c>
      <c r="DQ36" s="14">
        <f t="shared" si="51"/>
        <v>674.67816000000005</v>
      </c>
      <c r="DR36" s="14"/>
      <c r="DS36" s="14"/>
      <c r="DT36" s="14">
        <f t="shared" si="52"/>
        <v>726.20496000000003</v>
      </c>
      <c r="DU36" s="14">
        <f t="shared" si="25"/>
        <v>726.20496000000003</v>
      </c>
      <c r="DV36" s="14"/>
      <c r="DW36" s="14"/>
      <c r="DX36" s="14">
        <f t="shared" si="71"/>
        <v>55382.380559999998</v>
      </c>
      <c r="DY36" s="14">
        <f t="shared" si="26"/>
        <v>55382.380559999998</v>
      </c>
      <c r="DZ36" s="14"/>
      <c r="EA36" s="14"/>
      <c r="EB36" s="14"/>
      <c r="EC36" s="14">
        <f t="shared" si="27"/>
        <v>0</v>
      </c>
    </row>
    <row r="37" spans="1:133" x14ac:dyDescent="0.2">
      <c r="A37" s="2">
        <v>43922</v>
      </c>
      <c r="C37" s="15">
        <v>0</v>
      </c>
      <c r="D37" s="15">
        <v>0</v>
      </c>
      <c r="E37" s="15">
        <v>10000</v>
      </c>
      <c r="F37" s="15">
        <v>62200</v>
      </c>
      <c r="I37" s="15">
        <v>2625000</v>
      </c>
      <c r="J37" s="15">
        <v>83500</v>
      </c>
      <c r="L37" s="15">
        <v>135100</v>
      </c>
      <c r="M37" s="15">
        <v>5765000</v>
      </c>
      <c r="N37" s="15">
        <v>295250</v>
      </c>
      <c r="O37" s="15">
        <f t="shared" si="31"/>
        <v>8400000</v>
      </c>
      <c r="P37" s="15">
        <f t="shared" si="28"/>
        <v>576050</v>
      </c>
      <c r="Q37" s="15">
        <f t="shared" si="3"/>
        <v>8976050</v>
      </c>
      <c r="S37" s="15"/>
      <c r="T37" s="15"/>
      <c r="U37" s="15"/>
      <c r="AM37" s="14">
        <v>5765000</v>
      </c>
      <c r="AN37" s="14">
        <v>295250</v>
      </c>
      <c r="AO37" s="14">
        <f t="shared" si="7"/>
        <v>6060250</v>
      </c>
      <c r="AQ37" s="15">
        <f t="shared" si="32"/>
        <v>2635000</v>
      </c>
      <c r="AR37" s="15">
        <f t="shared" si="29"/>
        <v>280800</v>
      </c>
      <c r="AS37" s="15">
        <f t="shared" si="1"/>
        <v>2915800</v>
      </c>
      <c r="AU37" s="14">
        <f t="shared" si="33"/>
        <v>1477161.5009999999</v>
      </c>
      <c r="AV37" s="14">
        <f t="shared" si="33"/>
        <v>157414.40208</v>
      </c>
      <c r="AW37" s="14">
        <f t="shared" si="30"/>
        <v>1634575.9030799998</v>
      </c>
      <c r="AY37" s="14">
        <f t="shared" si="34"/>
        <v>1157838.4990000003</v>
      </c>
      <c r="AZ37" s="15">
        <f t="shared" si="8"/>
        <v>123385.59792</v>
      </c>
      <c r="BA37" s="14">
        <f t="shared" si="2"/>
        <v>1281224.0969200004</v>
      </c>
      <c r="BC37" s="14">
        <f t="shared" si="53"/>
        <v>19696.098000000002</v>
      </c>
      <c r="BD37" s="15">
        <f t="shared" si="35"/>
        <v>2098.9238400000004</v>
      </c>
      <c r="BE37" s="14">
        <f t="shared" si="9"/>
        <v>21795.021840000001</v>
      </c>
      <c r="BG37" s="14">
        <f t="shared" si="54"/>
        <v>9033.3070000000007</v>
      </c>
      <c r="BH37" s="14">
        <f t="shared" si="36"/>
        <v>962.63855999999998</v>
      </c>
      <c r="BI37" s="14">
        <f t="shared" si="10"/>
        <v>9995.9455600000001</v>
      </c>
      <c r="BK37" s="14">
        <f t="shared" si="55"/>
        <v>1870.5864999999999</v>
      </c>
      <c r="BL37" s="14">
        <f t="shared" si="37"/>
        <v>199.33991999999998</v>
      </c>
      <c r="BM37" s="14">
        <f t="shared" si="11"/>
        <v>2069.9264199999998</v>
      </c>
      <c r="BO37" s="3">
        <f t="shared" si="56"/>
        <v>199982.27100000001</v>
      </c>
      <c r="BP37" s="3">
        <f t="shared" si="38"/>
        <v>21311.203679999999</v>
      </c>
      <c r="BQ37" s="3">
        <f t="shared" si="12"/>
        <v>221293.47468000001</v>
      </c>
      <c r="BR37" s="14"/>
      <c r="BS37" s="14">
        <f t="shared" si="57"/>
        <v>1099.8489999999999</v>
      </c>
      <c r="BT37" s="14">
        <f t="shared" si="39"/>
        <v>117.20592000000001</v>
      </c>
      <c r="BU37" s="14">
        <f t="shared" si="13"/>
        <v>1217.05492</v>
      </c>
      <c r="BV37" s="14"/>
      <c r="BW37" s="14">
        <f t="shared" si="58"/>
        <v>1161.2445</v>
      </c>
      <c r="BX37" s="14">
        <f t="shared" si="40"/>
        <v>123.74856</v>
      </c>
      <c r="BY37" s="14">
        <f t="shared" si="14"/>
        <v>1284.99306</v>
      </c>
      <c r="BZ37" s="14"/>
      <c r="CA37" s="14">
        <f t="shared" si="59"/>
        <v>325.68599999999998</v>
      </c>
      <c r="CB37" s="14">
        <f t="shared" si="41"/>
        <v>34.706879999999998</v>
      </c>
      <c r="CC37" s="14">
        <f t="shared" si="15"/>
        <v>360.39287999999999</v>
      </c>
      <c r="CD37" s="14"/>
      <c r="CE37" s="14">
        <f t="shared" si="60"/>
        <v>6001.4759999999997</v>
      </c>
      <c r="CF37" s="14">
        <f t="shared" si="42"/>
        <v>639.55007999999998</v>
      </c>
      <c r="CG37" s="14">
        <f t="shared" si="16"/>
        <v>6641.0260799999996</v>
      </c>
      <c r="CH37" s="14"/>
      <c r="CI37" s="14">
        <f t="shared" si="61"/>
        <v>8945.8250000000007</v>
      </c>
      <c r="CJ37" s="14">
        <f t="shared" si="43"/>
        <v>953.31600000000003</v>
      </c>
      <c r="CK37" s="14">
        <f t="shared" si="17"/>
        <v>9899.1410000000014</v>
      </c>
      <c r="CL37" s="14"/>
      <c r="CM37" s="14">
        <f t="shared" si="62"/>
        <v>105400</v>
      </c>
      <c r="CN37" s="14">
        <f t="shared" si="44"/>
        <v>11232</v>
      </c>
      <c r="CO37" s="14">
        <f t="shared" si="18"/>
        <v>116632</v>
      </c>
      <c r="CP37" s="14"/>
      <c r="CQ37" s="14">
        <f t="shared" si="72"/>
        <v>5228.3670000000002</v>
      </c>
      <c r="CR37" s="14">
        <f t="shared" si="70"/>
        <v>557.16336000000001</v>
      </c>
      <c r="CS37" s="14">
        <f t="shared" si="19"/>
        <v>5785.5303600000007</v>
      </c>
      <c r="CT37" s="14"/>
      <c r="CU37" s="14">
        <f t="shared" si="63"/>
        <v>41798.741499999996</v>
      </c>
      <c r="CV37" s="14">
        <f t="shared" si="45"/>
        <v>4454.3023199999998</v>
      </c>
      <c r="CW37" s="14">
        <f t="shared" si="20"/>
        <v>46253.043819999999</v>
      </c>
      <c r="CX37" s="14"/>
      <c r="CY37" s="14">
        <f t="shared" si="64"/>
        <v>22881.813000000002</v>
      </c>
      <c r="CZ37" s="14">
        <f t="shared" si="46"/>
        <v>2438.4110400000004</v>
      </c>
      <c r="DA37" s="14">
        <f t="shared" si="21"/>
        <v>25320.224040000001</v>
      </c>
      <c r="DB37" s="14"/>
      <c r="DC37" s="14">
        <f t="shared" si="65"/>
        <v>2270.0524999999998</v>
      </c>
      <c r="DD37" s="14">
        <f t="shared" si="47"/>
        <v>241.90920000000003</v>
      </c>
      <c r="DE37" s="14">
        <f t="shared" si="22"/>
        <v>2511.9616999999998</v>
      </c>
      <c r="DF37" s="14"/>
      <c r="DG37" s="14">
        <f t="shared" si="66"/>
        <v>161269.905</v>
      </c>
      <c r="DH37" s="14">
        <f t="shared" si="48"/>
        <v>17185.8024</v>
      </c>
      <c r="DI37" s="14">
        <f t="shared" si="23"/>
        <v>178455.70740000001</v>
      </c>
      <c r="DJ37" s="14"/>
      <c r="DK37" s="14">
        <f t="shared" si="67"/>
        <v>38024.631000000001</v>
      </c>
      <c r="DL37" s="14">
        <f t="shared" si="49"/>
        <v>4052.1124800000002</v>
      </c>
      <c r="DM37" s="14">
        <f t="shared" si="24"/>
        <v>42076.743480000005</v>
      </c>
      <c r="DN37" s="14"/>
      <c r="DO37" s="14">
        <f t="shared" si="68"/>
        <v>6331.1145000000006</v>
      </c>
      <c r="DP37" s="14">
        <f t="shared" si="50"/>
        <v>674.67816000000005</v>
      </c>
      <c r="DQ37" s="14">
        <f t="shared" si="51"/>
        <v>7005.792660000001</v>
      </c>
      <c r="DR37" s="14"/>
      <c r="DS37" s="14">
        <f t="shared" si="69"/>
        <v>6814.6370000000006</v>
      </c>
      <c r="DT37" s="14">
        <f t="shared" si="52"/>
        <v>726.20496000000003</v>
      </c>
      <c r="DU37" s="14">
        <f t="shared" si="25"/>
        <v>7540.8419600000007</v>
      </c>
      <c r="DV37" s="14"/>
      <c r="DW37" s="14">
        <f t="shared" si="73"/>
        <v>519702.89450000005</v>
      </c>
      <c r="DX37" s="14">
        <f t="shared" si="71"/>
        <v>55382.380559999998</v>
      </c>
      <c r="DY37" s="14">
        <f t="shared" si="26"/>
        <v>575085.27506000001</v>
      </c>
      <c r="DZ37" s="14"/>
      <c r="EA37" s="14"/>
      <c r="EB37" s="14"/>
      <c r="EC37" s="14">
        <f t="shared" si="27"/>
        <v>0</v>
      </c>
    </row>
    <row r="38" spans="1:133" x14ac:dyDescent="0.2">
      <c r="A38" s="2">
        <v>44105</v>
      </c>
      <c r="D38" s="15">
        <v>0</v>
      </c>
      <c r="F38" s="15">
        <v>62000</v>
      </c>
      <c r="J38" s="15">
        <v>57250</v>
      </c>
      <c r="L38" s="15">
        <v>135100</v>
      </c>
      <c r="N38" s="15">
        <v>151125</v>
      </c>
      <c r="P38" s="15">
        <f t="shared" si="28"/>
        <v>405475</v>
      </c>
      <c r="Q38" s="15">
        <f t="shared" si="3"/>
        <v>405475</v>
      </c>
      <c r="S38" s="15"/>
      <c r="T38" s="15"/>
      <c r="U38" s="15"/>
      <c r="AN38" s="14">
        <v>151125</v>
      </c>
      <c r="AO38" s="14">
        <f t="shared" si="7"/>
        <v>151125</v>
      </c>
      <c r="AQ38" s="15"/>
      <c r="AR38" s="15">
        <f t="shared" si="29"/>
        <v>254350</v>
      </c>
      <c r="AS38" s="15">
        <f t="shared" si="1"/>
        <v>254350</v>
      </c>
      <c r="AV38" s="14">
        <f t="shared" si="33"/>
        <v>142586.72781000001</v>
      </c>
      <c r="AW38" s="14">
        <f t="shared" si="30"/>
        <v>142586.72781000001</v>
      </c>
      <c r="AY38" s="14"/>
      <c r="AZ38" s="15">
        <f t="shared" si="8"/>
        <v>111763.27219000002</v>
      </c>
      <c r="BA38" s="14">
        <f t="shared" si="2"/>
        <v>111763.27219000002</v>
      </c>
      <c r="BC38" s="14"/>
      <c r="BD38" s="15">
        <f t="shared" si="35"/>
        <v>1901.2153800000001</v>
      </c>
      <c r="BE38" s="14">
        <f t="shared" si="9"/>
        <v>1901.2153800000001</v>
      </c>
      <c r="BG38" s="14"/>
      <c r="BH38" s="14">
        <f t="shared" si="36"/>
        <v>871.96267000000012</v>
      </c>
      <c r="BI38" s="14">
        <f t="shared" si="10"/>
        <v>871.96267000000012</v>
      </c>
      <c r="BK38" s="14"/>
      <c r="BL38" s="14">
        <f t="shared" si="37"/>
        <v>180.56306499999999</v>
      </c>
      <c r="BM38" s="14">
        <f t="shared" si="11"/>
        <v>180.56306499999999</v>
      </c>
      <c r="BO38" s="3"/>
      <c r="BP38" s="3">
        <f t="shared" si="38"/>
        <v>19303.791509999999</v>
      </c>
      <c r="BQ38" s="3">
        <f t="shared" si="12"/>
        <v>19303.791509999999</v>
      </c>
      <c r="BR38" s="14"/>
      <c r="BS38" s="14"/>
      <c r="BT38" s="14">
        <f t="shared" si="39"/>
        <v>106.16569</v>
      </c>
      <c r="BU38" s="14">
        <f t="shared" si="13"/>
        <v>106.16569</v>
      </c>
      <c r="BV38" s="14"/>
      <c r="BW38" s="14"/>
      <c r="BX38" s="14">
        <f t="shared" si="40"/>
        <v>112.092045</v>
      </c>
      <c r="BY38" s="14">
        <f t="shared" si="14"/>
        <v>112.092045</v>
      </c>
      <c r="BZ38" s="14"/>
      <c r="CA38" s="14"/>
      <c r="CB38" s="14">
        <f t="shared" si="41"/>
        <v>31.437660000000001</v>
      </c>
      <c r="CC38" s="14">
        <f t="shared" si="15"/>
        <v>31.437660000000001</v>
      </c>
      <c r="CD38" s="14"/>
      <c r="CE38" s="14"/>
      <c r="CF38" s="14">
        <f t="shared" si="42"/>
        <v>579.30755999999997</v>
      </c>
      <c r="CG38" s="14">
        <f t="shared" si="16"/>
        <v>579.30755999999997</v>
      </c>
      <c r="CH38" s="14"/>
      <c r="CI38" s="14"/>
      <c r="CJ38" s="14">
        <f t="shared" si="43"/>
        <v>863.51825000000008</v>
      </c>
      <c r="CK38" s="14">
        <f t="shared" si="17"/>
        <v>863.51825000000008</v>
      </c>
      <c r="CL38" s="14"/>
      <c r="CM38" s="14"/>
      <c r="CN38" s="14">
        <f t="shared" si="44"/>
        <v>10174</v>
      </c>
      <c r="CO38" s="14">
        <f t="shared" si="18"/>
        <v>10174</v>
      </c>
      <c r="CP38" s="14"/>
      <c r="CQ38" s="14"/>
      <c r="CR38" s="14">
        <f t="shared" si="70"/>
        <v>504.68126999999998</v>
      </c>
      <c r="CS38" s="14">
        <f t="shared" si="19"/>
        <v>504.68126999999998</v>
      </c>
      <c r="CT38" s="14"/>
      <c r="CU38" s="14"/>
      <c r="CV38" s="14">
        <f t="shared" si="45"/>
        <v>4034.728615</v>
      </c>
      <c r="CW38" s="14">
        <f t="shared" si="20"/>
        <v>4034.728615</v>
      </c>
      <c r="CX38" s="14"/>
      <c r="CY38" s="14"/>
      <c r="CZ38" s="14">
        <f t="shared" si="46"/>
        <v>2208.72453</v>
      </c>
      <c r="DA38" s="14">
        <f t="shared" si="21"/>
        <v>2208.72453</v>
      </c>
      <c r="DB38" s="14"/>
      <c r="DC38" s="14"/>
      <c r="DD38" s="14">
        <f t="shared" si="47"/>
        <v>219.12252500000002</v>
      </c>
      <c r="DE38" s="14">
        <f t="shared" si="22"/>
        <v>219.12252500000002</v>
      </c>
      <c r="DF38" s="14"/>
      <c r="DG38" s="14"/>
      <c r="DH38" s="14">
        <f t="shared" si="48"/>
        <v>15566.983050000003</v>
      </c>
      <c r="DI38" s="14">
        <f t="shared" si="23"/>
        <v>15566.983050000003</v>
      </c>
      <c r="DJ38" s="14"/>
      <c r="DK38" s="14"/>
      <c r="DL38" s="14">
        <f t="shared" si="49"/>
        <v>3670.4231099999997</v>
      </c>
      <c r="DM38" s="14">
        <f t="shared" si="24"/>
        <v>3670.4231099999997</v>
      </c>
      <c r="DN38" s="14"/>
      <c r="DO38" s="14"/>
      <c r="DP38" s="14">
        <f t="shared" si="50"/>
        <v>611.12674500000003</v>
      </c>
      <c r="DQ38" s="14">
        <f t="shared" si="51"/>
        <v>611.12674500000003</v>
      </c>
      <c r="DR38" s="14"/>
      <c r="DS38" s="14"/>
      <c r="DT38" s="14">
        <f t="shared" si="52"/>
        <v>657.79997000000003</v>
      </c>
      <c r="DU38" s="14">
        <f t="shared" si="25"/>
        <v>657.79997000000003</v>
      </c>
      <c r="DV38" s="14"/>
      <c r="DW38" s="14"/>
      <c r="DX38" s="14">
        <f t="shared" si="71"/>
        <v>50165.628545000007</v>
      </c>
      <c r="DY38" s="14">
        <f t="shared" si="26"/>
        <v>50165.628545000007</v>
      </c>
      <c r="DZ38" s="14"/>
      <c r="EA38" s="14"/>
      <c r="EB38" s="14"/>
      <c r="EC38" s="14">
        <f t="shared" si="27"/>
        <v>0</v>
      </c>
    </row>
    <row r="39" spans="1:133" x14ac:dyDescent="0.2">
      <c r="A39" s="2">
        <v>44287</v>
      </c>
      <c r="C39" s="15">
        <v>0</v>
      </c>
      <c r="D39" s="15">
        <v>0</v>
      </c>
      <c r="E39" s="15">
        <v>3100000</v>
      </c>
      <c r="F39" s="15">
        <v>62000</v>
      </c>
      <c r="I39" s="15">
        <v>5000</v>
      </c>
      <c r="J39" s="15">
        <v>57250</v>
      </c>
      <c r="L39" s="15">
        <v>135100</v>
      </c>
      <c r="M39" s="15">
        <v>6045000</v>
      </c>
      <c r="N39" s="15">
        <v>151125</v>
      </c>
      <c r="O39" s="15">
        <f t="shared" si="31"/>
        <v>9150000</v>
      </c>
      <c r="P39" s="15">
        <f t="shared" si="28"/>
        <v>405475</v>
      </c>
      <c r="Q39" s="15">
        <f t="shared" si="3"/>
        <v>9555475</v>
      </c>
      <c r="S39" s="15"/>
      <c r="T39" s="15"/>
      <c r="U39" s="15"/>
      <c r="AM39" s="14">
        <v>6045000</v>
      </c>
      <c r="AN39" s="14">
        <v>151125</v>
      </c>
      <c r="AO39" s="14">
        <f t="shared" si="7"/>
        <v>6196125</v>
      </c>
      <c r="AQ39" s="15">
        <f t="shared" si="32"/>
        <v>3105000</v>
      </c>
      <c r="AR39" s="15">
        <f t="shared" si="29"/>
        <v>254350</v>
      </c>
      <c r="AS39" s="15">
        <f t="shared" si="1"/>
        <v>3359350</v>
      </c>
      <c r="AU39" s="14">
        <f t="shared" si="33"/>
        <v>1740640.023</v>
      </c>
      <c r="AV39" s="14">
        <f t="shared" si="33"/>
        <v>142586.72781000001</v>
      </c>
      <c r="AW39" s="14">
        <f t="shared" si="30"/>
        <v>1883226.7508100001</v>
      </c>
      <c r="AY39" s="14">
        <f t="shared" si="34"/>
        <v>1364359.977</v>
      </c>
      <c r="AZ39" s="15">
        <f t="shared" si="8"/>
        <v>111763.27219000002</v>
      </c>
      <c r="BA39" s="14">
        <f t="shared" si="2"/>
        <v>1476123.2491899999</v>
      </c>
      <c r="BC39" s="14">
        <f t="shared" si="53"/>
        <v>23209.254000000001</v>
      </c>
      <c r="BD39" s="15">
        <f t="shared" si="35"/>
        <v>1901.2153800000001</v>
      </c>
      <c r="BE39" s="14">
        <f t="shared" si="9"/>
        <v>25110.469380000002</v>
      </c>
      <c r="BG39" s="14">
        <f t="shared" si="54"/>
        <v>10644.561000000002</v>
      </c>
      <c r="BH39" s="14">
        <f t="shared" si="36"/>
        <v>871.96267000000012</v>
      </c>
      <c r="BI39" s="14">
        <f t="shared" si="10"/>
        <v>11516.523670000002</v>
      </c>
      <c r="BK39" s="14">
        <f t="shared" si="55"/>
        <v>2204.2394999999997</v>
      </c>
      <c r="BL39" s="14">
        <f t="shared" si="37"/>
        <v>180.56306499999999</v>
      </c>
      <c r="BM39" s="14">
        <f t="shared" si="11"/>
        <v>2384.8025649999995</v>
      </c>
      <c r="BO39" s="3">
        <f t="shared" si="56"/>
        <v>235652.73300000001</v>
      </c>
      <c r="BP39" s="3">
        <f t="shared" si="38"/>
        <v>19303.791509999999</v>
      </c>
      <c r="BQ39" s="3">
        <f t="shared" si="12"/>
        <v>254956.52451000002</v>
      </c>
      <c r="BR39" s="14"/>
      <c r="BS39" s="14">
        <f t="shared" si="57"/>
        <v>1296.027</v>
      </c>
      <c r="BT39" s="14">
        <f t="shared" si="39"/>
        <v>106.16569</v>
      </c>
      <c r="BU39" s="14">
        <f t="shared" si="13"/>
        <v>1402.1926900000001</v>
      </c>
      <c r="BV39" s="14"/>
      <c r="BW39" s="14">
        <f t="shared" si="58"/>
        <v>1368.3735000000001</v>
      </c>
      <c r="BX39" s="14">
        <f t="shared" si="40"/>
        <v>112.092045</v>
      </c>
      <c r="BY39" s="14">
        <f t="shared" si="14"/>
        <v>1480.4655450000002</v>
      </c>
      <c r="BZ39" s="14"/>
      <c r="CA39" s="14">
        <f t="shared" si="59"/>
        <v>383.77799999999996</v>
      </c>
      <c r="CB39" s="14">
        <f t="shared" si="41"/>
        <v>31.437660000000001</v>
      </c>
      <c r="CC39" s="14">
        <f t="shared" si="15"/>
        <v>415.21565999999996</v>
      </c>
      <c r="CD39" s="14"/>
      <c r="CE39" s="14">
        <f t="shared" si="60"/>
        <v>7071.9479999999994</v>
      </c>
      <c r="CF39" s="14">
        <f t="shared" si="42"/>
        <v>579.30755999999997</v>
      </c>
      <c r="CG39" s="14">
        <f t="shared" si="16"/>
        <v>7651.2555599999996</v>
      </c>
      <c r="CH39" s="14"/>
      <c r="CI39" s="14">
        <f t="shared" si="61"/>
        <v>10541.475</v>
      </c>
      <c r="CJ39" s="14">
        <f t="shared" si="43"/>
        <v>863.51825000000008</v>
      </c>
      <c r="CK39" s="14">
        <f t="shared" si="17"/>
        <v>11404.99325</v>
      </c>
      <c r="CL39" s="14"/>
      <c r="CM39" s="14">
        <f t="shared" si="62"/>
        <v>124200</v>
      </c>
      <c r="CN39" s="14">
        <f t="shared" si="44"/>
        <v>10174</v>
      </c>
      <c r="CO39" s="14">
        <f t="shared" si="18"/>
        <v>134374</v>
      </c>
      <c r="CP39" s="14"/>
      <c r="CQ39" s="14">
        <f t="shared" si="72"/>
        <v>6160.9410000000007</v>
      </c>
      <c r="CR39" s="14">
        <f t="shared" si="70"/>
        <v>504.68126999999998</v>
      </c>
      <c r="CS39" s="14">
        <f t="shared" si="19"/>
        <v>6665.6222700000008</v>
      </c>
      <c r="CT39" s="14"/>
      <c r="CU39" s="14">
        <f t="shared" si="63"/>
        <v>49254.304499999998</v>
      </c>
      <c r="CV39" s="14">
        <f t="shared" si="45"/>
        <v>4034.728615</v>
      </c>
      <c r="CW39" s="14">
        <f t="shared" si="20"/>
        <v>53289.033114999998</v>
      </c>
      <c r="CX39" s="14"/>
      <c r="CY39" s="14">
        <f t="shared" si="64"/>
        <v>26963.199000000001</v>
      </c>
      <c r="CZ39" s="14">
        <f t="shared" si="46"/>
        <v>2208.72453</v>
      </c>
      <c r="DA39" s="14">
        <f t="shared" si="21"/>
        <v>29171.92353</v>
      </c>
      <c r="DB39" s="14"/>
      <c r="DC39" s="14">
        <f t="shared" si="65"/>
        <v>2674.9575</v>
      </c>
      <c r="DD39" s="14">
        <f t="shared" si="47"/>
        <v>219.12252500000002</v>
      </c>
      <c r="DE39" s="14">
        <f t="shared" si="22"/>
        <v>2894.0800250000002</v>
      </c>
      <c r="DF39" s="14"/>
      <c r="DG39" s="14">
        <f t="shared" si="66"/>
        <v>190035.315</v>
      </c>
      <c r="DH39" s="14">
        <f t="shared" si="48"/>
        <v>15566.983050000003</v>
      </c>
      <c r="DI39" s="14">
        <f t="shared" si="23"/>
        <v>205602.29805000001</v>
      </c>
      <c r="DJ39" s="14"/>
      <c r="DK39" s="14">
        <f t="shared" si="67"/>
        <v>44807.012999999999</v>
      </c>
      <c r="DL39" s="14">
        <f t="shared" si="49"/>
        <v>3670.4231099999997</v>
      </c>
      <c r="DM39" s="14">
        <f t="shared" si="24"/>
        <v>48477.436109999995</v>
      </c>
      <c r="DN39" s="14"/>
      <c r="DO39" s="14">
        <f t="shared" si="68"/>
        <v>7460.3835000000008</v>
      </c>
      <c r="DP39" s="14">
        <f t="shared" si="50"/>
        <v>611.12674500000003</v>
      </c>
      <c r="DQ39" s="14">
        <f t="shared" si="51"/>
        <v>8071.5102450000013</v>
      </c>
      <c r="DR39" s="14"/>
      <c r="DS39" s="14">
        <f t="shared" si="69"/>
        <v>8030.1510000000007</v>
      </c>
      <c r="DT39" s="14">
        <f t="shared" si="52"/>
        <v>657.79997000000003</v>
      </c>
      <c r="DU39" s="14">
        <f t="shared" si="25"/>
        <v>8687.9509700000017</v>
      </c>
      <c r="DV39" s="14"/>
      <c r="DW39" s="14">
        <f t="shared" si="73"/>
        <v>612401.32350000006</v>
      </c>
      <c r="DX39" s="14">
        <f t="shared" si="71"/>
        <v>50165.628545000007</v>
      </c>
      <c r="DY39" s="14">
        <f t="shared" si="26"/>
        <v>662566.95204500004</v>
      </c>
      <c r="DZ39" s="14"/>
      <c r="EA39" s="14"/>
      <c r="EB39" s="14"/>
      <c r="EC39" s="14">
        <f t="shared" si="27"/>
        <v>0</v>
      </c>
    </row>
    <row r="40" spans="1:133" x14ac:dyDescent="0.2">
      <c r="A40" s="2">
        <v>44470</v>
      </c>
      <c r="D40" s="15">
        <v>0</v>
      </c>
      <c r="J40" s="15">
        <v>57200</v>
      </c>
      <c r="L40" s="15">
        <v>135100</v>
      </c>
      <c r="P40" s="15">
        <f t="shared" si="28"/>
        <v>192300</v>
      </c>
      <c r="Q40" s="15">
        <f t="shared" si="3"/>
        <v>192300</v>
      </c>
      <c r="S40" s="15"/>
      <c r="T40" s="15"/>
      <c r="U40" s="15"/>
      <c r="AQ40" s="15"/>
      <c r="AR40" s="15">
        <f t="shared" si="29"/>
        <v>192300</v>
      </c>
      <c r="AS40" s="15">
        <f t="shared" si="1"/>
        <v>192300</v>
      </c>
      <c r="AV40" s="14">
        <f t="shared" si="33"/>
        <v>107801.95698</v>
      </c>
      <c r="AW40" s="14">
        <f t="shared" si="30"/>
        <v>107801.95698</v>
      </c>
      <c r="AY40" s="14"/>
      <c r="AZ40" s="15">
        <f t="shared" si="8"/>
        <v>84498.043019999997</v>
      </c>
      <c r="BA40" s="14">
        <f t="shared" si="2"/>
        <v>84498.043019999997</v>
      </c>
      <c r="BC40" s="14"/>
      <c r="BD40" s="15">
        <f t="shared" si="35"/>
        <v>1437.4040400000001</v>
      </c>
      <c r="BE40" s="14">
        <f t="shared" si="9"/>
        <v>1437.4040400000001</v>
      </c>
      <c r="BG40" s="14"/>
      <c r="BH40" s="14">
        <f t="shared" si="36"/>
        <v>659.24286000000006</v>
      </c>
      <c r="BI40" s="14">
        <f t="shared" si="10"/>
        <v>659.24286000000006</v>
      </c>
      <c r="BK40" s="14"/>
      <c r="BL40" s="14">
        <f t="shared" si="37"/>
        <v>136.51376999999999</v>
      </c>
      <c r="BM40" s="14">
        <f t="shared" si="11"/>
        <v>136.51376999999999</v>
      </c>
      <c r="BO40" s="3"/>
      <c r="BP40" s="3">
        <f t="shared" si="38"/>
        <v>14594.531580000001</v>
      </c>
      <c r="BQ40" s="3">
        <f t="shared" si="12"/>
        <v>14594.531580000001</v>
      </c>
      <c r="BR40" s="14"/>
      <c r="BS40" s="14"/>
      <c r="BT40" s="14">
        <f t="shared" si="39"/>
        <v>80.266019999999997</v>
      </c>
      <c r="BU40" s="14">
        <f t="shared" si="13"/>
        <v>80.266019999999997</v>
      </c>
      <c r="BV40" s="14"/>
      <c r="BW40" s="14"/>
      <c r="BX40" s="14">
        <f t="shared" si="40"/>
        <v>84.746610000000004</v>
      </c>
      <c r="BY40" s="14">
        <f t="shared" si="14"/>
        <v>84.746610000000004</v>
      </c>
      <c r="BZ40" s="14"/>
      <c r="CA40" s="14"/>
      <c r="CB40" s="14">
        <f t="shared" si="41"/>
        <v>23.768280000000001</v>
      </c>
      <c r="CC40" s="14">
        <f t="shared" si="15"/>
        <v>23.768280000000001</v>
      </c>
      <c r="CD40" s="14"/>
      <c r="CE40" s="14"/>
      <c r="CF40" s="14">
        <f t="shared" si="42"/>
        <v>437.98248000000001</v>
      </c>
      <c r="CG40" s="14">
        <f t="shared" si="16"/>
        <v>437.98248000000001</v>
      </c>
      <c r="CH40" s="14"/>
      <c r="CI40" s="14"/>
      <c r="CJ40" s="14">
        <f t="shared" si="43"/>
        <v>652.85850000000005</v>
      </c>
      <c r="CK40" s="14">
        <f t="shared" si="17"/>
        <v>652.85850000000005</v>
      </c>
      <c r="CL40" s="14"/>
      <c r="CM40" s="14"/>
      <c r="CN40" s="14">
        <f t="shared" si="44"/>
        <v>7692</v>
      </c>
      <c r="CO40" s="14">
        <f t="shared" si="18"/>
        <v>7692</v>
      </c>
      <c r="CP40" s="14"/>
      <c r="CQ40" s="14"/>
      <c r="CR40" s="14">
        <f t="shared" si="70"/>
        <v>381.56166000000007</v>
      </c>
      <c r="CS40" s="14">
        <f t="shared" si="19"/>
        <v>381.56166000000007</v>
      </c>
      <c r="CT40" s="14"/>
      <c r="CU40" s="14"/>
      <c r="CV40" s="14">
        <f t="shared" si="45"/>
        <v>3050.4356699999998</v>
      </c>
      <c r="CW40" s="14">
        <f t="shared" si="20"/>
        <v>3050.4356699999998</v>
      </c>
      <c r="CX40" s="14"/>
      <c r="CY40" s="14"/>
      <c r="CZ40" s="14">
        <f t="shared" si="46"/>
        <v>1669.8947400000002</v>
      </c>
      <c r="DA40" s="14">
        <f t="shared" si="21"/>
        <v>1669.8947400000002</v>
      </c>
      <c r="DB40" s="14"/>
      <c r="DC40" s="14"/>
      <c r="DD40" s="14">
        <f t="shared" si="47"/>
        <v>165.66645</v>
      </c>
      <c r="DE40" s="14">
        <f t="shared" si="22"/>
        <v>165.66645</v>
      </c>
      <c r="DF40" s="14"/>
      <c r="DG40" s="14"/>
      <c r="DH40" s="14">
        <f t="shared" si="48"/>
        <v>11769.3369</v>
      </c>
      <c r="DI40" s="14">
        <f t="shared" si="23"/>
        <v>11769.3369</v>
      </c>
      <c r="DJ40" s="14"/>
      <c r="DK40" s="14"/>
      <c r="DL40" s="14">
        <f t="shared" si="49"/>
        <v>2775.0043800000003</v>
      </c>
      <c r="DM40" s="14">
        <f t="shared" si="24"/>
        <v>2775.0043800000003</v>
      </c>
      <c r="DN40" s="14"/>
      <c r="DO40" s="14"/>
      <c r="DP40" s="14">
        <f t="shared" si="50"/>
        <v>462.03921000000003</v>
      </c>
      <c r="DQ40" s="14">
        <f t="shared" si="51"/>
        <v>462.03921000000003</v>
      </c>
      <c r="DR40" s="14"/>
      <c r="DS40" s="14"/>
      <c r="DT40" s="14">
        <f t="shared" si="52"/>
        <v>497.32626000000005</v>
      </c>
      <c r="DU40" s="14">
        <f t="shared" si="25"/>
        <v>497.32626000000005</v>
      </c>
      <c r="DV40" s="14"/>
      <c r="DW40" s="14"/>
      <c r="DX40" s="14">
        <f t="shared" si="71"/>
        <v>37927.463609999999</v>
      </c>
      <c r="DY40" s="14">
        <f t="shared" si="26"/>
        <v>37927.463609999999</v>
      </c>
      <c r="DZ40" s="14"/>
      <c r="EA40" s="14"/>
      <c r="EB40" s="14"/>
      <c r="EC40" s="14">
        <f t="shared" si="27"/>
        <v>0</v>
      </c>
    </row>
    <row r="41" spans="1:133" x14ac:dyDescent="0.2">
      <c r="A41" s="2">
        <v>44652</v>
      </c>
      <c r="C41" s="15">
        <v>0</v>
      </c>
      <c r="D41" s="15">
        <v>0</v>
      </c>
      <c r="I41" s="15">
        <v>2830000</v>
      </c>
      <c r="J41" s="15">
        <v>57200</v>
      </c>
      <c r="L41" s="15">
        <v>135100</v>
      </c>
      <c r="O41" s="15">
        <f t="shared" si="31"/>
        <v>2830000</v>
      </c>
      <c r="P41" s="15">
        <f t="shared" si="28"/>
        <v>192300</v>
      </c>
      <c r="Q41" s="15">
        <f t="shared" si="3"/>
        <v>3022300</v>
      </c>
      <c r="S41" s="15"/>
      <c r="T41" s="15"/>
      <c r="U41" s="15"/>
      <c r="AQ41" s="15">
        <f t="shared" si="32"/>
        <v>2830000</v>
      </c>
      <c r="AR41" s="15">
        <f t="shared" si="29"/>
        <v>192300</v>
      </c>
      <c r="AS41" s="15">
        <f t="shared" si="1"/>
        <v>3022300</v>
      </c>
      <c r="AU41" s="14">
        <f t="shared" si="33"/>
        <v>1586477.058</v>
      </c>
      <c r="AV41" s="14">
        <f t="shared" si="33"/>
        <v>107801.95698</v>
      </c>
      <c r="AW41" s="14">
        <f t="shared" si="30"/>
        <v>1694279.01498</v>
      </c>
      <c r="AY41" s="14">
        <f t="shared" si="34"/>
        <v>1243522.9419999998</v>
      </c>
      <c r="AZ41" s="15">
        <f t="shared" si="8"/>
        <v>84498.043019999997</v>
      </c>
      <c r="BA41" s="14">
        <f t="shared" si="2"/>
        <v>1328020.9850199998</v>
      </c>
      <c r="BC41" s="14">
        <f t="shared" si="53"/>
        <v>21153.683999999997</v>
      </c>
      <c r="BD41" s="15">
        <f t="shared" si="35"/>
        <v>1437.4040400000001</v>
      </c>
      <c r="BE41" s="14">
        <f t="shared" si="9"/>
        <v>22591.088039999999</v>
      </c>
      <c r="BG41" s="14">
        <f t="shared" si="54"/>
        <v>9701.8060000000005</v>
      </c>
      <c r="BH41" s="14">
        <f t="shared" si="36"/>
        <v>659.24286000000006</v>
      </c>
      <c r="BI41" s="14">
        <f t="shared" si="10"/>
        <v>10361.048860000001</v>
      </c>
      <c r="BK41" s="14">
        <f t="shared" si="55"/>
        <v>2009.0169999999998</v>
      </c>
      <c r="BL41" s="14">
        <f t="shared" si="37"/>
        <v>136.51376999999999</v>
      </c>
      <c r="BM41" s="14">
        <f t="shared" si="11"/>
        <v>2145.5307699999998</v>
      </c>
      <c r="BO41" s="3">
        <f t="shared" si="56"/>
        <v>214781.71799999999</v>
      </c>
      <c r="BP41" s="3">
        <f t="shared" si="38"/>
        <v>14594.531580000001</v>
      </c>
      <c r="BQ41" s="3">
        <f t="shared" si="12"/>
        <v>229376.24958</v>
      </c>
      <c r="BR41" s="14"/>
      <c r="BS41" s="14">
        <f t="shared" si="57"/>
        <v>1181.242</v>
      </c>
      <c r="BT41" s="14">
        <f t="shared" si="39"/>
        <v>80.266019999999997</v>
      </c>
      <c r="BU41" s="14">
        <f t="shared" si="13"/>
        <v>1261.50802</v>
      </c>
      <c r="BV41" s="14"/>
      <c r="BW41" s="14">
        <f t="shared" si="58"/>
        <v>1247.1809999999998</v>
      </c>
      <c r="BX41" s="14">
        <f t="shared" si="40"/>
        <v>84.746610000000004</v>
      </c>
      <c r="BY41" s="14">
        <f t="shared" si="14"/>
        <v>1331.9276099999997</v>
      </c>
      <c r="BZ41" s="14"/>
      <c r="CA41" s="14">
        <f t="shared" si="59"/>
        <v>349.78799999999995</v>
      </c>
      <c r="CB41" s="14">
        <f t="shared" si="41"/>
        <v>23.768280000000001</v>
      </c>
      <c r="CC41" s="14">
        <f t="shared" si="15"/>
        <v>373.55627999999996</v>
      </c>
      <c r="CD41" s="14"/>
      <c r="CE41" s="14">
        <f t="shared" si="60"/>
        <v>6445.6079999999993</v>
      </c>
      <c r="CF41" s="14">
        <f t="shared" si="42"/>
        <v>437.98248000000001</v>
      </c>
      <c r="CG41" s="14">
        <f t="shared" si="16"/>
        <v>6883.5904799999989</v>
      </c>
      <c r="CH41" s="14"/>
      <c r="CI41" s="14">
        <f t="shared" si="61"/>
        <v>9607.85</v>
      </c>
      <c r="CJ41" s="14">
        <f t="shared" si="43"/>
        <v>652.85850000000005</v>
      </c>
      <c r="CK41" s="14">
        <f t="shared" si="17"/>
        <v>10260.708500000001</v>
      </c>
      <c r="CL41" s="14"/>
      <c r="CM41" s="14">
        <f t="shared" si="62"/>
        <v>113200</v>
      </c>
      <c r="CN41" s="14">
        <f t="shared" si="44"/>
        <v>7692</v>
      </c>
      <c r="CO41" s="14">
        <f t="shared" si="18"/>
        <v>120892</v>
      </c>
      <c r="CP41" s="14"/>
      <c r="CQ41" s="14">
        <f t="shared" si="72"/>
        <v>5615.286000000001</v>
      </c>
      <c r="CR41" s="14">
        <f t="shared" si="70"/>
        <v>381.56166000000007</v>
      </c>
      <c r="CS41" s="14">
        <f t="shared" si="19"/>
        <v>5996.8476600000013</v>
      </c>
      <c r="CT41" s="14"/>
      <c r="CU41" s="14">
        <f t="shared" si="63"/>
        <v>44892.007000000005</v>
      </c>
      <c r="CV41" s="14">
        <f t="shared" si="45"/>
        <v>3050.4356699999998</v>
      </c>
      <c r="CW41" s="14">
        <f t="shared" si="20"/>
        <v>47942.442670000004</v>
      </c>
      <c r="CX41" s="14"/>
      <c r="CY41" s="14">
        <f t="shared" si="64"/>
        <v>24575.153999999999</v>
      </c>
      <c r="CZ41" s="14">
        <f t="shared" si="46"/>
        <v>1669.8947400000002</v>
      </c>
      <c r="DA41" s="14">
        <f t="shared" si="21"/>
        <v>26245.048739999998</v>
      </c>
      <c r="DB41" s="14"/>
      <c r="DC41" s="14">
        <f t="shared" si="65"/>
        <v>2438.0450000000001</v>
      </c>
      <c r="DD41" s="14">
        <f t="shared" si="47"/>
        <v>165.66645</v>
      </c>
      <c r="DE41" s="14">
        <f t="shared" si="22"/>
        <v>2603.7114500000002</v>
      </c>
      <c r="DF41" s="14"/>
      <c r="DG41" s="14">
        <f t="shared" si="66"/>
        <v>173204.49</v>
      </c>
      <c r="DH41" s="14">
        <f t="shared" si="48"/>
        <v>11769.3369</v>
      </c>
      <c r="DI41" s="14">
        <f t="shared" si="23"/>
        <v>184973.82689999999</v>
      </c>
      <c r="DJ41" s="14"/>
      <c r="DK41" s="14">
        <f t="shared" si="67"/>
        <v>40838.597999999998</v>
      </c>
      <c r="DL41" s="14">
        <f t="shared" si="49"/>
        <v>2775.0043800000003</v>
      </c>
      <c r="DM41" s="14">
        <f t="shared" si="24"/>
        <v>43613.602379999997</v>
      </c>
      <c r="DN41" s="14"/>
      <c r="DO41" s="14">
        <f t="shared" si="68"/>
        <v>6799.6409999999996</v>
      </c>
      <c r="DP41" s="14">
        <f t="shared" si="50"/>
        <v>462.03921000000003</v>
      </c>
      <c r="DQ41" s="14">
        <f t="shared" si="51"/>
        <v>7261.6802099999995</v>
      </c>
      <c r="DR41" s="14"/>
      <c r="DS41" s="14">
        <f t="shared" si="69"/>
        <v>7318.9460000000008</v>
      </c>
      <c r="DT41" s="14">
        <f t="shared" si="52"/>
        <v>497.32626000000005</v>
      </c>
      <c r="DU41" s="14">
        <f t="shared" si="25"/>
        <v>7816.2722600000006</v>
      </c>
      <c r="DV41" s="14"/>
      <c r="DW41" s="14">
        <f t="shared" si="73"/>
        <v>558162.88100000005</v>
      </c>
      <c r="DX41" s="14">
        <f t="shared" si="71"/>
        <v>37927.463609999999</v>
      </c>
      <c r="DY41" s="14">
        <f t="shared" si="26"/>
        <v>596090.34461000003</v>
      </c>
      <c r="DZ41" s="14"/>
      <c r="EA41" s="14"/>
      <c r="EB41" s="14"/>
      <c r="EC41" s="14">
        <f t="shared" si="27"/>
        <v>0</v>
      </c>
    </row>
    <row r="42" spans="1:133" x14ac:dyDescent="0.2">
      <c r="A42" s="2">
        <v>44835</v>
      </c>
      <c r="D42" s="15">
        <v>0</v>
      </c>
      <c r="J42" s="15">
        <v>28900</v>
      </c>
      <c r="L42" s="15">
        <v>135100</v>
      </c>
      <c r="P42" s="15">
        <f t="shared" si="28"/>
        <v>164000</v>
      </c>
      <c r="Q42" s="15">
        <f t="shared" si="3"/>
        <v>164000</v>
      </c>
      <c r="S42" s="15"/>
      <c r="T42" s="15"/>
      <c r="U42" s="15"/>
      <c r="AQ42" s="15"/>
      <c r="AR42" s="15">
        <f t="shared" si="29"/>
        <v>164000</v>
      </c>
      <c r="AS42" s="15">
        <f t="shared" si="1"/>
        <v>164000</v>
      </c>
      <c r="AV42" s="14">
        <f t="shared" si="33"/>
        <v>91937.186400000006</v>
      </c>
      <c r="AW42" s="14">
        <f t="shared" si="30"/>
        <v>91937.186400000006</v>
      </c>
      <c r="AY42" s="14"/>
      <c r="AZ42" s="15">
        <f t="shared" si="8"/>
        <v>72062.813600000009</v>
      </c>
      <c r="BA42" s="14">
        <f t="shared" si="2"/>
        <v>72062.813600000009</v>
      </c>
      <c r="BC42" s="14"/>
      <c r="BD42" s="15">
        <f t="shared" si="35"/>
        <v>1225.8671999999999</v>
      </c>
      <c r="BE42" s="14">
        <f t="shared" si="9"/>
        <v>1225.8671999999999</v>
      </c>
      <c r="BG42" s="14"/>
      <c r="BH42" s="14">
        <f t="shared" si="36"/>
        <v>562.22480000000007</v>
      </c>
      <c r="BI42" s="14">
        <f t="shared" si="10"/>
        <v>562.22480000000007</v>
      </c>
      <c r="BK42" s="14"/>
      <c r="BL42" s="14">
        <f t="shared" si="37"/>
        <v>116.42359999999999</v>
      </c>
      <c r="BM42" s="14">
        <f t="shared" si="11"/>
        <v>116.42359999999999</v>
      </c>
      <c r="BO42" s="3"/>
      <c r="BP42" s="3">
        <f t="shared" si="38"/>
        <v>12446.714399999999</v>
      </c>
      <c r="BQ42" s="3">
        <f t="shared" si="12"/>
        <v>12446.714399999999</v>
      </c>
      <c r="BR42" s="14"/>
      <c r="BS42" s="14"/>
      <c r="BT42" s="14">
        <f t="shared" si="39"/>
        <v>68.453599999999994</v>
      </c>
      <c r="BU42" s="14">
        <f t="shared" si="13"/>
        <v>68.453599999999994</v>
      </c>
      <c r="BV42" s="14"/>
      <c r="BW42" s="14"/>
      <c r="BX42" s="14">
        <f t="shared" si="40"/>
        <v>72.274799999999999</v>
      </c>
      <c r="BY42" s="14">
        <f t="shared" si="14"/>
        <v>72.274799999999999</v>
      </c>
      <c r="BZ42" s="14"/>
      <c r="CA42" s="14"/>
      <c r="CB42" s="14">
        <f t="shared" si="41"/>
        <v>20.270399999999999</v>
      </c>
      <c r="CC42" s="14">
        <f t="shared" si="15"/>
        <v>20.270399999999999</v>
      </c>
      <c r="CD42" s="14"/>
      <c r="CE42" s="14"/>
      <c r="CF42" s="14">
        <f t="shared" si="42"/>
        <v>373.52639999999997</v>
      </c>
      <c r="CG42" s="14">
        <f t="shared" si="16"/>
        <v>373.52639999999997</v>
      </c>
      <c r="CH42" s="14"/>
      <c r="CI42" s="14"/>
      <c r="CJ42" s="14">
        <f t="shared" si="43"/>
        <v>556.78000000000009</v>
      </c>
      <c r="CK42" s="14">
        <f t="shared" si="17"/>
        <v>556.78000000000009</v>
      </c>
      <c r="CL42" s="14"/>
      <c r="CM42" s="14"/>
      <c r="CN42" s="14">
        <f t="shared" si="44"/>
        <v>6560</v>
      </c>
      <c r="CO42" s="14">
        <f t="shared" si="18"/>
        <v>6560</v>
      </c>
      <c r="CP42" s="14"/>
      <c r="CQ42" s="14"/>
      <c r="CR42" s="14">
        <f t="shared" si="70"/>
        <v>325.40879999999999</v>
      </c>
      <c r="CS42" s="14">
        <f t="shared" si="19"/>
        <v>325.40879999999999</v>
      </c>
      <c r="CT42" s="14"/>
      <c r="CU42" s="14"/>
      <c r="CV42" s="14">
        <f t="shared" si="45"/>
        <v>2601.5156000000002</v>
      </c>
      <c r="CW42" s="14">
        <f t="shared" si="20"/>
        <v>2601.5156000000002</v>
      </c>
      <c r="CX42" s="14"/>
      <c r="CY42" s="14"/>
      <c r="CZ42" s="14">
        <f t="shared" si="46"/>
        <v>1424.1432</v>
      </c>
      <c r="DA42" s="14">
        <f t="shared" si="21"/>
        <v>1424.1432</v>
      </c>
      <c r="DB42" s="14"/>
      <c r="DC42" s="14"/>
      <c r="DD42" s="14">
        <f t="shared" si="47"/>
        <v>141.286</v>
      </c>
      <c r="DE42" s="14">
        <f t="shared" si="22"/>
        <v>141.286</v>
      </c>
      <c r="DF42" s="14"/>
      <c r="DG42" s="14"/>
      <c r="DH42" s="14">
        <f t="shared" si="48"/>
        <v>10037.292000000001</v>
      </c>
      <c r="DI42" s="14">
        <f t="shared" si="23"/>
        <v>10037.292000000001</v>
      </c>
      <c r="DJ42" s="14"/>
      <c r="DK42" s="14"/>
      <c r="DL42" s="14">
        <f t="shared" si="49"/>
        <v>2366.6183999999998</v>
      </c>
      <c r="DM42" s="14">
        <f t="shared" si="24"/>
        <v>2366.6183999999998</v>
      </c>
      <c r="DN42" s="14"/>
      <c r="DO42" s="14"/>
      <c r="DP42" s="14">
        <f t="shared" si="50"/>
        <v>394.0428</v>
      </c>
      <c r="DQ42" s="14">
        <f t="shared" si="51"/>
        <v>394.0428</v>
      </c>
      <c r="DR42" s="14"/>
      <c r="DS42" s="14"/>
      <c r="DT42" s="14">
        <f t="shared" si="52"/>
        <v>424.13679999999999</v>
      </c>
      <c r="DU42" s="14">
        <f t="shared" si="25"/>
        <v>424.13679999999999</v>
      </c>
      <c r="DV42" s="14"/>
      <c r="DW42" s="14"/>
      <c r="DX42" s="14">
        <f t="shared" si="71"/>
        <v>32345.834800000001</v>
      </c>
      <c r="DY42" s="14">
        <f t="shared" si="26"/>
        <v>32345.834800000001</v>
      </c>
      <c r="DZ42" s="14"/>
      <c r="EA42" s="14"/>
      <c r="EB42" s="14"/>
      <c r="EC42" s="14">
        <f t="shared" si="27"/>
        <v>0</v>
      </c>
    </row>
    <row r="43" spans="1:133" x14ac:dyDescent="0.2">
      <c r="A43" s="2">
        <v>45017</v>
      </c>
      <c r="C43" s="15">
        <v>0</v>
      </c>
      <c r="D43" s="15">
        <v>0</v>
      </c>
      <c r="I43" s="15">
        <v>2890000</v>
      </c>
      <c r="J43" s="15">
        <v>28900</v>
      </c>
      <c r="L43" s="15">
        <v>135100</v>
      </c>
      <c r="O43" s="15">
        <f t="shared" si="31"/>
        <v>2890000</v>
      </c>
      <c r="P43" s="15">
        <f t="shared" si="28"/>
        <v>164000</v>
      </c>
      <c r="Q43" s="15">
        <f t="shared" si="3"/>
        <v>3054000</v>
      </c>
      <c r="S43" s="15"/>
      <c r="T43" s="15"/>
      <c r="U43" s="15"/>
      <c r="AQ43" s="15">
        <f t="shared" si="32"/>
        <v>2890000</v>
      </c>
      <c r="AR43" s="15">
        <f t="shared" si="29"/>
        <v>164000</v>
      </c>
      <c r="AS43" s="15">
        <f t="shared" si="1"/>
        <v>3054000</v>
      </c>
      <c r="AU43" s="14">
        <f t="shared" si="33"/>
        <v>1620112.6140000001</v>
      </c>
      <c r="AV43" s="14">
        <f t="shared" si="33"/>
        <v>91937.186400000006</v>
      </c>
      <c r="AW43" s="14">
        <f t="shared" si="30"/>
        <v>1712049.8004000001</v>
      </c>
      <c r="AY43" s="14">
        <f t="shared" si="34"/>
        <v>1269887.3859999999</v>
      </c>
      <c r="AZ43" s="15">
        <f t="shared" si="8"/>
        <v>72062.813600000009</v>
      </c>
      <c r="BA43" s="14">
        <f t="shared" si="2"/>
        <v>1341950.1995999999</v>
      </c>
      <c r="BC43" s="14">
        <f t="shared" si="53"/>
        <v>21602.172000000002</v>
      </c>
      <c r="BD43" s="15">
        <f t="shared" si="35"/>
        <v>1225.8671999999999</v>
      </c>
      <c r="BE43" s="14">
        <f t="shared" si="9"/>
        <v>22828.039200000003</v>
      </c>
      <c r="BG43" s="14">
        <f t="shared" si="54"/>
        <v>9907.4979999999996</v>
      </c>
      <c r="BH43" s="14">
        <f t="shared" si="36"/>
        <v>562.22480000000007</v>
      </c>
      <c r="BI43" s="14">
        <f t="shared" si="10"/>
        <v>10469.7228</v>
      </c>
      <c r="BK43" s="14">
        <f t="shared" si="55"/>
        <v>2051.6109999999999</v>
      </c>
      <c r="BL43" s="14">
        <f t="shared" si="37"/>
        <v>116.42359999999999</v>
      </c>
      <c r="BM43" s="14">
        <f t="shared" si="11"/>
        <v>2168.0346</v>
      </c>
      <c r="BO43" s="3">
        <f t="shared" si="56"/>
        <v>219335.39399999997</v>
      </c>
      <c r="BP43" s="3">
        <f t="shared" si="38"/>
        <v>12446.714399999999</v>
      </c>
      <c r="BQ43" s="3">
        <f t="shared" si="12"/>
        <v>231782.10839999997</v>
      </c>
      <c r="BR43" s="14"/>
      <c r="BS43" s="14">
        <f t="shared" si="57"/>
        <v>1206.2859999999998</v>
      </c>
      <c r="BT43" s="14">
        <f t="shared" si="39"/>
        <v>68.453599999999994</v>
      </c>
      <c r="BU43" s="14">
        <f t="shared" si="13"/>
        <v>1274.7395999999999</v>
      </c>
      <c r="BV43" s="14"/>
      <c r="BW43" s="14">
        <f t="shared" si="58"/>
        <v>1273.6229999999998</v>
      </c>
      <c r="BX43" s="14">
        <f t="shared" si="40"/>
        <v>72.274799999999999</v>
      </c>
      <c r="BY43" s="14">
        <f t="shared" si="14"/>
        <v>1345.8977999999997</v>
      </c>
      <c r="BZ43" s="14"/>
      <c r="CA43" s="14">
        <f t="shared" si="59"/>
        <v>357.20400000000001</v>
      </c>
      <c r="CB43" s="14">
        <f t="shared" si="41"/>
        <v>20.270399999999999</v>
      </c>
      <c r="CC43" s="14">
        <f t="shared" si="15"/>
        <v>377.4744</v>
      </c>
      <c r="CD43" s="14"/>
      <c r="CE43" s="14">
        <f t="shared" si="60"/>
        <v>6582.2640000000001</v>
      </c>
      <c r="CF43" s="14">
        <f t="shared" si="42"/>
        <v>373.52639999999997</v>
      </c>
      <c r="CG43" s="14">
        <f t="shared" si="16"/>
        <v>6955.7903999999999</v>
      </c>
      <c r="CH43" s="14"/>
      <c r="CI43" s="14">
        <f t="shared" si="61"/>
        <v>9811.5500000000011</v>
      </c>
      <c r="CJ43" s="14">
        <f t="shared" si="43"/>
        <v>556.78000000000009</v>
      </c>
      <c r="CK43" s="14">
        <f t="shared" si="17"/>
        <v>10368.330000000002</v>
      </c>
      <c r="CL43" s="14"/>
      <c r="CM43" s="14">
        <f t="shared" si="62"/>
        <v>115600</v>
      </c>
      <c r="CN43" s="14">
        <f t="shared" si="44"/>
        <v>6560</v>
      </c>
      <c r="CO43" s="14">
        <f t="shared" si="18"/>
        <v>122160</v>
      </c>
      <c r="CP43" s="14"/>
      <c r="CQ43" s="14">
        <f t="shared" si="72"/>
        <v>5734.3380000000006</v>
      </c>
      <c r="CR43" s="14">
        <f t="shared" si="70"/>
        <v>325.40879999999999</v>
      </c>
      <c r="CS43" s="14">
        <f t="shared" si="19"/>
        <v>6059.7468000000008</v>
      </c>
      <c r="CT43" s="14"/>
      <c r="CU43" s="14">
        <f t="shared" si="63"/>
        <v>45843.780999999995</v>
      </c>
      <c r="CV43" s="14">
        <f t="shared" si="45"/>
        <v>2601.5156000000002</v>
      </c>
      <c r="CW43" s="14">
        <f t="shared" si="20"/>
        <v>48445.296599999994</v>
      </c>
      <c r="CX43" s="14"/>
      <c r="CY43" s="14">
        <f t="shared" si="64"/>
        <v>25096.182000000001</v>
      </c>
      <c r="CZ43" s="14">
        <f t="shared" si="46"/>
        <v>1424.1432</v>
      </c>
      <c r="DA43" s="14">
        <f t="shared" si="21"/>
        <v>26520.325199999999</v>
      </c>
      <c r="DB43" s="14"/>
      <c r="DC43" s="14">
        <f t="shared" si="65"/>
        <v>2489.7350000000001</v>
      </c>
      <c r="DD43" s="14">
        <f t="shared" si="47"/>
        <v>141.286</v>
      </c>
      <c r="DE43" s="14">
        <f t="shared" si="22"/>
        <v>2631.0210000000002</v>
      </c>
      <c r="DF43" s="14"/>
      <c r="DG43" s="14">
        <f t="shared" si="66"/>
        <v>176876.67</v>
      </c>
      <c r="DH43" s="14">
        <f t="shared" si="48"/>
        <v>10037.292000000001</v>
      </c>
      <c r="DI43" s="14">
        <f t="shared" si="23"/>
        <v>186913.962</v>
      </c>
      <c r="DJ43" s="14"/>
      <c r="DK43" s="14">
        <f t="shared" si="67"/>
        <v>41704.434000000001</v>
      </c>
      <c r="DL43" s="14">
        <f t="shared" si="49"/>
        <v>2366.6183999999998</v>
      </c>
      <c r="DM43" s="14">
        <f t="shared" si="24"/>
        <v>44071.0524</v>
      </c>
      <c r="DN43" s="14"/>
      <c r="DO43" s="14">
        <f t="shared" si="68"/>
        <v>6943.8030000000008</v>
      </c>
      <c r="DP43" s="14">
        <f t="shared" si="50"/>
        <v>394.0428</v>
      </c>
      <c r="DQ43" s="14">
        <f t="shared" si="51"/>
        <v>7337.845800000001</v>
      </c>
      <c r="DR43" s="14"/>
      <c r="DS43" s="14">
        <f t="shared" si="69"/>
        <v>7474.1180000000004</v>
      </c>
      <c r="DT43" s="14">
        <f t="shared" si="52"/>
        <v>424.13679999999999</v>
      </c>
      <c r="DU43" s="14">
        <f t="shared" si="25"/>
        <v>7898.2548000000006</v>
      </c>
      <c r="DV43" s="14"/>
      <c r="DW43" s="14">
        <f t="shared" si="73"/>
        <v>569996.723</v>
      </c>
      <c r="DX43" s="14">
        <f t="shared" si="71"/>
        <v>32345.834800000001</v>
      </c>
      <c r="DY43" s="14">
        <f t="shared" si="26"/>
        <v>602342.55779999995</v>
      </c>
      <c r="DZ43" s="14"/>
      <c r="EA43" s="14"/>
      <c r="EB43" s="14"/>
      <c r="EC43" s="14">
        <f t="shared" si="27"/>
        <v>0</v>
      </c>
    </row>
    <row r="44" spans="1:133" x14ac:dyDescent="0.2">
      <c r="A44" s="2">
        <v>45200</v>
      </c>
      <c r="D44" s="15">
        <v>0</v>
      </c>
      <c r="K44" s="15">
        <v>3310000</v>
      </c>
      <c r="L44" s="15">
        <v>135100</v>
      </c>
      <c r="O44" s="15">
        <f t="shared" si="31"/>
        <v>3310000</v>
      </c>
      <c r="P44" s="15">
        <f t="shared" si="28"/>
        <v>135100</v>
      </c>
      <c r="Q44" s="15">
        <f t="shared" si="3"/>
        <v>3445100</v>
      </c>
      <c r="S44" s="15"/>
      <c r="T44" s="15"/>
      <c r="U44" s="15"/>
      <c r="AQ44" s="15">
        <f t="shared" si="32"/>
        <v>3310000</v>
      </c>
      <c r="AR44" s="15">
        <f t="shared" si="29"/>
        <v>135100</v>
      </c>
      <c r="AS44" s="15">
        <f t="shared" si="1"/>
        <v>3445100</v>
      </c>
      <c r="AU44" s="14">
        <f t="shared" si="33"/>
        <v>1855561.5060000001</v>
      </c>
      <c r="AV44" s="14">
        <f t="shared" si="33"/>
        <v>75736.060259999998</v>
      </c>
      <c r="AW44" s="14">
        <f t="shared" si="30"/>
        <v>1931297.56626</v>
      </c>
      <c r="AY44" s="14">
        <f t="shared" si="34"/>
        <v>1454438.4939999999</v>
      </c>
      <c r="AZ44" s="15">
        <f t="shared" si="8"/>
        <v>59363.939740000002</v>
      </c>
      <c r="BA44" s="14">
        <f t="shared" si="2"/>
        <v>1513802.43374</v>
      </c>
      <c r="BC44" s="14">
        <f t="shared" si="53"/>
        <v>24741.588000000003</v>
      </c>
      <c r="BD44" s="15">
        <f t="shared" si="35"/>
        <v>1009.8454800000001</v>
      </c>
      <c r="BE44" s="14">
        <f t="shared" si="9"/>
        <v>25751.433480000003</v>
      </c>
      <c r="BG44" s="14">
        <f t="shared" si="54"/>
        <v>11347.341999999999</v>
      </c>
      <c r="BH44" s="14">
        <f t="shared" si="36"/>
        <v>463.14982000000003</v>
      </c>
      <c r="BI44" s="14">
        <f t="shared" si="10"/>
        <v>11810.491819999999</v>
      </c>
      <c r="BK44" s="14">
        <f t="shared" si="55"/>
        <v>2349.7689999999998</v>
      </c>
      <c r="BL44" s="14">
        <f t="shared" si="37"/>
        <v>95.907489999999996</v>
      </c>
      <c r="BM44" s="14">
        <f t="shared" si="11"/>
        <v>2445.6764899999998</v>
      </c>
      <c r="BO44" s="3">
        <f t="shared" si="56"/>
        <v>251211.12599999999</v>
      </c>
      <c r="BP44" s="3">
        <f t="shared" si="38"/>
        <v>10253.36046</v>
      </c>
      <c r="BQ44" s="3">
        <f t="shared" si="12"/>
        <v>261464.48645999999</v>
      </c>
      <c r="BR44" s="14"/>
      <c r="BS44" s="14">
        <f t="shared" si="57"/>
        <v>1381.5940000000001</v>
      </c>
      <c r="BT44" s="14">
        <f t="shared" si="39"/>
        <v>56.390739999999994</v>
      </c>
      <c r="BU44" s="14">
        <f t="shared" si="13"/>
        <v>1437.9847400000001</v>
      </c>
      <c r="BV44" s="14"/>
      <c r="BW44" s="14">
        <f t="shared" si="58"/>
        <v>1458.7169999999999</v>
      </c>
      <c r="BX44" s="14">
        <f t="shared" si="40"/>
        <v>59.53857</v>
      </c>
      <c r="BY44" s="14">
        <f t="shared" si="14"/>
        <v>1518.2555699999998</v>
      </c>
      <c r="BZ44" s="14"/>
      <c r="CA44" s="14">
        <f t="shared" si="59"/>
        <v>409.11599999999999</v>
      </c>
      <c r="CB44" s="14">
        <f t="shared" si="41"/>
        <v>16.698360000000001</v>
      </c>
      <c r="CC44" s="14">
        <f t="shared" si="15"/>
        <v>425.81435999999997</v>
      </c>
      <c r="CD44" s="14"/>
      <c r="CE44" s="14">
        <f t="shared" si="60"/>
        <v>7538.8559999999998</v>
      </c>
      <c r="CF44" s="14">
        <f t="shared" si="42"/>
        <v>307.70375999999999</v>
      </c>
      <c r="CG44" s="14">
        <f t="shared" si="16"/>
        <v>7846.5597600000001</v>
      </c>
      <c r="CH44" s="14"/>
      <c r="CI44" s="14">
        <f t="shared" si="61"/>
        <v>11237.45</v>
      </c>
      <c r="CJ44" s="14">
        <f t="shared" si="43"/>
        <v>458.66450000000003</v>
      </c>
      <c r="CK44" s="14">
        <f t="shared" si="17"/>
        <v>11696.114500000001</v>
      </c>
      <c r="CL44" s="14"/>
      <c r="CM44" s="14">
        <f t="shared" si="62"/>
        <v>132400</v>
      </c>
      <c r="CN44" s="14">
        <f t="shared" si="44"/>
        <v>5404</v>
      </c>
      <c r="CO44" s="14">
        <f t="shared" si="18"/>
        <v>137804</v>
      </c>
      <c r="CP44" s="14"/>
      <c r="CQ44" s="14">
        <f t="shared" si="72"/>
        <v>6567.7020000000011</v>
      </c>
      <c r="CR44" s="14">
        <f t="shared" si="70"/>
        <v>268.06542000000002</v>
      </c>
      <c r="CS44" s="14">
        <f t="shared" si="19"/>
        <v>6835.767420000001</v>
      </c>
      <c r="CT44" s="14"/>
      <c r="CU44" s="14">
        <f t="shared" si="63"/>
        <v>52506.199000000001</v>
      </c>
      <c r="CV44" s="14">
        <f t="shared" si="45"/>
        <v>2143.0777900000003</v>
      </c>
      <c r="CW44" s="14">
        <f t="shared" si="20"/>
        <v>54649.276790000004</v>
      </c>
      <c r="CX44" s="14"/>
      <c r="CY44" s="14">
        <f t="shared" si="64"/>
        <v>28743.378000000004</v>
      </c>
      <c r="CZ44" s="14">
        <f t="shared" si="46"/>
        <v>1173.18138</v>
      </c>
      <c r="DA44" s="14">
        <f t="shared" si="21"/>
        <v>29916.559380000006</v>
      </c>
      <c r="DB44" s="14"/>
      <c r="DC44" s="14">
        <f t="shared" si="65"/>
        <v>2851.5650000000001</v>
      </c>
      <c r="DD44" s="14">
        <f t="shared" si="47"/>
        <v>116.38865</v>
      </c>
      <c r="DE44" s="14">
        <f t="shared" si="22"/>
        <v>2967.9536499999999</v>
      </c>
      <c r="DF44" s="14"/>
      <c r="DG44" s="14">
        <f t="shared" si="66"/>
        <v>202581.93</v>
      </c>
      <c r="DH44" s="14">
        <f t="shared" si="48"/>
        <v>8268.5253000000012</v>
      </c>
      <c r="DI44" s="14">
        <f t="shared" si="23"/>
        <v>210850.4553</v>
      </c>
      <c r="DJ44" s="14"/>
      <c r="DK44" s="14">
        <f t="shared" si="67"/>
        <v>47765.285999999993</v>
      </c>
      <c r="DL44" s="14">
        <f t="shared" si="49"/>
        <v>1949.5740599999999</v>
      </c>
      <c r="DM44" s="14">
        <f t="shared" si="24"/>
        <v>49714.860059999992</v>
      </c>
      <c r="DN44" s="14"/>
      <c r="DO44" s="14">
        <f t="shared" si="68"/>
        <v>7952.9370000000008</v>
      </c>
      <c r="DP44" s="14">
        <f t="shared" si="50"/>
        <v>324.60477000000003</v>
      </c>
      <c r="DQ44" s="14">
        <f t="shared" si="51"/>
        <v>8277.5417700000016</v>
      </c>
      <c r="DR44" s="14"/>
      <c r="DS44" s="14">
        <f t="shared" si="69"/>
        <v>8560.3220000000001</v>
      </c>
      <c r="DT44" s="14">
        <f t="shared" si="52"/>
        <v>349.39562000000006</v>
      </c>
      <c r="DU44" s="14">
        <f t="shared" si="25"/>
        <v>8909.7176199999994</v>
      </c>
      <c r="DV44" s="14"/>
      <c r="DW44" s="14">
        <f t="shared" si="73"/>
        <v>652833.61700000009</v>
      </c>
      <c r="DX44" s="14">
        <f t="shared" si="71"/>
        <v>26645.867570000002</v>
      </c>
      <c r="DY44" s="14">
        <f t="shared" si="26"/>
        <v>679479.48457000009</v>
      </c>
      <c r="DZ44" s="14"/>
      <c r="EA44" s="14"/>
      <c r="EB44" s="14"/>
      <c r="EC44" s="14">
        <f t="shared" si="27"/>
        <v>0</v>
      </c>
    </row>
    <row r="45" spans="1:133" x14ac:dyDescent="0.2">
      <c r="A45" s="2">
        <v>45383</v>
      </c>
      <c r="C45" s="15">
        <v>0</v>
      </c>
      <c r="D45" s="15">
        <v>0</v>
      </c>
      <c r="L45" s="15">
        <v>68900</v>
      </c>
      <c r="P45" s="15">
        <f t="shared" si="28"/>
        <v>68900</v>
      </c>
      <c r="Q45" s="15">
        <f t="shared" si="3"/>
        <v>68900</v>
      </c>
      <c r="S45" s="15"/>
      <c r="T45" s="15"/>
      <c r="U45" s="15"/>
      <c r="AQ45" s="15"/>
      <c r="AR45" s="15">
        <f t="shared" si="29"/>
        <v>68900</v>
      </c>
      <c r="AS45" s="15">
        <f t="shared" si="1"/>
        <v>68900</v>
      </c>
      <c r="AV45" s="14">
        <f t="shared" si="33"/>
        <v>38624.830139999998</v>
      </c>
      <c r="AW45" s="14">
        <f t="shared" si="30"/>
        <v>38624.830139999998</v>
      </c>
      <c r="AY45" s="14"/>
      <c r="AZ45" s="15">
        <f t="shared" si="8"/>
        <v>30275.169860000002</v>
      </c>
      <c r="BA45" s="14">
        <f t="shared" si="2"/>
        <v>30275.169860000002</v>
      </c>
      <c r="BC45" s="14"/>
      <c r="BD45" s="15">
        <f t="shared" si="35"/>
        <v>515.01372000000003</v>
      </c>
      <c r="BE45" s="14">
        <f t="shared" si="9"/>
        <v>515.01372000000003</v>
      </c>
      <c r="BG45" s="14"/>
      <c r="BH45" s="14">
        <f t="shared" si="36"/>
        <v>236.20298000000003</v>
      </c>
      <c r="BI45" s="14">
        <f t="shared" si="10"/>
        <v>236.20298000000003</v>
      </c>
      <c r="BK45" s="14"/>
      <c r="BL45" s="14">
        <f t="shared" si="37"/>
        <v>48.912110000000006</v>
      </c>
      <c r="BM45" s="14">
        <f t="shared" si="11"/>
        <v>48.912110000000006</v>
      </c>
      <c r="BO45" s="3"/>
      <c r="BP45" s="3">
        <f t="shared" si="38"/>
        <v>5229.1379399999996</v>
      </c>
      <c r="BQ45" s="3">
        <f t="shared" si="12"/>
        <v>5229.1379399999996</v>
      </c>
      <c r="BR45" s="14"/>
      <c r="BS45" s="14"/>
      <c r="BT45" s="14">
        <f t="shared" si="39"/>
        <v>28.758859999999999</v>
      </c>
      <c r="BU45" s="14">
        <f t="shared" si="13"/>
        <v>28.758859999999999</v>
      </c>
      <c r="BV45" s="14"/>
      <c r="BW45" s="14"/>
      <c r="BX45" s="14">
        <f t="shared" si="40"/>
        <v>30.364229999999999</v>
      </c>
      <c r="BY45" s="14">
        <f t="shared" si="14"/>
        <v>30.364229999999999</v>
      </c>
      <c r="BZ45" s="14"/>
      <c r="CA45" s="14"/>
      <c r="CB45" s="14">
        <f t="shared" si="41"/>
        <v>8.5160399999999985</v>
      </c>
      <c r="CC45" s="14">
        <f t="shared" si="15"/>
        <v>8.5160399999999985</v>
      </c>
      <c r="CD45" s="14"/>
      <c r="CE45" s="14"/>
      <c r="CF45" s="14">
        <f t="shared" si="42"/>
        <v>156.92663999999999</v>
      </c>
      <c r="CG45" s="14">
        <f t="shared" si="16"/>
        <v>156.92663999999999</v>
      </c>
      <c r="CH45" s="14"/>
      <c r="CI45" s="14"/>
      <c r="CJ45" s="14">
        <f t="shared" si="43"/>
        <v>233.91550000000004</v>
      </c>
      <c r="CK45" s="14">
        <f t="shared" si="17"/>
        <v>233.91550000000004</v>
      </c>
      <c r="CL45" s="14"/>
      <c r="CM45" s="14"/>
      <c r="CN45" s="14">
        <f t="shared" si="44"/>
        <v>2756</v>
      </c>
      <c r="CO45" s="14">
        <f t="shared" si="18"/>
        <v>2756</v>
      </c>
      <c r="CP45" s="14"/>
      <c r="CQ45" s="14"/>
      <c r="CR45" s="14">
        <f t="shared" si="70"/>
        <v>136.71138000000002</v>
      </c>
      <c r="CS45" s="14">
        <f t="shared" si="19"/>
        <v>136.71138000000002</v>
      </c>
      <c r="CT45" s="14"/>
      <c r="CU45" s="14"/>
      <c r="CV45" s="14">
        <f t="shared" si="45"/>
        <v>1092.95381</v>
      </c>
      <c r="CW45" s="14">
        <f t="shared" si="20"/>
        <v>1092.95381</v>
      </c>
      <c r="CX45" s="14"/>
      <c r="CY45" s="14"/>
      <c r="CZ45" s="14">
        <f t="shared" si="46"/>
        <v>598.31382000000008</v>
      </c>
      <c r="DA45" s="14">
        <f t="shared" si="21"/>
        <v>598.31382000000008</v>
      </c>
      <c r="DB45" s="14"/>
      <c r="DC45" s="14"/>
      <c r="DD45" s="14">
        <f t="shared" si="47"/>
        <v>59.357350000000004</v>
      </c>
      <c r="DE45" s="14">
        <f t="shared" si="22"/>
        <v>59.357350000000004</v>
      </c>
      <c r="DF45" s="14"/>
      <c r="DG45" s="14"/>
      <c r="DH45" s="14">
        <f t="shared" si="48"/>
        <v>4216.8867</v>
      </c>
      <c r="DI45" s="14">
        <f t="shared" si="23"/>
        <v>4216.8867</v>
      </c>
      <c r="DJ45" s="14"/>
      <c r="DK45" s="14"/>
      <c r="DL45" s="14">
        <f t="shared" si="49"/>
        <v>994.26834000000008</v>
      </c>
      <c r="DM45" s="14">
        <f t="shared" si="24"/>
        <v>994.26834000000008</v>
      </c>
      <c r="DN45" s="14"/>
      <c r="DO45" s="14"/>
      <c r="DP45" s="14">
        <f t="shared" si="50"/>
        <v>165.54603</v>
      </c>
      <c r="DQ45" s="14">
        <f t="shared" si="51"/>
        <v>165.54603</v>
      </c>
      <c r="DR45" s="14"/>
      <c r="DS45" s="14"/>
      <c r="DT45" s="14">
        <f t="shared" si="52"/>
        <v>178.18918000000002</v>
      </c>
      <c r="DU45" s="14">
        <f t="shared" si="25"/>
        <v>178.18918000000002</v>
      </c>
      <c r="DV45" s="14"/>
      <c r="DW45" s="14"/>
      <c r="DX45" s="14">
        <f t="shared" si="71"/>
        <v>13589.195230000001</v>
      </c>
      <c r="DY45" s="14">
        <f t="shared" si="26"/>
        <v>13589.195230000001</v>
      </c>
      <c r="DZ45" s="14"/>
      <c r="EA45" s="14"/>
      <c r="EB45" s="14"/>
      <c r="EC45" s="14">
        <f t="shared" si="27"/>
        <v>0</v>
      </c>
    </row>
    <row r="46" spans="1:133" x14ac:dyDescent="0.2">
      <c r="A46" s="2">
        <v>45566</v>
      </c>
      <c r="D46" s="15">
        <v>0</v>
      </c>
      <c r="K46" s="15">
        <v>3445000</v>
      </c>
      <c r="L46" s="15">
        <v>68900</v>
      </c>
      <c r="O46" s="15">
        <f t="shared" si="31"/>
        <v>3445000</v>
      </c>
      <c r="P46" s="15">
        <f t="shared" si="28"/>
        <v>68900</v>
      </c>
      <c r="Q46" s="15">
        <f t="shared" si="3"/>
        <v>3513900</v>
      </c>
      <c r="S46" s="15"/>
      <c r="T46" s="15"/>
      <c r="U46" s="15"/>
      <c r="AQ46" s="15">
        <f t="shared" si="32"/>
        <v>3445000</v>
      </c>
      <c r="AR46" s="15">
        <f t="shared" si="29"/>
        <v>68900</v>
      </c>
      <c r="AS46" s="15">
        <f t="shared" si="1"/>
        <v>3513900</v>
      </c>
      <c r="AU46" s="14">
        <f>AQ46*$AV$6</f>
        <v>1931241.507</v>
      </c>
      <c r="AV46" s="14">
        <f>AR46*$AV$6</f>
        <v>38624.830139999998</v>
      </c>
      <c r="AW46" s="14">
        <f t="shared" si="30"/>
        <v>1969866.33714</v>
      </c>
      <c r="AY46" s="14">
        <f t="shared" si="34"/>
        <v>1513758.4930000002</v>
      </c>
      <c r="AZ46" s="15">
        <f t="shared" si="8"/>
        <v>30275.169860000002</v>
      </c>
      <c r="BA46" s="14">
        <f t="shared" si="2"/>
        <v>1544033.6628600003</v>
      </c>
      <c r="BC46" s="14">
        <f t="shared" si="53"/>
        <v>25750.686000000002</v>
      </c>
      <c r="BD46" s="15">
        <f t="shared" si="35"/>
        <v>515.01372000000003</v>
      </c>
      <c r="BE46" s="14">
        <f t="shared" si="9"/>
        <v>26265.699720000001</v>
      </c>
      <c r="BG46" s="14">
        <f t="shared" si="54"/>
        <v>11810.149000000001</v>
      </c>
      <c r="BH46" s="14">
        <f t="shared" si="36"/>
        <v>236.20298000000003</v>
      </c>
      <c r="BI46" s="14">
        <f t="shared" si="10"/>
        <v>12046.351980000001</v>
      </c>
      <c r="BK46" s="14">
        <f t="shared" si="55"/>
        <v>2445.6054999999997</v>
      </c>
      <c r="BL46" s="14">
        <f t="shared" si="37"/>
        <v>48.912110000000006</v>
      </c>
      <c r="BM46" s="14">
        <f t="shared" si="11"/>
        <v>2494.5176099999999</v>
      </c>
      <c r="BO46" s="3">
        <f t="shared" si="56"/>
        <v>261456.897</v>
      </c>
      <c r="BP46" s="3">
        <f t="shared" si="38"/>
        <v>5229.1379399999996</v>
      </c>
      <c r="BQ46" s="3">
        <f t="shared" si="12"/>
        <v>266686.03493999998</v>
      </c>
      <c r="BR46" s="14"/>
      <c r="BS46" s="14">
        <f t="shared" si="57"/>
        <v>1437.943</v>
      </c>
      <c r="BT46" s="14">
        <f t="shared" si="39"/>
        <v>28.758859999999999</v>
      </c>
      <c r="BU46" s="14">
        <f t="shared" si="13"/>
        <v>1466.7018599999999</v>
      </c>
      <c r="BV46" s="14"/>
      <c r="BW46" s="14">
        <f t="shared" si="58"/>
        <v>1518.2114999999999</v>
      </c>
      <c r="BX46" s="14">
        <f t="shared" si="40"/>
        <v>30.364229999999999</v>
      </c>
      <c r="BY46" s="14">
        <f t="shared" si="14"/>
        <v>1548.5757299999998</v>
      </c>
      <c r="BZ46" s="14"/>
      <c r="CA46" s="14">
        <f t="shared" si="59"/>
        <v>425.80199999999996</v>
      </c>
      <c r="CB46" s="14">
        <f t="shared" si="41"/>
        <v>8.5160399999999985</v>
      </c>
      <c r="CC46" s="14">
        <f t="shared" si="15"/>
        <v>434.31803999999994</v>
      </c>
      <c r="CD46" s="14"/>
      <c r="CE46" s="14">
        <f t="shared" si="60"/>
        <v>7846.3319999999994</v>
      </c>
      <c r="CF46" s="14">
        <f t="shared" si="42"/>
        <v>156.92663999999999</v>
      </c>
      <c r="CG46" s="14">
        <f t="shared" si="16"/>
        <v>8003.2586399999991</v>
      </c>
      <c r="CH46" s="14"/>
      <c r="CI46" s="14">
        <f t="shared" si="61"/>
        <v>11695.775</v>
      </c>
      <c r="CJ46" s="14">
        <f t="shared" si="43"/>
        <v>233.91550000000004</v>
      </c>
      <c r="CK46" s="14">
        <f t="shared" si="17"/>
        <v>11929.690499999999</v>
      </c>
      <c r="CL46" s="14"/>
      <c r="CM46" s="14">
        <f t="shared" si="62"/>
        <v>137800</v>
      </c>
      <c r="CN46" s="14">
        <f t="shared" si="44"/>
        <v>2756</v>
      </c>
      <c r="CO46" s="14">
        <f t="shared" si="18"/>
        <v>140556</v>
      </c>
      <c r="CP46" s="14"/>
      <c r="CQ46" s="14">
        <f t="shared" si="72"/>
        <v>6835.5690000000004</v>
      </c>
      <c r="CR46" s="14">
        <f t="shared" si="70"/>
        <v>136.71138000000002</v>
      </c>
      <c r="CS46" s="14">
        <f t="shared" si="19"/>
        <v>6972.2803800000002</v>
      </c>
      <c r="CT46" s="14"/>
      <c r="CU46" s="14">
        <f t="shared" si="63"/>
        <v>54647.690499999997</v>
      </c>
      <c r="CV46" s="14">
        <f t="shared" si="45"/>
        <v>1092.95381</v>
      </c>
      <c r="CW46" s="14">
        <f t="shared" si="20"/>
        <v>55740.644309999996</v>
      </c>
      <c r="CX46" s="14"/>
      <c r="CY46" s="14">
        <f t="shared" si="64"/>
        <v>29915.691000000003</v>
      </c>
      <c r="CZ46" s="14">
        <f t="shared" si="46"/>
        <v>598.31382000000008</v>
      </c>
      <c r="DA46" s="14">
        <f t="shared" si="21"/>
        <v>30514.004820000002</v>
      </c>
      <c r="DB46" s="14"/>
      <c r="DC46" s="14">
        <f t="shared" si="65"/>
        <v>2967.8674999999998</v>
      </c>
      <c r="DD46" s="14">
        <f t="shared" si="47"/>
        <v>59.357350000000004</v>
      </c>
      <c r="DE46" s="14">
        <f t="shared" si="22"/>
        <v>3027.2248500000001</v>
      </c>
      <c r="DF46" s="14"/>
      <c r="DG46" s="14">
        <f t="shared" si="66"/>
        <v>210844.33499999999</v>
      </c>
      <c r="DH46" s="14">
        <f t="shared" si="48"/>
        <v>4216.8867</v>
      </c>
      <c r="DI46" s="14">
        <f t="shared" si="23"/>
        <v>215061.22169999999</v>
      </c>
      <c r="DJ46" s="14"/>
      <c r="DK46" s="14">
        <f t="shared" si="67"/>
        <v>49713.417000000001</v>
      </c>
      <c r="DL46" s="14">
        <f t="shared" si="49"/>
        <v>994.26834000000008</v>
      </c>
      <c r="DM46" s="14">
        <f t="shared" si="24"/>
        <v>50707.685340000004</v>
      </c>
      <c r="DN46" s="14"/>
      <c r="DO46" s="14">
        <f t="shared" si="68"/>
        <v>8277.3014999999996</v>
      </c>
      <c r="DP46" s="14">
        <f t="shared" si="50"/>
        <v>165.54603</v>
      </c>
      <c r="DQ46" s="14">
        <f t="shared" si="51"/>
        <v>8442.8475299999991</v>
      </c>
      <c r="DR46" s="14"/>
      <c r="DS46" s="14">
        <f t="shared" si="69"/>
        <v>8909.4590000000007</v>
      </c>
      <c r="DT46" s="14">
        <f t="shared" si="52"/>
        <v>178.18918000000002</v>
      </c>
      <c r="DU46" s="14">
        <f t="shared" si="25"/>
        <v>9087.6481800000001</v>
      </c>
      <c r="DV46" s="14"/>
      <c r="DW46" s="14">
        <f t="shared" si="73"/>
        <v>679459.76150000002</v>
      </c>
      <c r="DX46" s="14">
        <f t="shared" si="71"/>
        <v>13589.195230000001</v>
      </c>
      <c r="DY46" s="14">
        <f t="shared" si="26"/>
        <v>693048.95672999998</v>
      </c>
      <c r="DZ46" s="14"/>
      <c r="EA46" s="14"/>
      <c r="EB46" s="14"/>
      <c r="EC46" s="14">
        <f t="shared" si="27"/>
        <v>0</v>
      </c>
    </row>
    <row r="47" spans="1:133" x14ac:dyDescent="0.2">
      <c r="A47" s="2">
        <v>45748</v>
      </c>
      <c r="C47" s="15">
        <v>0</v>
      </c>
      <c r="D47" s="15">
        <v>0</v>
      </c>
      <c r="O47" s="15">
        <f t="shared" si="31"/>
        <v>0</v>
      </c>
      <c r="P47" s="15">
        <f t="shared" si="28"/>
        <v>0</v>
      </c>
      <c r="Q47" s="15">
        <f t="shared" si="3"/>
        <v>0</v>
      </c>
      <c r="S47" s="15"/>
      <c r="T47" s="15"/>
      <c r="U47" s="15"/>
      <c r="AQ47" s="15">
        <v>0</v>
      </c>
      <c r="AR47" s="15">
        <f t="shared" si="29"/>
        <v>0</v>
      </c>
      <c r="AS47" s="15">
        <f t="shared" si="1"/>
        <v>0</v>
      </c>
      <c r="AV47" s="14">
        <f>AR47*$AV$6</f>
        <v>0</v>
      </c>
      <c r="AW47" s="14">
        <f t="shared" si="30"/>
        <v>0</v>
      </c>
      <c r="AY47" s="14">
        <f t="shared" si="34"/>
        <v>0</v>
      </c>
      <c r="AZ47" s="15">
        <f t="shared" si="8"/>
        <v>0</v>
      </c>
      <c r="BA47" s="14">
        <f t="shared" si="2"/>
        <v>0</v>
      </c>
      <c r="BC47" s="14">
        <f t="shared" si="53"/>
        <v>0</v>
      </c>
      <c r="BD47" s="15">
        <f t="shared" si="35"/>
        <v>0</v>
      </c>
      <c r="BE47" s="14">
        <f t="shared" si="9"/>
        <v>0</v>
      </c>
      <c r="BG47" s="14">
        <f t="shared" si="54"/>
        <v>0</v>
      </c>
      <c r="BH47" s="14">
        <f t="shared" si="36"/>
        <v>0</v>
      </c>
      <c r="BI47" s="14">
        <f t="shared" si="10"/>
        <v>0</v>
      </c>
      <c r="BK47" s="14">
        <f t="shared" si="55"/>
        <v>0</v>
      </c>
      <c r="BL47" s="14">
        <f t="shared" si="37"/>
        <v>0</v>
      </c>
      <c r="BM47" s="14">
        <f t="shared" si="11"/>
        <v>0</v>
      </c>
      <c r="BO47" s="3">
        <f t="shared" si="56"/>
        <v>0</v>
      </c>
      <c r="BP47" s="3">
        <f t="shared" si="38"/>
        <v>0</v>
      </c>
      <c r="BQ47" s="3">
        <f t="shared" si="12"/>
        <v>0</v>
      </c>
      <c r="BR47" s="14"/>
      <c r="BS47" s="14">
        <f t="shared" si="57"/>
        <v>0</v>
      </c>
      <c r="BT47" s="14">
        <f t="shared" si="39"/>
        <v>0</v>
      </c>
      <c r="BU47" s="14">
        <f t="shared" si="13"/>
        <v>0</v>
      </c>
      <c r="BV47" s="14"/>
      <c r="BW47" s="14">
        <f t="shared" si="58"/>
        <v>0</v>
      </c>
      <c r="BX47" s="14">
        <f t="shared" si="40"/>
        <v>0</v>
      </c>
      <c r="BY47" s="14">
        <f t="shared" si="14"/>
        <v>0</v>
      </c>
      <c r="BZ47" s="14"/>
      <c r="CA47" s="14">
        <f t="shared" si="59"/>
        <v>0</v>
      </c>
      <c r="CB47" s="14">
        <f t="shared" si="41"/>
        <v>0</v>
      </c>
      <c r="CC47" s="14">
        <f t="shared" si="15"/>
        <v>0</v>
      </c>
      <c r="CD47" s="14"/>
      <c r="CE47" s="14">
        <f t="shared" si="60"/>
        <v>0</v>
      </c>
      <c r="CF47" s="14">
        <f t="shared" si="42"/>
        <v>0</v>
      </c>
      <c r="CG47" s="14">
        <f t="shared" si="16"/>
        <v>0</v>
      </c>
      <c r="CH47" s="14"/>
      <c r="CI47" s="14">
        <f t="shared" si="61"/>
        <v>0</v>
      </c>
      <c r="CJ47" s="14">
        <f t="shared" si="43"/>
        <v>0</v>
      </c>
      <c r="CK47" s="14">
        <f t="shared" si="17"/>
        <v>0</v>
      </c>
      <c r="CL47" s="14"/>
      <c r="CM47" s="14">
        <f t="shared" si="62"/>
        <v>0</v>
      </c>
      <c r="CN47" s="14">
        <f t="shared" si="44"/>
        <v>0</v>
      </c>
      <c r="CO47" s="14">
        <f t="shared" si="18"/>
        <v>0</v>
      </c>
      <c r="CP47" s="14"/>
      <c r="CQ47" s="14">
        <f t="shared" si="72"/>
        <v>0</v>
      </c>
      <c r="CR47" s="14">
        <f t="shared" si="70"/>
        <v>0</v>
      </c>
      <c r="CS47" s="14">
        <f t="shared" si="19"/>
        <v>0</v>
      </c>
      <c r="CT47" s="14"/>
      <c r="CU47" s="14">
        <f t="shared" si="63"/>
        <v>0</v>
      </c>
      <c r="CV47" s="14">
        <f t="shared" si="45"/>
        <v>0</v>
      </c>
      <c r="CW47" s="14">
        <f t="shared" si="20"/>
        <v>0</v>
      </c>
      <c r="CX47" s="14"/>
      <c r="CY47" s="14">
        <f t="shared" si="64"/>
        <v>0</v>
      </c>
      <c r="CZ47" s="14">
        <f t="shared" si="46"/>
        <v>0</v>
      </c>
      <c r="DA47" s="14">
        <f t="shared" si="21"/>
        <v>0</v>
      </c>
      <c r="DB47" s="14"/>
      <c r="DC47" s="14">
        <f t="shared" si="65"/>
        <v>0</v>
      </c>
      <c r="DD47" s="14">
        <f t="shared" si="47"/>
        <v>0</v>
      </c>
      <c r="DE47" s="14">
        <f t="shared" si="22"/>
        <v>0</v>
      </c>
      <c r="DF47" s="14"/>
      <c r="DG47" s="14">
        <f t="shared" si="66"/>
        <v>0</v>
      </c>
      <c r="DH47" s="14">
        <f t="shared" si="48"/>
        <v>0</v>
      </c>
      <c r="DI47" s="14">
        <f t="shared" si="23"/>
        <v>0</v>
      </c>
      <c r="DJ47" s="14"/>
      <c r="DK47" s="14">
        <f t="shared" si="67"/>
        <v>0</v>
      </c>
      <c r="DL47" s="14">
        <f t="shared" si="49"/>
        <v>0</v>
      </c>
      <c r="DM47" s="14">
        <f t="shared" si="24"/>
        <v>0</v>
      </c>
      <c r="DN47" s="14"/>
      <c r="DO47" s="14">
        <f t="shared" si="68"/>
        <v>0</v>
      </c>
      <c r="DP47" s="14">
        <f t="shared" si="50"/>
        <v>0</v>
      </c>
      <c r="DQ47" s="14">
        <f t="shared" si="51"/>
        <v>0</v>
      </c>
      <c r="DR47" s="14"/>
      <c r="DS47" s="14">
        <f t="shared" si="69"/>
        <v>0</v>
      </c>
      <c r="DT47" s="14">
        <f t="shared" si="52"/>
        <v>0</v>
      </c>
      <c r="DU47" s="14">
        <f t="shared" si="25"/>
        <v>0</v>
      </c>
      <c r="DV47" s="14"/>
      <c r="DW47" s="14">
        <f t="shared" si="73"/>
        <v>0</v>
      </c>
      <c r="DX47" s="14">
        <f t="shared" si="71"/>
        <v>0</v>
      </c>
      <c r="DY47" s="14">
        <f t="shared" si="26"/>
        <v>0</v>
      </c>
      <c r="DZ47" s="14"/>
      <c r="EA47" s="14"/>
      <c r="EB47" s="14"/>
      <c r="EC47" s="14">
        <f t="shared" si="27"/>
        <v>0</v>
      </c>
    </row>
    <row r="48" spans="1:133" x14ac:dyDescent="0.2">
      <c r="S48" s="15"/>
      <c r="T48" s="15"/>
      <c r="U48" s="15"/>
      <c r="AQ48" s="15"/>
      <c r="AR48" s="15"/>
      <c r="AS48" s="15"/>
      <c r="BG48" s="14"/>
      <c r="BH48" s="14"/>
      <c r="BK48" s="14"/>
      <c r="BL48" s="14"/>
      <c r="BM48" s="14"/>
      <c r="BO48" s="3"/>
      <c r="BP48" s="3"/>
      <c r="BQ48" s="3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</row>
    <row r="49" spans="1:133" ht="13.5" thickBot="1" x14ac:dyDescent="0.25">
      <c r="A49" s="12" t="s">
        <v>0</v>
      </c>
      <c r="C49" s="30">
        <f t="shared" ref="C49:Q49" si="74">SUM(C8:C48)</f>
        <v>94195000</v>
      </c>
      <c r="D49" s="30">
        <f t="shared" si="74"/>
        <v>63344727</v>
      </c>
      <c r="E49" s="30">
        <f t="shared" si="74"/>
        <v>6335000</v>
      </c>
      <c r="F49" s="30">
        <f t="shared" si="74"/>
        <v>2314963</v>
      </c>
      <c r="G49" s="30">
        <f t="shared" si="74"/>
        <v>2680000</v>
      </c>
      <c r="H49" s="30">
        <f t="shared" si="74"/>
        <v>863928</v>
      </c>
      <c r="I49" s="30">
        <f t="shared" si="74"/>
        <v>8350000</v>
      </c>
      <c r="J49" s="30">
        <f t="shared" si="74"/>
        <v>1646822</v>
      </c>
      <c r="K49" s="30">
        <f>SUM(K8:K48)</f>
        <v>9125000</v>
      </c>
      <c r="L49" s="30">
        <f>SUM(L8:L48)</f>
        <v>3559166</v>
      </c>
      <c r="M49" s="30">
        <f>SUM(M8:M48)</f>
        <v>48670000</v>
      </c>
      <c r="N49" s="30">
        <f>SUM(N8:N48)</f>
        <v>7148263</v>
      </c>
      <c r="O49" s="30">
        <f t="shared" si="74"/>
        <v>169355000</v>
      </c>
      <c r="P49" s="30">
        <f t="shared" si="74"/>
        <v>78877869</v>
      </c>
      <c r="Q49" s="30">
        <f t="shared" si="74"/>
        <v>248232869</v>
      </c>
      <c r="S49" s="30">
        <f>SUM(S8:S48)</f>
        <v>4765000</v>
      </c>
      <c r="T49" s="30">
        <f>SUM(T8:T48)</f>
        <v>313789</v>
      </c>
      <c r="U49" s="30">
        <f>SUM(U8:U48)</f>
        <v>5078789</v>
      </c>
      <c r="W49" s="30">
        <f>SUM(W8:W48)</f>
        <v>5225000</v>
      </c>
      <c r="X49" s="30">
        <f>SUM(X8:X48)</f>
        <v>545881</v>
      </c>
      <c r="Y49" s="30">
        <f>SUM(Y8:Y48)</f>
        <v>5770881</v>
      </c>
      <c r="AA49" s="30">
        <f>SUM(AA8:AA48)</f>
        <v>29995000</v>
      </c>
      <c r="AB49" s="30">
        <f>SUM(AB8:AB48)</f>
        <v>11816808</v>
      </c>
      <c r="AC49" s="30">
        <f>SUM(AC8:AC48)</f>
        <v>41811808</v>
      </c>
      <c r="AE49" s="30">
        <f>SUM(AE8:AE48)</f>
        <v>34485000</v>
      </c>
      <c r="AF49" s="30">
        <f>SUM(AF8:AF48)</f>
        <v>16555830</v>
      </c>
      <c r="AG49" s="30">
        <f>SUM(AG8:AG48)</f>
        <v>51040830</v>
      </c>
      <c r="AI49" s="30">
        <f>SUM(AI8:AI48)</f>
        <v>9490000</v>
      </c>
      <c r="AJ49" s="30">
        <f>SUM(AJ8:AJ48)</f>
        <v>4562268</v>
      </c>
      <c r="AK49" s="30">
        <f>SUM(AK8:AK48)</f>
        <v>14052268</v>
      </c>
      <c r="AM49" s="30">
        <f>SUM(AM8:AM48)</f>
        <v>37010000</v>
      </c>
      <c r="AN49" s="30">
        <f>SUM(AN8:AN48)</f>
        <v>22245001</v>
      </c>
      <c r="AO49" s="30">
        <f>SUM(AO8:AO48)</f>
        <v>59255001</v>
      </c>
      <c r="AQ49" s="30">
        <f>SUM(AQ8:AQ48)</f>
        <v>48385000</v>
      </c>
      <c r="AR49" s="30">
        <f>SUM(AR8:AR48)</f>
        <v>22838293</v>
      </c>
      <c r="AS49" s="30">
        <f>SUM(AS8:AS48)</f>
        <v>71223293</v>
      </c>
      <c r="AU49" s="30">
        <f>SUM(AU8:AU48)</f>
        <v>27124063.829</v>
      </c>
      <c r="AV49" s="30">
        <f>SUM(AV8:AV48)</f>
        <v>12800509.645507595</v>
      </c>
      <c r="AW49" s="30">
        <f>SUM(AW8:AW48)</f>
        <v>39924573.474507608</v>
      </c>
      <c r="AY49" s="30">
        <f>SUM(AY8:AY48)</f>
        <v>21260936.171</v>
      </c>
      <c r="AZ49" s="30">
        <f>SUM(AZ8:AZ48)</f>
        <v>10037784.124492407</v>
      </c>
      <c r="BA49" s="30">
        <f>SUM(BA8:BA48)</f>
        <v>31298720.295492403</v>
      </c>
      <c r="BC49" s="30">
        <f>SUM(BC8:BC48)</f>
        <v>361670.24200000003</v>
      </c>
      <c r="BD49" s="30">
        <f>SUM(BD8:BD48)</f>
        <v>153183.85414480005</v>
      </c>
      <c r="BE49" s="30">
        <f>SUM(BE8:BE48)</f>
        <v>514854.09614480007</v>
      </c>
      <c r="BG49" s="30">
        <f>SUM(BG8:BG48)</f>
        <v>165874.00300000003</v>
      </c>
      <c r="BH49" s="30">
        <f>SUM(BH8:BH48)</f>
        <v>73891.909833200014</v>
      </c>
      <c r="BI49" s="30">
        <f>SUM(BI8:BI48)</f>
        <v>239765.91283319998</v>
      </c>
      <c r="BK49" s="30">
        <f>SUM(BK8:BK48)</f>
        <v>34348.958500000001</v>
      </c>
      <c r="BL49" s="30">
        <f>SUM(BL8:BL48)</f>
        <v>15475.727107399998</v>
      </c>
      <c r="BM49" s="30">
        <f>SUM(BM8:BM48)</f>
        <v>49824.685607399995</v>
      </c>
      <c r="BO49" s="30">
        <f>SUM(BO8:BO48)</f>
        <v>3672158.159</v>
      </c>
      <c r="BP49" s="30">
        <f>SUM(BP8:BP48)</f>
        <v>1525796.2003596001</v>
      </c>
      <c r="BQ49" s="30">
        <f>SUM(BQ8:BQ48)</f>
        <v>5197954.3593595996</v>
      </c>
      <c r="BR49" s="14"/>
      <c r="BS49" s="30">
        <f>SUM(BS8:BS48)</f>
        <v>20197.321</v>
      </c>
      <c r="BT49" s="30">
        <f>SUM(BT8:BT48)</f>
        <v>9083.3957523999998</v>
      </c>
      <c r="BU49" s="30">
        <f>SUM(BU8:BU48)</f>
        <v>29280.716752400003</v>
      </c>
      <c r="BV49" s="14"/>
      <c r="BW49" s="30">
        <f>SUM(BW8:BW48)</f>
        <v>21323.440500000001</v>
      </c>
      <c r="BX49" s="30">
        <f>SUM(BX8:BX48)</f>
        <v>9713.2759081999957</v>
      </c>
      <c r="BY49" s="30">
        <f>SUM(BY8:BY48)</f>
        <v>31036.716408200002</v>
      </c>
      <c r="BZ49" s="14"/>
      <c r="CA49" s="30">
        <f>SUM(CA8:CA48)</f>
        <v>5978.6939999999986</v>
      </c>
      <c r="CB49" s="30">
        <f>SUM(CB8:CB48)</f>
        <v>2517.5318135999996</v>
      </c>
      <c r="CC49" s="30">
        <f>SUM(CC8:CC48)</f>
        <v>8496.2258136</v>
      </c>
      <c r="CD49" s="14"/>
      <c r="CE49" s="30">
        <f>SUM(CE8:CE48)</f>
        <v>110201.60399999998</v>
      </c>
      <c r="CF49" s="30">
        <f>SUM(CF8:CF48)</f>
        <v>51280.346817600002</v>
      </c>
      <c r="CG49" s="30">
        <f>SUM(CG8:CG48)</f>
        <v>161481.95081760001</v>
      </c>
      <c r="CH49" s="14"/>
      <c r="CI49" s="30">
        <f>SUM(CI8:CI48)</f>
        <v>164266.42499999999</v>
      </c>
      <c r="CJ49" s="30">
        <f>SUM(CJ8:CJ48)</f>
        <v>69761.240770000004</v>
      </c>
      <c r="CK49" s="30">
        <f>SUM(CK8:CK48)</f>
        <v>234027.66576999996</v>
      </c>
      <c r="CL49" s="14"/>
      <c r="CM49" s="30">
        <f>SUM(CM8:CM48)</f>
        <v>1935400</v>
      </c>
      <c r="CN49" s="30">
        <f>SUM(CN8:CN48)</f>
        <v>812069.63</v>
      </c>
      <c r="CO49" s="30">
        <f>SUM(CO8:CO48)</f>
        <v>2747469.63</v>
      </c>
      <c r="CP49" s="14"/>
      <c r="CQ49" s="30">
        <f>SUM(CQ8:CQ48)</f>
        <v>95842.743000000017</v>
      </c>
      <c r="CR49" s="30">
        <f>SUM(CR8:CR48)</f>
        <v>38804.218289199998</v>
      </c>
      <c r="CS49" s="30">
        <f>SUM(CS8:CS48)</f>
        <v>134646.96128920003</v>
      </c>
      <c r="CT49" s="14"/>
      <c r="CU49" s="30">
        <f>SUM(CU8:CU48)</f>
        <v>767526.95349999995</v>
      </c>
      <c r="CV49" s="30">
        <f>SUM(CV8:CV48)</f>
        <v>327459.37658539996</v>
      </c>
      <c r="CW49" s="30">
        <f>SUM(CW8:CW48)</f>
        <v>1094986.3300853998</v>
      </c>
      <c r="CX49" s="14"/>
      <c r="CY49" s="30">
        <f>SUM(CY8:CY48)</f>
        <v>420164.47700000007</v>
      </c>
      <c r="CZ49" s="30">
        <f>SUM(CZ8:CZ48)</f>
        <v>191081.60707880004</v>
      </c>
      <c r="DA49" s="30">
        <f>SUM(DA8:DA48)</f>
        <v>611246.08407880017</v>
      </c>
      <c r="DB49" s="14"/>
      <c r="DC49" s="30">
        <f>SUM(DC8:DC48)</f>
        <v>41683.272500000006</v>
      </c>
      <c r="DD49" s="30">
        <f>SUM(DD8:DD48)</f>
        <v>18263.627648999995</v>
      </c>
      <c r="DE49" s="30">
        <f>SUM(DE8:DE48)</f>
        <v>59946.900149000001</v>
      </c>
      <c r="DF49" s="14"/>
      <c r="DG49" s="30">
        <f>SUM(DG8:DG48)</f>
        <v>2961306.7449999996</v>
      </c>
      <c r="DH49" s="30">
        <f>SUM(DH8:DH48)</f>
        <v>1205585.6417779992</v>
      </c>
      <c r="DI49" s="30">
        <f>SUM(DI8:DI48)</f>
        <v>4166892.3867779993</v>
      </c>
      <c r="DJ49" s="14"/>
      <c r="DK49" s="30">
        <f>SUM(DK8:DK48)</f>
        <v>698222.59900000005</v>
      </c>
      <c r="DL49" s="30">
        <f>SUM(DL8:DL48)</f>
        <v>283630.35829559999</v>
      </c>
      <c r="DM49" s="30">
        <f>SUM(DM8:DM48)</f>
        <v>981852.95729560021</v>
      </c>
      <c r="DN49" s="15"/>
      <c r="DO49" s="30">
        <f>SUM(DO8:DO48)</f>
        <v>116256.67049999999</v>
      </c>
      <c r="DP49" s="30">
        <f>SUM(DP8:DP48)</f>
        <v>46817.013920200028</v>
      </c>
      <c r="DQ49" s="30">
        <f>SUM(DQ8:DQ48)</f>
        <v>163073.68442020001</v>
      </c>
      <c r="DR49" s="14"/>
      <c r="DS49" s="30">
        <f>SUM(DS8:DS48)</f>
        <v>125135.573</v>
      </c>
      <c r="DT49" s="30">
        <f>SUM(DT8:DT48)</f>
        <v>55356.130941200019</v>
      </c>
      <c r="DU49" s="30">
        <f>SUM(DU8:DU48)</f>
        <v>180491.70394119999</v>
      </c>
      <c r="DV49" s="14"/>
      <c r="DW49" s="30">
        <f>SUM(DW8:DW48)</f>
        <v>9543378.2905000001</v>
      </c>
      <c r="DX49" s="30">
        <f>SUM(DX8:DX48)</f>
        <v>4202985.0374482004</v>
      </c>
      <c r="DY49" s="30">
        <f>SUM(DY8:DY48)</f>
        <v>13746363.3279482</v>
      </c>
      <c r="DZ49" s="14"/>
      <c r="EA49" s="30">
        <f>SUM(EA8:EA48)</f>
        <v>0</v>
      </c>
      <c r="EB49" s="30">
        <f>SUM(EB8:EB48)</f>
        <v>945028</v>
      </c>
      <c r="EC49" s="30">
        <f>SUM(EC8:EC48)</f>
        <v>945028</v>
      </c>
    </row>
    <row r="50" spans="1:133" ht="13.5" thickTop="1" x14ac:dyDescent="0.2">
      <c r="BK50" s="14"/>
      <c r="BL50" s="14"/>
      <c r="BM50" s="14"/>
      <c r="BO50" s="3"/>
      <c r="BP50" s="3"/>
      <c r="BQ50" s="3"/>
    </row>
    <row r="51" spans="1:133" x14ac:dyDescent="0.2">
      <c r="BK51" s="14"/>
      <c r="BL51" s="14"/>
      <c r="BM51" s="14"/>
      <c r="BO51" s="3"/>
      <c r="BP51" s="3"/>
      <c r="BQ51" s="3"/>
    </row>
    <row r="52" spans="1:133" x14ac:dyDescent="0.2">
      <c r="BK52" s="14"/>
      <c r="BL52" s="14"/>
      <c r="BM52" s="14"/>
      <c r="BO52" s="3"/>
      <c r="BP52" s="3"/>
      <c r="BQ52" s="3"/>
    </row>
    <row r="53" spans="1:133" x14ac:dyDescent="0.2">
      <c r="BK53" s="14"/>
      <c r="BL53" s="14"/>
      <c r="BM53" s="14"/>
      <c r="BO53" s="3"/>
      <c r="BP53" s="3"/>
      <c r="BQ53" s="3"/>
    </row>
    <row r="54" spans="1:133" x14ac:dyDescent="0.2">
      <c r="BK54" s="14"/>
      <c r="BL54" s="14"/>
      <c r="BM54" s="14"/>
      <c r="BO54" s="3"/>
      <c r="BP54" s="3"/>
      <c r="BQ54" s="3"/>
    </row>
    <row r="55" spans="1:133" x14ac:dyDescent="0.2">
      <c r="BK55" s="14"/>
      <c r="BL55" s="14"/>
      <c r="BM55" s="14"/>
      <c r="BO55" s="3"/>
      <c r="BP55" s="3"/>
      <c r="BQ55" s="3"/>
    </row>
    <row r="56" spans="1:133" x14ac:dyDescent="0.2">
      <c r="BK56" s="14"/>
      <c r="BL56" s="14"/>
      <c r="BM56" s="14"/>
      <c r="BO56" s="3"/>
      <c r="BP56" s="3"/>
      <c r="BQ56" s="3"/>
    </row>
    <row r="57" spans="1:133" x14ac:dyDescent="0.2">
      <c r="BK57" s="14"/>
      <c r="BL57" s="14"/>
      <c r="BM57" s="14"/>
      <c r="BO57" s="3"/>
      <c r="BP57" s="3"/>
      <c r="BQ57" s="3"/>
    </row>
    <row r="58" spans="1:133" x14ac:dyDescent="0.2">
      <c r="BK58" s="14"/>
      <c r="BL58" s="14"/>
      <c r="BM58" s="14"/>
      <c r="BO58" s="3"/>
      <c r="BP58" s="3"/>
      <c r="BQ58" s="3"/>
    </row>
    <row r="59" spans="1:133" x14ac:dyDescent="0.2">
      <c r="BK59" s="14"/>
      <c r="BL59" s="14"/>
      <c r="BM59" s="14"/>
      <c r="BO59" s="3"/>
      <c r="BP59" s="3"/>
      <c r="BQ59" s="3"/>
    </row>
    <row r="60" spans="1:133" x14ac:dyDescent="0.2">
      <c r="BK60" s="14"/>
      <c r="BL60" s="14"/>
      <c r="BM60" s="14"/>
      <c r="BO60" s="3"/>
      <c r="BP60" s="3"/>
      <c r="BQ60" s="3"/>
    </row>
    <row r="61" spans="1:133" x14ac:dyDescent="0.2">
      <c r="A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BB61"/>
      <c r="BK61" s="14"/>
      <c r="BL61" s="14"/>
      <c r="BM61" s="14"/>
      <c r="BO61" s="3"/>
      <c r="BP61" s="3"/>
      <c r="BQ61" s="3"/>
    </row>
    <row r="62" spans="1:133" x14ac:dyDescent="0.2">
      <c r="A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BB62"/>
      <c r="BK62" s="14"/>
      <c r="BL62" s="14"/>
      <c r="BM62" s="14"/>
      <c r="BO62" s="3"/>
      <c r="BP62" s="3"/>
      <c r="BQ62" s="3"/>
    </row>
    <row r="63" spans="1:133" x14ac:dyDescent="0.2">
      <c r="A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BB63"/>
      <c r="BK63" s="14"/>
      <c r="BL63" s="14"/>
      <c r="BM63" s="14"/>
      <c r="BO63" s="3"/>
      <c r="BP63" s="3"/>
      <c r="BQ63" s="3"/>
    </row>
    <row r="64" spans="1:133" x14ac:dyDescent="0.2">
      <c r="A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BB64"/>
      <c r="BK64" s="14"/>
      <c r="BL64" s="14"/>
      <c r="BM64" s="14"/>
      <c r="BO64" s="3"/>
      <c r="BP64" s="3"/>
      <c r="BQ64" s="3"/>
    </row>
    <row r="65" spans="1:69" x14ac:dyDescent="0.2">
      <c r="A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BB65"/>
      <c r="BK65" s="14"/>
      <c r="BL65" s="14"/>
      <c r="BM65" s="14"/>
      <c r="BO65" s="3"/>
      <c r="BP65" s="3"/>
      <c r="BQ65" s="3"/>
    </row>
    <row r="66" spans="1:69" x14ac:dyDescent="0.2">
      <c r="A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BB66"/>
      <c r="BK66" s="14"/>
      <c r="BL66" s="14"/>
      <c r="BM66" s="14"/>
      <c r="BO66" s="3"/>
      <c r="BP66" s="3"/>
      <c r="BQ66" s="3"/>
    </row>
    <row r="67" spans="1:69" x14ac:dyDescent="0.2">
      <c r="A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BB67"/>
      <c r="BK67" s="14"/>
      <c r="BL67" s="14"/>
      <c r="BM67" s="14"/>
      <c r="BO67" s="3"/>
      <c r="BP67" s="3"/>
      <c r="BQ67" s="3"/>
    </row>
    <row r="68" spans="1:69" x14ac:dyDescent="0.2">
      <c r="A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BB68"/>
      <c r="BK68" s="14"/>
      <c r="BL68" s="14"/>
      <c r="BM68" s="14"/>
      <c r="BO68" s="3"/>
      <c r="BP68" s="3"/>
      <c r="BQ68" s="3"/>
    </row>
    <row r="69" spans="1:69" x14ac:dyDescent="0.2">
      <c r="A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BB69"/>
      <c r="BK69" s="14"/>
      <c r="BL69" s="14"/>
      <c r="BM69" s="14"/>
      <c r="BO69" s="3"/>
      <c r="BP69" s="3"/>
      <c r="BQ69" s="3"/>
    </row>
    <row r="70" spans="1:69" x14ac:dyDescent="0.2">
      <c r="A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BB70"/>
      <c r="BK70" s="14"/>
      <c r="BL70" s="14"/>
      <c r="BM70" s="14"/>
      <c r="BO70" s="3"/>
      <c r="BP70" s="3"/>
      <c r="BQ70" s="3"/>
    </row>
    <row r="71" spans="1:69" x14ac:dyDescent="0.2">
      <c r="A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BB71"/>
      <c r="BK71" s="14"/>
      <c r="BL71" s="14"/>
      <c r="BM71" s="14"/>
      <c r="BO71" s="3"/>
      <c r="BP71" s="3"/>
      <c r="BQ71" s="3"/>
    </row>
    <row r="72" spans="1:69" x14ac:dyDescent="0.2">
      <c r="A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BB72"/>
      <c r="BK72" s="14"/>
      <c r="BL72" s="14"/>
      <c r="BM72" s="14"/>
      <c r="BO72" s="3"/>
      <c r="BP72" s="3"/>
      <c r="BQ72" s="3"/>
    </row>
    <row r="73" spans="1:69" x14ac:dyDescent="0.2">
      <c r="A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BB73"/>
      <c r="BK73" s="14"/>
      <c r="BL73" s="14"/>
      <c r="BM73" s="14"/>
      <c r="BO73" s="3"/>
      <c r="BP73" s="3"/>
      <c r="BQ73" s="3"/>
    </row>
    <row r="74" spans="1:69" x14ac:dyDescent="0.2">
      <c r="A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BB74"/>
      <c r="BK74" s="14"/>
      <c r="BL74" s="14"/>
      <c r="BM74" s="14"/>
      <c r="BO74" s="3"/>
      <c r="BP74" s="3"/>
      <c r="BQ74" s="3"/>
    </row>
    <row r="75" spans="1:69" x14ac:dyDescent="0.2">
      <c r="A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BB75"/>
      <c r="BK75" s="14"/>
      <c r="BL75" s="14"/>
      <c r="BM75" s="14"/>
    </row>
    <row r="76" spans="1:69" x14ac:dyDescent="0.2">
      <c r="A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BB76"/>
      <c r="BK76" s="14"/>
      <c r="BL76" s="14"/>
      <c r="BM76" s="14"/>
    </row>
    <row r="77" spans="1:69" x14ac:dyDescent="0.2">
      <c r="A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BB77"/>
      <c r="BK77" s="14"/>
      <c r="BL77" s="14"/>
      <c r="BM77" s="14"/>
    </row>
    <row r="78" spans="1:69" x14ac:dyDescent="0.2">
      <c r="A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BB78"/>
      <c r="BK78" s="14"/>
      <c r="BL78" s="14"/>
      <c r="BM78" s="14"/>
    </row>
    <row r="79" spans="1:69" x14ac:dyDescent="0.2">
      <c r="A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BB79"/>
      <c r="BK79" s="14"/>
      <c r="BL79" s="14"/>
      <c r="BM79" s="14"/>
    </row>
    <row r="80" spans="1:69" x14ac:dyDescent="0.2">
      <c r="A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BB80"/>
      <c r="BK80" s="14"/>
      <c r="BL80" s="14"/>
      <c r="BM80" s="14"/>
    </row>
    <row r="81" spans="1:65" x14ac:dyDescent="0.2">
      <c r="A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BB81"/>
      <c r="BK81" s="14"/>
      <c r="BL81" s="14"/>
      <c r="BM81" s="14"/>
    </row>
    <row r="82" spans="1:65" x14ac:dyDescent="0.2">
      <c r="A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BB82"/>
      <c r="BK82" s="14"/>
      <c r="BL82" s="14"/>
      <c r="BM82" s="14"/>
    </row>
    <row r="83" spans="1:65" x14ac:dyDescent="0.2">
      <c r="A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BB83"/>
      <c r="BK83" s="14"/>
      <c r="BL83" s="14"/>
      <c r="BM83" s="14"/>
    </row>
    <row r="84" spans="1:65" x14ac:dyDescent="0.2">
      <c r="A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BB84"/>
      <c r="BK84" s="14"/>
      <c r="BL84" s="14"/>
      <c r="BM84" s="14"/>
    </row>
    <row r="85" spans="1:65" x14ac:dyDescent="0.2">
      <c r="A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BB85"/>
      <c r="BK85" s="14"/>
      <c r="BL85" s="14"/>
      <c r="BM85" s="14"/>
    </row>
    <row r="86" spans="1:65" x14ac:dyDescent="0.2">
      <c r="A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BB86"/>
      <c r="BK86" s="14"/>
      <c r="BL86" s="14"/>
      <c r="BM86" s="14"/>
    </row>
    <row r="87" spans="1:65" x14ac:dyDescent="0.2">
      <c r="A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BB87"/>
      <c r="BK87" s="14"/>
      <c r="BL87" s="14"/>
      <c r="BM87" s="14"/>
    </row>
  </sheetData>
  <pageMargins left="0" right="0" top="0.5" bottom="0.5" header="0.3" footer="0.25"/>
  <pageSetup scale="80" orientation="landscape" r:id="rId1"/>
  <headerFooter>
    <oddFooter>&amp;CPage &amp;P of &amp;N&amp;R&amp;D</oddFooter>
  </headerFooter>
  <colBreaks count="1" manualBreakCount="1">
    <brk id="3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D2513532D204BBD7C710C64FBE324" ma:contentTypeVersion="18" ma:contentTypeDescription="Create a new document." ma:contentTypeScope="" ma:versionID="2d85b38a99a10e11226745378b9c71b2">
  <xsd:schema xmlns:xsd="http://www.w3.org/2001/XMLSchema" xmlns:xs="http://www.w3.org/2001/XMLSchema" xmlns:p="http://schemas.microsoft.com/office/2006/metadata/properties" xmlns:ns2="176cbe70-41d0-4d0d-93d7-b7bb590be226" xmlns:ns3="1aab5a46-2bc3-4c92-a271-448cca1da9dc" targetNamespace="http://schemas.microsoft.com/office/2006/metadata/properties" ma:root="true" ma:fieldsID="810463d24ea8c039e23e6c8f38e32527" ns2:_="" ns3:_="">
    <xsd:import namespace="176cbe70-41d0-4d0d-93d7-b7bb590be226"/>
    <xsd:import namespace="1aab5a46-2bc3-4c92-a271-448cca1da9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cbe70-41d0-4d0d-93d7-b7bb590be2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c798f33-3d80-4f62-8d00-3bced575e494}" ma:internalName="TaxCatchAll" ma:showField="CatchAllData" ma:web="176cbe70-41d0-4d0d-93d7-b7bb590be2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b5a46-2bc3-4c92-a271-448cca1da9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8de63f-17c9-4549-bd0e-40c937605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ab5a46-2bc3-4c92-a271-448cca1da9dc">
      <Terms xmlns="http://schemas.microsoft.com/office/infopath/2007/PartnerControls"/>
    </lcf76f155ced4ddcb4097134ff3c332f>
    <TaxCatchAll xmlns="176cbe70-41d0-4d0d-93d7-b7bb590be22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9DA53D-D288-4D37-8CF7-86F9758585AC}"/>
</file>

<file path=customXml/itemProps2.xml><?xml version="1.0" encoding="utf-8"?>
<ds:datastoreItem xmlns:ds="http://schemas.openxmlformats.org/officeDocument/2006/customXml" ds:itemID="{565C1796-A926-46A9-B4A1-0B4151B9ED51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fb01b7f1-02f8-40dd-82e7-c2f3d510b46c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0c8ef2fa-e185-4145-9060-da5e913317f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DE063E9-F421-4503-9DB8-E381DD6485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Ref in 2015A</vt:lpstr>
      <vt:lpstr>'Ref in 2015A'!Print_Titles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2005A DS Final</dc:title>
  <dc:creator>Weems R McFadden</dc:creator>
  <cp:lastModifiedBy>Cindy Lui</cp:lastModifiedBy>
  <cp:lastPrinted>2015-04-02T19:50:57Z</cp:lastPrinted>
  <dcterms:created xsi:type="dcterms:W3CDTF">1998-02-23T20:58:01Z</dcterms:created>
  <dcterms:modified xsi:type="dcterms:W3CDTF">2026-04-20T21:05:23Z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0x0101001C7D2513532D204BBD7C710C64FBE324</vt:lpwstr>
  </property>
</Properties>
</file>