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02CFCC45-4B55-4A46-AE2B-5CBEB294769B}" xr6:coauthVersionLast="47" xr6:coauthVersionMax="47" xr10:uidLastSave="{00000000-0000-0000-0000-000000000000}"/>
  <bookViews>
    <workbookView xWindow="29550" yWindow="615" windowWidth="28245" windowHeight="14415" xr2:uid="{77968628-57A7-4811-B6D2-FFF41F251744}"/>
  </bookViews>
  <sheets>
    <sheet name="Final Ref 2019C" sheetId="8" r:id="rId1"/>
  </sheets>
  <definedNames>
    <definedName name="_xlnm.Print_Titles" localSheetId="0">'Final Ref 2019C'!$A:$A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D32" i="8" l="1"/>
  <c r="ED31" i="8"/>
  <c r="EC32" i="8"/>
  <c r="EC30" i="8"/>
  <c r="DW32" i="8"/>
  <c r="DW31" i="8"/>
  <c r="DW30" i="8"/>
  <c r="DW29" i="8"/>
  <c r="DW28" i="8"/>
  <c r="DW27" i="8"/>
  <c r="DW26" i="8"/>
  <c r="DW25" i="8"/>
  <c r="DS32" i="8"/>
  <c r="DS31" i="8"/>
  <c r="DS30" i="8"/>
  <c r="DS29" i="8"/>
  <c r="DS28" i="8"/>
  <c r="DS27" i="8"/>
  <c r="DS26" i="8"/>
  <c r="DS25" i="8"/>
  <c r="DO32" i="8"/>
  <c r="DO31" i="8"/>
  <c r="DO30" i="8"/>
  <c r="DO29" i="8"/>
  <c r="DO28" i="8"/>
  <c r="DO27" i="8"/>
  <c r="DO26" i="8"/>
  <c r="DO25" i="8"/>
  <c r="DK32" i="8"/>
  <c r="DK31" i="8"/>
  <c r="DK30" i="8"/>
  <c r="DK29" i="8"/>
  <c r="DK28" i="8"/>
  <c r="DK27" i="8"/>
  <c r="DK26" i="8"/>
  <c r="DK25" i="8"/>
  <c r="DG32" i="8"/>
  <c r="DG31" i="8"/>
  <c r="DG30" i="8"/>
  <c r="DG29" i="8"/>
  <c r="DG28" i="8"/>
  <c r="DG27" i="8"/>
  <c r="DG26" i="8"/>
  <c r="DG25" i="8"/>
  <c r="DC32" i="8"/>
  <c r="DC31" i="8"/>
  <c r="DC30" i="8"/>
  <c r="DC29" i="8"/>
  <c r="DC28" i="8"/>
  <c r="DC27" i="8"/>
  <c r="DC26" i="8"/>
  <c r="DC25" i="8"/>
  <c r="CY32" i="8"/>
  <c r="CY31" i="8"/>
  <c r="CY30" i="8"/>
  <c r="CY29" i="8"/>
  <c r="CY28" i="8"/>
  <c r="CY27" i="8"/>
  <c r="CY26" i="8"/>
  <c r="CY25" i="8"/>
  <c r="CU32" i="8"/>
  <c r="CU31" i="8"/>
  <c r="CU30" i="8"/>
  <c r="CU29" i="8"/>
  <c r="CU28" i="8"/>
  <c r="CU27" i="8"/>
  <c r="CU26" i="8"/>
  <c r="CU25" i="8"/>
  <c r="CQ32" i="8"/>
  <c r="CQ31" i="8"/>
  <c r="CQ30" i="8"/>
  <c r="CQ29" i="8"/>
  <c r="CQ28" i="8"/>
  <c r="CQ27" i="8"/>
  <c r="CQ26" i="8"/>
  <c r="CQ25" i="8"/>
  <c r="CM32" i="8"/>
  <c r="CM31" i="8"/>
  <c r="CM30" i="8"/>
  <c r="CM29" i="8"/>
  <c r="CM28" i="8"/>
  <c r="CM27" i="8"/>
  <c r="CM26" i="8"/>
  <c r="CM25" i="8"/>
  <c r="CI32" i="8"/>
  <c r="CI31" i="8"/>
  <c r="CI30" i="8"/>
  <c r="CI29" i="8"/>
  <c r="CI28" i="8"/>
  <c r="CI27" i="8"/>
  <c r="CI26" i="8"/>
  <c r="CI25" i="8"/>
  <c r="CE32" i="8"/>
  <c r="CE31" i="8"/>
  <c r="CE30" i="8"/>
  <c r="CE29" i="8"/>
  <c r="CE28" i="8"/>
  <c r="CE27" i="8"/>
  <c r="CE26" i="8"/>
  <c r="CE25" i="8"/>
  <c r="CA32" i="8"/>
  <c r="CA31" i="8"/>
  <c r="CA30" i="8"/>
  <c r="CA29" i="8"/>
  <c r="CA28" i="8"/>
  <c r="CA27" i="8"/>
  <c r="CA26" i="8"/>
  <c r="CA25" i="8"/>
  <c r="BW32" i="8"/>
  <c r="BW31" i="8"/>
  <c r="BW30" i="8"/>
  <c r="BW29" i="8"/>
  <c r="BW28" i="8"/>
  <c r="BW27" i="8"/>
  <c r="BW26" i="8"/>
  <c r="BW25" i="8"/>
  <c r="BS32" i="8"/>
  <c r="BS31" i="8"/>
  <c r="BS30" i="8"/>
  <c r="BS29" i="8"/>
  <c r="BS28" i="8"/>
  <c r="BS27" i="8"/>
  <c r="BS26" i="8"/>
  <c r="BS25" i="8"/>
  <c r="BO32" i="8"/>
  <c r="BO31" i="8"/>
  <c r="BO30" i="8"/>
  <c r="BO29" i="8"/>
  <c r="BO28" i="8"/>
  <c r="BO27" i="8"/>
  <c r="BO26" i="8"/>
  <c r="BO25" i="8"/>
  <c r="BK32" i="8"/>
  <c r="BK31" i="8"/>
  <c r="BK30" i="8"/>
  <c r="BK29" i="8"/>
  <c r="BK28" i="8"/>
  <c r="BK27" i="8"/>
  <c r="BK26" i="8"/>
  <c r="BK25" i="8"/>
  <c r="BG32" i="8"/>
  <c r="BG31" i="8"/>
  <c r="BG30" i="8"/>
  <c r="BG29" i="8"/>
  <c r="BG28" i="8"/>
  <c r="BG27" i="8"/>
  <c r="BG26" i="8"/>
  <c r="BG25" i="8"/>
  <c r="BC32" i="8"/>
  <c r="BC31" i="8"/>
  <c r="BC30" i="8"/>
  <c r="BC29" i="8"/>
  <c r="BC28" i="8"/>
  <c r="BC27" i="8"/>
  <c r="BC26" i="8"/>
  <c r="BC25" i="8"/>
  <c r="AY32" i="8"/>
  <c r="AY31" i="8"/>
  <c r="AY30" i="8"/>
  <c r="AY29" i="8"/>
  <c r="AY28" i="8"/>
  <c r="AY27" i="8"/>
  <c r="AY26" i="8"/>
  <c r="AY25" i="8"/>
  <c r="AU32" i="8"/>
  <c r="AU31" i="8"/>
  <c r="AU30" i="8"/>
  <c r="AU29" i="8"/>
  <c r="AU28" i="8"/>
  <c r="AU27" i="8"/>
  <c r="AU26" i="8"/>
  <c r="AU25" i="8"/>
  <c r="AQ32" i="8"/>
  <c r="AQ31" i="8"/>
  <c r="AQ30" i="8"/>
  <c r="AQ29" i="8"/>
  <c r="AQ28" i="8"/>
  <c r="AQ27" i="8"/>
  <c r="AQ26" i="8"/>
  <c r="AQ25" i="8"/>
  <c r="AM32" i="8"/>
  <c r="AM31" i="8"/>
  <c r="AM30" i="8"/>
  <c r="AM29" i="8"/>
  <c r="AM28" i="8"/>
  <c r="AM27" i="8"/>
  <c r="AM26" i="8"/>
  <c r="AM25" i="8"/>
  <c r="AI32" i="8"/>
  <c r="AI31" i="8"/>
  <c r="AI30" i="8"/>
  <c r="AI29" i="8"/>
  <c r="AI28" i="8"/>
  <c r="AI27" i="8"/>
  <c r="AI26" i="8"/>
  <c r="AI25" i="8"/>
  <c r="EE31" i="8"/>
  <c r="EH32" i="8"/>
  <c r="EI32" i="8"/>
  <c r="EG32" i="8"/>
  <c r="EH31" i="8"/>
  <c r="EI31" i="8"/>
  <c r="EH30" i="8"/>
  <c r="EI30" i="8" s="1"/>
  <c r="EG30" i="8"/>
  <c r="EH29" i="8"/>
  <c r="EH48" i="8" s="1"/>
  <c r="EH28" i="8"/>
  <c r="EI28" i="8" s="1"/>
  <c r="EG28" i="8"/>
  <c r="EI27" i="8"/>
  <c r="EH27" i="8"/>
  <c r="EH26" i="8"/>
  <c r="EG26" i="8"/>
  <c r="EI25" i="8"/>
  <c r="EH25" i="8"/>
  <c r="EE30" i="8"/>
  <c r="EC28" i="8"/>
  <c r="EE28" i="8" s="1"/>
  <c r="EC26" i="8"/>
  <c r="EE26" i="8" s="1"/>
  <c r="ED30" i="8"/>
  <c r="ED29" i="8"/>
  <c r="EE29" i="8" s="1"/>
  <c r="ED28" i="8"/>
  <c r="ED27" i="8"/>
  <c r="EE27" i="8" s="1"/>
  <c r="ED26" i="8"/>
  <c r="ED25" i="8"/>
  <c r="EE25" i="8"/>
  <c r="H48" i="8"/>
  <c r="G48" i="8"/>
  <c r="F48" i="8"/>
  <c r="E48" i="8"/>
  <c r="D48" i="8"/>
  <c r="C48" i="8"/>
  <c r="DY46" i="8"/>
  <c r="CC46" i="8"/>
  <c r="BQ46" i="8"/>
  <c r="J46" i="8"/>
  <c r="I46" i="8"/>
  <c r="AK46" i="8" s="1"/>
  <c r="DM46" i="8"/>
  <c r="DU46" i="8"/>
  <c r="J45" i="8"/>
  <c r="DV44" i="8"/>
  <c r="DF44" i="8"/>
  <c r="CC44" i="8"/>
  <c r="BB44" i="8"/>
  <c r="AT44" i="8"/>
  <c r="AK44" i="8"/>
  <c r="V44" i="8"/>
  <c r="J44" i="8"/>
  <c r="CP44" i="8" s="1"/>
  <c r="DN44" i="8"/>
  <c r="I44" i="8"/>
  <c r="CW44" i="8" s="1"/>
  <c r="K44" i="8"/>
  <c r="J43" i="8"/>
  <c r="DR43" i="8"/>
  <c r="DS43" i="8"/>
  <c r="DZ42" i="8"/>
  <c r="DV42" i="8"/>
  <c r="CH42" i="8"/>
  <c r="AT42" i="8"/>
  <c r="J42" i="8"/>
  <c r="CX42" i="8" s="1"/>
  <c r="I42" i="8"/>
  <c r="J41" i="8"/>
  <c r="DF40" i="8"/>
  <c r="J40" i="8"/>
  <c r="I40" i="8"/>
  <c r="BN39" i="8"/>
  <c r="BO39" i="8" s="1"/>
  <c r="AX39" i="8"/>
  <c r="AY39" i="8" s="1"/>
  <c r="AL39" i="8"/>
  <c r="AM39" i="8" s="1"/>
  <c r="V39" i="8"/>
  <c r="J39" i="8"/>
  <c r="AT39" i="8" s="1"/>
  <c r="AU39" i="8" s="1"/>
  <c r="DF39" i="8"/>
  <c r="DG39" i="8" s="1"/>
  <c r="DJ38" i="8"/>
  <c r="BZ38" i="8"/>
  <c r="BU38" i="8"/>
  <c r="AS38" i="8"/>
  <c r="N38" i="8"/>
  <c r="J38" i="8"/>
  <c r="BJ38" i="8" s="1"/>
  <c r="DZ38" i="8"/>
  <c r="I38" i="8"/>
  <c r="BI38" i="8" s="1"/>
  <c r="BK38" i="8" s="1"/>
  <c r="DF37" i="8"/>
  <c r="DG37" i="8" s="1"/>
  <c r="BR37" i="8"/>
  <c r="BS37" i="8" s="1"/>
  <c r="AD37" i="8"/>
  <c r="AE37" i="8" s="1"/>
  <c r="K37" i="8"/>
  <c r="J37" i="8"/>
  <c r="N37" i="8" s="1"/>
  <c r="O37" i="8" s="1"/>
  <c r="DB36" i="8"/>
  <c r="BM36" i="8"/>
  <c r="J36" i="8"/>
  <c r="CP36" i="8" s="1"/>
  <c r="I36" i="8"/>
  <c r="CC36" i="8" s="1"/>
  <c r="CS36" i="8"/>
  <c r="J35" i="8"/>
  <c r="DR35" i="8" s="1"/>
  <c r="DS35" i="8" s="1"/>
  <c r="BU34" i="8"/>
  <c r="J34" i="8"/>
  <c r="BB34" i="8" s="1"/>
  <c r="I34" i="8"/>
  <c r="J33" i="8"/>
  <c r="J32" i="8"/>
  <c r="I32" i="8"/>
  <c r="J31" i="8"/>
  <c r="AE30" i="8"/>
  <c r="O30" i="8"/>
  <c r="J30" i="8"/>
  <c r="I30" i="8"/>
  <c r="AE29" i="8"/>
  <c r="J29" i="8"/>
  <c r="AE28" i="8"/>
  <c r="J28" i="8"/>
  <c r="I28" i="8"/>
  <c r="EA27" i="8"/>
  <c r="AE27" i="8"/>
  <c r="W27" i="8"/>
  <c r="O27" i="8"/>
  <c r="J27" i="8"/>
  <c r="J26" i="8"/>
  <c r="I26" i="8"/>
  <c r="J25" i="8"/>
  <c r="DM24" i="8"/>
  <c r="BQ24" i="8"/>
  <c r="J24" i="8"/>
  <c r="DB24" i="8" s="1"/>
  <c r="I24" i="8"/>
  <c r="J23" i="8"/>
  <c r="J22" i="8"/>
  <c r="I22" i="8"/>
  <c r="BU22" i="8" s="1"/>
  <c r="J21" i="8"/>
  <c r="CP21" i="8" s="1"/>
  <c r="CQ21" i="8" s="1"/>
  <c r="BZ20" i="8"/>
  <c r="J20" i="8"/>
  <c r="DV20" i="8" s="1"/>
  <c r="I20" i="8"/>
  <c r="DJ19" i="8"/>
  <c r="DK19" i="8" s="1"/>
  <c r="CH19" i="8"/>
  <c r="CI19" i="8" s="1"/>
  <c r="AT19" i="8"/>
  <c r="AU19" i="8" s="1"/>
  <c r="Z19" i="8"/>
  <c r="AA19" i="8" s="1"/>
  <c r="J19" i="8"/>
  <c r="DF19" i="8" s="1"/>
  <c r="DG19" i="8" s="1"/>
  <c r="DB18" i="8"/>
  <c r="CP18" i="8"/>
  <c r="BF18" i="8"/>
  <c r="AX18" i="8"/>
  <c r="AT18" i="8"/>
  <c r="AO18" i="8"/>
  <c r="J18" i="8"/>
  <c r="DR18" i="8" s="1"/>
  <c r="I18" i="8"/>
  <c r="DQ18" i="8" s="1"/>
  <c r="DS18" i="8" s="1"/>
  <c r="CY17" i="8"/>
  <c r="CP17" i="8"/>
  <c r="CQ17" i="8" s="1"/>
  <c r="AT17" i="8"/>
  <c r="AU17" i="8" s="1"/>
  <c r="J17" i="8"/>
  <c r="CX17" i="8" s="1"/>
  <c r="DQ16" i="8"/>
  <c r="BM16" i="8"/>
  <c r="J16" i="8"/>
  <c r="DR16" i="8"/>
  <c r="I16" i="8"/>
  <c r="DI16" i="8" s="1"/>
  <c r="DY16" i="8"/>
  <c r="J15" i="8"/>
  <c r="BR15" i="8" s="1"/>
  <c r="BS15" i="8" s="1"/>
  <c r="DY14" i="8"/>
  <c r="J14" i="8"/>
  <c r="DZ14" i="8"/>
  <c r="I14" i="8"/>
  <c r="DJ13" i="8"/>
  <c r="DK13" i="8" s="1"/>
  <c r="BV13" i="8"/>
  <c r="BW13" i="8" s="1"/>
  <c r="AX13" i="8"/>
  <c r="AY13" i="8" s="1"/>
  <c r="Z13" i="8"/>
  <c r="AA13" i="8" s="1"/>
  <c r="J13" i="8"/>
  <c r="DR13" i="8"/>
  <c r="DS13" i="8" s="1"/>
  <c r="DM12" i="8"/>
  <c r="CS12" i="8"/>
  <c r="CC12" i="8"/>
  <c r="BQ12" i="8"/>
  <c r="U12" i="8"/>
  <c r="J12" i="8"/>
  <c r="DF12" i="8"/>
  <c r="I12" i="8"/>
  <c r="DI12" i="8" s="1"/>
  <c r="DU12" i="8"/>
  <c r="BV11" i="8"/>
  <c r="BW11" i="8" s="1"/>
  <c r="J11" i="8"/>
  <c r="BM10" i="8"/>
  <c r="BJ10" i="8"/>
  <c r="BE10" i="8"/>
  <c r="Y10" i="8"/>
  <c r="J10" i="8"/>
  <c r="DZ10" i="8" s="1"/>
  <c r="I10" i="8"/>
  <c r="DE10" i="8" s="1"/>
  <c r="DO9" i="8"/>
  <c r="DB9" i="8"/>
  <c r="CT9" i="8"/>
  <c r="CU9" i="8" s="1"/>
  <c r="CP9" i="8"/>
  <c r="CD9" i="8"/>
  <c r="CE9" i="8" s="1"/>
  <c r="BF9" i="8"/>
  <c r="AX9" i="8"/>
  <c r="AH9" i="8"/>
  <c r="AD9" i="8"/>
  <c r="W9" i="8"/>
  <c r="O9" i="8"/>
  <c r="J9" i="8"/>
  <c r="AT9" i="8" s="1"/>
  <c r="DF9" i="8"/>
  <c r="EE8" i="8"/>
  <c r="EA8" i="8"/>
  <c r="DW8" i="8"/>
  <c r="DS8" i="8"/>
  <c r="DO8" i="8"/>
  <c r="DK8" i="8"/>
  <c r="DG8" i="8"/>
  <c r="DC8" i="8"/>
  <c r="CY8" i="8"/>
  <c r="CU8" i="8"/>
  <c r="CQ8" i="8"/>
  <c r="CM8" i="8"/>
  <c r="CI8" i="8"/>
  <c r="CE8" i="8"/>
  <c r="CA8" i="8"/>
  <c r="BW8" i="8"/>
  <c r="BS8" i="8"/>
  <c r="BO8" i="8"/>
  <c r="BK8" i="8"/>
  <c r="BG8" i="8"/>
  <c r="BC8" i="8"/>
  <c r="AY8" i="8"/>
  <c r="AU8" i="8"/>
  <c r="AQ8" i="8"/>
  <c r="AM8" i="8"/>
  <c r="AI8" i="8"/>
  <c r="AE8" i="8"/>
  <c r="AA8" i="8"/>
  <c r="W8" i="8"/>
  <c r="R8" i="8"/>
  <c r="S8" i="8" s="1"/>
  <c r="O8" i="8"/>
  <c r="J8" i="8"/>
  <c r="R6" i="8"/>
  <c r="Q6" i="8"/>
  <c r="AP10" i="8"/>
  <c r="DB10" i="8"/>
  <c r="DY10" i="8"/>
  <c r="AT15" i="8"/>
  <c r="AU15" i="8" s="1"/>
  <c r="AA32" i="8"/>
  <c r="BG9" i="8"/>
  <c r="CQ9" i="8"/>
  <c r="AT10" i="8"/>
  <c r="BN10" i="8"/>
  <c r="BO10" i="8"/>
  <c r="DF10" i="8"/>
  <c r="BN12" i="8"/>
  <c r="DJ12" i="8"/>
  <c r="DK12" i="8"/>
  <c r="AE25" i="8"/>
  <c r="K25" i="8"/>
  <c r="EA25" i="8"/>
  <c r="AA25" i="8"/>
  <c r="AE9" i="8"/>
  <c r="Z10" i="8"/>
  <c r="AA10" i="8"/>
  <c r="CL10" i="8"/>
  <c r="DG10" i="8"/>
  <c r="AT12" i="8"/>
  <c r="CP12" i="8"/>
  <c r="O25" i="8"/>
  <c r="AI9" i="8"/>
  <c r="AC10" i="8"/>
  <c r="AW10" i="8"/>
  <c r="BQ10" i="8"/>
  <c r="BS10" i="8" s="1"/>
  <c r="CO10" i="8"/>
  <c r="DV15" i="8"/>
  <c r="DW15" i="8" s="1"/>
  <c r="CX15" i="8"/>
  <c r="CY15" i="8" s="1"/>
  <c r="BZ15" i="8"/>
  <c r="CA15" i="8"/>
  <c r="BB15" i="8"/>
  <c r="BC15" i="8" s="1"/>
  <c r="AD15" i="8"/>
  <c r="AE15" i="8"/>
  <c r="DJ15" i="8"/>
  <c r="DK15" i="8"/>
  <c r="CL15" i="8"/>
  <c r="CM15" i="8"/>
  <c r="BN15" i="8"/>
  <c r="BO15" i="8" s="1"/>
  <c r="AP15" i="8"/>
  <c r="AQ15" i="8"/>
  <c r="DF15" i="8"/>
  <c r="DG15" i="8" s="1"/>
  <c r="CH15" i="8"/>
  <c r="CI15" i="8"/>
  <c r="BJ15" i="8"/>
  <c r="BK15" i="8"/>
  <c r="AL15" i="8"/>
  <c r="AM15" i="8"/>
  <c r="N15" i="8"/>
  <c r="O15" i="8" s="1"/>
  <c r="K15" i="8"/>
  <c r="BF15" i="8"/>
  <c r="BG15" i="8" s="1"/>
  <c r="DB15" i="8"/>
  <c r="DC15" i="8" s="1"/>
  <c r="I48" i="8"/>
  <c r="K10" i="8"/>
  <c r="DM10" i="8"/>
  <c r="AD10" i="8"/>
  <c r="AX10" i="8"/>
  <c r="AY10" i="8" s="1"/>
  <c r="BU10" i="8"/>
  <c r="BW10" i="8" s="1"/>
  <c r="CP10" i="8"/>
  <c r="Z12" i="8"/>
  <c r="BV12" i="8"/>
  <c r="DR12" i="8"/>
  <c r="DN10" i="8"/>
  <c r="CX10" i="8"/>
  <c r="CH10" i="8"/>
  <c r="BR10" i="8"/>
  <c r="BB10" i="8"/>
  <c r="AL10" i="8"/>
  <c r="V10" i="8"/>
  <c r="BV10" i="8"/>
  <c r="DU20" i="8"/>
  <c r="DW20" i="8" s="1"/>
  <c r="DE20" i="8"/>
  <c r="DG20" i="8" s="1"/>
  <c r="CO20" i="8"/>
  <c r="BY20" i="8"/>
  <c r="CA20" i="8"/>
  <c r="BI20" i="8"/>
  <c r="BK20" i="8" s="1"/>
  <c r="AS20" i="8"/>
  <c r="AC20" i="8"/>
  <c r="M20" i="8"/>
  <c r="DM20" i="8"/>
  <c r="CW20" i="8"/>
  <c r="CG20" i="8"/>
  <c r="BQ20" i="8"/>
  <c r="BS20" i="8"/>
  <c r="BA20" i="8"/>
  <c r="AK20" i="8"/>
  <c r="AM20" i="8"/>
  <c r="U20" i="8"/>
  <c r="W20" i="8" s="1"/>
  <c r="CS20" i="8"/>
  <c r="AW20" i="8"/>
  <c r="CK20" i="8"/>
  <c r="AO20" i="8"/>
  <c r="K20" i="8"/>
  <c r="DY20" i="8"/>
  <c r="CC20" i="8"/>
  <c r="AG20" i="8"/>
  <c r="AI20" i="8" s="1"/>
  <c r="DC9" i="8"/>
  <c r="M10" i="8"/>
  <c r="AG10" i="8"/>
  <c r="BA10" i="8"/>
  <c r="BY10" i="8"/>
  <c r="CS10" i="8"/>
  <c r="DQ10" i="8"/>
  <c r="AD12" i="8"/>
  <c r="AE12" i="8" s="1"/>
  <c r="BZ12" i="8"/>
  <c r="Z15" i="8"/>
  <c r="AA15" i="8"/>
  <c r="BV15" i="8"/>
  <c r="BW15" i="8"/>
  <c r="DR15" i="8"/>
  <c r="DS15" i="8"/>
  <c r="BE20" i="8"/>
  <c r="DA20" i="8"/>
  <c r="DV33" i="8"/>
  <c r="DW33" i="8"/>
  <c r="CX33" i="8"/>
  <c r="CY33" i="8" s="1"/>
  <c r="BZ33" i="8"/>
  <c r="CA33" i="8"/>
  <c r="BB33" i="8"/>
  <c r="BC33" i="8"/>
  <c r="AD33" i="8"/>
  <c r="AE33" i="8"/>
  <c r="DN33" i="8"/>
  <c r="DO33" i="8" s="1"/>
  <c r="CP33" i="8"/>
  <c r="CQ33" i="8"/>
  <c r="BR33" i="8"/>
  <c r="BS33" i="8" s="1"/>
  <c r="AT33" i="8"/>
  <c r="AU33" i="8"/>
  <c r="V33" i="8"/>
  <c r="CT33" i="8"/>
  <c r="CU33" i="8" s="1"/>
  <c r="BJ33" i="8"/>
  <c r="BK33" i="8"/>
  <c r="Z33" i="8"/>
  <c r="AA33" i="8" s="1"/>
  <c r="DR33" i="8"/>
  <c r="DS33" i="8"/>
  <c r="CH33" i="8"/>
  <c r="CI33" i="8"/>
  <c r="AX33" i="8"/>
  <c r="AY33" i="8"/>
  <c r="N33" i="8"/>
  <c r="O33" i="8" s="1"/>
  <c r="K33" i="8"/>
  <c r="BF33" i="8"/>
  <c r="BG33" i="8" s="1"/>
  <c r="CL33" i="8"/>
  <c r="CM33" i="8"/>
  <c r="CD33" i="8"/>
  <c r="CE33" i="8" s="1"/>
  <c r="AH33" i="8"/>
  <c r="AI33" i="8"/>
  <c r="BV33" i="8"/>
  <c r="BW33" i="8" s="1"/>
  <c r="BN33" i="8"/>
  <c r="BO33" i="8"/>
  <c r="DZ33" i="8"/>
  <c r="EA33" i="8" s="1"/>
  <c r="AP33" i="8"/>
  <c r="AQ33" i="8"/>
  <c r="DJ33" i="8"/>
  <c r="DK33" i="8" s="1"/>
  <c r="AL33" i="8"/>
  <c r="AM33" i="8"/>
  <c r="DF33" i="8"/>
  <c r="DG33" i="8"/>
  <c r="DB33" i="8"/>
  <c r="DC33" i="8"/>
  <c r="N10" i="8"/>
  <c r="AH10" i="8"/>
  <c r="BZ10" i="8"/>
  <c r="CT10" i="8"/>
  <c r="DR10" i="8"/>
  <c r="DS10" i="8" s="1"/>
  <c r="BM20" i="8"/>
  <c r="DI20" i="8"/>
  <c r="W30" i="8"/>
  <c r="BF10" i="8"/>
  <c r="DN12" i="8"/>
  <c r="DO12" i="8" s="1"/>
  <c r="CX12" i="8"/>
  <c r="CH12" i="8"/>
  <c r="BR12" i="8"/>
  <c r="BS12" i="8" s="1"/>
  <c r="BB12" i="8"/>
  <c r="AL12" i="8"/>
  <c r="V12" i="8"/>
  <c r="BF12" i="8"/>
  <c r="DB12" i="8"/>
  <c r="DC12" i="8" s="1"/>
  <c r="J48" i="8"/>
  <c r="K8" i="8"/>
  <c r="AY9" i="8"/>
  <c r="DV10" i="8"/>
  <c r="K12" i="8"/>
  <c r="AH12" i="8"/>
  <c r="CD12" i="8"/>
  <c r="CE12" i="8"/>
  <c r="DZ12" i="8"/>
  <c r="Y20" i="8"/>
  <c r="BU20" i="8"/>
  <c r="BW20" i="8" s="1"/>
  <c r="DQ20" i="8"/>
  <c r="DS20" i="8" s="1"/>
  <c r="W26" i="8"/>
  <c r="AH13" i="8"/>
  <c r="AI13" i="8"/>
  <c r="BF13" i="8"/>
  <c r="BG13" i="8" s="1"/>
  <c r="CD13" i="8"/>
  <c r="CE13" i="8"/>
  <c r="DB13" i="8"/>
  <c r="DC13" i="8" s="1"/>
  <c r="DZ13" i="8"/>
  <c r="EA13" i="8"/>
  <c r="DN20" i="8"/>
  <c r="CX20" i="8"/>
  <c r="CY20" i="8" s="1"/>
  <c r="CH20" i="8"/>
  <c r="BR20" i="8"/>
  <c r="BB20" i="8"/>
  <c r="BC20" i="8" s="1"/>
  <c r="AL20" i="8"/>
  <c r="V20" i="8"/>
  <c r="BF20" i="8"/>
  <c r="DB20" i="8"/>
  <c r="DU24" i="8"/>
  <c r="DE24" i="8"/>
  <c r="DG24" i="8" s="1"/>
  <c r="CO24" i="8"/>
  <c r="CQ24" i="8" s="1"/>
  <c r="BY24" i="8"/>
  <c r="CA24" i="8"/>
  <c r="BI24" i="8"/>
  <c r="BK24" i="8" s="1"/>
  <c r="AS24" i="8"/>
  <c r="AC24" i="8"/>
  <c r="AE24" i="8" s="1"/>
  <c r="M24" i="8"/>
  <c r="DI24" i="8"/>
  <c r="AW24" i="8"/>
  <c r="DA24" i="8"/>
  <c r="DC24" i="8"/>
  <c r="CG24" i="8"/>
  <c r="AO24" i="8"/>
  <c r="U24" i="8"/>
  <c r="CC24" i="8"/>
  <c r="CE24" i="8"/>
  <c r="BU24" i="8"/>
  <c r="BW24" i="8" s="1"/>
  <c r="K13" i="8"/>
  <c r="DM16" i="8"/>
  <c r="CW16" i="8"/>
  <c r="CG16" i="8"/>
  <c r="Y16" i="8"/>
  <c r="AO16" i="8"/>
  <c r="BE16" i="8"/>
  <c r="BU16" i="8"/>
  <c r="BW16" i="8" s="1"/>
  <c r="DU16" i="8"/>
  <c r="AH20" i="8"/>
  <c r="CD20" i="8"/>
  <c r="DZ20" i="8"/>
  <c r="DZ24" i="8"/>
  <c r="DJ24" i="8"/>
  <c r="CT24" i="8"/>
  <c r="CD24" i="8"/>
  <c r="BN24" i="8"/>
  <c r="AX24" i="8"/>
  <c r="AY24" i="8" s="1"/>
  <c r="AH24" i="8"/>
  <c r="DV24" i="8"/>
  <c r="DF24" i="8"/>
  <c r="CP24" i="8"/>
  <c r="BZ24" i="8"/>
  <c r="BJ24" i="8"/>
  <c r="AT24" i="8"/>
  <c r="AU24" i="8" s="1"/>
  <c r="AD24" i="8"/>
  <c r="N24" i="8"/>
  <c r="CL24" i="8"/>
  <c r="CM24" i="8" s="1"/>
  <c r="BR24" i="8"/>
  <c r="BS24" i="8"/>
  <c r="Z24" i="8"/>
  <c r="DR24" i="8"/>
  <c r="CX24" i="8"/>
  <c r="BF24" i="8"/>
  <c r="AL24" i="8"/>
  <c r="BV24" i="8"/>
  <c r="AE26" i="8"/>
  <c r="O28" i="8"/>
  <c r="K28" i="8"/>
  <c r="EA28" i="8"/>
  <c r="AA31" i="8"/>
  <c r="K31" i="8"/>
  <c r="EA31" i="8"/>
  <c r="O31" i="8"/>
  <c r="W39" i="8"/>
  <c r="ED9" i="8"/>
  <c r="N13" i="8"/>
  <c r="O13" i="8"/>
  <c r="AL13" i="8"/>
  <c r="AM13" i="8"/>
  <c r="BJ13" i="8"/>
  <c r="BK13" i="8"/>
  <c r="CH13" i="8"/>
  <c r="CI13" i="8" s="1"/>
  <c r="DF13" i="8"/>
  <c r="DG13" i="8"/>
  <c r="Y14" i="8"/>
  <c r="AO14" i="8"/>
  <c r="AQ14" i="8" s="1"/>
  <c r="BE14" i="8"/>
  <c r="BG14" i="8"/>
  <c r="BU14" i="8"/>
  <c r="CK14" i="8"/>
  <c r="DA14" i="8"/>
  <c r="Z16" i="8"/>
  <c r="AP16" i="8"/>
  <c r="AQ16" i="8" s="1"/>
  <c r="BF16" i="8"/>
  <c r="BV16" i="8"/>
  <c r="DE16" i="8"/>
  <c r="DM18" i="8"/>
  <c r="CW18" i="8"/>
  <c r="CY18" i="8" s="1"/>
  <c r="CG18" i="8"/>
  <c r="BQ18" i="8"/>
  <c r="BA18" i="8"/>
  <c r="BC18" i="8"/>
  <c r="AK18" i="8"/>
  <c r="U18" i="8"/>
  <c r="N20" i="8"/>
  <c r="BJ20" i="8"/>
  <c r="DF20" i="8"/>
  <c r="K24" i="8"/>
  <c r="AA30" i="8"/>
  <c r="AL9" i="8"/>
  <c r="BJ9" i="8"/>
  <c r="CH9" i="8"/>
  <c r="Y12" i="8"/>
  <c r="AO12" i="8"/>
  <c r="BE12" i="8"/>
  <c r="BU12" i="8"/>
  <c r="CK12" i="8"/>
  <c r="DA12" i="8"/>
  <c r="DQ12" i="8"/>
  <c r="Z14" i="8"/>
  <c r="AP14" i="8"/>
  <c r="BF14" i="8"/>
  <c r="BV14" i="8"/>
  <c r="BW14" i="8" s="1"/>
  <c r="CL14" i="8"/>
  <c r="CM14" i="8" s="1"/>
  <c r="DB14" i="8"/>
  <c r="DR14" i="8"/>
  <c r="K16" i="8"/>
  <c r="CO16" i="8"/>
  <c r="DN18" i="8"/>
  <c r="CX18" i="8"/>
  <c r="CH18" i="8"/>
  <c r="CI18" i="8" s="1"/>
  <c r="BR18" i="8"/>
  <c r="BS18" i="8"/>
  <c r="BB18" i="8"/>
  <c r="AL18" i="8"/>
  <c r="V18" i="8"/>
  <c r="DI18" i="8"/>
  <c r="AE31" i="8"/>
  <c r="K26" i="8"/>
  <c r="M12" i="8"/>
  <c r="AC12" i="8"/>
  <c r="AS12" i="8"/>
  <c r="BI12" i="8"/>
  <c r="BK12" i="8" s="1"/>
  <c r="BY12" i="8"/>
  <c r="CA12" i="8" s="1"/>
  <c r="CO12" i="8"/>
  <c r="DE12" i="8"/>
  <c r="DG12" i="8"/>
  <c r="V13" i="8"/>
  <c r="W13" i="8" s="1"/>
  <c r="AT13" i="8"/>
  <c r="AU13" i="8"/>
  <c r="BR13" i="8"/>
  <c r="BS13" i="8"/>
  <c r="CP13" i="8"/>
  <c r="CQ13" i="8"/>
  <c r="N14" i="8"/>
  <c r="AD14" i="8"/>
  <c r="AT14" i="8"/>
  <c r="BJ14" i="8"/>
  <c r="BZ14" i="8"/>
  <c r="CP14" i="8"/>
  <c r="DF14" i="8"/>
  <c r="CS16" i="8"/>
  <c r="CU16" i="8" s="1"/>
  <c r="N18" i="8"/>
  <c r="CS18" i="8"/>
  <c r="AT20" i="8"/>
  <c r="AU20" i="8" s="1"/>
  <c r="CP20" i="8"/>
  <c r="Y24" i="8"/>
  <c r="CK24" i="8"/>
  <c r="R26" i="8"/>
  <c r="EA26" i="8"/>
  <c r="O26" i="8"/>
  <c r="K32" i="8"/>
  <c r="R32" i="8"/>
  <c r="S32" i="8" s="1"/>
  <c r="AH21" i="8"/>
  <c r="AI21" i="8"/>
  <c r="BF21" i="8"/>
  <c r="BG21" i="8"/>
  <c r="CD21" i="8"/>
  <c r="CE21" i="8" s="1"/>
  <c r="DU22" i="8"/>
  <c r="DE22" i="8"/>
  <c r="CO22" i="8"/>
  <c r="BY22" i="8"/>
  <c r="BI22" i="8"/>
  <c r="BK22" i="8" s="1"/>
  <c r="AS22" i="8"/>
  <c r="AU22" i="8" s="1"/>
  <c r="AC22" i="8"/>
  <c r="M22" i="8"/>
  <c r="CS22" i="8"/>
  <c r="AH19" i="8"/>
  <c r="AI19" i="8" s="1"/>
  <c r="BF19" i="8"/>
  <c r="BG19" i="8" s="1"/>
  <c r="CD19" i="8"/>
  <c r="CE19" i="8"/>
  <c r="DB19" i="8"/>
  <c r="DC19" i="8" s="1"/>
  <c r="DZ19" i="8"/>
  <c r="EA19" i="8"/>
  <c r="K21" i="8"/>
  <c r="DF21" i="8"/>
  <c r="DG21" i="8" s="1"/>
  <c r="AT22" i="8"/>
  <c r="CC22" i="8"/>
  <c r="CE22" i="8" s="1"/>
  <c r="CT22" i="8"/>
  <c r="DN23" i="8"/>
  <c r="DO23" i="8"/>
  <c r="CP23" i="8"/>
  <c r="CQ23" i="8"/>
  <c r="BR23" i="8"/>
  <c r="BS23" i="8"/>
  <c r="AT23" i="8"/>
  <c r="AU23" i="8" s="1"/>
  <c r="V23" i="8"/>
  <c r="BJ23" i="8"/>
  <c r="BK23" i="8"/>
  <c r="DJ23" i="8"/>
  <c r="DK23" i="8"/>
  <c r="DN36" i="8"/>
  <c r="CX36" i="8"/>
  <c r="CH36" i="8"/>
  <c r="BR36" i="8"/>
  <c r="BB36" i="8"/>
  <c r="AL36" i="8"/>
  <c r="V36" i="8"/>
  <c r="DR36" i="8"/>
  <c r="CT36" i="8"/>
  <c r="CU36" i="8"/>
  <c r="BZ36" i="8"/>
  <c r="BF36" i="8"/>
  <c r="AH36" i="8"/>
  <c r="AI36" i="8" s="1"/>
  <c r="N36" i="8"/>
  <c r="CL36" i="8"/>
  <c r="BJ36" i="8"/>
  <c r="DF36" i="8"/>
  <c r="CD36" i="8"/>
  <c r="Z36" i="8"/>
  <c r="AX36" i="8"/>
  <c r="AP36" i="8"/>
  <c r="AH17" i="8"/>
  <c r="AI17" i="8"/>
  <c r="BF17" i="8"/>
  <c r="BG17" i="8" s="1"/>
  <c r="CD17" i="8"/>
  <c r="CE17" i="8"/>
  <c r="DB17" i="8"/>
  <c r="DC17" i="8" s="1"/>
  <c r="N21" i="8"/>
  <c r="O21" i="8"/>
  <c r="AL21" i="8"/>
  <c r="AM21" i="8"/>
  <c r="BJ21" i="8"/>
  <c r="BK21" i="8"/>
  <c r="CH21" i="8"/>
  <c r="CI21" i="8" s="1"/>
  <c r="K22" i="8"/>
  <c r="AD22" i="8"/>
  <c r="BM22" i="8"/>
  <c r="CD22" i="8"/>
  <c r="DM22" i="8"/>
  <c r="K23" i="8"/>
  <c r="AL23" i="8"/>
  <c r="AM23" i="8"/>
  <c r="CL23" i="8"/>
  <c r="CM23" i="8" s="1"/>
  <c r="K27" i="8"/>
  <c r="K36" i="8"/>
  <c r="DN43" i="8"/>
  <c r="DO43" i="8"/>
  <c r="CP43" i="8"/>
  <c r="CQ43" i="8" s="1"/>
  <c r="BR43" i="8"/>
  <c r="BS43" i="8"/>
  <c r="AT43" i="8"/>
  <c r="AU43" i="8"/>
  <c r="V43" i="8"/>
  <c r="DJ43" i="8"/>
  <c r="DK43" i="8" s="1"/>
  <c r="CL43" i="8"/>
  <c r="CM43" i="8"/>
  <c r="BN43" i="8"/>
  <c r="BO43" i="8" s="1"/>
  <c r="AP43" i="8"/>
  <c r="AQ43" i="8" s="1"/>
  <c r="DF43" i="8"/>
  <c r="DG43" i="8" s="1"/>
  <c r="CH43" i="8"/>
  <c r="CI43" i="8"/>
  <c r="BJ43" i="8"/>
  <c r="BK43" i="8"/>
  <c r="AL43" i="8"/>
  <c r="AM43" i="8"/>
  <c r="N43" i="8"/>
  <c r="O43" i="8" s="1"/>
  <c r="K43" i="8"/>
  <c r="CX43" i="8"/>
  <c r="CY43" i="8"/>
  <c r="AX43" i="8"/>
  <c r="AY43" i="8"/>
  <c r="CD43" i="8"/>
  <c r="CE43" i="8"/>
  <c r="AD43" i="8"/>
  <c r="AE43" i="8" s="1"/>
  <c r="DV43" i="8"/>
  <c r="DW43" i="8"/>
  <c r="BV43" i="8"/>
  <c r="BW43" i="8" s="1"/>
  <c r="BF43" i="8"/>
  <c r="BG43" i="8"/>
  <c r="DB43" i="8"/>
  <c r="DC43" i="8"/>
  <c r="BB43" i="8"/>
  <c r="BC43" i="8" s="1"/>
  <c r="BZ43" i="8"/>
  <c r="CA43" i="8" s="1"/>
  <c r="AH43" i="8"/>
  <c r="AI43" i="8"/>
  <c r="V21" i="8"/>
  <c r="AT21" i="8"/>
  <c r="AU21" i="8" s="1"/>
  <c r="BR21" i="8"/>
  <c r="BS21" i="8" s="1"/>
  <c r="BA22" i="8"/>
  <c r="BR22" i="8"/>
  <c r="DA22" i="8"/>
  <c r="DC22" i="8" s="1"/>
  <c r="BV23" i="8"/>
  <c r="BW23" i="8" s="1"/>
  <c r="DZ23" i="8"/>
  <c r="EA23" i="8"/>
  <c r="DZ36" i="8"/>
  <c r="CT43" i="8"/>
  <c r="CU43" i="8"/>
  <c r="AA29" i="8"/>
  <c r="EA29" i="8"/>
  <c r="K29" i="8"/>
  <c r="CE36" i="8"/>
  <c r="O29" i="8"/>
  <c r="EA30" i="8"/>
  <c r="K30" i="8"/>
  <c r="DM38" i="8"/>
  <c r="CW38" i="8"/>
  <c r="CG38" i="8"/>
  <c r="CI38" i="8" s="1"/>
  <c r="BQ38" i="8"/>
  <c r="BS38" i="8" s="1"/>
  <c r="BA38" i="8"/>
  <c r="AK38" i="8"/>
  <c r="U38" i="8"/>
  <c r="DI38" i="8"/>
  <c r="DK38" i="8" s="1"/>
  <c r="BM38" i="8"/>
  <c r="DY38" i="8"/>
  <c r="EA38" i="8" s="1"/>
  <c r="CC38" i="8"/>
  <c r="AG38" i="8"/>
  <c r="K38" i="8"/>
  <c r="DU38" i="8"/>
  <c r="BY38" i="8"/>
  <c r="CA38" i="8" s="1"/>
  <c r="AC38" i="8"/>
  <c r="DQ34" i="8"/>
  <c r="CW34" i="8"/>
  <c r="CY34" i="8" s="1"/>
  <c r="DI34" i="8"/>
  <c r="CO34" i="8"/>
  <c r="CQ34" i="8" s="1"/>
  <c r="BY34" i="8"/>
  <c r="BI34" i="8"/>
  <c r="BK34" i="8"/>
  <c r="AS34" i="8"/>
  <c r="AU34" i="8" s="1"/>
  <c r="AC34" i="8"/>
  <c r="M34" i="8"/>
  <c r="O34" i="8" s="1"/>
  <c r="DE34" i="8"/>
  <c r="AK34" i="8"/>
  <c r="CK34" i="8"/>
  <c r="DZ34" i="8"/>
  <c r="DJ34" i="8"/>
  <c r="DK34" i="8" s="1"/>
  <c r="CT34" i="8"/>
  <c r="Z34" i="8"/>
  <c r="AP34" i="8"/>
  <c r="BF34" i="8"/>
  <c r="BV34" i="8"/>
  <c r="BW34" i="8"/>
  <c r="CL34" i="8"/>
  <c r="DZ35" i="8"/>
  <c r="EA35" i="8"/>
  <c r="DB35" i="8"/>
  <c r="DC35" i="8" s="1"/>
  <c r="CD35" i="8"/>
  <c r="CE35" i="8"/>
  <c r="DV35" i="8"/>
  <c r="DW35" i="8" s="1"/>
  <c r="CX35" i="8"/>
  <c r="CY35" i="8"/>
  <c r="BZ35" i="8"/>
  <c r="CA35" i="8"/>
  <c r="BB35" i="8"/>
  <c r="BC35" i="8"/>
  <c r="AD35" i="8"/>
  <c r="AE35" i="8" s="1"/>
  <c r="AL35" i="8"/>
  <c r="AM35" i="8"/>
  <c r="BN35" i="8"/>
  <c r="BO35" i="8" s="1"/>
  <c r="DN38" i="8"/>
  <c r="CX38" i="8"/>
  <c r="CY38" i="8" s="1"/>
  <c r="CH38" i="8"/>
  <c r="BR38" i="8"/>
  <c r="BB38" i="8"/>
  <c r="BC38" i="8" s="1"/>
  <c r="AL38" i="8"/>
  <c r="V38" i="8"/>
  <c r="BF38" i="8"/>
  <c r="DB38" i="8"/>
  <c r="DN40" i="8"/>
  <c r="CX40" i="8"/>
  <c r="CH40" i="8"/>
  <c r="BR40" i="8"/>
  <c r="BS40" i="8" s="1"/>
  <c r="BB40" i="8"/>
  <c r="AL40" i="8"/>
  <c r="AM40" i="8" s="1"/>
  <c r="V40" i="8"/>
  <c r="AD40" i="8"/>
  <c r="AX40" i="8"/>
  <c r="BV40" i="8"/>
  <c r="CP40" i="8"/>
  <c r="DJ40" i="8"/>
  <c r="DR45" i="8"/>
  <c r="DS45" i="8"/>
  <c r="CT45" i="8"/>
  <c r="CU45" i="8"/>
  <c r="BV45" i="8"/>
  <c r="BW45" i="8" s="1"/>
  <c r="AX45" i="8"/>
  <c r="AY45" i="8"/>
  <c r="Z45" i="8"/>
  <c r="AA45" i="8" s="1"/>
  <c r="DN45" i="8"/>
  <c r="DO45" i="8"/>
  <c r="CP45" i="8"/>
  <c r="CQ45" i="8"/>
  <c r="BR45" i="8"/>
  <c r="BS45" i="8"/>
  <c r="AT45" i="8"/>
  <c r="AU45" i="8" s="1"/>
  <c r="V45" i="8"/>
  <c r="DJ45" i="8"/>
  <c r="DK45" i="8" s="1"/>
  <c r="CL45" i="8"/>
  <c r="CM45" i="8" s="1"/>
  <c r="BN45" i="8"/>
  <c r="BO45" i="8" s="1"/>
  <c r="AP45" i="8"/>
  <c r="AQ45" i="8"/>
  <c r="DF45" i="8"/>
  <c r="DG45" i="8"/>
  <c r="CH45" i="8"/>
  <c r="CI45" i="8"/>
  <c r="BJ45" i="8"/>
  <c r="BK45" i="8" s="1"/>
  <c r="AL45" i="8"/>
  <c r="AM45" i="8" s="1"/>
  <c r="N45" i="8"/>
  <c r="O45" i="8" s="1"/>
  <c r="N34" i="8"/>
  <c r="AD34" i="8"/>
  <c r="AE34" i="8"/>
  <c r="AT34" i="8"/>
  <c r="BJ34" i="8"/>
  <c r="BZ34" i="8"/>
  <c r="CP34" i="8"/>
  <c r="K35" i="8"/>
  <c r="CT35" i="8"/>
  <c r="CU35" i="8"/>
  <c r="DM36" i="8"/>
  <c r="CW36" i="8"/>
  <c r="CY36" i="8"/>
  <c r="CG36" i="8"/>
  <c r="CI36" i="8"/>
  <c r="BQ36" i="8"/>
  <c r="BS36" i="8"/>
  <c r="BA36" i="8"/>
  <c r="BC36" i="8" s="1"/>
  <c r="AK36" i="8"/>
  <c r="AM36" i="8"/>
  <c r="U36" i="8"/>
  <c r="W36" i="8" s="1"/>
  <c r="AC36" i="8"/>
  <c r="AW36" i="8"/>
  <c r="AY36" i="8" s="1"/>
  <c r="BU36" i="8"/>
  <c r="CO36" i="8"/>
  <c r="CQ36" i="8" s="1"/>
  <c r="DI36" i="8"/>
  <c r="K40" i="8"/>
  <c r="K45" i="8"/>
  <c r="BZ45" i="8"/>
  <c r="CA45" i="8"/>
  <c r="DZ45" i="8"/>
  <c r="EA45" i="8"/>
  <c r="AH34" i="8"/>
  <c r="AX34" i="8"/>
  <c r="BN34" i="8"/>
  <c r="CD34" i="8"/>
  <c r="AT35" i="8"/>
  <c r="AU35" i="8"/>
  <c r="BV35" i="8"/>
  <c r="BW35" i="8"/>
  <c r="DF35" i="8"/>
  <c r="DG35" i="8" s="1"/>
  <c r="DQ36" i="8"/>
  <c r="AP38" i="8"/>
  <c r="CL38" i="8"/>
  <c r="CX34" i="8"/>
  <c r="AH45" i="8"/>
  <c r="AI45" i="8" s="1"/>
  <c r="AH41" i="8"/>
  <c r="AI41" i="8"/>
  <c r="BF41" i="8"/>
  <c r="BG41" i="8"/>
  <c r="CD41" i="8"/>
  <c r="CE41" i="8"/>
  <c r="DB41" i="8"/>
  <c r="DC41" i="8" s="1"/>
  <c r="DZ41" i="8"/>
  <c r="EA41" i="8"/>
  <c r="Y46" i="8"/>
  <c r="AA46" i="8" s="1"/>
  <c r="AO46" i="8"/>
  <c r="BE46" i="8"/>
  <c r="BG46" i="8"/>
  <c r="BU46" i="8"/>
  <c r="BW46" i="8" s="1"/>
  <c r="CK46" i="8"/>
  <c r="DA46" i="8"/>
  <c r="DQ46" i="8"/>
  <c r="AH39" i="8"/>
  <c r="AI39" i="8" s="1"/>
  <c r="BF39" i="8"/>
  <c r="BG39" i="8"/>
  <c r="CD39" i="8"/>
  <c r="CE39" i="8"/>
  <c r="DB39" i="8"/>
  <c r="DC39" i="8"/>
  <c r="DZ39" i="8"/>
  <c r="EA39" i="8" s="1"/>
  <c r="K41" i="8"/>
  <c r="Y44" i="8"/>
  <c r="AA44" i="8"/>
  <c r="AO44" i="8"/>
  <c r="BE44" i="8"/>
  <c r="BG44" i="8" s="1"/>
  <c r="BU44" i="8"/>
  <c r="BW44" i="8" s="1"/>
  <c r="CK44" i="8"/>
  <c r="DA44" i="8"/>
  <c r="DC44" i="8" s="1"/>
  <c r="DQ44" i="8"/>
  <c r="Z46" i="8"/>
  <c r="AP46" i="8"/>
  <c r="BF46" i="8"/>
  <c r="BV46" i="8"/>
  <c r="CL46" i="8"/>
  <c r="CM46" i="8" s="1"/>
  <c r="DB46" i="8"/>
  <c r="AH37" i="8"/>
  <c r="AI37" i="8"/>
  <c r="BF37" i="8"/>
  <c r="BG37" i="8" s="1"/>
  <c r="CD37" i="8"/>
  <c r="CE37" i="8"/>
  <c r="DB37" i="8"/>
  <c r="DC37" i="8" s="1"/>
  <c r="K39" i="8"/>
  <c r="N41" i="8"/>
  <c r="O41" i="8"/>
  <c r="AL41" i="8"/>
  <c r="AM41" i="8" s="1"/>
  <c r="BJ41" i="8"/>
  <c r="BK41" i="8"/>
  <c r="CH41" i="8"/>
  <c r="CI41" i="8" s="1"/>
  <c r="Y42" i="8"/>
  <c r="AO42" i="8"/>
  <c r="BE42" i="8"/>
  <c r="BG42" i="8" s="1"/>
  <c r="BU42" i="8"/>
  <c r="BW42" i="8" s="1"/>
  <c r="CK42" i="8"/>
  <c r="DA42" i="8"/>
  <c r="Z44" i="8"/>
  <c r="AP44" i="8"/>
  <c r="AQ44" i="8" s="1"/>
  <c r="BF44" i="8"/>
  <c r="BV44" i="8"/>
  <c r="CL44" i="8"/>
  <c r="CM44" i="8" s="1"/>
  <c r="DB44" i="8"/>
  <c r="K46" i="8"/>
  <c r="CH39" i="8"/>
  <c r="CI39" i="8"/>
  <c r="Y40" i="8"/>
  <c r="AA40" i="8" s="1"/>
  <c r="AO40" i="8"/>
  <c r="BE40" i="8"/>
  <c r="BU40" i="8"/>
  <c r="BW40" i="8" s="1"/>
  <c r="CK40" i="8"/>
  <c r="DA40" i="8"/>
  <c r="Z42" i="8"/>
  <c r="AA42" i="8" s="1"/>
  <c r="AP42" i="8"/>
  <c r="AQ42" i="8"/>
  <c r="BF42" i="8"/>
  <c r="BV42" i="8"/>
  <c r="CL42" i="8"/>
  <c r="DB42" i="8"/>
  <c r="DC42" i="8"/>
  <c r="M46" i="8"/>
  <c r="AC46" i="8"/>
  <c r="AS46" i="8"/>
  <c r="BI46" i="8"/>
  <c r="BY46" i="8"/>
  <c r="CO46" i="8"/>
  <c r="DE46" i="8"/>
  <c r="Q30" i="8"/>
  <c r="CI20" i="8"/>
  <c r="AE10" i="8"/>
  <c r="AQ46" i="8"/>
  <c r="AA26" i="8"/>
  <c r="AA14" i="8"/>
  <c r="DW24" i="8"/>
  <c r="CE20" i="8"/>
  <c r="CA34" i="8"/>
  <c r="O32" i="8"/>
  <c r="CI9" i="8"/>
  <c r="DO18" i="8"/>
  <c r="CU10" i="8"/>
  <c r="EA20" i="8"/>
  <c r="DO20" i="8"/>
  <c r="DO38" i="8"/>
  <c r="AE32" i="8"/>
  <c r="DS12" i="8"/>
  <c r="BK9" i="8"/>
  <c r="DC20" i="8"/>
  <c r="CA10" i="8"/>
  <c r="O20" i="8"/>
  <c r="DO10" i="8"/>
  <c r="EA10" i="8"/>
  <c r="W23" i="8"/>
  <c r="EA32" i="8"/>
  <c r="CQ12" i="8"/>
  <c r="Q26" i="8"/>
  <c r="S26" i="8"/>
  <c r="BG20" i="8"/>
  <c r="DS36" i="8"/>
  <c r="R30" i="8"/>
  <c r="S30" i="8" s="1"/>
  <c r="W28" i="8"/>
  <c r="Q28" i="8"/>
  <c r="S28" i="8" s="1"/>
  <c r="DK24" i="8"/>
  <c r="AI10" i="8"/>
  <c r="W25" i="8"/>
  <c r="R25" i="8"/>
  <c r="S25" i="8"/>
  <c r="W43" i="8"/>
  <c r="BW12" i="8"/>
  <c r="BG16" i="8"/>
  <c r="O24" i="8"/>
  <c r="O10" i="8"/>
  <c r="W45" i="8"/>
  <c r="CM34" i="8"/>
  <c r="R29" i="8"/>
  <c r="S29" i="8"/>
  <c r="W29" i="8"/>
  <c r="CU22" i="8"/>
  <c r="AA28" i="8"/>
  <c r="W21" i="8"/>
  <c r="W18" i="8"/>
  <c r="ED48" i="8"/>
  <c r="EE9" i="8"/>
  <c r="R31" i="8"/>
  <c r="S31" i="8"/>
  <c r="W31" i="8"/>
  <c r="AA16" i="8"/>
  <c r="R28" i="8"/>
  <c r="AA27" i="8"/>
  <c r="R27" i="8"/>
  <c r="S27" i="8"/>
  <c r="AE22" i="8"/>
  <c r="CQ10" i="8"/>
  <c r="AM38" i="8"/>
  <c r="Q32" i="8"/>
  <c r="W32" i="8"/>
  <c r="EI26" i="8"/>
  <c r="EG48" i="8"/>
  <c r="BC10" i="8"/>
  <c r="AU9" i="8"/>
  <c r="DG9" i="8"/>
  <c r="CP11" i="8"/>
  <c r="CQ11" i="8" s="1"/>
  <c r="BZ11" i="8"/>
  <c r="CA11" i="8"/>
  <c r="BB11" i="8"/>
  <c r="BC11" i="8" s="1"/>
  <c r="AT11" i="8"/>
  <c r="DV11" i="8"/>
  <c r="DJ11" i="8"/>
  <c r="DK11" i="8" s="1"/>
  <c r="CT11" i="8"/>
  <c r="CU11" i="8"/>
  <c r="BR11" i="8"/>
  <c r="BS11" i="8" s="1"/>
  <c r="AX11" i="8"/>
  <c r="DR11" i="8"/>
  <c r="DS11" i="8"/>
  <c r="BN11" i="8"/>
  <c r="BO11" i="8" s="1"/>
  <c r="V11" i="8"/>
  <c r="AD11" i="8"/>
  <c r="DN11" i="8"/>
  <c r="DF11" i="8"/>
  <c r="DG11" i="8" s="1"/>
  <c r="BF11" i="8"/>
  <c r="BG11" i="8"/>
  <c r="DB11" i="8"/>
  <c r="K11" i="8"/>
  <c r="N11" i="8"/>
  <c r="BJ11" i="8"/>
  <c r="CX11" i="8"/>
  <c r="CY11" i="8" s="1"/>
  <c r="AP11" i="8"/>
  <c r="AQ11" i="8"/>
  <c r="CL11" i="8"/>
  <c r="CM11" i="8" s="1"/>
  <c r="Z11" i="8"/>
  <c r="AA11" i="8"/>
  <c r="AH11" i="8"/>
  <c r="CD11" i="8"/>
  <c r="DZ11" i="8"/>
  <c r="EA11" i="8" s="1"/>
  <c r="AL11" i="8"/>
  <c r="AM11" i="8" s="1"/>
  <c r="CH11" i="8"/>
  <c r="U10" i="8"/>
  <c r="DU14" i="8"/>
  <c r="DE14" i="8"/>
  <c r="CC14" i="8"/>
  <c r="BQ14" i="8"/>
  <c r="AS14" i="8"/>
  <c r="AU14" i="8"/>
  <c r="K14" i="8"/>
  <c r="DQ14" i="8"/>
  <c r="DS14" i="8" s="1"/>
  <c r="CW14" i="8"/>
  <c r="CO14" i="8"/>
  <c r="BA14" i="8"/>
  <c r="M14" i="8"/>
  <c r="DI14" i="8"/>
  <c r="CG14" i="8"/>
  <c r="BY14" i="8"/>
  <c r="BM14" i="8"/>
  <c r="AK14" i="8"/>
  <c r="AC14" i="8"/>
  <c r="BI14" i="8"/>
  <c r="BK14" i="8" s="1"/>
  <c r="U14" i="8"/>
  <c r="DM42" i="8"/>
  <c r="CO42" i="8"/>
  <c r="BY42" i="8"/>
  <c r="AK42" i="8"/>
  <c r="AG42" i="8"/>
  <c r="AI42" i="8" s="1"/>
  <c r="DY42" i="8"/>
  <c r="EA42" i="8" s="1"/>
  <c r="DU42" i="8"/>
  <c r="DW42" i="8"/>
  <c r="CG42" i="8"/>
  <c r="CI42" i="8" s="1"/>
  <c r="BQ42" i="8"/>
  <c r="BM42" i="8"/>
  <c r="AS42" i="8"/>
  <c r="AU42" i="8"/>
  <c r="K42" i="8"/>
  <c r="DQ42" i="8"/>
  <c r="DI42" i="8"/>
  <c r="DE42" i="8"/>
  <c r="BA42" i="8"/>
  <c r="AW42" i="8"/>
  <c r="AC42" i="8"/>
  <c r="CS42" i="8"/>
  <c r="CU42" i="8" s="1"/>
  <c r="CW42" i="8"/>
  <c r="CY42" i="8"/>
  <c r="BI42" i="8"/>
  <c r="U42" i="8"/>
  <c r="W42" i="8" s="1"/>
  <c r="M42" i="8"/>
  <c r="O42" i="8" s="1"/>
  <c r="CC42" i="8"/>
  <c r="CW10" i="8"/>
  <c r="CC10" i="8"/>
  <c r="BI10" i="8"/>
  <c r="AO10" i="8"/>
  <c r="DU10" i="8"/>
  <c r="CK10" i="8"/>
  <c r="CM10" i="8" s="1"/>
  <c r="AK10" i="8"/>
  <c r="AS10" i="8"/>
  <c r="EA14" i="8"/>
  <c r="Z9" i="8"/>
  <c r="AP9" i="8"/>
  <c r="BB9" i="8"/>
  <c r="CL9" i="8"/>
  <c r="CX9" i="8"/>
  <c r="DJ9" i="8"/>
  <c r="DJ10" i="8"/>
  <c r="DY12" i="8"/>
  <c r="CW12" i="8"/>
  <c r="BM12" i="8"/>
  <c r="BO12" i="8" s="1"/>
  <c r="AW12" i="8"/>
  <c r="AG12" i="8"/>
  <c r="AI12" i="8" s="1"/>
  <c r="AK12" i="8"/>
  <c r="AM12" i="8" s="1"/>
  <c r="BA12" i="8"/>
  <c r="BC12" i="8"/>
  <c r="CG12" i="8"/>
  <c r="CI12" i="8" s="1"/>
  <c r="DN13" i="8"/>
  <c r="DO13" i="8"/>
  <c r="AD13" i="8"/>
  <c r="BB13" i="8"/>
  <c r="BC13" i="8" s="1"/>
  <c r="CT13" i="8"/>
  <c r="CU13" i="8"/>
  <c r="DV14" i="8"/>
  <c r="AX14" i="8"/>
  <c r="BR14" i="8"/>
  <c r="CT14" i="8"/>
  <c r="DN14" i="8"/>
  <c r="AH15" i="8"/>
  <c r="DN15" i="8"/>
  <c r="DO15" i="8" s="1"/>
  <c r="AS16" i="8"/>
  <c r="BY16" i="8"/>
  <c r="CA16" i="8" s="1"/>
  <c r="CK16" i="8"/>
  <c r="DJ17" i="8"/>
  <c r="DK17" i="8" s="1"/>
  <c r="CH17" i="8"/>
  <c r="CI17" i="8"/>
  <c r="BN17" i="8"/>
  <c r="BO17" i="8"/>
  <c r="BB17" i="8"/>
  <c r="BC17" i="8"/>
  <c r="Z17" i="8"/>
  <c r="AA17" i="8" s="1"/>
  <c r="N17" i="8"/>
  <c r="O17" i="8"/>
  <c r="V17" i="8"/>
  <c r="AL17" i="8"/>
  <c r="AM17" i="8"/>
  <c r="AX17" i="8"/>
  <c r="AY17" i="8" s="1"/>
  <c r="BJ17" i="8"/>
  <c r="BK17" i="8" s="1"/>
  <c r="BV17" i="8"/>
  <c r="CT17" i="8"/>
  <c r="CU17" i="8" s="1"/>
  <c r="DV18" i="8"/>
  <c r="CT18" i="8"/>
  <c r="CU18" i="8" s="1"/>
  <c r="BZ18" i="8"/>
  <c r="BJ18" i="8"/>
  <c r="AP18" i="8"/>
  <c r="AQ18" i="8"/>
  <c r="Z18" i="8"/>
  <c r="AH18" i="8"/>
  <c r="CD18" i="8"/>
  <c r="DJ18" i="8"/>
  <c r="DK18" i="8"/>
  <c r="DV19" i="8"/>
  <c r="DW19" i="8"/>
  <c r="CT19" i="8"/>
  <c r="CU19" i="8" s="1"/>
  <c r="CL19" i="8"/>
  <c r="CM19" i="8"/>
  <c r="BZ19" i="8"/>
  <c r="CA19" i="8" s="1"/>
  <c r="BR19" i="8"/>
  <c r="BS19" i="8"/>
  <c r="BJ19" i="8"/>
  <c r="BK19" i="8"/>
  <c r="AP19" i="8"/>
  <c r="AQ19" i="8"/>
  <c r="AD19" i="8"/>
  <c r="AE19" i="8" s="1"/>
  <c r="V19" i="8"/>
  <c r="K19" i="8"/>
  <c r="BN19" i="8"/>
  <c r="BO19" i="8" s="1"/>
  <c r="CP19" i="8"/>
  <c r="CQ19" i="8"/>
  <c r="CX19" i="8"/>
  <c r="CY19" i="8"/>
  <c r="DN19" i="8"/>
  <c r="DO19" i="8"/>
  <c r="AX20" i="8"/>
  <c r="AY20" i="8" s="1"/>
  <c r="DV21" i="8"/>
  <c r="DW21" i="8"/>
  <c r="CX21" i="8"/>
  <c r="CY21" i="8" s="1"/>
  <c r="BZ21" i="8"/>
  <c r="CA21" i="8"/>
  <c r="BN21" i="8"/>
  <c r="BO21" i="8" s="1"/>
  <c r="AX21" i="8"/>
  <c r="AY21" i="8"/>
  <c r="AD21" i="8"/>
  <c r="DR21" i="8"/>
  <c r="DS21" i="8" s="1"/>
  <c r="DB21" i="8"/>
  <c r="DC21" i="8"/>
  <c r="DR22" i="8"/>
  <c r="AH22" i="8"/>
  <c r="CD23" i="8"/>
  <c r="CE23" i="8" s="1"/>
  <c r="BN23" i="8"/>
  <c r="BO23" i="8"/>
  <c r="N23" i="8"/>
  <c r="O23" i="8"/>
  <c r="DV23" i="8"/>
  <c r="DW23" i="8"/>
  <c r="DB23" i="8"/>
  <c r="DC23" i="8" s="1"/>
  <c r="CH23" i="8"/>
  <c r="CI23" i="8"/>
  <c r="BB23" i="8"/>
  <c r="BC23" i="8" s="1"/>
  <c r="AH23" i="8"/>
  <c r="AI23" i="8"/>
  <c r="Z23" i="8"/>
  <c r="AA23" i="8" s="1"/>
  <c r="DR23" i="8"/>
  <c r="DS23" i="8" s="1"/>
  <c r="AX23" i="8"/>
  <c r="AY23" i="8"/>
  <c r="CL12" i="8"/>
  <c r="CM12" i="8" s="1"/>
  <c r="DV12" i="8"/>
  <c r="DW12" i="8"/>
  <c r="AP12" i="8"/>
  <c r="BJ12" i="8"/>
  <c r="CX13" i="8"/>
  <c r="CY13" i="8"/>
  <c r="CL13" i="8"/>
  <c r="CM13" i="8"/>
  <c r="AP13" i="8"/>
  <c r="AQ13" i="8" s="1"/>
  <c r="BN13" i="8"/>
  <c r="BO13" i="8"/>
  <c r="BZ13" i="8"/>
  <c r="CA13" i="8" s="1"/>
  <c r="DV13" i="8"/>
  <c r="DW13" i="8"/>
  <c r="CH14" i="8"/>
  <c r="AH14" i="8"/>
  <c r="V14" i="8"/>
  <c r="CP15" i="8"/>
  <c r="CQ15" i="8"/>
  <c r="CD15" i="8"/>
  <c r="CE15" i="8" s="1"/>
  <c r="DZ15" i="8"/>
  <c r="EA15" i="8"/>
  <c r="AC16" i="8"/>
  <c r="BI16" i="8"/>
  <c r="CC16" i="8"/>
  <c r="DA16" i="8"/>
  <c r="DJ20" i="8"/>
  <c r="DK20" i="8" s="1"/>
  <c r="BV20" i="8"/>
  <c r="AD20" i="8"/>
  <c r="BN20" i="8"/>
  <c r="BO20" i="8" s="1"/>
  <c r="DR20" i="8"/>
  <c r="DN22" i="8"/>
  <c r="DO22" i="8" s="1"/>
  <c r="DF22" i="8"/>
  <c r="DG22" i="8"/>
  <c r="BV22" i="8"/>
  <c r="BW22" i="8" s="1"/>
  <c r="BJ22" i="8"/>
  <c r="BB22" i="8"/>
  <c r="BC22" i="8" s="1"/>
  <c r="AP22" i="8"/>
  <c r="DV22" i="8"/>
  <c r="DW22" i="8"/>
  <c r="CH22" i="8"/>
  <c r="Z22" i="8"/>
  <c r="BN22" i="8"/>
  <c r="BO22" i="8" s="1"/>
  <c r="DB22" i="8"/>
  <c r="DV41" i="8"/>
  <c r="DW41" i="8"/>
  <c r="BB41" i="8"/>
  <c r="BC41" i="8"/>
  <c r="AD41" i="8"/>
  <c r="AE41" i="8" s="1"/>
  <c r="V41" i="8"/>
  <c r="DR41" i="8"/>
  <c r="DS41" i="8" s="1"/>
  <c r="CT41" i="8"/>
  <c r="CU41" i="8"/>
  <c r="CL41" i="8"/>
  <c r="CM41" i="8" s="1"/>
  <c r="BN41" i="8"/>
  <c r="BO41" i="8"/>
  <c r="AX41" i="8"/>
  <c r="AY41" i="8"/>
  <c r="DF41" i="8"/>
  <c r="DG41" i="8"/>
  <c r="DJ41" i="8"/>
  <c r="DK41" i="8" s="1"/>
  <c r="BV41" i="8"/>
  <c r="BW41" i="8"/>
  <c r="AP41" i="8"/>
  <c r="AQ41" i="8" s="1"/>
  <c r="CX41" i="8"/>
  <c r="CY41" i="8"/>
  <c r="BR41" i="8"/>
  <c r="BS41" i="8"/>
  <c r="DN41" i="8"/>
  <c r="DO41" i="8"/>
  <c r="AT41" i="8"/>
  <c r="AU41" i="8" s="1"/>
  <c r="CP41" i="8"/>
  <c r="CQ41" i="8"/>
  <c r="Z41" i="8"/>
  <c r="AA41" i="8" s="1"/>
  <c r="CX45" i="8"/>
  <c r="CY45" i="8"/>
  <c r="BF45" i="8"/>
  <c r="BG45" i="8"/>
  <c r="DB45" i="8"/>
  <c r="DC45" i="8"/>
  <c r="BB45" i="8"/>
  <c r="BC45" i="8" s="1"/>
  <c r="DV45" i="8"/>
  <c r="DW45" i="8"/>
  <c r="AD45" i="8"/>
  <c r="CD45" i="8"/>
  <c r="CE45" i="8"/>
  <c r="AX15" i="8"/>
  <c r="AY15" i="8" s="1"/>
  <c r="BQ16" i="8"/>
  <c r="BA16" i="8"/>
  <c r="AK16" i="8"/>
  <c r="U16" i="8"/>
  <c r="M16" i="8"/>
  <c r="AW16" i="8"/>
  <c r="CL22" i="8"/>
  <c r="BZ41" i="8"/>
  <c r="CA41" i="8" s="1"/>
  <c r="AT16" i="8"/>
  <c r="BZ16" i="8"/>
  <c r="CT16" i="8"/>
  <c r="DB16" i="8"/>
  <c r="DC16" i="8" s="1"/>
  <c r="M18" i="8"/>
  <c r="O18" i="8" s="1"/>
  <c r="AC18" i="8"/>
  <c r="AW18" i="8"/>
  <c r="AY18" i="8"/>
  <c r="BE18" i="8"/>
  <c r="BU18" i="8"/>
  <c r="CK18" i="8"/>
  <c r="DE18" i="8"/>
  <c r="U22" i="8"/>
  <c r="AO22" i="8"/>
  <c r="AQ22" i="8"/>
  <c r="BE22" i="8"/>
  <c r="BQ22" i="8"/>
  <c r="BS22" i="8" s="1"/>
  <c r="CW22" i="8"/>
  <c r="CH24" i="8"/>
  <c r="CI24" i="8" s="1"/>
  <c r="BB24" i="8"/>
  <c r="DY34" i="8"/>
  <c r="EA34" i="8" s="1"/>
  <c r="DA34" i="8"/>
  <c r="BE34" i="8"/>
  <c r="BG34" i="8" s="1"/>
  <c r="AW34" i="8"/>
  <c r="AY34" i="8"/>
  <c r="Y34" i="8"/>
  <c r="K34" i="8"/>
  <c r="V34" i="8"/>
  <c r="CG34" i="8"/>
  <c r="CI34" i="8" s="1"/>
  <c r="DU34" i="8"/>
  <c r="DW34" i="8"/>
  <c r="N35" i="8"/>
  <c r="O35" i="8" s="1"/>
  <c r="BF35" i="8"/>
  <c r="BG35" i="8"/>
  <c r="CH35" i="8"/>
  <c r="CI35" i="8" s="1"/>
  <c r="Y36" i="8"/>
  <c r="AS36" i="8"/>
  <c r="AU36" i="8" s="1"/>
  <c r="DZ37" i="8"/>
  <c r="EA37" i="8" s="1"/>
  <c r="V37" i="8"/>
  <c r="AX37" i="8"/>
  <c r="AY37" i="8"/>
  <c r="BJ37" i="8"/>
  <c r="BK37" i="8" s="1"/>
  <c r="DE38" i="8"/>
  <c r="DR39" i="8"/>
  <c r="DS39" i="8"/>
  <c r="CP39" i="8"/>
  <c r="CQ39" i="8" s="1"/>
  <c r="BR39" i="8"/>
  <c r="BS39" i="8" s="1"/>
  <c r="DJ39" i="8"/>
  <c r="DK39" i="8"/>
  <c r="CT39" i="8"/>
  <c r="CU39" i="8" s="1"/>
  <c r="CX39" i="8"/>
  <c r="CY39" i="8"/>
  <c r="BV39" i="8"/>
  <c r="BW39" i="8"/>
  <c r="BJ39" i="8"/>
  <c r="BK39" i="8" s="1"/>
  <c r="N39" i="8"/>
  <c r="O39" i="8" s="1"/>
  <c r="AP39" i="8"/>
  <c r="BB39" i="8"/>
  <c r="BC39" i="8" s="1"/>
  <c r="BZ39" i="8"/>
  <c r="CA39" i="8" s="1"/>
  <c r="DV39" i="8"/>
  <c r="DW39" i="8" s="1"/>
  <c r="DN34" i="8"/>
  <c r="BR34" i="8"/>
  <c r="CH34" i="8"/>
  <c r="DF34" i="8"/>
  <c r="DG34" i="8" s="1"/>
  <c r="DV34" i="8"/>
  <c r="Z35" i="8"/>
  <c r="AA35" i="8"/>
  <c r="AP35" i="8"/>
  <c r="AQ35" i="8"/>
  <c r="BJ35" i="8"/>
  <c r="BK35" i="8"/>
  <c r="DU36" i="8"/>
  <c r="DA36" i="8"/>
  <c r="DC36" i="8"/>
  <c r="CK36" i="8"/>
  <c r="CM36" i="8" s="1"/>
  <c r="AG36" i="8"/>
  <c r="BE36" i="8"/>
  <c r="BG36" i="8"/>
  <c r="BY36" i="8"/>
  <c r="CA36" i="8"/>
  <c r="DR37" i="8"/>
  <c r="DS37" i="8" s="1"/>
  <c r="DJ37" i="8"/>
  <c r="DK37" i="8"/>
  <c r="CX37" i="8"/>
  <c r="CY37" i="8" s="1"/>
  <c r="CP37" i="8"/>
  <c r="CQ37" i="8"/>
  <c r="BV37" i="8"/>
  <c r="BW37" i="8"/>
  <c r="BB37" i="8"/>
  <c r="BC37" i="8"/>
  <c r="AT37" i="8"/>
  <c r="AU37" i="8" s="1"/>
  <c r="AL37" i="8"/>
  <c r="AM37" i="8"/>
  <c r="Z37" i="8"/>
  <c r="AA37" i="8" s="1"/>
  <c r="AP37" i="8"/>
  <c r="AQ37" i="8"/>
  <c r="BN37" i="8"/>
  <c r="BO37" i="8"/>
  <c r="CL37" i="8"/>
  <c r="CM37" i="8" s="1"/>
  <c r="DN37" i="8"/>
  <c r="DO37" i="8" s="1"/>
  <c r="DV37" i="8"/>
  <c r="DW37" i="8"/>
  <c r="M38" i="8"/>
  <c r="O38" i="8" s="1"/>
  <c r="DN35" i="8"/>
  <c r="DO35" i="8" s="1"/>
  <c r="CP35" i="8"/>
  <c r="CQ35" i="8"/>
  <c r="AX35" i="8"/>
  <c r="AY35" i="8"/>
  <c r="V35" i="8"/>
  <c r="BR35" i="8"/>
  <c r="BS35" i="8"/>
  <c r="CL35" i="8"/>
  <c r="CM35" i="8" s="1"/>
  <c r="DQ38" i="8"/>
  <c r="DA38" i="8"/>
  <c r="DC38" i="8"/>
  <c r="BE38" i="8"/>
  <c r="BG38" i="8" s="1"/>
  <c r="AO38" i="8"/>
  <c r="AQ38" i="8" s="1"/>
  <c r="AW38" i="8"/>
  <c r="CK38" i="8"/>
  <c r="CM38" i="8" s="1"/>
  <c r="CS38" i="8"/>
  <c r="AK24" i="8"/>
  <c r="AM24" i="8" s="1"/>
  <c r="AT36" i="8"/>
  <c r="AH38" i="8"/>
  <c r="AI38" i="8" s="1"/>
  <c r="BN38" i="8"/>
  <c r="BO38" i="8" s="1"/>
  <c r="CD38" i="8"/>
  <c r="CE38" i="8"/>
  <c r="DZ40" i="8"/>
  <c r="DV40" i="8"/>
  <c r="DB40" i="8"/>
  <c r="DC40" i="8" s="1"/>
  <c r="CD40" i="8"/>
  <c r="BF40" i="8"/>
  <c r="BG40" i="8" s="1"/>
  <c r="AH40" i="8"/>
  <c r="Z40" i="8"/>
  <c r="DR40" i="8"/>
  <c r="CT40" i="8"/>
  <c r="CL40" i="8"/>
  <c r="CM40" i="8" s="1"/>
  <c r="BJ40" i="8"/>
  <c r="AP40" i="8"/>
  <c r="AQ40" i="8" s="1"/>
  <c r="N40" i="8"/>
  <c r="BZ40" i="8"/>
  <c r="BN40" i="8"/>
  <c r="AT40" i="8"/>
  <c r="EC48" i="8"/>
  <c r="EE32" i="8"/>
  <c r="DQ40" i="8"/>
  <c r="DS40" i="8"/>
  <c r="AC40" i="8"/>
  <c r="AK40" i="8"/>
  <c r="BI40" i="8"/>
  <c r="BK40" i="8"/>
  <c r="CG40" i="8"/>
  <c r="CI40" i="8"/>
  <c r="CS40" i="8"/>
  <c r="DE40" i="8"/>
  <c r="DG40" i="8" s="1"/>
  <c r="DM40" i="8"/>
  <c r="DO40" i="8"/>
  <c r="AH42" i="8"/>
  <c r="AL42" i="8"/>
  <c r="AM42" i="8" s="1"/>
  <c r="BZ42" i="8"/>
  <c r="CA42" i="8" s="1"/>
  <c r="CP42" i="8"/>
  <c r="DN42" i="8"/>
  <c r="DO42" i="8" s="1"/>
  <c r="DR44" i="8"/>
  <c r="DS44" i="8"/>
  <c r="N44" i="8"/>
  <c r="AC44" i="8"/>
  <c r="AH44" i="8"/>
  <c r="AX44" i="8"/>
  <c r="BI44" i="8"/>
  <c r="BY44" i="8"/>
  <c r="CA44" i="8"/>
  <c r="CS44" i="8"/>
  <c r="DI44" i="8"/>
  <c r="DY44" i="8"/>
  <c r="DR46" i="8"/>
  <c r="DS46" i="8" s="1"/>
  <c r="V46" i="8"/>
  <c r="AT46" i="8"/>
  <c r="AU46" i="8"/>
  <c r="BA46" i="8"/>
  <c r="BR46" i="8"/>
  <c r="BS46" i="8"/>
  <c r="CP46" i="8"/>
  <c r="CQ46" i="8" s="1"/>
  <c r="DI46" i="8"/>
  <c r="DN46" i="8"/>
  <c r="DO46" i="8" s="1"/>
  <c r="DZ46" i="8"/>
  <c r="EA46" i="8" s="1"/>
  <c r="AW40" i="8"/>
  <c r="AY40" i="8" s="1"/>
  <c r="BQ40" i="8"/>
  <c r="CC40" i="8"/>
  <c r="CE40" i="8" s="1"/>
  <c r="AD42" i="8"/>
  <c r="AX42" i="8"/>
  <c r="BB42" i="8"/>
  <c r="DF42" i="8"/>
  <c r="DG42" i="8" s="1"/>
  <c r="DJ42" i="8"/>
  <c r="Z43" i="8"/>
  <c r="DZ43" i="8"/>
  <c r="EA43" i="8" s="1"/>
  <c r="U44" i="8"/>
  <c r="AD44" i="8"/>
  <c r="AE44" i="8" s="1"/>
  <c r="AS44" i="8"/>
  <c r="BA44" i="8"/>
  <c r="BC44" i="8"/>
  <c r="BJ44" i="8"/>
  <c r="BQ44" i="8"/>
  <c r="BZ44" i="8"/>
  <c r="CO44" i="8"/>
  <c r="CQ44" i="8"/>
  <c r="CT44" i="8"/>
  <c r="CU44" i="8" s="1"/>
  <c r="DE44" i="8"/>
  <c r="DG44" i="8" s="1"/>
  <c r="DJ44" i="8"/>
  <c r="DU44" i="8"/>
  <c r="DW44" i="8"/>
  <c r="DZ44" i="8"/>
  <c r="EA44" i="8" s="1"/>
  <c r="AD46" i="8"/>
  <c r="AE46" i="8" s="1"/>
  <c r="AW46" i="8"/>
  <c r="BB46" i="8"/>
  <c r="BC46" i="8" s="1"/>
  <c r="BN46" i="8"/>
  <c r="BZ46" i="8"/>
  <c r="CA46" i="8"/>
  <c r="CG46" i="8"/>
  <c r="CS46" i="8"/>
  <c r="CW46" i="8"/>
  <c r="DV46" i="8"/>
  <c r="DW46" i="8" s="1"/>
  <c r="M40" i="8"/>
  <c r="BM40" i="8"/>
  <c r="BO40" i="8" s="1"/>
  <c r="DR42" i="8"/>
  <c r="N42" i="8"/>
  <c r="V42" i="8"/>
  <c r="BJ42" i="8"/>
  <c r="BN42" i="8"/>
  <c r="BO42" i="8" s="1"/>
  <c r="CD42" i="8"/>
  <c r="CT42" i="8"/>
  <c r="M44" i="8"/>
  <c r="O44" i="8" s="1"/>
  <c r="AG44" i="8"/>
  <c r="AI44" i="8" s="1"/>
  <c r="AL44" i="8"/>
  <c r="AM44" i="8"/>
  <c r="BN44" i="8"/>
  <c r="CD44" i="8"/>
  <c r="CE44" i="8"/>
  <c r="CH44" i="8"/>
  <c r="CX44" i="8"/>
  <c r="CY44" i="8"/>
  <c r="U46" i="8"/>
  <c r="AH46" i="8"/>
  <c r="AL46" i="8"/>
  <c r="AM46" i="8"/>
  <c r="BM46" i="8"/>
  <c r="BO46" i="8" s="1"/>
  <c r="CD46" i="8"/>
  <c r="CE46" i="8"/>
  <c r="AA34" i="8"/>
  <c r="BW17" i="8"/>
  <c r="EA12" i="8"/>
  <c r="CM9" i="8"/>
  <c r="DW10" i="8"/>
  <c r="AY42" i="8"/>
  <c r="W14" i="8"/>
  <c r="O14" i="8"/>
  <c r="AI11" i="8"/>
  <c r="DC11" i="8"/>
  <c r="AE11" i="8"/>
  <c r="AY11" i="8"/>
  <c r="DW11" i="8"/>
  <c r="W44" i="8"/>
  <c r="BK44" i="8"/>
  <c r="W37" i="8"/>
  <c r="AE21" i="8"/>
  <c r="W19" i="8"/>
  <c r="AU16" i="8"/>
  <c r="BC9" i="8"/>
  <c r="AU10" i="8"/>
  <c r="CE42" i="8"/>
  <c r="BC42" i="8"/>
  <c r="CA14" i="8"/>
  <c r="DG14" i="8"/>
  <c r="BK11" i="8"/>
  <c r="W11" i="8"/>
  <c r="AQ39" i="8"/>
  <c r="BG18" i="8"/>
  <c r="DK44" i="8"/>
  <c r="CU40" i="8"/>
  <c r="AE40" i="8"/>
  <c r="W41" i="8"/>
  <c r="DK9" i="8"/>
  <c r="AQ9" i="8"/>
  <c r="AM10" i="8"/>
  <c r="BK10" i="8"/>
  <c r="AE14" i="8"/>
  <c r="AC48" i="8"/>
  <c r="CI14" i="8"/>
  <c r="CQ14" i="8"/>
  <c r="DW14" i="8"/>
  <c r="AA36" i="8"/>
  <c r="O40" i="8"/>
  <c r="AA43" i="8"/>
  <c r="W35" i="8"/>
  <c r="AE20" i="8"/>
  <c r="AI15" i="8"/>
  <c r="CY9" i="8"/>
  <c r="AA9" i="8"/>
  <c r="AE42" i="8"/>
  <c r="DK42" i="8"/>
  <c r="CQ42" i="8"/>
  <c r="BS14" i="8"/>
  <c r="W10" i="8"/>
  <c r="CE11" i="8"/>
  <c r="DO11" i="8"/>
  <c r="AA24" i="8" l="1"/>
  <c r="W46" i="8"/>
  <c r="Q42" i="8"/>
  <c r="M48" i="8"/>
  <c r="O12" i="8"/>
  <c r="R13" i="8"/>
  <c r="S13" i="8" s="1"/>
  <c r="AU12" i="8"/>
  <c r="CQ20" i="8"/>
  <c r="AE13" i="8"/>
  <c r="R45" i="8"/>
  <c r="S45" i="8" s="1"/>
  <c r="AE45" i="8"/>
  <c r="R41" i="8"/>
  <c r="S41" i="8" s="1"/>
  <c r="BG12" i="8"/>
  <c r="AM18" i="8"/>
  <c r="DC14" i="8"/>
  <c r="W33" i="8"/>
  <c r="R33" i="8"/>
  <c r="S33" i="8" s="1"/>
  <c r="R43" i="8"/>
  <c r="S43" i="8" s="1"/>
  <c r="AU11" i="8"/>
  <c r="AA12" i="8"/>
  <c r="Q12" i="8"/>
  <c r="W38" i="8"/>
  <c r="DC46" i="8"/>
  <c r="AQ10" i="8"/>
  <c r="AQ12" i="8"/>
  <c r="BU48" i="8"/>
  <c r="DS42" i="8"/>
  <c r="CI11" i="8"/>
  <c r="EE48" i="8"/>
  <c r="AM9" i="8"/>
  <c r="Q20" i="8"/>
  <c r="AU44" i="8"/>
  <c r="R11" i="8"/>
  <c r="S11" i="8" s="1"/>
  <c r="CM42" i="8"/>
  <c r="W17" i="8"/>
  <c r="DO36" i="8"/>
  <c r="O11" i="8"/>
  <c r="R12" i="8"/>
  <c r="CY12" i="8"/>
  <c r="BK42" i="8"/>
  <c r="R40" i="8"/>
  <c r="DG16" i="8"/>
  <c r="DG48" i="8" s="1"/>
  <c r="K48" i="8"/>
  <c r="CY10" i="8"/>
  <c r="DN16" i="8"/>
  <c r="DO16" i="8" s="1"/>
  <c r="CX16" i="8"/>
  <c r="CY16" i="8" s="1"/>
  <c r="DZ16" i="8"/>
  <c r="DJ16" i="8"/>
  <c r="DK16" i="8" s="1"/>
  <c r="BJ16" i="8"/>
  <c r="BK16" i="8" s="1"/>
  <c r="DV16" i="8"/>
  <c r="DW16" i="8" s="1"/>
  <c r="BB16" i="8"/>
  <c r="BC16" i="8" s="1"/>
  <c r="AX16" i="8"/>
  <c r="AY16" i="8" s="1"/>
  <c r="DF16" i="8"/>
  <c r="AL16" i="8"/>
  <c r="AM16" i="8" s="1"/>
  <c r="CP16" i="8"/>
  <c r="CP48" i="8" s="1"/>
  <c r="AH16" i="8"/>
  <c r="CL16" i="8"/>
  <c r="CM16" i="8" s="1"/>
  <c r="CM48" i="8" s="1"/>
  <c r="CH16" i="8"/>
  <c r="CI16" i="8" s="1"/>
  <c r="CD16" i="8"/>
  <c r="CE16" i="8" s="1"/>
  <c r="AD16" i="8"/>
  <c r="AE16" i="8" s="1"/>
  <c r="BR16" i="8"/>
  <c r="BS16" i="8" s="1"/>
  <c r="V16" i="8"/>
  <c r="BN16" i="8"/>
  <c r="BO16" i="8" s="1"/>
  <c r="N16" i="8"/>
  <c r="O16" i="8" s="1"/>
  <c r="DS16" i="8"/>
  <c r="CT12" i="8"/>
  <c r="CU12" i="8" s="1"/>
  <c r="AX12" i="8"/>
  <c r="N12" i="8"/>
  <c r="N48" i="8" s="1"/>
  <c r="W12" i="8"/>
  <c r="CS14" i="8"/>
  <c r="AW14" i="8"/>
  <c r="AG14" i="8"/>
  <c r="BG10" i="8"/>
  <c r="DJ14" i="8"/>
  <c r="DK14" i="8" s="1"/>
  <c r="CX14" i="8"/>
  <c r="CY14" i="8" s="1"/>
  <c r="CD14" i="8"/>
  <c r="CE14" i="8" s="1"/>
  <c r="BN14" i="8"/>
  <c r="BO14" i="8" s="1"/>
  <c r="BB14" i="8"/>
  <c r="BB48" i="8" s="1"/>
  <c r="AL14" i="8"/>
  <c r="AM14" i="8" s="1"/>
  <c r="DM14" i="8"/>
  <c r="EA16" i="8"/>
  <c r="CX22" i="8"/>
  <c r="CY22" i="8" s="1"/>
  <c r="BF22" i="8"/>
  <c r="BG22" i="8" s="1"/>
  <c r="AX22" i="8"/>
  <c r="DZ22" i="8"/>
  <c r="AL22" i="8"/>
  <c r="DJ22" i="8"/>
  <c r="CP22" i="8"/>
  <c r="CQ22" i="8" s="1"/>
  <c r="V22" i="8"/>
  <c r="N22" i="8"/>
  <c r="O22" i="8" s="1"/>
  <c r="BZ22" i="8"/>
  <c r="CA22" i="8" s="1"/>
  <c r="BN9" i="8"/>
  <c r="DR9" i="8"/>
  <c r="CD10" i="8"/>
  <c r="CT15" i="8"/>
  <c r="CU15" i="8" s="1"/>
  <c r="DZ17" i="8"/>
  <c r="EA17" i="8" s="1"/>
  <c r="AG40" i="8"/>
  <c r="AI40" i="8" s="1"/>
  <c r="U40" i="8"/>
  <c r="DY40" i="8"/>
  <c r="EA40" i="8" s="1"/>
  <c r="DI40" i="8"/>
  <c r="DK40" i="8" s="1"/>
  <c r="DU40" i="8"/>
  <c r="DW40" i="8" s="1"/>
  <c r="CW40" i="8"/>
  <c r="CY40" i="8" s="1"/>
  <c r="CO40" i="8"/>
  <c r="CQ40" i="8" s="1"/>
  <c r="BY40" i="8"/>
  <c r="CA40" i="8" s="1"/>
  <c r="BA40" i="8"/>
  <c r="BC40" i="8" s="1"/>
  <c r="AS40" i="8"/>
  <c r="AU40" i="8" s="1"/>
  <c r="DZ9" i="8"/>
  <c r="DV9" i="8"/>
  <c r="DV17" i="8"/>
  <c r="DW17" i="8" s="1"/>
  <c r="CL17" i="8"/>
  <c r="CM17" i="8" s="1"/>
  <c r="K17" i="8"/>
  <c r="BZ17" i="8"/>
  <c r="CA17" i="8" s="1"/>
  <c r="DN17" i="8"/>
  <c r="DO17" i="8" s="1"/>
  <c r="BR17" i="8"/>
  <c r="BS17" i="8" s="1"/>
  <c r="DF17" i="8"/>
  <c r="DG17" i="8" s="1"/>
  <c r="BR9" i="8"/>
  <c r="DI10" i="8"/>
  <c r="CG10" i="8"/>
  <c r="V15" i="8"/>
  <c r="DR17" i="8"/>
  <c r="DS17" i="8" s="1"/>
  <c r="BM18" i="8"/>
  <c r="DF23" i="8"/>
  <c r="DG23" i="8" s="1"/>
  <c r="AD23" i="8"/>
  <c r="AE23" i="8" s="1"/>
  <c r="CT23" i="8"/>
  <c r="CU23" i="8" s="1"/>
  <c r="BZ23" i="8"/>
  <c r="CA23" i="8" s="1"/>
  <c r="BF23" i="8"/>
  <c r="BG23" i="8" s="1"/>
  <c r="K9" i="8"/>
  <c r="BV9" i="8"/>
  <c r="DA10" i="8"/>
  <c r="AG16" i="8"/>
  <c r="AD17" i="8"/>
  <c r="AE17" i="8" s="1"/>
  <c r="AP23" i="8"/>
  <c r="AQ23" i="8" s="1"/>
  <c r="BZ9" i="8"/>
  <c r="DA18" i="8"/>
  <c r="DC18" i="8" s="1"/>
  <c r="CX23" i="8"/>
  <c r="CY23" i="8" s="1"/>
  <c r="N46" i="8"/>
  <c r="O46" i="8" s="1"/>
  <c r="DJ46" i="8"/>
  <c r="DK46" i="8" s="1"/>
  <c r="DF46" i="8"/>
  <c r="DG46" i="8" s="1"/>
  <c r="CX46" i="8"/>
  <c r="CY46" i="8" s="1"/>
  <c r="CT46" i="8"/>
  <c r="CU46" i="8" s="1"/>
  <c r="CH46" i="8"/>
  <c r="CI46" i="8" s="1"/>
  <c r="BJ46" i="8"/>
  <c r="BK46" i="8" s="1"/>
  <c r="AX46" i="8"/>
  <c r="R46" i="8" s="1"/>
  <c r="AP17" i="8"/>
  <c r="AQ17" i="8" s="1"/>
  <c r="DY24" i="8"/>
  <c r="EA24" i="8" s="1"/>
  <c r="CW24" i="8"/>
  <c r="CY24" i="8" s="1"/>
  <c r="CS24" i="8"/>
  <c r="CU24" i="8" s="1"/>
  <c r="BM24" i="8"/>
  <c r="BO24" i="8" s="1"/>
  <c r="BE24" i="8"/>
  <c r="BG24" i="8" s="1"/>
  <c r="BA24" i="8"/>
  <c r="BC24" i="8" s="1"/>
  <c r="AG24" i="8"/>
  <c r="AI24" i="8" s="1"/>
  <c r="DQ24" i="8"/>
  <c r="DS24" i="8" s="1"/>
  <c r="BI18" i="8"/>
  <c r="BK18" i="8" s="1"/>
  <c r="AS18" i="8"/>
  <c r="AU18" i="8" s="1"/>
  <c r="CO18" i="8"/>
  <c r="CC18" i="8"/>
  <c r="BY18" i="8"/>
  <c r="AG18" i="8"/>
  <c r="AI18" i="8" s="1"/>
  <c r="DY18" i="8"/>
  <c r="Y18" i="8"/>
  <c r="DU18" i="8"/>
  <c r="BQ34" i="8"/>
  <c r="BS34" i="8" s="1"/>
  <c r="BM34" i="8"/>
  <c r="BO34" i="8" s="1"/>
  <c r="AO34" i="8"/>
  <c r="AQ34" i="8" s="1"/>
  <c r="AG34" i="8"/>
  <c r="AI34" i="8" s="1"/>
  <c r="DM34" i="8"/>
  <c r="DO34" i="8" s="1"/>
  <c r="U34" i="8"/>
  <c r="CS34" i="8"/>
  <c r="CU34" i="8" s="1"/>
  <c r="CC34" i="8"/>
  <c r="CE34" i="8" s="1"/>
  <c r="K18" i="8"/>
  <c r="BA34" i="8"/>
  <c r="BC34" i="8" s="1"/>
  <c r="BN18" i="8"/>
  <c r="Z21" i="8"/>
  <c r="CT21" i="8"/>
  <c r="CU21" i="8" s="1"/>
  <c r="CG22" i="8"/>
  <c r="CI22" i="8" s="1"/>
  <c r="DN24" i="8"/>
  <c r="DO24" i="8" s="1"/>
  <c r="DB34" i="8"/>
  <c r="DC34" i="8" s="1"/>
  <c r="DE36" i="8"/>
  <c r="DG36" i="8" s="1"/>
  <c r="BV38" i="8"/>
  <c r="BW38" i="8" s="1"/>
  <c r="BR42" i="8"/>
  <c r="BS42" i="8" s="1"/>
  <c r="DM44" i="8"/>
  <c r="DO44" i="8" s="1"/>
  <c r="AD18" i="8"/>
  <c r="BV18" i="8"/>
  <c r="BW18" i="8" s="1"/>
  <c r="AX19" i="8"/>
  <c r="AY19" i="8" s="1"/>
  <c r="DR19" i="8"/>
  <c r="DS19" i="8" s="1"/>
  <c r="CK22" i="8"/>
  <c r="CM22" i="8" s="1"/>
  <c r="V24" i="8"/>
  <c r="BN36" i="8"/>
  <c r="BO36" i="8" s="1"/>
  <c r="DJ36" i="8"/>
  <c r="DK36" i="8" s="1"/>
  <c r="DZ18" i="8"/>
  <c r="AP21" i="8"/>
  <c r="AQ21" i="8" s="1"/>
  <c r="DJ21" i="8"/>
  <c r="DK21" i="8" s="1"/>
  <c r="Y22" i="8"/>
  <c r="AA22" i="8" s="1"/>
  <c r="DV36" i="8"/>
  <c r="DW36" i="8" s="1"/>
  <c r="BB19" i="8"/>
  <c r="BC19" i="8" s="1"/>
  <c r="CT20" i="8"/>
  <c r="CU20" i="8" s="1"/>
  <c r="AG22" i="8"/>
  <c r="AI22" i="8" s="1"/>
  <c r="AP24" i="8"/>
  <c r="AQ24" i="8" s="1"/>
  <c r="DR34" i="8"/>
  <c r="DS34" i="8" s="1"/>
  <c r="M36" i="8"/>
  <c r="O36" i="8" s="1"/>
  <c r="DY36" i="8"/>
  <c r="EA36" i="8" s="1"/>
  <c r="BZ37" i="8"/>
  <c r="Y38" i="8"/>
  <c r="AA38" i="8" s="1"/>
  <c r="CO38" i="8"/>
  <c r="CQ38" i="8" s="1"/>
  <c r="Z39" i="8"/>
  <c r="CL39" i="8"/>
  <c r="CM39" i="8" s="1"/>
  <c r="N19" i="8"/>
  <c r="O19" i="8" s="1"/>
  <c r="BV19" i="8"/>
  <c r="BW19" i="8" s="1"/>
  <c r="BB21" i="8"/>
  <c r="BC21" i="8" s="1"/>
  <c r="DN21" i="8"/>
  <c r="DO21" i="8" s="1"/>
  <c r="AK22" i="8"/>
  <c r="DQ22" i="8"/>
  <c r="DS22" i="8" s="1"/>
  <c r="AL34" i="8"/>
  <c r="AM34" i="8" s="1"/>
  <c r="AD36" i="8"/>
  <c r="Z38" i="8"/>
  <c r="CP38" i="8"/>
  <c r="Z20" i="8"/>
  <c r="DZ21" i="8"/>
  <c r="EA21" i="8" s="1"/>
  <c r="DY22" i="8"/>
  <c r="EA22" i="8" s="1"/>
  <c r="DJ35" i="8"/>
  <c r="DK35" i="8" s="1"/>
  <c r="AO36" i="8"/>
  <c r="CT37" i="8"/>
  <c r="CU37" i="8" s="1"/>
  <c r="CH37" i="8"/>
  <c r="CI37" i="8" s="1"/>
  <c r="AD38" i="8"/>
  <c r="AE38" i="8" s="1"/>
  <c r="CT38" i="8"/>
  <c r="CU38" i="8" s="1"/>
  <c r="AD39" i="8"/>
  <c r="AE39" i="8" s="1"/>
  <c r="DN39" i="8"/>
  <c r="DO39" i="8" s="1"/>
  <c r="BM44" i="8"/>
  <c r="BO44" i="8" s="1"/>
  <c r="AP20" i="8"/>
  <c r="AQ20" i="8" s="1"/>
  <c r="BV21" i="8"/>
  <c r="BW21" i="8" s="1"/>
  <c r="AW22" i="8"/>
  <c r="AY22" i="8" s="1"/>
  <c r="BI36" i="8"/>
  <c r="BK36" i="8" s="1"/>
  <c r="DF38" i="8"/>
  <c r="DG38" i="8" s="1"/>
  <c r="BR44" i="8"/>
  <c r="R44" i="8" s="1"/>
  <c r="EI29" i="8"/>
  <c r="EI48" i="8" s="1"/>
  <c r="CL20" i="8"/>
  <c r="CM20" i="8" s="1"/>
  <c r="CL21" i="8"/>
  <c r="CM21" i="8" s="1"/>
  <c r="DI22" i="8"/>
  <c r="DK22" i="8" s="1"/>
  <c r="AH35" i="8"/>
  <c r="BV36" i="8"/>
  <c r="BW36" i="8" s="1"/>
  <c r="AT38" i="8"/>
  <c r="AU38" i="8" s="1"/>
  <c r="DR38" i="8"/>
  <c r="DS38" i="8" s="1"/>
  <c r="AW44" i="8"/>
  <c r="AY44" i="8" s="1"/>
  <c r="CG44" i="8"/>
  <c r="CI44" i="8" s="1"/>
  <c r="CL18" i="8"/>
  <c r="CM18" i="8" s="1"/>
  <c r="DF18" i="8"/>
  <c r="DG18" i="8" s="1"/>
  <c r="AL19" i="8"/>
  <c r="AX38" i="8"/>
  <c r="AY38" i="8" s="1"/>
  <c r="DV38" i="8"/>
  <c r="DW38" i="8" s="1"/>
  <c r="AG46" i="8"/>
  <c r="AI46" i="8" s="1"/>
  <c r="AU48" i="8" l="1"/>
  <c r="BK48" i="8"/>
  <c r="BQ48" i="8"/>
  <c r="BA48" i="8"/>
  <c r="R42" i="8"/>
  <c r="CE10" i="8"/>
  <c r="CD48" i="8"/>
  <c r="O48" i="8"/>
  <c r="S12" i="8"/>
  <c r="DW18" i="8"/>
  <c r="DU48" i="8"/>
  <c r="DA48" i="8"/>
  <c r="DC10" i="8"/>
  <c r="DC48" i="8" s="1"/>
  <c r="BO18" i="8"/>
  <c r="BM48" i="8"/>
  <c r="BO9" i="8"/>
  <c r="BO48" i="8" s="1"/>
  <c r="BN48" i="8"/>
  <c r="R9" i="8"/>
  <c r="AI14" i="8"/>
  <c r="AG48" i="8"/>
  <c r="Q14" i="8"/>
  <c r="DF48" i="8"/>
  <c r="S20" i="8"/>
  <c r="AY46" i="8"/>
  <c r="BV48" i="8"/>
  <c r="BW9" i="8"/>
  <c r="BW48" i="8" s="1"/>
  <c r="BG48" i="8"/>
  <c r="AY14" i="8"/>
  <c r="AW48" i="8"/>
  <c r="R17" i="8"/>
  <c r="S17" i="8" s="1"/>
  <c r="Q44" i="8"/>
  <c r="S44" i="8" s="1"/>
  <c r="AO48" i="8"/>
  <c r="R14" i="8"/>
  <c r="Q46" i="8"/>
  <c r="S46" i="8" s="1"/>
  <c r="AI16" i="8"/>
  <c r="Q16" i="8"/>
  <c r="S16" i="8" s="1"/>
  <c r="EA18" i="8"/>
  <c r="DY48" i="8"/>
  <c r="AL48" i="8"/>
  <c r="R23" i="8"/>
  <c r="S23" i="8" s="1"/>
  <c r="AP48" i="8"/>
  <c r="DE48" i="8"/>
  <c r="AT48" i="8"/>
  <c r="S42" i="8"/>
  <c r="DR48" i="8"/>
  <c r="DS9" i="8"/>
  <c r="DS48" i="8" s="1"/>
  <c r="CU14" i="8"/>
  <c r="CU48" i="8" s="1"/>
  <c r="CS48" i="8"/>
  <c r="CI10" i="8"/>
  <c r="CI48" i="8" s="1"/>
  <c r="CG48" i="8"/>
  <c r="DV48" i="8"/>
  <c r="DW9" i="8"/>
  <c r="DW48" i="8" s="1"/>
  <c r="R16" i="8"/>
  <c r="BJ48" i="8"/>
  <c r="BI48" i="8"/>
  <c r="Q38" i="8"/>
  <c r="BE48" i="8"/>
  <c r="Q24" i="8"/>
  <c r="AM19" i="8"/>
  <c r="AM48" i="8" s="1"/>
  <c r="R19" i="8"/>
  <c r="S19" i="8" s="1"/>
  <c r="AQ36" i="8"/>
  <c r="AQ48" i="8" s="1"/>
  <c r="Q36" i="8"/>
  <c r="S36" i="8" s="1"/>
  <c r="R20" i="8"/>
  <c r="AA20" i="8"/>
  <c r="Z48" i="8"/>
  <c r="BZ48" i="8"/>
  <c r="CA9" i="8"/>
  <c r="R38" i="8"/>
  <c r="CA18" i="8"/>
  <c r="BY48" i="8"/>
  <c r="DK10" i="8"/>
  <c r="DK48" i="8" s="1"/>
  <c r="DI48" i="8"/>
  <c r="EA9" i="8"/>
  <c r="DZ48" i="8"/>
  <c r="R22" i="8"/>
  <c r="AY12" i="8"/>
  <c r="AY48" i="8" s="1"/>
  <c r="AX48" i="8"/>
  <c r="BC14" i="8"/>
  <c r="BC48" i="8" s="1"/>
  <c r="CW48" i="8"/>
  <c r="R34" i="8"/>
  <c r="DM48" i="8"/>
  <c r="DO14" i="8"/>
  <c r="DO48" i="8" s="1"/>
  <c r="AA18" i="8"/>
  <c r="Q18" i="8"/>
  <c r="S18" i="8" s="1"/>
  <c r="Y48" i="8"/>
  <c r="W15" i="8"/>
  <c r="W48" i="8" s="1"/>
  <c r="V48" i="8"/>
  <c r="R15" i="8"/>
  <c r="S15" i="8" s="1"/>
  <c r="CC48" i="8"/>
  <c r="CE18" i="8"/>
  <c r="CT48" i="8"/>
  <c r="CK48" i="8"/>
  <c r="R36" i="8"/>
  <c r="AE36" i="8"/>
  <c r="BS9" i="8"/>
  <c r="BR48" i="8"/>
  <c r="AI35" i="8"/>
  <c r="R35" i="8"/>
  <c r="S35" i="8" s="1"/>
  <c r="W24" i="8"/>
  <c r="R24" i="8"/>
  <c r="AA21" i="8"/>
  <c r="R21" i="8"/>
  <c r="S21" i="8" s="1"/>
  <c r="Q34" i="8"/>
  <c r="S34" i="8" s="1"/>
  <c r="W34" i="8"/>
  <c r="CQ18" i="8"/>
  <c r="CO48" i="8"/>
  <c r="Q40" i="8"/>
  <c r="S40" i="8" s="1"/>
  <c r="W40" i="8"/>
  <c r="Q10" i="8"/>
  <c r="DJ48" i="8"/>
  <c r="AD48" i="8"/>
  <c r="AA39" i="8"/>
  <c r="R39" i="8"/>
  <c r="S39" i="8" s="1"/>
  <c r="Q22" i="8"/>
  <c r="S22" i="8" s="1"/>
  <c r="U48" i="8"/>
  <c r="AS48" i="8"/>
  <c r="CA37" i="8"/>
  <c r="R37" i="8"/>
  <c r="S37" i="8" s="1"/>
  <c r="AE18" i="8"/>
  <c r="AE48" i="8" s="1"/>
  <c r="R18" i="8"/>
  <c r="AM22" i="8"/>
  <c r="AK48" i="8"/>
  <c r="DN48" i="8"/>
  <c r="CX48" i="8"/>
  <c r="CL48" i="8"/>
  <c r="BS44" i="8"/>
  <c r="W16" i="8"/>
  <c r="W22" i="8"/>
  <c r="AH48" i="8"/>
  <c r="CY48" i="8"/>
  <c r="DQ48" i="8"/>
  <c r="BF48" i="8"/>
  <c r="CH48" i="8"/>
  <c r="DB48" i="8"/>
  <c r="R10" i="8"/>
  <c r="CQ16" i="8"/>
  <c r="CQ48" i="8" s="1"/>
  <c r="CE48" i="8" l="1"/>
  <c r="AA48" i="8"/>
  <c r="EA48" i="8"/>
  <c r="S38" i="8"/>
  <c r="S9" i="8"/>
  <c r="R48" i="8"/>
  <c r="CA48" i="8"/>
  <c r="S14" i="8"/>
  <c r="S24" i="8"/>
  <c r="S10" i="8"/>
  <c r="Q48" i="8"/>
  <c r="BS48" i="8"/>
  <c r="AI48" i="8"/>
  <c r="S48" i="8" l="1"/>
</calcChain>
</file>

<file path=xl/sharedStrings.xml><?xml version="1.0" encoding="utf-8"?>
<sst xmlns="http://schemas.openxmlformats.org/spreadsheetml/2006/main" count="186" uniqueCount="48">
  <si>
    <t>Payment</t>
  </si>
  <si>
    <t xml:space="preserve">   UMCP Fraternity/Sorority Houses (Auxiliary)</t>
  </si>
  <si>
    <t xml:space="preserve">   UMCP High Rise Residence -27th (Auxiliary)</t>
  </si>
  <si>
    <t xml:space="preserve">   UMCP High Rise Residence -29th (Auxiliary)</t>
  </si>
  <si>
    <t xml:space="preserve">      UMCP SCUB Utilities Facility (Auxiliary)</t>
  </si>
  <si>
    <t xml:space="preserve">        UMB New Campus Center (Auxiliary)</t>
  </si>
  <si>
    <t xml:space="preserve"> UMBC Hillcrest Demolition Parking (Auxiliary)</t>
  </si>
  <si>
    <t xml:space="preserve">     UMBC Dining Hall Upgrades (Auxiliary)</t>
  </si>
  <si>
    <t xml:space="preserve"> USMO Shady Grove Parking Garage (Auxiliary)</t>
  </si>
  <si>
    <t xml:space="preserve">         BSU New Student Center (Auxiliary)</t>
  </si>
  <si>
    <t xml:space="preserve">           CSU Parking Garage (Auxiliary)</t>
  </si>
  <si>
    <t xml:space="preserve">       FSU Lane Center Renovation (Auxiliary)</t>
  </si>
  <si>
    <t xml:space="preserve">       SU Dormitory Renovations (Auxiliary)</t>
  </si>
  <si>
    <t xml:space="preserve">      TU Resident Hall Renovations (Auxiliary)</t>
  </si>
  <si>
    <t>Date</t>
  </si>
  <si>
    <t>Principal</t>
  </si>
  <si>
    <t>Interest</t>
  </si>
  <si>
    <t>Total</t>
  </si>
  <si>
    <t xml:space="preserve"> </t>
  </si>
  <si>
    <t xml:space="preserve">       University System of Maryland</t>
  </si>
  <si>
    <t xml:space="preserve">   UMCP High Rise Residence - 32nd (Auxiliary)</t>
  </si>
  <si>
    <t xml:space="preserve">            2010 D Bonds</t>
  </si>
  <si>
    <t xml:space="preserve">            2010 E Bonds</t>
  </si>
  <si>
    <t>2010D &amp; 2010E Bonds</t>
  </si>
  <si>
    <t>2010 Series D &amp; E Bond Funded Projects</t>
  </si>
  <si>
    <t xml:space="preserve"> UMCP CSS/Residence Halls SCUB Exp (Aux)</t>
  </si>
  <si>
    <t>UMBC New Recreation and Athletics (Auxiliary)</t>
  </si>
  <si>
    <t xml:space="preserve">      TU West Village Infrastructure (Auxiliary)</t>
  </si>
  <si>
    <t xml:space="preserve">   UMBC Resident Hall Renovations (Auxiliary)</t>
  </si>
  <si>
    <t xml:space="preserve">  UMBC Athletic Practice Fields (Auxiliary)</t>
  </si>
  <si>
    <t xml:space="preserve"> SU Mixed-Used Student Housing (Auxiliary)</t>
  </si>
  <si>
    <t>SU Parking Garage &amp; Property Acquisition (Auxi)</t>
  </si>
  <si>
    <t xml:space="preserve">    TU Burdick PH2 Air Conditioning (Auxiliary)</t>
  </si>
  <si>
    <t xml:space="preserve"> TU Student Housing - West Village I (Auxiliary)</t>
  </si>
  <si>
    <t xml:space="preserve">  TU West Village Dining Commons (Auxiliary)</t>
  </si>
  <si>
    <t xml:space="preserve">  TU West Village Parking Structure (Auxiliary)</t>
  </si>
  <si>
    <t xml:space="preserve"> TU Towson Ceter Arena Improvement (Auxiliary)</t>
  </si>
  <si>
    <t xml:space="preserve"> UMCP Replace Carrol/Caroline/Wicomico (Aux)</t>
  </si>
  <si>
    <t xml:space="preserve">        Total Academic Projects - 2010D &amp; E</t>
  </si>
  <si>
    <t xml:space="preserve">           Total Auxiliary Projects - 2010D &amp; E</t>
  </si>
  <si>
    <t xml:space="preserve">  USM - TU Ward Hall Renovation Paid Off (Aux)</t>
  </si>
  <si>
    <t>Distribution of Debt Services after 2019C</t>
  </si>
  <si>
    <t xml:space="preserve">    2010E Refund on 2019C</t>
  </si>
  <si>
    <t xml:space="preserve">                                                                     Total Debt Services - 2010 Series D &amp; 2010 Series E</t>
  </si>
  <si>
    <t>Academic Projects</t>
  </si>
  <si>
    <t>Auxilliary Projects</t>
  </si>
  <si>
    <t>Paid Off to USM</t>
  </si>
  <si>
    <t xml:space="preserve">   Debt Svc from Earnings/Interest/Plant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</si>
</sst>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%"/>
  </numFmts>
  <fonts count="3" x14ac:knownFonts="1">
    <font>
      <sz val="10"/>
      <name val="Arial"/>
    </font>
    <font>
      <sz val="10"/>
      <name val="Arial"/>
      <family val="2"/>
    </font>
    <font>
      <sz val="10"/>
      <color rgb="FFED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2" borderId="2" xfId="0" quotePrefix="1" applyNumberFormat="1" applyFill="1" applyBorder="1" applyAlignment="1">
      <alignment horizontal="left"/>
    </xf>
    <xf numFmtId="38" fontId="0" fillId="2" borderId="3" xfId="0" applyNumberFormat="1" applyFill="1" applyBorder="1" applyAlignment="1">
      <alignment horizontal="right"/>
    </xf>
    <xf numFmtId="38" fontId="0" fillId="2" borderId="4" xfId="0" applyNumberFormat="1" applyFill="1" applyBorder="1" applyAlignment="1">
      <alignment horizontal="right"/>
    </xf>
    <xf numFmtId="38" fontId="0" fillId="0" borderId="2" xfId="0" quotePrefix="1" applyNumberFormat="1" applyBorder="1" applyAlignment="1">
      <alignment horizontal="left"/>
    </xf>
    <xf numFmtId="38" fontId="0" fillId="0" borderId="5" xfId="0" applyNumberFormat="1" applyBorder="1" applyAlignment="1">
      <alignment horizontal="right"/>
    </xf>
    <xf numFmtId="38" fontId="0" fillId="0" borderId="4" xfId="0" applyNumberForma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3" fontId="0" fillId="0" borderId="2" xfId="0" quotePrefix="1" applyNumberFormat="1" applyBorder="1" applyAlignment="1">
      <alignment horizontal="left"/>
    </xf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/>
    <xf numFmtId="165" fontId="0" fillId="0" borderId="5" xfId="0" applyNumberFormat="1" applyBorder="1"/>
    <xf numFmtId="165" fontId="0" fillId="0" borderId="4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0" fillId="0" borderId="2" xfId="0" applyNumberFormat="1" applyBorder="1" applyAlignment="1">
      <alignment horizontal="left"/>
    </xf>
    <xf numFmtId="38" fontId="0" fillId="0" borderId="7" xfId="0" applyNumberFormat="1" applyBorder="1" applyAlignment="1">
      <alignment horizontal="right"/>
    </xf>
    <xf numFmtId="38" fontId="0" fillId="0" borderId="5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38" fontId="0" fillId="0" borderId="12" xfId="0" applyNumberFormat="1" applyBorder="1"/>
    <xf numFmtId="38" fontId="0" fillId="0" borderId="12" xfId="0" applyNumberFormat="1" applyBorder="1" applyAlignment="1">
      <alignment horizontal="right"/>
    </xf>
    <xf numFmtId="3" fontId="0" fillId="3" borderId="2" xfId="0" applyNumberFormat="1" applyFill="1" applyBorder="1" applyAlignment="1">
      <alignment horizontal="left"/>
    </xf>
    <xf numFmtId="3" fontId="0" fillId="3" borderId="3" xfId="0" applyNumberFormat="1" applyFill="1" applyBorder="1"/>
    <xf numFmtId="3" fontId="0" fillId="3" borderId="4" xfId="0" applyNumberFormat="1" applyFill="1" applyBorder="1"/>
    <xf numFmtId="0" fontId="0" fillId="0" borderId="12" xfId="0" applyBorder="1"/>
    <xf numFmtId="38" fontId="1" fillId="0" borderId="5" xfId="0" applyNumberFormat="1" applyFont="1" applyBorder="1" applyAlignment="1">
      <alignment horizontal="left"/>
    </xf>
    <xf numFmtId="164" fontId="0" fillId="4" borderId="0" xfId="0" applyNumberFormat="1" applyFill="1"/>
    <xf numFmtId="164" fontId="0" fillId="0" borderId="12" xfId="0" applyNumberFormat="1" applyBorder="1"/>
    <xf numFmtId="164" fontId="0" fillId="4" borderId="12" xfId="0" applyNumberFormat="1" applyFill="1" applyBorder="1"/>
    <xf numFmtId="3" fontId="1" fillId="0" borderId="2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3A49-6C76-4C5D-BA29-EB7B4BC77E6B}">
  <sheetPr>
    <tabColor theme="4" tint="0.59999389629810485"/>
  </sheetPr>
  <dimension ref="A1:FR574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55" sqref="D55"/>
    </sheetView>
  </sheetViews>
  <sheetFormatPr defaultColWidth="13.7109375" defaultRowHeight="12.75" x14ac:dyDescent="0.2"/>
  <cols>
    <col min="1" max="1" width="9.7109375" style="33" customWidth="1"/>
    <col min="2" max="2" width="3.7109375" customWidth="1"/>
    <col min="3" max="11" width="13.7109375" style="3"/>
    <col min="12" max="12" width="3.7109375" style="5" customWidth="1"/>
    <col min="13" max="15" width="13.7109375" style="5"/>
    <col min="16" max="16" width="3.7109375" style="5" customWidth="1"/>
    <col min="20" max="20" width="3.7109375" style="5" customWidth="1"/>
    <col min="24" max="24" width="3.7109375" style="5" customWidth="1"/>
    <col min="28" max="28" width="3.7109375" style="5" customWidth="1"/>
    <col min="29" max="31" width="13.7109375" style="5"/>
    <col min="32" max="32" width="3.7109375" style="5" customWidth="1"/>
    <col min="33" max="35" width="13.7109375" style="5"/>
    <col min="36" max="36" width="3.7109375" style="5" customWidth="1"/>
    <col min="37" max="39" width="13.7109375" style="5"/>
    <col min="40" max="40" width="3.7109375" style="5" customWidth="1"/>
    <col min="44" max="44" width="3.7109375" style="5" customWidth="1"/>
    <col min="48" max="48" width="3.7109375" style="6" customWidth="1"/>
    <col min="52" max="52" width="3.7109375" style="6" customWidth="1"/>
    <col min="56" max="56" width="3.7109375" customWidth="1"/>
    <col min="57" max="59" width="13.7109375" style="6"/>
    <col min="60" max="60" width="3.7109375" style="6" customWidth="1"/>
    <col min="61" max="63" width="13.7109375" style="6"/>
    <col min="64" max="64" width="3.7109375" style="6" customWidth="1"/>
    <col min="65" max="67" width="12.7109375" style="6" customWidth="1"/>
    <col min="68" max="68" width="3.7109375" style="6" customWidth="1"/>
    <col min="69" max="71" width="13.7109375" style="6"/>
    <col min="72" max="72" width="3.7109375" style="6" customWidth="1"/>
    <col min="73" max="75" width="13.7109375" style="6"/>
    <col min="76" max="76" width="3.7109375" style="6" customWidth="1"/>
    <col min="77" max="79" width="13.7109375" style="6"/>
    <col min="80" max="80" width="3.7109375" style="6" customWidth="1"/>
    <col min="81" max="83" width="13.7109375" style="6"/>
    <col min="84" max="84" width="3.7109375" style="6" customWidth="1"/>
    <col min="85" max="87" width="13.7109375" style="6"/>
    <col min="88" max="88" width="3.7109375" style="6" customWidth="1"/>
    <col min="89" max="91" width="13.7109375" style="6"/>
    <col min="92" max="92" width="3.7109375" style="6" customWidth="1"/>
    <col min="93" max="95" width="12.7109375" style="6" customWidth="1"/>
    <col min="96" max="96" width="3.7109375" style="6" customWidth="1"/>
    <col min="97" max="99" width="13.7109375" style="6"/>
    <col min="100" max="100" width="3.7109375" style="6" customWidth="1"/>
    <col min="101" max="103" width="13.7109375" style="6"/>
    <col min="104" max="104" width="3.7109375" style="6" customWidth="1"/>
    <col min="105" max="107" width="13.7109375" style="6"/>
    <col min="108" max="108" width="3.7109375" style="6" customWidth="1"/>
    <col min="109" max="111" width="13.7109375" style="6"/>
    <col min="112" max="112" width="3.7109375" style="6" customWidth="1"/>
    <col min="113" max="115" width="13.7109375" style="6"/>
    <col min="116" max="116" width="3.7109375" style="6" customWidth="1"/>
    <col min="117" max="119" width="13.7109375" style="6"/>
    <col min="120" max="120" width="3.7109375" style="6" customWidth="1"/>
    <col min="121" max="123" width="13.7109375" style="6"/>
    <col min="124" max="124" width="3.7109375" style="6" customWidth="1"/>
    <col min="125" max="127" width="13.7109375" style="6"/>
    <col min="128" max="128" width="3.7109375" style="6" customWidth="1"/>
    <col min="129" max="131" width="13.7109375" style="6"/>
    <col min="132" max="132" width="3.7109375" style="6" customWidth="1"/>
    <col min="133" max="135" width="13.7109375" style="6"/>
    <col min="136" max="136" width="3.7109375" customWidth="1"/>
  </cols>
  <sheetData>
    <row r="1" spans="1:174" x14ac:dyDescent="0.2">
      <c r="A1" s="1"/>
      <c r="B1" s="2"/>
      <c r="D1" s="4"/>
      <c r="F1" s="4" t="s">
        <v>19</v>
      </c>
      <c r="G1" s="4"/>
      <c r="H1" s="4"/>
      <c r="J1" s="4"/>
      <c r="M1" s="4"/>
      <c r="Q1" s="4" t="s">
        <v>19</v>
      </c>
      <c r="AC1" s="4" t="s">
        <v>19</v>
      </c>
      <c r="AO1" s="4" t="s">
        <v>19</v>
      </c>
      <c r="BA1" s="4" t="s">
        <v>19</v>
      </c>
      <c r="BI1" s="4"/>
      <c r="BM1" s="4" t="s">
        <v>19</v>
      </c>
      <c r="BY1" s="4" t="s">
        <v>19</v>
      </c>
      <c r="CK1" s="4" t="s">
        <v>19</v>
      </c>
      <c r="CW1" s="4" t="s">
        <v>19</v>
      </c>
      <c r="DI1" s="4" t="s">
        <v>19</v>
      </c>
      <c r="DU1" s="4" t="s">
        <v>19</v>
      </c>
      <c r="EG1" s="4" t="s">
        <v>19</v>
      </c>
    </row>
    <row r="2" spans="1:174" x14ac:dyDescent="0.2">
      <c r="A2" s="1"/>
      <c r="B2" s="2"/>
      <c r="D2" s="4"/>
      <c r="F2" s="4" t="s">
        <v>41</v>
      </c>
      <c r="G2" s="4"/>
      <c r="H2" s="4"/>
      <c r="J2" s="4"/>
      <c r="M2" s="4"/>
      <c r="Q2" s="4" t="s">
        <v>41</v>
      </c>
      <c r="AC2" s="4" t="s">
        <v>41</v>
      </c>
      <c r="AO2" s="4" t="s">
        <v>41</v>
      </c>
      <c r="BA2" s="4" t="s">
        <v>41</v>
      </c>
      <c r="BI2" s="4"/>
      <c r="BM2" s="4" t="s">
        <v>41</v>
      </c>
      <c r="BY2" s="4" t="s">
        <v>41</v>
      </c>
      <c r="CK2" s="4" t="s">
        <v>41</v>
      </c>
      <c r="CW2" s="4" t="s">
        <v>41</v>
      </c>
      <c r="DI2" s="4" t="s">
        <v>41</v>
      </c>
      <c r="DU2" s="4" t="s">
        <v>41</v>
      </c>
      <c r="EG2" s="4" t="s">
        <v>41</v>
      </c>
    </row>
    <row r="3" spans="1:174" x14ac:dyDescent="0.2">
      <c r="A3" s="1"/>
      <c r="B3" s="2"/>
      <c r="D3" s="7"/>
      <c r="F3" s="4" t="s">
        <v>24</v>
      </c>
      <c r="G3" s="7"/>
      <c r="H3" s="7"/>
      <c r="J3" s="7"/>
      <c r="M3" s="4"/>
      <c r="Q3" s="4" t="s">
        <v>24</v>
      </c>
      <c r="R3" s="8"/>
      <c r="AC3" s="4" t="s">
        <v>24</v>
      </c>
      <c r="AO3" s="4" t="s">
        <v>24</v>
      </c>
      <c r="BA3" s="4" t="s">
        <v>24</v>
      </c>
      <c r="BI3" s="4"/>
      <c r="BM3" s="4" t="s">
        <v>24</v>
      </c>
      <c r="BY3" s="4" t="s">
        <v>24</v>
      </c>
      <c r="CK3" s="4" t="s">
        <v>24</v>
      </c>
      <c r="CW3" s="4" t="s">
        <v>24</v>
      </c>
      <c r="DI3" s="4" t="s">
        <v>24</v>
      </c>
      <c r="DU3" s="4" t="s">
        <v>24</v>
      </c>
      <c r="EG3" s="4" t="s">
        <v>24</v>
      </c>
    </row>
    <row r="4" spans="1:174" x14ac:dyDescent="0.2">
      <c r="A4" s="1"/>
      <c r="B4" s="2"/>
      <c r="C4" s="7"/>
      <c r="D4" s="4"/>
      <c r="E4" s="4"/>
      <c r="F4" s="4"/>
      <c r="G4" s="4"/>
      <c r="H4" s="4"/>
      <c r="I4" s="4"/>
      <c r="J4" s="4"/>
    </row>
    <row r="5" spans="1:174" x14ac:dyDescent="0.2">
      <c r="A5" s="9" t="s">
        <v>0</v>
      </c>
      <c r="C5" s="10" t="s">
        <v>43</v>
      </c>
      <c r="D5" s="11"/>
      <c r="E5" s="11"/>
      <c r="F5" s="11"/>
      <c r="G5" s="11"/>
      <c r="H5" s="11"/>
      <c r="I5" s="11"/>
      <c r="J5" s="11"/>
      <c r="K5" s="12"/>
      <c r="M5" s="13" t="s">
        <v>38</v>
      </c>
      <c r="N5" s="14"/>
      <c r="O5" s="15"/>
      <c r="Q5" s="13" t="s">
        <v>39</v>
      </c>
      <c r="R5" s="16"/>
      <c r="S5" s="15"/>
      <c r="U5" s="20" t="s">
        <v>37</v>
      </c>
      <c r="V5" s="18"/>
      <c r="W5" s="19"/>
      <c r="Y5" s="17" t="s">
        <v>1</v>
      </c>
      <c r="Z5" s="18"/>
      <c r="AA5" s="19"/>
      <c r="AC5" s="20" t="s">
        <v>2</v>
      </c>
      <c r="AD5" s="18"/>
      <c r="AE5" s="19"/>
      <c r="AG5" s="20" t="s">
        <v>3</v>
      </c>
      <c r="AH5" s="18"/>
      <c r="AI5" s="19"/>
      <c r="AK5" s="20" t="s">
        <v>20</v>
      </c>
      <c r="AL5" s="18"/>
      <c r="AM5" s="19"/>
      <c r="AO5" s="20" t="s">
        <v>25</v>
      </c>
      <c r="AP5" s="18"/>
      <c r="AQ5" s="19"/>
      <c r="AS5" s="17" t="s">
        <v>4</v>
      </c>
      <c r="AT5" s="18"/>
      <c r="AU5" s="19"/>
      <c r="AW5" s="17" t="s">
        <v>5</v>
      </c>
      <c r="AX5" s="18"/>
      <c r="AY5" s="19"/>
      <c r="BA5" s="20" t="s">
        <v>26</v>
      </c>
      <c r="BB5" s="18"/>
      <c r="BC5" s="19"/>
      <c r="BD5" s="6"/>
      <c r="BE5" s="20" t="s">
        <v>28</v>
      </c>
      <c r="BF5" s="18"/>
      <c r="BG5" s="19"/>
      <c r="BI5" s="20" t="s">
        <v>6</v>
      </c>
      <c r="BJ5" s="18"/>
      <c r="BK5" s="19"/>
      <c r="BM5" s="20" t="s">
        <v>29</v>
      </c>
      <c r="BN5" s="18"/>
      <c r="BO5" s="19"/>
      <c r="BQ5" s="17" t="s">
        <v>7</v>
      </c>
      <c r="BR5" s="18"/>
      <c r="BS5" s="19"/>
      <c r="BU5" s="17" t="s">
        <v>8</v>
      </c>
      <c r="BV5" s="18"/>
      <c r="BW5" s="19"/>
      <c r="BY5" s="17" t="s">
        <v>9</v>
      </c>
      <c r="BZ5" s="18"/>
      <c r="CA5" s="19"/>
      <c r="CC5" s="17" t="s">
        <v>10</v>
      </c>
      <c r="CD5" s="18"/>
      <c r="CE5" s="19"/>
      <c r="CG5" s="17" t="s">
        <v>11</v>
      </c>
      <c r="CH5" s="18"/>
      <c r="CI5" s="19"/>
      <c r="CK5" s="17" t="s">
        <v>12</v>
      </c>
      <c r="CL5" s="18"/>
      <c r="CM5" s="19"/>
      <c r="CO5" s="20" t="s">
        <v>30</v>
      </c>
      <c r="CP5" s="18"/>
      <c r="CQ5" s="19"/>
      <c r="CS5" s="17" t="s">
        <v>31</v>
      </c>
      <c r="CT5" s="18"/>
      <c r="CU5" s="19"/>
      <c r="CW5" s="17" t="s">
        <v>32</v>
      </c>
      <c r="CX5" s="18"/>
      <c r="CY5" s="19"/>
      <c r="DA5" s="17" t="s">
        <v>33</v>
      </c>
      <c r="DB5" s="18"/>
      <c r="DC5" s="19"/>
      <c r="DE5" s="20" t="s">
        <v>13</v>
      </c>
      <c r="DF5" s="18"/>
      <c r="DG5" s="19"/>
      <c r="DI5" s="20" t="s">
        <v>36</v>
      </c>
      <c r="DJ5" s="18"/>
      <c r="DK5" s="19"/>
      <c r="DM5" s="44" t="s">
        <v>40</v>
      </c>
      <c r="DN5" s="45"/>
      <c r="DO5" s="46"/>
      <c r="DQ5" s="20" t="s">
        <v>34</v>
      </c>
      <c r="DR5" s="18"/>
      <c r="DS5" s="19"/>
      <c r="DU5" s="20" t="s">
        <v>35</v>
      </c>
      <c r="DV5" s="18"/>
      <c r="DW5" s="19"/>
      <c r="DY5" s="20" t="s">
        <v>27</v>
      </c>
      <c r="DZ5" s="18"/>
      <c r="EA5" s="19"/>
      <c r="EC5" s="52" t="s">
        <v>47</v>
      </c>
      <c r="ED5" s="18"/>
      <c r="EE5" s="19"/>
      <c r="EG5" s="52" t="s">
        <v>47</v>
      </c>
      <c r="EH5" s="18"/>
      <c r="EI5" s="19"/>
    </row>
    <row r="6" spans="1:174" s="8" customFormat="1" x14ac:dyDescent="0.2">
      <c r="A6" s="21" t="s">
        <v>14</v>
      </c>
      <c r="C6" s="38" t="s">
        <v>21</v>
      </c>
      <c r="D6" s="37"/>
      <c r="E6" s="38" t="s">
        <v>22</v>
      </c>
      <c r="F6" s="37"/>
      <c r="G6" s="48" t="s">
        <v>42</v>
      </c>
      <c r="H6" s="14"/>
      <c r="I6" s="39"/>
      <c r="J6" s="40" t="s">
        <v>23</v>
      </c>
      <c r="K6" s="15"/>
      <c r="L6" s="5"/>
      <c r="M6" s="22">
        <v>0.1422725</v>
      </c>
      <c r="N6" s="23">
        <v>0.22323100000000001</v>
      </c>
      <c r="O6" s="24"/>
      <c r="P6" s="5"/>
      <c r="Q6" s="22">
        <f>Y6+AC6+AG6+AK6+AO6+AS6+AW6+BA6+BE6+BI6+BM6+BQ6+BU6+BY6+CC6+CG6+CK6+CO6+CS6+CW6+DA6+DE6+DI6+DQ6+DU6+DY6+EC6</f>
        <v>0.85772749999999998</v>
      </c>
      <c r="R6" s="25">
        <f>V6+Z6+AD6+AH6+AL6+AP6+AT6+AX6+BB6+BF6+BJ6+BN6+BR6+BV6+BZ6+CD6+CH6+CL6+CP6+CT6+CX6+DB6+DF6+DJ6+DN6+DR6+DV6+DZ6</f>
        <v>0.77676900000000015</v>
      </c>
      <c r="S6" s="24"/>
      <c r="T6" s="5"/>
      <c r="U6" s="26">
        <v>0</v>
      </c>
      <c r="V6" s="27">
        <v>2.1719999999999999E-4</v>
      </c>
      <c r="W6" s="24"/>
      <c r="X6" s="5"/>
      <c r="Y6" s="26">
        <v>2.8931999999999999E-3</v>
      </c>
      <c r="Z6" s="27">
        <v>2.31145E-2</v>
      </c>
      <c r="AA6" s="24"/>
      <c r="AB6" s="5"/>
      <c r="AC6" s="26">
        <v>1.3944000000000001E-3</v>
      </c>
      <c r="AD6" s="27">
        <v>1.4182999999999999E-3</v>
      </c>
      <c r="AE6" s="24"/>
      <c r="AF6" s="5"/>
      <c r="AG6" s="26">
        <v>9.3135000000000006E-3</v>
      </c>
      <c r="AH6" s="27">
        <v>1.02579E-2</v>
      </c>
      <c r="AI6" s="24"/>
      <c r="AJ6" s="5"/>
      <c r="AK6" s="26">
        <v>3.9354000000000004E-3</v>
      </c>
      <c r="AL6" s="27">
        <v>8.1136000000000003E-3</v>
      </c>
      <c r="AM6" s="24"/>
      <c r="AN6" s="5"/>
      <c r="AO6" s="26">
        <v>2.1448000000000001E-3</v>
      </c>
      <c r="AP6" s="27">
        <v>2.1643999999999999E-3</v>
      </c>
      <c r="AQ6" s="24"/>
      <c r="AR6" s="5"/>
      <c r="AS6" s="26">
        <v>2.4251100000000001E-2</v>
      </c>
      <c r="AT6" s="27">
        <v>2.4473200000000001E-2</v>
      </c>
      <c r="AU6" s="24"/>
      <c r="AW6" s="26">
        <v>4.2640000000000001E-4</v>
      </c>
      <c r="AX6" s="27">
        <v>4.303E-4</v>
      </c>
      <c r="AY6" s="24"/>
      <c r="BA6" s="26">
        <v>9.1000000000000003E-5</v>
      </c>
      <c r="BB6" s="27">
        <v>9.1899999999999998E-5</v>
      </c>
      <c r="BC6" s="24"/>
      <c r="BD6" s="41"/>
      <c r="BE6" s="26">
        <v>8.3521899999999996E-2</v>
      </c>
      <c r="BF6" s="27">
        <v>8.7894E-2</v>
      </c>
      <c r="BG6" s="24"/>
      <c r="BI6" s="26">
        <v>1.6799999999999999E-4</v>
      </c>
      <c r="BJ6" s="27">
        <v>1.695E-4</v>
      </c>
      <c r="BK6" s="24"/>
      <c r="BM6" s="26">
        <v>9.98E-5</v>
      </c>
      <c r="BN6" s="27">
        <v>1.0069999999999999E-4</v>
      </c>
      <c r="BO6" s="24"/>
      <c r="BQ6" s="26">
        <v>6.2262000000000003E-3</v>
      </c>
      <c r="BR6" s="27">
        <v>6.2832000000000001E-3</v>
      </c>
      <c r="BS6" s="24"/>
      <c r="BU6" s="26">
        <v>3.2400000000000001E-5</v>
      </c>
      <c r="BV6" s="27">
        <v>6.6370000000000003E-4</v>
      </c>
      <c r="BW6" s="53" t="s">
        <v>46</v>
      </c>
      <c r="BY6" s="26">
        <v>1.22709E-2</v>
      </c>
      <c r="BZ6" s="27">
        <v>1.77351E-2</v>
      </c>
      <c r="CA6" s="24"/>
      <c r="CC6" s="26">
        <v>5.7800000000000002E-5</v>
      </c>
      <c r="CD6" s="27">
        <v>2.4491999999999999E-3</v>
      </c>
      <c r="CE6" s="24"/>
      <c r="CG6" s="26">
        <v>9.6950999999999999E-3</v>
      </c>
      <c r="CH6" s="27">
        <v>9.7839999999999993E-3</v>
      </c>
      <c r="CI6" s="24"/>
      <c r="CK6" s="26">
        <v>6.62914E-2</v>
      </c>
      <c r="CL6" s="27">
        <v>7.8674999999999995E-2</v>
      </c>
      <c r="CM6" s="24"/>
      <c r="CO6" s="26">
        <v>8.4559999999999996E-2</v>
      </c>
      <c r="CP6" s="27">
        <v>0.1175335</v>
      </c>
      <c r="CQ6" s="24"/>
      <c r="CS6" s="26">
        <v>5.0180000000000005E-4</v>
      </c>
      <c r="CT6" s="27">
        <v>9.7959999999999996E-4</v>
      </c>
      <c r="CU6" s="24"/>
      <c r="CW6" s="26">
        <v>2.2471399999999999E-2</v>
      </c>
      <c r="CX6" s="27">
        <v>3.75623E-2</v>
      </c>
      <c r="CY6" s="24"/>
      <c r="DA6" s="26">
        <v>4.9831899999999998E-2</v>
      </c>
      <c r="DB6" s="27">
        <v>6.2672099999999994E-2</v>
      </c>
      <c r="DC6" s="24"/>
      <c r="DE6" s="26">
        <v>1.49322E-2</v>
      </c>
      <c r="DF6" s="27">
        <v>5.3656099999999998E-2</v>
      </c>
      <c r="DG6" s="24"/>
      <c r="DI6" s="26">
        <v>2.3177400000000001E-2</v>
      </c>
      <c r="DJ6" s="27">
        <v>5.3204899999999999E-2</v>
      </c>
      <c r="DK6" s="24"/>
      <c r="DM6" s="26">
        <v>0</v>
      </c>
      <c r="DN6" s="27">
        <v>1.8131E-3</v>
      </c>
      <c r="DO6" s="53" t="s">
        <v>46</v>
      </c>
      <c r="DQ6" s="26">
        <v>6.5735100000000005E-2</v>
      </c>
      <c r="DR6" s="27">
        <v>7.7144599999999994E-2</v>
      </c>
      <c r="DS6" s="24"/>
      <c r="DU6" s="26">
        <v>5.8343899999999997E-2</v>
      </c>
      <c r="DV6" s="27">
        <v>9.7716200000000003E-2</v>
      </c>
      <c r="DW6" s="24"/>
      <c r="DY6" s="26">
        <v>3.3199999999999999E-4</v>
      </c>
      <c r="DZ6" s="27">
        <v>4.5090000000000001E-4</v>
      </c>
      <c r="EA6" s="24"/>
      <c r="EC6" s="26">
        <v>0.31502849999999999</v>
      </c>
      <c r="ED6" s="27" t="s">
        <v>45</v>
      </c>
      <c r="EE6" s="28"/>
      <c r="EG6" s="26"/>
      <c r="EH6" s="27" t="s">
        <v>44</v>
      </c>
      <c r="EI6" s="28"/>
    </row>
    <row r="7" spans="1:174" x14ac:dyDescent="0.2">
      <c r="A7" s="29"/>
      <c r="C7" s="30" t="s">
        <v>15</v>
      </c>
      <c r="D7" s="30" t="s">
        <v>16</v>
      </c>
      <c r="E7" s="30" t="s">
        <v>15</v>
      </c>
      <c r="F7" s="30" t="s">
        <v>16</v>
      </c>
      <c r="G7" s="30" t="s">
        <v>15</v>
      </c>
      <c r="H7" s="30" t="s">
        <v>16</v>
      </c>
      <c r="I7" s="30" t="s">
        <v>15</v>
      </c>
      <c r="J7" s="30" t="s">
        <v>16</v>
      </c>
      <c r="K7" s="30" t="s">
        <v>17</v>
      </c>
      <c r="M7" s="30" t="s">
        <v>15</v>
      </c>
      <c r="N7" s="30" t="s">
        <v>16</v>
      </c>
      <c r="O7" s="30" t="s">
        <v>17</v>
      </c>
      <c r="Q7" s="30" t="s">
        <v>15</v>
      </c>
      <c r="R7" s="30" t="s">
        <v>16</v>
      </c>
      <c r="S7" s="30" t="s">
        <v>17</v>
      </c>
      <c r="U7" s="31" t="s">
        <v>15</v>
      </c>
      <c r="V7" s="31" t="s">
        <v>16</v>
      </c>
      <c r="W7" s="31" t="s">
        <v>17</v>
      </c>
      <c r="Y7" s="31" t="s">
        <v>15</v>
      </c>
      <c r="Z7" s="31" t="s">
        <v>16</v>
      </c>
      <c r="AA7" s="31" t="s">
        <v>17</v>
      </c>
      <c r="AC7" s="31" t="s">
        <v>15</v>
      </c>
      <c r="AD7" s="31" t="s">
        <v>16</v>
      </c>
      <c r="AE7" s="31" t="s">
        <v>17</v>
      </c>
      <c r="AG7" s="31" t="s">
        <v>15</v>
      </c>
      <c r="AH7" s="31" t="s">
        <v>16</v>
      </c>
      <c r="AI7" s="31" t="s">
        <v>17</v>
      </c>
      <c r="AK7" s="31" t="s">
        <v>15</v>
      </c>
      <c r="AL7" s="31" t="s">
        <v>16</v>
      </c>
      <c r="AM7" s="31" t="s">
        <v>17</v>
      </c>
      <c r="AO7" s="31" t="s">
        <v>15</v>
      </c>
      <c r="AP7" s="31" t="s">
        <v>16</v>
      </c>
      <c r="AQ7" s="31" t="s">
        <v>17</v>
      </c>
      <c r="AS7" s="31" t="s">
        <v>15</v>
      </c>
      <c r="AT7" s="31" t="s">
        <v>16</v>
      </c>
      <c r="AU7" s="31" t="s">
        <v>17</v>
      </c>
      <c r="AW7" s="31" t="s">
        <v>15</v>
      </c>
      <c r="AX7" s="31" t="s">
        <v>16</v>
      </c>
      <c r="AY7" s="31" t="s">
        <v>17</v>
      </c>
      <c r="BA7" s="31" t="s">
        <v>15</v>
      </c>
      <c r="BB7" s="31" t="s">
        <v>16</v>
      </c>
      <c r="BC7" s="31" t="s">
        <v>17</v>
      </c>
      <c r="BD7" s="32"/>
      <c r="BE7" s="31" t="s">
        <v>15</v>
      </c>
      <c r="BF7" s="31" t="s">
        <v>16</v>
      </c>
      <c r="BG7" s="31" t="s">
        <v>17</v>
      </c>
      <c r="BI7" s="31" t="s">
        <v>15</v>
      </c>
      <c r="BJ7" s="31" t="s">
        <v>16</v>
      </c>
      <c r="BK7" s="31" t="s">
        <v>17</v>
      </c>
      <c r="BM7" s="31" t="s">
        <v>15</v>
      </c>
      <c r="BN7" s="31" t="s">
        <v>16</v>
      </c>
      <c r="BO7" s="31" t="s">
        <v>17</v>
      </c>
      <c r="BQ7" s="31" t="s">
        <v>15</v>
      </c>
      <c r="BR7" s="31" t="s">
        <v>16</v>
      </c>
      <c r="BS7" s="31" t="s">
        <v>17</v>
      </c>
      <c r="BU7" s="31" t="s">
        <v>15</v>
      </c>
      <c r="BV7" s="31" t="s">
        <v>16</v>
      </c>
      <c r="BW7" s="31" t="s">
        <v>17</v>
      </c>
      <c r="BY7" s="31" t="s">
        <v>15</v>
      </c>
      <c r="BZ7" s="31" t="s">
        <v>16</v>
      </c>
      <c r="CA7" s="31" t="s">
        <v>17</v>
      </c>
      <c r="CC7" s="31" t="s">
        <v>15</v>
      </c>
      <c r="CD7" s="31" t="s">
        <v>16</v>
      </c>
      <c r="CE7" s="31" t="s">
        <v>17</v>
      </c>
      <c r="CG7" s="31" t="s">
        <v>15</v>
      </c>
      <c r="CH7" s="31" t="s">
        <v>16</v>
      </c>
      <c r="CI7" s="31" t="s">
        <v>17</v>
      </c>
      <c r="CK7" s="31" t="s">
        <v>15</v>
      </c>
      <c r="CL7" s="31" t="s">
        <v>16</v>
      </c>
      <c r="CM7" s="31" t="s">
        <v>17</v>
      </c>
      <c r="CO7" s="31" t="s">
        <v>15</v>
      </c>
      <c r="CP7" s="31" t="s">
        <v>16</v>
      </c>
      <c r="CQ7" s="31" t="s">
        <v>17</v>
      </c>
      <c r="CS7" s="31" t="s">
        <v>15</v>
      </c>
      <c r="CT7" s="31" t="s">
        <v>16</v>
      </c>
      <c r="CU7" s="31" t="s">
        <v>17</v>
      </c>
      <c r="CW7" s="31" t="s">
        <v>15</v>
      </c>
      <c r="CX7" s="31" t="s">
        <v>16</v>
      </c>
      <c r="CY7" s="31" t="s">
        <v>17</v>
      </c>
      <c r="DA7" s="31" t="s">
        <v>15</v>
      </c>
      <c r="DB7" s="31" t="s">
        <v>16</v>
      </c>
      <c r="DC7" s="31" t="s">
        <v>17</v>
      </c>
      <c r="DE7" s="31" t="s">
        <v>15</v>
      </c>
      <c r="DF7" s="31" t="s">
        <v>16</v>
      </c>
      <c r="DG7" s="31" t="s">
        <v>17</v>
      </c>
      <c r="DI7" s="31" t="s">
        <v>15</v>
      </c>
      <c r="DJ7" s="31" t="s">
        <v>16</v>
      </c>
      <c r="DK7" s="31" t="s">
        <v>17</v>
      </c>
      <c r="DM7" s="31" t="s">
        <v>15</v>
      </c>
      <c r="DN7" s="31" t="s">
        <v>16</v>
      </c>
      <c r="DO7" s="31" t="s">
        <v>17</v>
      </c>
      <c r="DQ7" s="31" t="s">
        <v>15</v>
      </c>
      <c r="DR7" s="31" t="s">
        <v>16</v>
      </c>
      <c r="DS7" s="31" t="s">
        <v>17</v>
      </c>
      <c r="DU7" s="31" t="s">
        <v>15</v>
      </c>
      <c r="DV7" s="31" t="s">
        <v>16</v>
      </c>
      <c r="DW7" s="31" t="s">
        <v>17</v>
      </c>
      <c r="DY7" s="31" t="s">
        <v>15</v>
      </c>
      <c r="DZ7" s="31" t="s">
        <v>16</v>
      </c>
      <c r="EA7" s="31" t="s">
        <v>17</v>
      </c>
      <c r="EB7" s="32"/>
      <c r="EC7" s="31" t="s">
        <v>15</v>
      </c>
      <c r="ED7" s="31" t="s">
        <v>16</v>
      </c>
      <c r="EE7" s="31" t="s">
        <v>17</v>
      </c>
      <c r="EG7" s="31" t="s">
        <v>15</v>
      </c>
      <c r="EH7" s="31" t="s">
        <v>16</v>
      </c>
      <c r="EI7" s="31" t="s">
        <v>17</v>
      </c>
    </row>
    <row r="8" spans="1:174" x14ac:dyDescent="0.2">
      <c r="A8" s="33">
        <v>40634</v>
      </c>
      <c r="D8" s="3">
        <v>368931</v>
      </c>
      <c r="F8" s="3">
        <v>731536</v>
      </c>
      <c r="J8" s="3">
        <f>D8+F8+H8</f>
        <v>1100467</v>
      </c>
      <c r="K8" s="3">
        <f t="shared" ref="K8:K46" si="0">I8+J8</f>
        <v>1100467</v>
      </c>
      <c r="N8" s="5">
        <v>0</v>
      </c>
      <c r="O8" s="5">
        <f t="shared" ref="O8:O46" si="1">M8+N8</f>
        <v>0</v>
      </c>
      <c r="Q8" s="5"/>
      <c r="R8" s="3">
        <f>V8+Z8+AD8+AH8+AL8+AP8+AT8+AX8+BB8+BF8+BJ8+BN8+BR8+BV8+BZ8+CD8+CH8+CL8+CP8+CT8+CX8+DB8+DF8+DJ8+DN8+DR8+DV8+DZ8+ED8</f>
        <v>1100467</v>
      </c>
      <c r="S8" s="5">
        <f>Q8+R8</f>
        <v>1100467</v>
      </c>
      <c r="U8" s="5"/>
      <c r="V8" s="5">
        <v>0</v>
      </c>
      <c r="W8" s="5">
        <f>U8+V8</f>
        <v>0</v>
      </c>
      <c r="Y8" s="5"/>
      <c r="Z8" s="5">
        <v>0</v>
      </c>
      <c r="AA8" s="5">
        <f>Y8+Z8</f>
        <v>0</v>
      </c>
      <c r="AD8" s="5">
        <v>0</v>
      </c>
      <c r="AE8" s="5">
        <f>AC8+AD8</f>
        <v>0</v>
      </c>
      <c r="AH8" s="5">
        <v>0</v>
      </c>
      <c r="AI8" s="5">
        <f>AG8+AH8</f>
        <v>0</v>
      </c>
      <c r="AL8" s="5">
        <v>0</v>
      </c>
      <c r="AM8" s="5">
        <f>AK8+AL8</f>
        <v>0</v>
      </c>
      <c r="AO8" s="5"/>
      <c r="AP8" s="5">
        <v>0</v>
      </c>
      <c r="AQ8" s="5">
        <f>AO8+AP8</f>
        <v>0</v>
      </c>
      <c r="AS8" s="5"/>
      <c r="AT8" s="5">
        <v>0</v>
      </c>
      <c r="AU8" s="5">
        <f>AS8+AT8</f>
        <v>0</v>
      </c>
      <c r="AV8" s="5"/>
      <c r="AW8" s="5"/>
      <c r="AX8" s="5">
        <v>0</v>
      </c>
      <c r="AY8" s="5">
        <f>AW8+AX8</f>
        <v>0</v>
      </c>
      <c r="AZ8" s="5"/>
      <c r="BA8" s="5"/>
      <c r="BB8" s="5">
        <v>0</v>
      </c>
      <c r="BC8" s="5">
        <f>BA8+BB8</f>
        <v>0</v>
      </c>
      <c r="BD8" s="5"/>
      <c r="BE8" s="5"/>
      <c r="BF8" s="5">
        <v>0</v>
      </c>
      <c r="BG8" s="5">
        <f t="shared" ref="BG8:BG46" si="2">BE8+BF8</f>
        <v>0</v>
      </c>
      <c r="BH8" s="5"/>
      <c r="BI8" s="5"/>
      <c r="BJ8" s="5">
        <v>0</v>
      </c>
      <c r="BK8" s="5">
        <f>BI8+BJ8</f>
        <v>0</v>
      </c>
      <c r="BL8" s="5"/>
      <c r="BM8" s="5"/>
      <c r="BN8" s="5">
        <v>0</v>
      </c>
      <c r="BO8" s="5">
        <f>BM8+BN8</f>
        <v>0</v>
      </c>
      <c r="BP8" s="5"/>
      <c r="BQ8" s="5"/>
      <c r="BR8" s="5">
        <v>0</v>
      </c>
      <c r="BS8" s="5">
        <f>BQ8+BR8</f>
        <v>0</v>
      </c>
      <c r="BT8" s="5"/>
      <c r="BU8" s="5"/>
      <c r="BV8" s="5">
        <v>0</v>
      </c>
      <c r="BW8" s="5">
        <f>BU8+BV8</f>
        <v>0</v>
      </c>
      <c r="BX8" s="5"/>
      <c r="BY8" s="5"/>
      <c r="BZ8" s="5">
        <v>0</v>
      </c>
      <c r="CA8" s="5">
        <f>BY8+BZ8</f>
        <v>0</v>
      </c>
      <c r="CB8" s="5"/>
      <c r="CC8" s="5"/>
      <c r="CD8" s="5">
        <v>0</v>
      </c>
      <c r="CE8" s="5">
        <f t="shared" ref="CE8:CE46" si="3">CC8+CD8</f>
        <v>0</v>
      </c>
      <c r="CF8" s="5"/>
      <c r="CG8" s="5"/>
      <c r="CH8" s="5">
        <v>0</v>
      </c>
      <c r="CI8" s="5">
        <f>CG8+CH8</f>
        <v>0</v>
      </c>
      <c r="CJ8" s="5"/>
      <c r="CK8" s="5"/>
      <c r="CL8" s="5">
        <v>0</v>
      </c>
      <c r="CM8" s="5">
        <f>CK8+CL8</f>
        <v>0</v>
      </c>
      <c r="CN8" s="5"/>
      <c r="CO8" s="5"/>
      <c r="CP8" s="5">
        <v>0</v>
      </c>
      <c r="CQ8" s="5">
        <f>CO8+CP8</f>
        <v>0</v>
      </c>
      <c r="CR8" s="5"/>
      <c r="CS8" s="5"/>
      <c r="CT8" s="5">
        <v>0</v>
      </c>
      <c r="CU8" s="5">
        <f>CS8+CT8</f>
        <v>0</v>
      </c>
      <c r="CV8" s="5"/>
      <c r="CW8" s="5"/>
      <c r="CX8" s="5">
        <v>0</v>
      </c>
      <c r="CY8" s="5">
        <f>CW8+CX8</f>
        <v>0</v>
      </c>
      <c r="CZ8" s="5"/>
      <c r="DA8" s="5"/>
      <c r="DB8" s="5">
        <v>0</v>
      </c>
      <c r="DC8" s="5">
        <f>DA8+DB8</f>
        <v>0</v>
      </c>
      <c r="DD8" s="5"/>
      <c r="DE8" s="5"/>
      <c r="DF8" s="5">
        <v>0</v>
      </c>
      <c r="DG8" s="5">
        <f>DE8+DF8</f>
        <v>0</v>
      </c>
      <c r="DH8" s="5"/>
      <c r="DI8" s="5"/>
      <c r="DJ8" s="5">
        <v>0</v>
      </c>
      <c r="DK8" s="5">
        <f>DI8+DJ8</f>
        <v>0</v>
      </c>
      <c r="DL8" s="5"/>
      <c r="DM8" s="5"/>
      <c r="DN8" s="5">
        <v>0</v>
      </c>
      <c r="DO8" s="5">
        <f>DM8+DN8</f>
        <v>0</v>
      </c>
      <c r="DP8" s="5"/>
      <c r="DQ8" s="5"/>
      <c r="DR8" s="5">
        <v>0</v>
      </c>
      <c r="DS8" s="5">
        <f>DQ8+DR8</f>
        <v>0</v>
      </c>
      <c r="DT8" s="5"/>
      <c r="DU8" s="5"/>
      <c r="DV8" s="5">
        <v>0</v>
      </c>
      <c r="DW8" s="5">
        <f>DU8+DV8</f>
        <v>0</v>
      </c>
      <c r="DX8" s="5"/>
      <c r="DY8" s="5"/>
      <c r="DZ8" s="5">
        <v>0</v>
      </c>
      <c r="EA8" s="5">
        <f>DY8+DZ8</f>
        <v>0</v>
      </c>
      <c r="EB8" s="5"/>
      <c r="EC8" s="5"/>
      <c r="ED8" s="5">
        <v>1100467</v>
      </c>
      <c r="EE8" s="5">
        <f>EC8+ED8</f>
        <v>1100467</v>
      </c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</row>
    <row r="9" spans="1:174" x14ac:dyDescent="0.2">
      <c r="A9" s="33">
        <v>40817</v>
      </c>
      <c r="D9" s="3">
        <v>664075</v>
      </c>
      <c r="F9" s="3">
        <v>1316764</v>
      </c>
      <c r="J9" s="3">
        <f t="shared" ref="J9:J46" si="4">D9+F9+H9</f>
        <v>1980839</v>
      </c>
      <c r="K9" s="3">
        <f t="shared" si="0"/>
        <v>1980839</v>
      </c>
      <c r="M9" s="42"/>
      <c r="N9" s="42">
        <v>281819</v>
      </c>
      <c r="O9" s="42">
        <f t="shared" si="1"/>
        <v>281819</v>
      </c>
      <c r="Q9" s="42"/>
      <c r="R9" s="43">
        <f>V9+Z9+AD9+AH9+AL9+AP9+AT9+AX9+BB9+BF9+BJ9+BN9+BR9+BV9+BZ9+CD9+CH9+CL9+CP9+CT9+CX9+DB9+DF9+DJ9+DN9+DR9+DV9+DZ9+ED9</f>
        <v>1699020.0833725</v>
      </c>
      <c r="S9" s="42">
        <f t="shared" ref="S9:S46" si="5">Q9+R9</f>
        <v>1699020.0833725</v>
      </c>
      <c r="U9" s="42"/>
      <c r="V9" s="42">
        <v>0</v>
      </c>
      <c r="W9" s="42">
        <f t="shared" ref="W9:W46" si="6">U9+V9</f>
        <v>0</v>
      </c>
      <c r="Y9" s="42"/>
      <c r="Z9" s="42">
        <f>J9*$Y$6</f>
        <v>5730.9633948000001</v>
      </c>
      <c r="AA9" s="42">
        <f t="shared" ref="AA9:AA46" si="7">Y9+Z9</f>
        <v>5730.9633948000001</v>
      </c>
      <c r="AC9" s="42"/>
      <c r="AD9" s="42">
        <f>J9*$AC$6</f>
        <v>2762.0819016</v>
      </c>
      <c r="AE9" s="42">
        <f t="shared" ref="AE9:AE46" si="8">AC9+AD9</f>
        <v>2762.0819016</v>
      </c>
      <c r="AG9" s="42"/>
      <c r="AH9" s="42">
        <f>J9*$AG$6</f>
        <v>18448.5440265</v>
      </c>
      <c r="AI9" s="42">
        <f t="shared" ref="AI9:AI46" si="9">AG9+AH9</f>
        <v>18448.5440265</v>
      </c>
      <c r="AK9" s="42"/>
      <c r="AL9" s="42">
        <f>J9*$AK$6</f>
        <v>7795.3938006000008</v>
      </c>
      <c r="AM9" s="42">
        <f t="shared" ref="AM9:AM46" si="10">AK9+AL9</f>
        <v>7795.3938006000008</v>
      </c>
      <c r="AO9" s="42"/>
      <c r="AP9" s="42">
        <f>J9*$AO$6</f>
        <v>4248.5034872000006</v>
      </c>
      <c r="AQ9" s="42">
        <f t="shared" ref="AQ9:AQ46" si="11">AO9+AP9</f>
        <v>4248.5034872000006</v>
      </c>
      <c r="AS9" s="42"/>
      <c r="AT9" s="42">
        <f>J9*$AS$6</f>
        <v>48037.524672899999</v>
      </c>
      <c r="AU9" s="42">
        <f t="shared" ref="AU9:AU46" si="12">AS9+AT9</f>
        <v>48037.524672899999</v>
      </c>
      <c r="AV9" s="5"/>
      <c r="AW9" s="42"/>
      <c r="AX9" s="42">
        <f>J9*$AW$6</f>
        <v>844.62974959999997</v>
      </c>
      <c r="AY9" s="42">
        <f t="shared" ref="AY9:AY46" si="13">AW9+AX9</f>
        <v>844.62974959999997</v>
      </c>
      <c r="AZ9" s="5"/>
      <c r="BA9" s="42"/>
      <c r="BB9" s="42">
        <f>J9*$BA$6</f>
        <v>180.256349</v>
      </c>
      <c r="BC9" s="42">
        <f t="shared" ref="BC9:BC46" si="14">BA9+BB9</f>
        <v>180.256349</v>
      </c>
      <c r="BD9" s="5"/>
      <c r="BE9" s="42"/>
      <c r="BF9" s="42">
        <f>J9*$BE$6</f>
        <v>165443.43687409998</v>
      </c>
      <c r="BG9" s="42">
        <f t="shared" si="2"/>
        <v>165443.43687409998</v>
      </c>
      <c r="BH9" s="5"/>
      <c r="BI9" s="42"/>
      <c r="BJ9" s="42">
        <f>J9*$BI$6</f>
        <v>332.78095199999996</v>
      </c>
      <c r="BK9" s="42">
        <f t="shared" ref="BK9:BK46" si="15">BI9+BJ9</f>
        <v>332.78095199999996</v>
      </c>
      <c r="BL9" s="5"/>
      <c r="BM9" s="42"/>
      <c r="BN9" s="42">
        <f>J9*$BM$6</f>
        <v>197.6877322</v>
      </c>
      <c r="BO9" s="42">
        <f t="shared" ref="BO9:BO46" si="16">BM9+BN9</f>
        <v>197.6877322</v>
      </c>
      <c r="BP9" s="5"/>
      <c r="BQ9" s="42"/>
      <c r="BR9" s="42">
        <f>J9*$BQ$6</f>
        <v>12333.099781800001</v>
      </c>
      <c r="BS9" s="42">
        <f t="shared" ref="BS9:BS46" si="17">BQ9+BR9</f>
        <v>12333.099781800001</v>
      </c>
      <c r="BT9" s="5"/>
      <c r="BU9" s="42"/>
      <c r="BV9" s="42">
        <f>J9*$BU$6</f>
        <v>64.179183600000002</v>
      </c>
      <c r="BW9" s="42">
        <f t="shared" ref="BW9:BW46" si="18">BU9+BV9</f>
        <v>64.179183600000002</v>
      </c>
      <c r="BX9" s="5"/>
      <c r="BY9" s="42"/>
      <c r="BZ9" s="42">
        <f>J9*$BY$6</f>
        <v>24306.677285099999</v>
      </c>
      <c r="CA9" s="42">
        <f t="shared" ref="CA9:CA46" si="19">BY9+BZ9</f>
        <v>24306.677285099999</v>
      </c>
      <c r="CB9" s="5"/>
      <c r="CC9" s="42"/>
      <c r="CD9" s="42">
        <f>J9*$CC$6</f>
        <v>114.49249420000001</v>
      </c>
      <c r="CE9" s="42">
        <f t="shared" si="3"/>
        <v>114.49249420000001</v>
      </c>
      <c r="CF9" s="5"/>
      <c r="CG9" s="42"/>
      <c r="CH9" s="42">
        <f>J9*$CG$6</f>
        <v>19204.432188899998</v>
      </c>
      <c r="CI9" s="42">
        <f t="shared" ref="CI9:CI46" si="20">CG9+CH9</f>
        <v>19204.432188899998</v>
      </c>
      <c r="CJ9" s="5"/>
      <c r="CK9" s="42"/>
      <c r="CL9" s="42">
        <f>J9*$CK$6</f>
        <v>131312.59048459999</v>
      </c>
      <c r="CM9" s="42">
        <f t="shared" ref="CM9:CM46" si="21">CK9+CL9</f>
        <v>131312.59048459999</v>
      </c>
      <c r="CN9" s="5"/>
      <c r="CO9" s="42"/>
      <c r="CP9" s="42">
        <f>J9*$CO$6</f>
        <v>167499.74583999999</v>
      </c>
      <c r="CQ9" s="42">
        <f t="shared" ref="CQ9:CQ46" si="22">CO9+CP9</f>
        <v>167499.74583999999</v>
      </c>
      <c r="CR9" s="5"/>
      <c r="CS9" s="42"/>
      <c r="CT9" s="42">
        <f>J9*$CS$6</f>
        <v>993.98501020000015</v>
      </c>
      <c r="CU9" s="42">
        <f t="shared" ref="CU9:CU46" si="23">CS9+CT9</f>
        <v>993.98501020000015</v>
      </c>
      <c r="CV9" s="5"/>
      <c r="CW9" s="42"/>
      <c r="CX9" s="42">
        <f>J9*$CW$6</f>
        <v>44512.225504599999</v>
      </c>
      <c r="CY9" s="42">
        <f t="shared" ref="CY9:CY46" si="24">CW9+CX9</f>
        <v>44512.225504599999</v>
      </c>
      <c r="CZ9" s="5"/>
      <c r="DA9" s="42"/>
      <c r="DB9" s="42">
        <f>J9*$DA$6</f>
        <v>98708.970964099994</v>
      </c>
      <c r="DC9" s="42">
        <f t="shared" ref="DC9:DC46" si="25">DA9+DB9</f>
        <v>98708.970964099994</v>
      </c>
      <c r="DD9" s="5"/>
      <c r="DE9" s="42"/>
      <c r="DF9" s="42">
        <f>J9*$DE$6</f>
        <v>29578.284115800001</v>
      </c>
      <c r="DG9" s="42">
        <f t="shared" ref="DG9:DG46" si="26">DE9+DF9</f>
        <v>29578.284115800001</v>
      </c>
      <c r="DH9" s="5"/>
      <c r="DI9" s="42"/>
      <c r="DJ9" s="42">
        <f>J9*$DI$6</f>
        <v>45910.697838600005</v>
      </c>
      <c r="DK9" s="42">
        <f t="shared" ref="DK9:DK46" si="27">DI9+DJ9</f>
        <v>45910.697838600005</v>
      </c>
      <c r="DL9" s="5"/>
      <c r="DM9" s="42"/>
      <c r="DN9" s="42">
        <v>0</v>
      </c>
      <c r="DO9" s="42">
        <f t="shared" ref="DO9:DO46" si="28">DM9+DN9</f>
        <v>0</v>
      </c>
      <c r="DP9" s="5"/>
      <c r="DQ9" s="42"/>
      <c r="DR9" s="42">
        <f>J9*$DQ$6</f>
        <v>130210.6497489</v>
      </c>
      <c r="DS9" s="42">
        <f t="shared" ref="DS9:DS46" si="29">DQ9+DR9</f>
        <v>130210.6497489</v>
      </c>
      <c r="DT9" s="5"/>
      <c r="DU9" s="42"/>
      <c r="DV9" s="42">
        <f>J9*$DU$6</f>
        <v>115569.87253209999</v>
      </c>
      <c r="DW9" s="42">
        <f t="shared" ref="DW9:DW46" si="30">DU9+DV9</f>
        <v>115569.87253209999</v>
      </c>
      <c r="DX9" s="5"/>
      <c r="DY9" s="42"/>
      <c r="DZ9" s="42">
        <f>J9*$DY$6</f>
        <v>657.63854800000001</v>
      </c>
      <c r="EA9" s="42">
        <f t="shared" ref="EA9:EA46" si="31">DY9+DZ9</f>
        <v>657.63854800000001</v>
      </c>
      <c r="EB9" s="5"/>
      <c r="EC9" s="42"/>
      <c r="ED9" s="42">
        <f>J9*EC6</f>
        <v>624020.73891149997</v>
      </c>
      <c r="EE9" s="42">
        <f>EC9+ED9</f>
        <v>624020.73891149997</v>
      </c>
      <c r="EF9" s="5"/>
      <c r="EG9" s="42"/>
      <c r="EH9" s="42"/>
      <c r="EI9" s="42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</row>
    <row r="10" spans="1:174" x14ac:dyDescent="0.2">
      <c r="A10" s="33">
        <v>41000</v>
      </c>
      <c r="C10" s="3">
        <v>4380000</v>
      </c>
      <c r="D10" s="3">
        <v>664075</v>
      </c>
      <c r="F10" s="3">
        <v>1316764</v>
      </c>
      <c r="I10" s="3">
        <f>C10+E10+G10</f>
        <v>4380000</v>
      </c>
      <c r="J10" s="3">
        <f t="shared" si="4"/>
        <v>1980839</v>
      </c>
      <c r="K10" s="3">
        <f t="shared" si="0"/>
        <v>6360839</v>
      </c>
      <c r="M10" s="5">
        <f>I10*$N$6</f>
        <v>977751.78</v>
      </c>
      <c r="N10" s="5">
        <f>J10*$N$6</f>
        <v>442184.67080900003</v>
      </c>
      <c r="O10" s="5">
        <f t="shared" si="1"/>
        <v>1419936.4508090001</v>
      </c>
      <c r="Q10" s="5">
        <f>U10+Y10+AC10+AG10+AK10+AO10+AS10+AW10+BA10+BE10+BI10+BM10+BQ10+BU10+BY10+CC10+CG10+CK10+CO10+CS10+CW10+DA10+DE10+DI10+DM10+DQ10+DU10+DY10+EC10</f>
        <v>3402248.2199999997</v>
      </c>
      <c r="R10" s="3">
        <f>V10+Z10+AD10+AH10+AL10+AP10+AT10+AX10+BB10+BF10+BJ10+BN10+BR10+BV10+BZ10+CD10+CH10+CL10+CP10+CT10+CX10+DB10+DF10+DJ10+DN10+DR10+DV10+DZ10+ED10</f>
        <v>1538654.3291909997</v>
      </c>
      <c r="S10" s="5">
        <f t="shared" si="5"/>
        <v>4940902.5491909999</v>
      </c>
      <c r="U10" s="5">
        <f>I10*$V$6</f>
        <v>951.33600000000001</v>
      </c>
      <c r="V10" s="5">
        <f>J10*$V$6</f>
        <v>430.2382308</v>
      </c>
      <c r="W10" s="5">
        <f t="shared" si="6"/>
        <v>1381.5742307999999</v>
      </c>
      <c r="Y10" s="5">
        <f>I10*$Z$6</f>
        <v>101241.51</v>
      </c>
      <c r="Z10" s="5">
        <f>J10*$Z$6</f>
        <v>45786.1030655</v>
      </c>
      <c r="AA10" s="5">
        <f t="shared" si="7"/>
        <v>147027.61306549999</v>
      </c>
      <c r="AC10" s="5">
        <f>I10*$AD$6</f>
        <v>6212.1539999999995</v>
      </c>
      <c r="AD10" s="5">
        <f>J10*$AD$6</f>
        <v>2809.4239536999999</v>
      </c>
      <c r="AE10" s="5">
        <f t="shared" si="8"/>
        <v>9021.5779536999999</v>
      </c>
      <c r="AG10" s="5">
        <f>I10*$AH$6</f>
        <v>44929.601999999999</v>
      </c>
      <c r="AH10" s="5">
        <f>J10*$AH$6</f>
        <v>20319.248378100001</v>
      </c>
      <c r="AI10" s="5">
        <f t="shared" si="9"/>
        <v>65248.850378100004</v>
      </c>
      <c r="AK10" s="5">
        <f>I10*$AL$6</f>
        <v>35537.567999999999</v>
      </c>
      <c r="AL10" s="5">
        <f>J10*$AL$6</f>
        <v>16071.735310400001</v>
      </c>
      <c r="AM10" s="5">
        <f t="shared" si="10"/>
        <v>51609.303310399999</v>
      </c>
      <c r="AO10" s="5">
        <f>I10*$AP$6</f>
        <v>9480.0720000000001</v>
      </c>
      <c r="AP10" s="5">
        <f>J10*$AP$6</f>
        <v>4287.3279315999998</v>
      </c>
      <c r="AQ10" s="5">
        <f t="shared" si="11"/>
        <v>13767.399931600001</v>
      </c>
      <c r="AS10" s="5">
        <f>I10*$AT$6</f>
        <v>107192.61600000001</v>
      </c>
      <c r="AT10" s="5">
        <f>J10*$AT$6</f>
        <v>48477.469014800001</v>
      </c>
      <c r="AU10" s="5">
        <f t="shared" si="12"/>
        <v>155670.08501480002</v>
      </c>
      <c r="AV10" s="5"/>
      <c r="AW10" s="5">
        <f>I10*$AX$6</f>
        <v>1884.7139999999999</v>
      </c>
      <c r="AX10" s="5">
        <f>J10*$AX$6</f>
        <v>852.35502169999995</v>
      </c>
      <c r="AY10" s="5">
        <f t="shared" si="13"/>
        <v>2737.0690217000001</v>
      </c>
      <c r="AZ10" s="5"/>
      <c r="BA10" s="5">
        <f>I10*$BB$6</f>
        <v>402.52199999999999</v>
      </c>
      <c r="BB10" s="5">
        <f>J10*$BB$6</f>
        <v>182.0391041</v>
      </c>
      <c r="BC10" s="5">
        <f t="shared" si="14"/>
        <v>584.56110409999997</v>
      </c>
      <c r="BD10" s="5"/>
      <c r="BE10" s="5">
        <f>I10*$BF$6</f>
        <v>384975.72</v>
      </c>
      <c r="BF10" s="5">
        <f>J10*$BF$6</f>
        <v>174103.86306599999</v>
      </c>
      <c r="BG10" s="5">
        <f t="shared" si="2"/>
        <v>559079.5830659999</v>
      </c>
      <c r="BH10" s="5"/>
      <c r="BI10" s="5">
        <f>I10*$BJ$6</f>
        <v>742.41</v>
      </c>
      <c r="BJ10" s="5">
        <f>J10*$BJ$6</f>
        <v>335.75221049999999</v>
      </c>
      <c r="BK10" s="5">
        <f t="shared" si="15"/>
        <v>1078.1622104999999</v>
      </c>
      <c r="BL10" s="5"/>
      <c r="BM10" s="5">
        <f>I10*$BN$6</f>
        <v>441.06599999999997</v>
      </c>
      <c r="BN10" s="5">
        <f>J10*$BN$6</f>
        <v>199.4704873</v>
      </c>
      <c r="BO10" s="5">
        <f t="shared" si="16"/>
        <v>640.53648729999998</v>
      </c>
      <c r="BP10" s="5"/>
      <c r="BQ10" s="5">
        <f>I10*$BR$6</f>
        <v>27520.416000000001</v>
      </c>
      <c r="BR10" s="5">
        <f>J10*$BR$6</f>
        <v>12446.007604800001</v>
      </c>
      <c r="BS10" s="5">
        <f t="shared" si="17"/>
        <v>39966.423604800002</v>
      </c>
      <c r="BT10" s="5"/>
      <c r="BU10" s="5">
        <f>I10*$BV$6</f>
        <v>2907.0060000000003</v>
      </c>
      <c r="BV10" s="5">
        <f>J10*$BV$6</f>
        <v>1314.6828443000002</v>
      </c>
      <c r="BW10" s="5">
        <f t="shared" si="18"/>
        <v>4221.6888443000007</v>
      </c>
      <c r="BX10" s="5"/>
      <c r="BY10" s="5">
        <f>I10*$BZ$6</f>
        <v>77679.737999999998</v>
      </c>
      <c r="BZ10" s="5">
        <f>J10*$BZ$6</f>
        <v>35130.377748899999</v>
      </c>
      <c r="CA10" s="5">
        <f t="shared" si="19"/>
        <v>112810.11574889999</v>
      </c>
      <c r="CB10" s="5"/>
      <c r="CC10" s="5">
        <f>I10*$CD$6</f>
        <v>10727.495999999999</v>
      </c>
      <c r="CD10" s="5">
        <f>J10*$CD$6</f>
        <v>4851.4708787999998</v>
      </c>
      <c r="CE10" s="5">
        <f t="shared" si="3"/>
        <v>15578.966878799998</v>
      </c>
      <c r="CF10" s="5"/>
      <c r="CG10" s="5">
        <f>I10*$CH$6</f>
        <v>42853.919999999998</v>
      </c>
      <c r="CH10" s="5">
        <f>J10*$CH$6</f>
        <v>19380.528775999999</v>
      </c>
      <c r="CI10" s="5">
        <f t="shared" si="20"/>
        <v>62234.448775999997</v>
      </c>
      <c r="CJ10" s="5"/>
      <c r="CK10" s="5">
        <f>I10*$CL$6</f>
        <v>344596.5</v>
      </c>
      <c r="CL10" s="5">
        <f>J10*$CL$6</f>
        <v>155842.508325</v>
      </c>
      <c r="CM10" s="5">
        <f t="shared" si="21"/>
        <v>500439.008325</v>
      </c>
      <c r="CN10" s="5"/>
      <c r="CO10" s="5">
        <f>I10*$CP$6</f>
        <v>514796.73</v>
      </c>
      <c r="CP10" s="5">
        <f>J10*$CP$6</f>
        <v>232814.94060649999</v>
      </c>
      <c r="CQ10" s="5">
        <f t="shared" si="22"/>
        <v>747611.6706065</v>
      </c>
      <c r="CR10" s="5"/>
      <c r="CS10" s="5">
        <f>I10*$CT$6</f>
        <v>4290.6480000000001</v>
      </c>
      <c r="CT10" s="5">
        <f>J10*$CT$6</f>
        <v>1940.4298844</v>
      </c>
      <c r="CU10" s="5">
        <f t="shared" si="23"/>
        <v>6231.0778843999997</v>
      </c>
      <c r="CV10" s="5"/>
      <c r="CW10" s="5">
        <f>I10*$CX$6</f>
        <v>164522.87400000001</v>
      </c>
      <c r="CX10" s="5">
        <f>J10*$CX$6</f>
        <v>74404.868769699999</v>
      </c>
      <c r="CY10" s="5">
        <f t="shared" si="24"/>
        <v>238927.74276970001</v>
      </c>
      <c r="CZ10" s="5"/>
      <c r="DA10" s="5">
        <f>I10*$DB$6</f>
        <v>274503.79799999995</v>
      </c>
      <c r="DB10" s="5">
        <f>J10*$DB$6</f>
        <v>124143.33989189999</v>
      </c>
      <c r="DC10" s="5">
        <f t="shared" si="25"/>
        <v>398647.13789189991</v>
      </c>
      <c r="DD10" s="5"/>
      <c r="DE10" s="5">
        <f>I10*$DF$6</f>
        <v>235013.71799999999</v>
      </c>
      <c r="DF10" s="5">
        <f>J10*$DF$6</f>
        <v>106284.0954679</v>
      </c>
      <c r="DG10" s="5">
        <f t="shared" si="26"/>
        <v>341297.81346789998</v>
      </c>
      <c r="DH10" s="5"/>
      <c r="DI10" s="5">
        <f>I10*$DJ$6</f>
        <v>233037.462</v>
      </c>
      <c r="DJ10" s="5">
        <f>J10*$DJ$6</f>
        <v>105390.34091109999</v>
      </c>
      <c r="DK10" s="5">
        <f t="shared" si="27"/>
        <v>338427.80291109998</v>
      </c>
      <c r="DL10" s="5"/>
      <c r="DM10" s="5">
        <f>I10*$DN$6</f>
        <v>7941.3779999999997</v>
      </c>
      <c r="DN10" s="5">
        <f>J10*$DN$6</f>
        <v>3591.4591909000001</v>
      </c>
      <c r="DO10" s="5">
        <f t="shared" si="28"/>
        <v>11532.8371909</v>
      </c>
      <c r="DP10" s="5"/>
      <c r="DQ10" s="5">
        <f>I10*$DR$6</f>
        <v>337893.348</v>
      </c>
      <c r="DR10" s="5">
        <f>J10*$DR$6</f>
        <v>152811.03231939999</v>
      </c>
      <c r="DS10" s="5">
        <f t="shared" si="29"/>
        <v>490704.38031939999</v>
      </c>
      <c r="DT10" s="5"/>
      <c r="DU10" s="5">
        <f>I10*$DV$6</f>
        <v>427996.95600000001</v>
      </c>
      <c r="DV10" s="5">
        <f>J10*$DV$6</f>
        <v>193560.05989180002</v>
      </c>
      <c r="DW10" s="5">
        <f t="shared" si="30"/>
        <v>621557.01589180005</v>
      </c>
      <c r="DX10" s="5"/>
      <c r="DY10" s="5">
        <f>I10*$DZ$6</f>
        <v>1974.942</v>
      </c>
      <c r="DZ10" s="5">
        <f>J10*$DZ$6</f>
        <v>893.16030510000007</v>
      </c>
      <c r="EA10" s="5">
        <f t="shared" si="31"/>
        <v>2868.1023051000002</v>
      </c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</row>
    <row r="11" spans="1:174" x14ac:dyDescent="0.2">
      <c r="A11" s="33">
        <v>41183</v>
      </c>
      <c r="D11" s="3">
        <v>598375</v>
      </c>
      <c r="F11" s="3">
        <v>1316764</v>
      </c>
      <c r="J11" s="3">
        <f t="shared" si="4"/>
        <v>1915139</v>
      </c>
      <c r="K11" s="3">
        <f t="shared" si="0"/>
        <v>1915139</v>
      </c>
      <c r="N11" s="5">
        <f t="shared" ref="N11:N46" si="32">J11*$N$6</f>
        <v>427518.39410900004</v>
      </c>
      <c r="O11" s="5">
        <f t="shared" si="1"/>
        <v>427518.39410900004</v>
      </c>
      <c r="Q11" s="5"/>
      <c r="R11" s="3">
        <f t="shared" ref="R11:R46" si="33">V11+Z11+AD11+AH11+AL11+AP11+AT11+AX11+BB11+BF11+BJ11+BN11+BR11+BV11+BZ11+CD11+CH11+CL11+CP11+CT11+CX11+DB11+DF11+DJ11+DN11+DR11+DV11+DZ11+ED11</f>
        <v>1487620.6058910002</v>
      </c>
      <c r="S11" s="5">
        <f t="shared" si="5"/>
        <v>1487620.6058910002</v>
      </c>
      <c r="U11" s="5"/>
      <c r="V11" s="5">
        <f t="shared" ref="V11:V46" si="34">J11*$V$6</f>
        <v>415.9681908</v>
      </c>
      <c r="W11" s="5">
        <f t="shared" si="6"/>
        <v>415.9681908</v>
      </c>
      <c r="Y11" s="5"/>
      <c r="Z11" s="5">
        <f t="shared" ref="Z11:Z46" si="35">J11*$Z$6</f>
        <v>44267.480415500002</v>
      </c>
      <c r="AA11" s="5">
        <f t="shared" si="7"/>
        <v>44267.480415500002</v>
      </c>
      <c r="AD11" s="5">
        <f t="shared" ref="AD11:AD46" si="36">J11*$AD$6</f>
        <v>2716.2416436999997</v>
      </c>
      <c r="AE11" s="5">
        <f t="shared" si="8"/>
        <v>2716.2416436999997</v>
      </c>
      <c r="AH11" s="5">
        <f t="shared" ref="AH11:AH46" si="37">J11*$AH$6</f>
        <v>19645.304348100002</v>
      </c>
      <c r="AI11" s="5">
        <f t="shared" si="9"/>
        <v>19645.304348100002</v>
      </c>
      <c r="AL11" s="5">
        <f t="shared" ref="AL11:AL46" si="38">J11*$AL$6</f>
        <v>15538.6717904</v>
      </c>
      <c r="AM11" s="5">
        <f t="shared" si="10"/>
        <v>15538.6717904</v>
      </c>
      <c r="AO11" s="5"/>
      <c r="AP11" s="5">
        <f t="shared" ref="AP11:AP46" si="39">J11*$AP$6</f>
        <v>4145.1268516</v>
      </c>
      <c r="AQ11" s="5">
        <f t="shared" si="11"/>
        <v>4145.1268516</v>
      </c>
      <c r="AS11" s="5"/>
      <c r="AT11" s="5">
        <f t="shared" ref="AT11:AT46" si="40">J11*$AT$6</f>
        <v>46869.579774800004</v>
      </c>
      <c r="AU11" s="5">
        <f t="shared" si="12"/>
        <v>46869.579774800004</v>
      </c>
      <c r="AV11" s="5"/>
      <c r="AW11" s="5"/>
      <c r="AX11" s="5">
        <f t="shared" ref="AX11:AX46" si="41">J11*$AX$6</f>
        <v>824.08431169999994</v>
      </c>
      <c r="AY11" s="5">
        <f t="shared" si="13"/>
        <v>824.08431169999994</v>
      </c>
      <c r="AZ11" s="5"/>
      <c r="BA11" s="5"/>
      <c r="BB11" s="5">
        <f t="shared" ref="BB11:BB46" si="42">J11*$BB$6</f>
        <v>176.00127409999999</v>
      </c>
      <c r="BC11" s="5">
        <f t="shared" si="14"/>
        <v>176.00127409999999</v>
      </c>
      <c r="BD11" s="5"/>
      <c r="BE11" s="5"/>
      <c r="BF11" s="5">
        <f t="shared" ref="BF11:BF46" si="43">J11*$BF$6</f>
        <v>168329.227266</v>
      </c>
      <c r="BG11" s="5">
        <f t="shared" si="2"/>
        <v>168329.227266</v>
      </c>
      <c r="BH11" s="5"/>
      <c r="BI11" s="5"/>
      <c r="BJ11" s="5">
        <f t="shared" ref="BJ11:BJ46" si="44">J11*$BJ$6</f>
        <v>324.6160605</v>
      </c>
      <c r="BK11" s="5">
        <f t="shared" si="15"/>
        <v>324.6160605</v>
      </c>
      <c r="BL11" s="5"/>
      <c r="BM11" s="5"/>
      <c r="BN11" s="5">
        <f t="shared" ref="BN11:BN46" si="45">J11*$BN$6</f>
        <v>192.85449729999999</v>
      </c>
      <c r="BO11" s="5">
        <f t="shared" si="16"/>
        <v>192.85449729999999</v>
      </c>
      <c r="BP11" s="5"/>
      <c r="BQ11" s="5"/>
      <c r="BR11" s="5">
        <f t="shared" ref="BR11:BR46" si="46">J11*$BR$6</f>
        <v>12033.201364799999</v>
      </c>
      <c r="BS11" s="5">
        <f t="shared" si="17"/>
        <v>12033.201364799999</v>
      </c>
      <c r="BT11" s="5"/>
      <c r="BU11" s="5"/>
      <c r="BV11" s="5">
        <f t="shared" ref="BV11:BV46" si="47">J11*$BV$6</f>
        <v>1271.0777543000002</v>
      </c>
      <c r="BW11" s="5">
        <f t="shared" si="18"/>
        <v>1271.0777543000002</v>
      </c>
      <c r="BX11" s="5"/>
      <c r="BY11" s="5"/>
      <c r="BZ11" s="5">
        <f t="shared" ref="BZ11:BZ46" si="48">J11*$BZ$6</f>
        <v>33965.1816789</v>
      </c>
      <c r="CA11" s="5">
        <f t="shared" si="19"/>
        <v>33965.1816789</v>
      </c>
      <c r="CB11" s="5"/>
      <c r="CC11" s="5"/>
      <c r="CD11" s="5">
        <f t="shared" ref="CD11:CD46" si="49">J11*$CD$6</f>
        <v>4690.5584387999997</v>
      </c>
      <c r="CE11" s="5">
        <f t="shared" si="3"/>
        <v>4690.5584387999997</v>
      </c>
      <c r="CF11" s="5"/>
      <c r="CG11" s="5"/>
      <c r="CH11" s="5">
        <f t="shared" ref="CH11:CH46" si="50">J11*$CH$6</f>
        <v>18737.719976</v>
      </c>
      <c r="CI11" s="5">
        <f t="shared" si="20"/>
        <v>18737.719976</v>
      </c>
      <c r="CJ11" s="5"/>
      <c r="CK11" s="5"/>
      <c r="CL11" s="5">
        <f t="shared" ref="CL11:CL46" si="51">J11*$CL$6</f>
        <v>150673.56082499999</v>
      </c>
      <c r="CM11" s="5">
        <f t="shared" si="21"/>
        <v>150673.56082499999</v>
      </c>
      <c r="CN11" s="5"/>
      <c r="CO11" s="5"/>
      <c r="CP11" s="5">
        <f t="shared" ref="CP11:CP46" si="52">J11*$CP$6</f>
        <v>225092.98965649999</v>
      </c>
      <c r="CQ11" s="5">
        <f t="shared" si="22"/>
        <v>225092.98965649999</v>
      </c>
      <c r="CR11" s="5"/>
      <c r="CS11" s="5"/>
      <c r="CT11" s="5">
        <f t="shared" ref="CT11:CT46" si="53">J11*$CT$6</f>
        <v>1876.0701643999998</v>
      </c>
      <c r="CU11" s="5">
        <f t="shared" si="23"/>
        <v>1876.0701643999998</v>
      </c>
      <c r="CV11" s="5"/>
      <c r="CW11" s="5"/>
      <c r="CX11" s="5">
        <f t="shared" ref="CX11:CX46" si="54">J11*$CX$6</f>
        <v>71937.025659699997</v>
      </c>
      <c r="CY11" s="5">
        <f t="shared" si="24"/>
        <v>71937.025659699997</v>
      </c>
      <c r="CZ11" s="5"/>
      <c r="DA11" s="5"/>
      <c r="DB11" s="5">
        <f t="shared" ref="DB11:DB46" si="55">J11*$DB$6</f>
        <v>120025.78292189998</v>
      </c>
      <c r="DC11" s="5">
        <f t="shared" si="25"/>
        <v>120025.78292189998</v>
      </c>
      <c r="DD11" s="5"/>
      <c r="DE11" s="5"/>
      <c r="DF11" s="5">
        <f t="shared" ref="DF11:DF46" si="56">J11*$DF$6</f>
        <v>102758.8896979</v>
      </c>
      <c r="DG11" s="5">
        <f t="shared" si="26"/>
        <v>102758.8896979</v>
      </c>
      <c r="DH11" s="5"/>
      <c r="DI11" s="5"/>
      <c r="DJ11" s="5">
        <f t="shared" ref="DJ11:DJ46" si="57">J11*$DJ$6</f>
        <v>101894.7789811</v>
      </c>
      <c r="DK11" s="5">
        <f t="shared" si="27"/>
        <v>101894.7789811</v>
      </c>
      <c r="DL11" s="5"/>
      <c r="DM11" s="5"/>
      <c r="DN11" s="5">
        <f t="shared" ref="DN11:DN46" si="58">J11*$DN$6</f>
        <v>3472.3385208999998</v>
      </c>
      <c r="DO11" s="5">
        <f t="shared" si="28"/>
        <v>3472.3385208999998</v>
      </c>
      <c r="DP11" s="5"/>
      <c r="DQ11" s="5"/>
      <c r="DR11" s="5">
        <f t="shared" ref="DR11:DR46" si="59">J11*$DR$6</f>
        <v>147742.63209939998</v>
      </c>
      <c r="DS11" s="5">
        <f t="shared" si="29"/>
        <v>147742.63209939998</v>
      </c>
      <c r="DT11" s="5"/>
      <c r="DU11" s="5"/>
      <c r="DV11" s="5">
        <f t="shared" ref="DV11:DV46" si="60">J11*$DV$6</f>
        <v>187140.10555179999</v>
      </c>
      <c r="DW11" s="5">
        <f t="shared" si="30"/>
        <v>187140.10555179999</v>
      </c>
      <c r="DX11" s="5"/>
      <c r="DY11" s="5"/>
      <c r="DZ11" s="5">
        <f t="shared" ref="DZ11:DZ46" si="61">J11*$DZ$6</f>
        <v>863.53617510000004</v>
      </c>
      <c r="EA11" s="5">
        <f t="shared" si="31"/>
        <v>863.53617510000004</v>
      </c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</row>
    <row r="12" spans="1:174" x14ac:dyDescent="0.2">
      <c r="A12" s="33">
        <v>41365</v>
      </c>
      <c r="B12" t="s">
        <v>18</v>
      </c>
      <c r="C12" s="3">
        <v>4510000</v>
      </c>
      <c r="D12" s="3">
        <v>598375</v>
      </c>
      <c r="F12" s="3">
        <v>1316764</v>
      </c>
      <c r="I12" s="3">
        <f t="shared" ref="I12:I46" si="62">C12+E12+G12</f>
        <v>4510000</v>
      </c>
      <c r="J12" s="3">
        <f t="shared" si="4"/>
        <v>1915139</v>
      </c>
      <c r="K12" s="3">
        <f t="shared" si="0"/>
        <v>6425139</v>
      </c>
      <c r="M12" s="5">
        <f>I12*$N$6</f>
        <v>1006771.81</v>
      </c>
      <c r="N12" s="5">
        <f t="shared" si="32"/>
        <v>427518.39410900004</v>
      </c>
      <c r="O12" s="5">
        <f t="shared" si="1"/>
        <v>1434290.204109</v>
      </c>
      <c r="Q12" s="5">
        <f t="shared" ref="Q12:Q46" si="63">U12+Y12+AC12+AG12+AK12+AO12+AS12+AW12+BA12+BE12+BI12+BM12+BQ12+BU12+BY12+CC12+CG12+CK12+CO12+CS12+CW12+DA12+DE12+DI12+DM12+DQ12+DU12+DY12+EC12</f>
        <v>3503228.189999999</v>
      </c>
      <c r="R12" s="3">
        <f t="shared" si="33"/>
        <v>1487620.6058910002</v>
      </c>
      <c r="S12" s="5">
        <f t="shared" si="5"/>
        <v>4990848.795890999</v>
      </c>
      <c r="U12" s="5">
        <f>I12*$V$6</f>
        <v>979.572</v>
      </c>
      <c r="V12" s="5">
        <f t="shared" si="34"/>
        <v>415.9681908</v>
      </c>
      <c r="W12" s="5">
        <f t="shared" si="6"/>
        <v>1395.5401907999999</v>
      </c>
      <c r="Y12" s="5">
        <f>I12*$Z$6</f>
        <v>104246.395</v>
      </c>
      <c r="Z12" s="5">
        <f t="shared" si="35"/>
        <v>44267.480415500002</v>
      </c>
      <c r="AA12" s="5">
        <f t="shared" si="7"/>
        <v>148513.87541550002</v>
      </c>
      <c r="AC12" s="5">
        <f>I12*$AD$6</f>
        <v>6396.5329999999994</v>
      </c>
      <c r="AD12" s="5">
        <f t="shared" si="36"/>
        <v>2716.2416436999997</v>
      </c>
      <c r="AE12" s="5">
        <f t="shared" si="8"/>
        <v>9112.7746436999987</v>
      </c>
      <c r="AG12" s="5">
        <f>I12*$AH$6</f>
        <v>46263.129000000001</v>
      </c>
      <c r="AH12" s="5">
        <f t="shared" si="37"/>
        <v>19645.304348100002</v>
      </c>
      <c r="AI12" s="5">
        <f t="shared" si="9"/>
        <v>65908.433348100007</v>
      </c>
      <c r="AK12" s="5">
        <f>I12*$AL$6</f>
        <v>36592.336000000003</v>
      </c>
      <c r="AL12" s="5">
        <f t="shared" si="38"/>
        <v>15538.6717904</v>
      </c>
      <c r="AM12" s="5">
        <f t="shared" si="10"/>
        <v>52131.007790400006</v>
      </c>
      <c r="AO12" s="5">
        <f>I12*$AP$6</f>
        <v>9761.4439999999995</v>
      </c>
      <c r="AP12" s="5">
        <f t="shared" si="39"/>
        <v>4145.1268516</v>
      </c>
      <c r="AQ12" s="5">
        <f t="shared" si="11"/>
        <v>13906.5708516</v>
      </c>
      <c r="AS12" s="5">
        <f>I12*$AT$6</f>
        <v>110374.132</v>
      </c>
      <c r="AT12" s="5">
        <f t="shared" si="40"/>
        <v>46869.579774800004</v>
      </c>
      <c r="AU12" s="5">
        <f t="shared" si="12"/>
        <v>157243.7117748</v>
      </c>
      <c r="AV12" s="5"/>
      <c r="AW12" s="5">
        <f>I12*$AX$6</f>
        <v>1940.653</v>
      </c>
      <c r="AX12" s="5">
        <f t="shared" si="41"/>
        <v>824.08431169999994</v>
      </c>
      <c r="AY12" s="5">
        <f t="shared" si="13"/>
        <v>2764.7373116999997</v>
      </c>
      <c r="AZ12" s="5"/>
      <c r="BA12" s="5">
        <f>I12*$BB$6</f>
        <v>414.46899999999999</v>
      </c>
      <c r="BB12" s="5">
        <f t="shared" si="42"/>
        <v>176.00127409999999</v>
      </c>
      <c r="BC12" s="5">
        <f t="shared" si="14"/>
        <v>590.47027409999998</v>
      </c>
      <c r="BD12" s="5"/>
      <c r="BE12" s="5">
        <f>I12*$BF$6</f>
        <v>396401.94</v>
      </c>
      <c r="BF12" s="5">
        <f t="shared" si="43"/>
        <v>168329.227266</v>
      </c>
      <c r="BG12" s="5">
        <f t="shared" si="2"/>
        <v>564731.16726600006</v>
      </c>
      <c r="BH12" s="5"/>
      <c r="BI12" s="5">
        <f>I12*$BJ$6</f>
        <v>764.44500000000005</v>
      </c>
      <c r="BJ12" s="5">
        <f t="shared" si="44"/>
        <v>324.6160605</v>
      </c>
      <c r="BK12" s="5">
        <f t="shared" si="15"/>
        <v>1089.0610605000002</v>
      </c>
      <c r="BL12" s="5"/>
      <c r="BM12" s="5">
        <f>I12*$BN$6</f>
        <v>454.15699999999998</v>
      </c>
      <c r="BN12" s="5">
        <f t="shared" si="45"/>
        <v>192.85449729999999</v>
      </c>
      <c r="BO12" s="5">
        <f t="shared" si="16"/>
        <v>647.01149729999997</v>
      </c>
      <c r="BP12" s="5"/>
      <c r="BQ12" s="5">
        <f>I12*$BR$6</f>
        <v>28337.232</v>
      </c>
      <c r="BR12" s="5">
        <f t="shared" si="46"/>
        <v>12033.201364799999</v>
      </c>
      <c r="BS12" s="5">
        <f t="shared" si="17"/>
        <v>40370.433364800003</v>
      </c>
      <c r="BT12" s="5"/>
      <c r="BU12" s="5">
        <f>I12*$BV$6</f>
        <v>2993.2870000000003</v>
      </c>
      <c r="BV12" s="5">
        <f t="shared" si="47"/>
        <v>1271.0777543000002</v>
      </c>
      <c r="BW12" s="5">
        <f t="shared" si="18"/>
        <v>4264.3647543000006</v>
      </c>
      <c r="BX12" s="5"/>
      <c r="BY12" s="5">
        <f>I12*$BZ$6</f>
        <v>79985.301000000007</v>
      </c>
      <c r="BZ12" s="5">
        <f t="shared" si="48"/>
        <v>33965.1816789</v>
      </c>
      <c r="CA12" s="5">
        <f t="shared" si="19"/>
        <v>113950.48267890001</v>
      </c>
      <c r="CB12" s="5"/>
      <c r="CC12" s="5">
        <f>I12*$CD$6</f>
        <v>11045.892</v>
      </c>
      <c r="CD12" s="5">
        <f t="shared" si="49"/>
        <v>4690.5584387999997</v>
      </c>
      <c r="CE12" s="5">
        <f t="shared" si="3"/>
        <v>15736.450438799999</v>
      </c>
      <c r="CF12" s="5"/>
      <c r="CG12" s="5">
        <f>I12*$CH$6</f>
        <v>44125.84</v>
      </c>
      <c r="CH12" s="5">
        <f t="shared" si="50"/>
        <v>18737.719976</v>
      </c>
      <c r="CI12" s="5">
        <f t="shared" si="20"/>
        <v>62863.559975999997</v>
      </c>
      <c r="CJ12" s="5"/>
      <c r="CK12" s="5">
        <f>I12*$CL$6</f>
        <v>354824.25</v>
      </c>
      <c r="CL12" s="5">
        <f t="shared" si="51"/>
        <v>150673.56082499999</v>
      </c>
      <c r="CM12" s="5">
        <f t="shared" si="21"/>
        <v>505497.81082499999</v>
      </c>
      <c r="CN12" s="5"/>
      <c r="CO12" s="5">
        <f>I12*$CP$6</f>
        <v>530076.08499999996</v>
      </c>
      <c r="CP12" s="5">
        <f t="shared" si="52"/>
        <v>225092.98965649999</v>
      </c>
      <c r="CQ12" s="5">
        <f t="shared" si="22"/>
        <v>755169.07465650002</v>
      </c>
      <c r="CR12" s="5"/>
      <c r="CS12" s="5">
        <f>I12*$CT$6</f>
        <v>4417.9960000000001</v>
      </c>
      <c r="CT12" s="5">
        <f t="shared" si="53"/>
        <v>1876.0701643999998</v>
      </c>
      <c r="CU12" s="5">
        <f t="shared" si="23"/>
        <v>6294.0661644000002</v>
      </c>
      <c r="CV12" s="5"/>
      <c r="CW12" s="5">
        <f>I12*$CX$6</f>
        <v>169405.973</v>
      </c>
      <c r="CX12" s="5">
        <f t="shared" si="54"/>
        <v>71937.025659699997</v>
      </c>
      <c r="CY12" s="5">
        <f t="shared" si="24"/>
        <v>241342.99865969998</v>
      </c>
      <c r="CZ12" s="5"/>
      <c r="DA12" s="5">
        <f>I12*$DB$6</f>
        <v>282651.17099999997</v>
      </c>
      <c r="DB12" s="5">
        <f t="shared" si="55"/>
        <v>120025.78292189998</v>
      </c>
      <c r="DC12" s="5">
        <f t="shared" si="25"/>
        <v>402676.95392189996</v>
      </c>
      <c r="DD12" s="5"/>
      <c r="DE12" s="5">
        <f>I12*$DF$6</f>
        <v>241989.011</v>
      </c>
      <c r="DF12" s="5">
        <f t="shared" si="56"/>
        <v>102758.8896979</v>
      </c>
      <c r="DG12" s="5">
        <f t="shared" si="26"/>
        <v>344747.90069789998</v>
      </c>
      <c r="DH12" s="5"/>
      <c r="DI12" s="5">
        <f>I12*$DJ$6</f>
        <v>239954.09899999999</v>
      </c>
      <c r="DJ12" s="5">
        <f t="shared" si="57"/>
        <v>101894.7789811</v>
      </c>
      <c r="DK12" s="5">
        <f t="shared" si="27"/>
        <v>341848.8779811</v>
      </c>
      <c r="DL12" s="5"/>
      <c r="DM12" s="5">
        <f>I12*$DN$6</f>
        <v>8177.0810000000001</v>
      </c>
      <c r="DN12" s="5">
        <f t="shared" si="58"/>
        <v>3472.3385208999998</v>
      </c>
      <c r="DO12" s="5">
        <f t="shared" si="28"/>
        <v>11649.419520899999</v>
      </c>
      <c r="DP12" s="5"/>
      <c r="DQ12" s="5">
        <f>I12*$DR$6</f>
        <v>347922.14599999995</v>
      </c>
      <c r="DR12" s="5">
        <f t="shared" si="59"/>
        <v>147742.63209939998</v>
      </c>
      <c r="DS12" s="5">
        <f t="shared" si="29"/>
        <v>495664.77809939993</v>
      </c>
      <c r="DT12" s="5"/>
      <c r="DU12" s="5">
        <f>I12*$DV$6</f>
        <v>440700.06200000003</v>
      </c>
      <c r="DV12" s="5">
        <f t="shared" si="60"/>
        <v>187140.10555179999</v>
      </c>
      <c r="DW12" s="5">
        <f t="shared" si="30"/>
        <v>627840.16755180003</v>
      </c>
      <c r="DX12" s="5"/>
      <c r="DY12" s="5">
        <f>I12*$DZ$6</f>
        <v>2033.559</v>
      </c>
      <c r="DZ12" s="5">
        <f t="shared" si="61"/>
        <v>863.53617510000004</v>
      </c>
      <c r="EA12" s="5">
        <f t="shared" si="31"/>
        <v>2897.0951751000002</v>
      </c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</row>
    <row r="13" spans="1:174" x14ac:dyDescent="0.2">
      <c r="A13" s="33">
        <v>41548</v>
      </c>
      <c r="D13" s="3">
        <v>530725</v>
      </c>
      <c r="F13" s="3">
        <v>1316764</v>
      </c>
      <c r="J13" s="3">
        <f t="shared" si="4"/>
        <v>1847489</v>
      </c>
      <c r="K13" s="3">
        <f t="shared" si="0"/>
        <v>1847489</v>
      </c>
      <c r="N13" s="5">
        <f t="shared" si="32"/>
        <v>412416.81695900002</v>
      </c>
      <c r="O13" s="5">
        <f t="shared" si="1"/>
        <v>412416.81695900002</v>
      </c>
      <c r="Q13" s="5"/>
      <c r="R13" s="3">
        <f t="shared" si="33"/>
        <v>1435072.183041</v>
      </c>
      <c r="S13" s="5">
        <f t="shared" si="5"/>
        <v>1435072.183041</v>
      </c>
      <c r="U13" s="5"/>
      <c r="V13" s="5">
        <f t="shared" si="34"/>
        <v>401.2746108</v>
      </c>
      <c r="W13" s="5">
        <f t="shared" si="6"/>
        <v>401.2746108</v>
      </c>
      <c r="Y13" s="5"/>
      <c r="Z13" s="5">
        <f t="shared" si="35"/>
        <v>42703.784490500002</v>
      </c>
      <c r="AA13" s="5">
        <f t="shared" si="7"/>
        <v>42703.784490500002</v>
      </c>
      <c r="AD13" s="5">
        <f t="shared" si="36"/>
        <v>2620.2936486999997</v>
      </c>
      <c r="AE13" s="5">
        <f t="shared" si="8"/>
        <v>2620.2936486999997</v>
      </c>
      <c r="AH13" s="5">
        <f t="shared" si="37"/>
        <v>18951.357413100002</v>
      </c>
      <c r="AI13" s="5">
        <f t="shared" si="9"/>
        <v>18951.357413100002</v>
      </c>
      <c r="AL13" s="5">
        <f t="shared" si="38"/>
        <v>14989.786750400001</v>
      </c>
      <c r="AM13" s="5">
        <f t="shared" si="10"/>
        <v>14989.786750400001</v>
      </c>
      <c r="AO13" s="5"/>
      <c r="AP13" s="5">
        <f t="shared" si="39"/>
        <v>3998.7051916</v>
      </c>
      <c r="AQ13" s="5">
        <f t="shared" si="11"/>
        <v>3998.7051916</v>
      </c>
      <c r="AS13" s="5"/>
      <c r="AT13" s="5">
        <f t="shared" si="40"/>
        <v>45213.967794800003</v>
      </c>
      <c r="AU13" s="5">
        <f t="shared" si="12"/>
        <v>45213.967794800003</v>
      </c>
      <c r="AV13" s="5"/>
      <c r="AW13" s="5"/>
      <c r="AX13" s="5">
        <f t="shared" si="41"/>
        <v>794.97451669999998</v>
      </c>
      <c r="AY13" s="5">
        <f t="shared" si="13"/>
        <v>794.97451669999998</v>
      </c>
      <c r="AZ13" s="5"/>
      <c r="BA13" s="5"/>
      <c r="BB13" s="5">
        <f t="shared" si="42"/>
        <v>169.78423910000001</v>
      </c>
      <c r="BC13" s="5">
        <f t="shared" si="14"/>
        <v>169.78423910000001</v>
      </c>
      <c r="BD13" s="5"/>
      <c r="BE13" s="5"/>
      <c r="BF13" s="5">
        <f t="shared" si="43"/>
        <v>162383.19816599999</v>
      </c>
      <c r="BG13" s="5">
        <f t="shared" si="2"/>
        <v>162383.19816599999</v>
      </c>
      <c r="BH13" s="5"/>
      <c r="BI13" s="5"/>
      <c r="BJ13" s="5">
        <f t="shared" si="44"/>
        <v>313.14938549999999</v>
      </c>
      <c r="BK13" s="5">
        <f t="shared" si="15"/>
        <v>313.14938549999999</v>
      </c>
      <c r="BL13" s="5"/>
      <c r="BM13" s="5"/>
      <c r="BN13" s="5">
        <f t="shared" si="45"/>
        <v>186.04214229999999</v>
      </c>
      <c r="BO13" s="5">
        <f t="shared" si="16"/>
        <v>186.04214229999999</v>
      </c>
      <c r="BP13" s="5"/>
      <c r="BQ13" s="5"/>
      <c r="BR13" s="5">
        <f t="shared" si="46"/>
        <v>11608.1428848</v>
      </c>
      <c r="BS13" s="5">
        <f t="shared" si="17"/>
        <v>11608.1428848</v>
      </c>
      <c r="BT13" s="5"/>
      <c r="BU13" s="5"/>
      <c r="BV13" s="5">
        <f t="shared" si="47"/>
        <v>1226.1784493</v>
      </c>
      <c r="BW13" s="5">
        <f t="shared" si="18"/>
        <v>1226.1784493</v>
      </c>
      <c r="BX13" s="5"/>
      <c r="BY13" s="5"/>
      <c r="BZ13" s="5">
        <f t="shared" si="48"/>
        <v>32765.402163900002</v>
      </c>
      <c r="CA13" s="5">
        <f t="shared" si="19"/>
        <v>32765.402163900002</v>
      </c>
      <c r="CB13" s="5"/>
      <c r="CC13" s="5"/>
      <c r="CD13" s="5">
        <f t="shared" si="49"/>
        <v>4524.8700588000002</v>
      </c>
      <c r="CE13" s="5">
        <f t="shared" si="3"/>
        <v>4524.8700588000002</v>
      </c>
      <c r="CF13" s="5"/>
      <c r="CG13" s="5"/>
      <c r="CH13" s="5">
        <f t="shared" si="50"/>
        <v>18075.832375999998</v>
      </c>
      <c r="CI13" s="5">
        <f t="shared" si="20"/>
        <v>18075.832375999998</v>
      </c>
      <c r="CJ13" s="5"/>
      <c r="CK13" s="5"/>
      <c r="CL13" s="5">
        <f t="shared" si="51"/>
        <v>145351.197075</v>
      </c>
      <c r="CM13" s="5">
        <f t="shared" si="21"/>
        <v>145351.197075</v>
      </c>
      <c r="CN13" s="5"/>
      <c r="CO13" s="5"/>
      <c r="CP13" s="5">
        <f t="shared" si="52"/>
        <v>217141.84838149999</v>
      </c>
      <c r="CQ13" s="5">
        <f t="shared" si="22"/>
        <v>217141.84838149999</v>
      </c>
      <c r="CR13" s="5"/>
      <c r="CS13" s="5"/>
      <c r="CT13" s="5">
        <f t="shared" si="53"/>
        <v>1809.8002243999999</v>
      </c>
      <c r="CU13" s="5">
        <f t="shared" si="23"/>
        <v>1809.8002243999999</v>
      </c>
      <c r="CV13" s="5"/>
      <c r="CW13" s="5"/>
      <c r="CX13" s="5">
        <f t="shared" si="54"/>
        <v>69395.936064699999</v>
      </c>
      <c r="CY13" s="5">
        <f t="shared" si="24"/>
        <v>69395.936064699999</v>
      </c>
      <c r="CZ13" s="5"/>
      <c r="DA13" s="5"/>
      <c r="DB13" s="5">
        <f t="shared" si="55"/>
        <v>115786.0153569</v>
      </c>
      <c r="DC13" s="5">
        <f t="shared" si="25"/>
        <v>115786.0153569</v>
      </c>
      <c r="DD13" s="5"/>
      <c r="DE13" s="5"/>
      <c r="DF13" s="5">
        <f t="shared" si="56"/>
        <v>99129.054532900002</v>
      </c>
      <c r="DG13" s="5">
        <f t="shared" si="26"/>
        <v>99129.054532900002</v>
      </c>
      <c r="DH13" s="5"/>
      <c r="DI13" s="5"/>
      <c r="DJ13" s="5">
        <f t="shared" si="57"/>
        <v>98295.467496099998</v>
      </c>
      <c r="DK13" s="5">
        <f t="shared" si="27"/>
        <v>98295.467496099998</v>
      </c>
      <c r="DL13" s="5"/>
      <c r="DM13" s="5"/>
      <c r="DN13" s="5">
        <f t="shared" si="58"/>
        <v>3349.6823058999998</v>
      </c>
      <c r="DO13" s="5">
        <f t="shared" si="28"/>
        <v>3349.6823058999998</v>
      </c>
      <c r="DP13" s="5"/>
      <c r="DQ13" s="5"/>
      <c r="DR13" s="5">
        <f t="shared" si="59"/>
        <v>142523.7999094</v>
      </c>
      <c r="DS13" s="5">
        <f t="shared" si="29"/>
        <v>142523.7999094</v>
      </c>
      <c r="DT13" s="5"/>
      <c r="DU13" s="5"/>
      <c r="DV13" s="5">
        <f t="shared" si="60"/>
        <v>180529.60462180001</v>
      </c>
      <c r="DW13" s="5">
        <f t="shared" si="30"/>
        <v>180529.60462180001</v>
      </c>
      <c r="DX13" s="5"/>
      <c r="DY13" s="5"/>
      <c r="DZ13" s="5">
        <f t="shared" si="61"/>
        <v>833.03279010000006</v>
      </c>
      <c r="EA13" s="5">
        <f t="shared" si="31"/>
        <v>833.03279010000006</v>
      </c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</row>
    <row r="14" spans="1:174" x14ac:dyDescent="0.2">
      <c r="A14" s="33">
        <v>41730</v>
      </c>
      <c r="C14" s="3">
        <v>4650000</v>
      </c>
      <c r="D14" s="3">
        <v>530725</v>
      </c>
      <c r="F14" s="3">
        <v>1316764</v>
      </c>
      <c r="I14" s="3">
        <f t="shared" si="62"/>
        <v>4650000</v>
      </c>
      <c r="J14" s="3">
        <f t="shared" si="4"/>
        <v>1847489</v>
      </c>
      <c r="K14" s="3">
        <f t="shared" si="0"/>
        <v>6497489</v>
      </c>
      <c r="M14" s="5">
        <f>I14*$N$6</f>
        <v>1038024.15</v>
      </c>
      <c r="N14" s="5">
        <f t="shared" si="32"/>
        <v>412416.81695900002</v>
      </c>
      <c r="O14" s="5">
        <f t="shared" si="1"/>
        <v>1450440.9669590001</v>
      </c>
      <c r="Q14" s="5">
        <f t="shared" si="63"/>
        <v>3611975.8500000006</v>
      </c>
      <c r="R14" s="3">
        <f t="shared" si="33"/>
        <v>1435072.183041</v>
      </c>
      <c r="S14" s="5">
        <f t="shared" si="5"/>
        <v>5047048.0330410004</v>
      </c>
      <c r="U14" s="5">
        <f>I14*$V$6</f>
        <v>1009.98</v>
      </c>
      <c r="V14" s="5">
        <f t="shared" si="34"/>
        <v>401.2746108</v>
      </c>
      <c r="W14" s="5">
        <f t="shared" si="6"/>
        <v>1411.2546108000001</v>
      </c>
      <c r="Y14" s="5">
        <f>I14*$Z$6</f>
        <v>107482.425</v>
      </c>
      <c r="Z14" s="5">
        <f t="shared" si="35"/>
        <v>42703.784490500002</v>
      </c>
      <c r="AA14" s="5">
        <f t="shared" si="7"/>
        <v>150186.20949050001</v>
      </c>
      <c r="AC14" s="5">
        <f>I14*$AD$6</f>
        <v>6595.0949999999993</v>
      </c>
      <c r="AD14" s="5">
        <f t="shared" si="36"/>
        <v>2620.2936486999997</v>
      </c>
      <c r="AE14" s="5">
        <f t="shared" si="8"/>
        <v>9215.3886486999982</v>
      </c>
      <c r="AG14" s="5">
        <f>I14*$AH$6</f>
        <v>47699.235000000001</v>
      </c>
      <c r="AH14" s="5">
        <f t="shared" si="37"/>
        <v>18951.357413100002</v>
      </c>
      <c r="AI14" s="5">
        <f t="shared" si="9"/>
        <v>66650.592413100007</v>
      </c>
      <c r="AK14" s="5">
        <f>I14*$AL$6</f>
        <v>37728.239999999998</v>
      </c>
      <c r="AL14" s="5">
        <f t="shared" si="38"/>
        <v>14989.786750400001</v>
      </c>
      <c r="AM14" s="5">
        <f t="shared" si="10"/>
        <v>52718.0267504</v>
      </c>
      <c r="AO14" s="5">
        <f>I14*$AP$6</f>
        <v>10064.459999999999</v>
      </c>
      <c r="AP14" s="5">
        <f t="shared" si="39"/>
        <v>3998.7051916</v>
      </c>
      <c r="AQ14" s="5">
        <f t="shared" si="11"/>
        <v>14063.165191599999</v>
      </c>
      <c r="AS14" s="5">
        <f>I14*$AT$6</f>
        <v>113800.38</v>
      </c>
      <c r="AT14" s="5">
        <f t="shared" si="40"/>
        <v>45213.967794800003</v>
      </c>
      <c r="AU14" s="5">
        <f t="shared" si="12"/>
        <v>159014.34779480001</v>
      </c>
      <c r="AV14" s="5"/>
      <c r="AW14" s="5">
        <f>I14*$AX$6</f>
        <v>2000.895</v>
      </c>
      <c r="AX14" s="5">
        <f t="shared" si="41"/>
        <v>794.97451669999998</v>
      </c>
      <c r="AY14" s="5">
        <f t="shared" si="13"/>
        <v>2795.8695167000001</v>
      </c>
      <c r="AZ14" s="5"/>
      <c r="BA14" s="5">
        <f>I14*$BB$6</f>
        <v>427.33499999999998</v>
      </c>
      <c r="BB14" s="5">
        <f t="shared" si="42"/>
        <v>169.78423910000001</v>
      </c>
      <c r="BC14" s="5">
        <f t="shared" si="14"/>
        <v>597.11923909999996</v>
      </c>
      <c r="BD14" s="5"/>
      <c r="BE14" s="5">
        <f>I14*$BF$6</f>
        <v>408707.1</v>
      </c>
      <c r="BF14" s="5">
        <f t="shared" si="43"/>
        <v>162383.19816599999</v>
      </c>
      <c r="BG14" s="5">
        <f t="shared" si="2"/>
        <v>571090.29816599994</v>
      </c>
      <c r="BH14" s="5"/>
      <c r="BI14" s="5">
        <f>I14*$BJ$6</f>
        <v>788.17499999999995</v>
      </c>
      <c r="BJ14" s="5">
        <f t="shared" si="44"/>
        <v>313.14938549999999</v>
      </c>
      <c r="BK14" s="5">
        <f t="shared" si="15"/>
        <v>1101.3243855000001</v>
      </c>
      <c r="BL14" s="5"/>
      <c r="BM14" s="5">
        <f>I14*$BN$6</f>
        <v>468.255</v>
      </c>
      <c r="BN14" s="5">
        <f t="shared" si="45"/>
        <v>186.04214229999999</v>
      </c>
      <c r="BO14" s="5">
        <f t="shared" si="16"/>
        <v>654.29714230000002</v>
      </c>
      <c r="BP14" s="5"/>
      <c r="BQ14" s="5">
        <f>I14*$BR$6</f>
        <v>29216.880000000001</v>
      </c>
      <c r="BR14" s="5">
        <f t="shared" si="46"/>
        <v>11608.1428848</v>
      </c>
      <c r="BS14" s="5">
        <f t="shared" si="17"/>
        <v>40825.022884799997</v>
      </c>
      <c r="BT14" s="5"/>
      <c r="BU14" s="5">
        <f>I14*$BV$6</f>
        <v>3086.2049999999999</v>
      </c>
      <c r="BV14" s="5">
        <f t="shared" si="47"/>
        <v>1226.1784493</v>
      </c>
      <c r="BW14" s="5">
        <f t="shared" si="18"/>
        <v>4312.3834492999995</v>
      </c>
      <c r="BX14" s="5"/>
      <c r="BY14" s="5">
        <f>I14*$BZ$6</f>
        <v>82468.214999999997</v>
      </c>
      <c r="BZ14" s="5">
        <f t="shared" si="48"/>
        <v>32765.402163900002</v>
      </c>
      <c r="CA14" s="5">
        <f t="shared" si="19"/>
        <v>115233.61716389999</v>
      </c>
      <c r="CB14" s="5"/>
      <c r="CC14" s="5">
        <f>I14*$CD$6</f>
        <v>11388.779999999999</v>
      </c>
      <c r="CD14" s="5">
        <f t="shared" si="49"/>
        <v>4524.8700588000002</v>
      </c>
      <c r="CE14" s="5">
        <f t="shared" si="3"/>
        <v>15913.650058799998</v>
      </c>
      <c r="CF14" s="5"/>
      <c r="CG14" s="5">
        <f>I14*$CH$6</f>
        <v>45495.6</v>
      </c>
      <c r="CH14" s="5">
        <f t="shared" si="50"/>
        <v>18075.832375999998</v>
      </c>
      <c r="CI14" s="5">
        <f t="shared" si="20"/>
        <v>63571.432375999997</v>
      </c>
      <c r="CJ14" s="5"/>
      <c r="CK14" s="5">
        <f>I14*$CL$6</f>
        <v>365838.75</v>
      </c>
      <c r="CL14" s="5">
        <f t="shared" si="51"/>
        <v>145351.197075</v>
      </c>
      <c r="CM14" s="5">
        <f t="shared" si="21"/>
        <v>511189.94707500003</v>
      </c>
      <c r="CN14" s="5"/>
      <c r="CO14" s="5">
        <f>I14*$CP$6</f>
        <v>546530.77500000002</v>
      </c>
      <c r="CP14" s="5">
        <f t="shared" si="52"/>
        <v>217141.84838149999</v>
      </c>
      <c r="CQ14" s="5">
        <f t="shared" si="22"/>
        <v>763672.62338150002</v>
      </c>
      <c r="CR14" s="5"/>
      <c r="CS14" s="5">
        <f>I14*$CT$6</f>
        <v>4555.1399999999994</v>
      </c>
      <c r="CT14" s="5">
        <f t="shared" si="53"/>
        <v>1809.8002243999999</v>
      </c>
      <c r="CU14" s="5">
        <f t="shared" si="23"/>
        <v>6364.9402243999994</v>
      </c>
      <c r="CV14" s="5"/>
      <c r="CW14" s="5">
        <f>I14*$CX$6</f>
        <v>174664.69500000001</v>
      </c>
      <c r="CX14" s="5">
        <f t="shared" si="54"/>
        <v>69395.936064699999</v>
      </c>
      <c r="CY14" s="5">
        <f t="shared" si="24"/>
        <v>244060.63106470002</v>
      </c>
      <c r="CZ14" s="5"/>
      <c r="DA14" s="5">
        <f>I14*$DB$6</f>
        <v>291425.26499999996</v>
      </c>
      <c r="DB14" s="5">
        <f t="shared" si="55"/>
        <v>115786.0153569</v>
      </c>
      <c r="DC14" s="5">
        <f t="shared" si="25"/>
        <v>407211.28035689995</v>
      </c>
      <c r="DD14" s="5"/>
      <c r="DE14" s="5">
        <f>I14*$DF$6</f>
        <v>249500.86499999999</v>
      </c>
      <c r="DF14" s="5">
        <f t="shared" si="56"/>
        <v>99129.054532900002</v>
      </c>
      <c r="DG14" s="5">
        <f t="shared" si="26"/>
        <v>348629.91953289998</v>
      </c>
      <c r="DH14" s="5"/>
      <c r="DI14" s="5">
        <f>I14*$DJ$6</f>
        <v>247402.785</v>
      </c>
      <c r="DJ14" s="5">
        <f t="shared" si="57"/>
        <v>98295.467496099998</v>
      </c>
      <c r="DK14" s="5">
        <f t="shared" si="27"/>
        <v>345698.25249610003</v>
      </c>
      <c r="DL14" s="5"/>
      <c r="DM14" s="5">
        <f>I14*$DN$6</f>
        <v>8430.9150000000009</v>
      </c>
      <c r="DN14" s="5">
        <f t="shared" si="58"/>
        <v>3349.6823058999998</v>
      </c>
      <c r="DO14" s="5">
        <f t="shared" si="28"/>
        <v>11780.597305900001</v>
      </c>
      <c r="DP14" s="5"/>
      <c r="DQ14" s="5">
        <f>I14*$DR$6</f>
        <v>358722.38999999996</v>
      </c>
      <c r="DR14" s="5">
        <f t="shared" si="59"/>
        <v>142523.7999094</v>
      </c>
      <c r="DS14" s="5">
        <f t="shared" si="29"/>
        <v>501246.18990939995</v>
      </c>
      <c r="DT14" s="5"/>
      <c r="DU14" s="5">
        <f>I14*$DV$6</f>
        <v>454380.33</v>
      </c>
      <c r="DV14" s="5">
        <f t="shared" si="60"/>
        <v>180529.60462180001</v>
      </c>
      <c r="DW14" s="5">
        <f t="shared" si="30"/>
        <v>634909.93462179997</v>
      </c>
      <c r="DX14" s="5"/>
      <c r="DY14" s="5">
        <f>I14*$DZ$6</f>
        <v>2096.6849999999999</v>
      </c>
      <c r="DZ14" s="5">
        <f t="shared" si="61"/>
        <v>833.03279010000006</v>
      </c>
      <c r="EA14" s="5">
        <f t="shared" si="31"/>
        <v>2929.7177901</v>
      </c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</row>
    <row r="15" spans="1:174" x14ac:dyDescent="0.2">
      <c r="A15" s="33">
        <v>41913</v>
      </c>
      <c r="D15" s="3">
        <v>437725</v>
      </c>
      <c r="F15" s="3">
        <v>1316764</v>
      </c>
      <c r="J15" s="3">
        <f t="shared" si="4"/>
        <v>1754489</v>
      </c>
      <c r="K15" s="3">
        <f t="shared" si="0"/>
        <v>1754489</v>
      </c>
      <c r="N15" s="5">
        <f t="shared" si="32"/>
        <v>391656.33395900001</v>
      </c>
      <c r="O15" s="5">
        <f t="shared" si="1"/>
        <v>391656.33395900001</v>
      </c>
      <c r="Q15" s="5"/>
      <c r="R15" s="3">
        <f t="shared" si="33"/>
        <v>1362832.6660410003</v>
      </c>
      <c r="S15" s="5">
        <f t="shared" si="5"/>
        <v>1362832.6660410003</v>
      </c>
      <c r="U15" s="5"/>
      <c r="V15" s="5">
        <f t="shared" si="34"/>
        <v>381.07501079999997</v>
      </c>
      <c r="W15" s="5">
        <f t="shared" si="6"/>
        <v>381.07501079999997</v>
      </c>
      <c r="Y15" s="5"/>
      <c r="Z15" s="5">
        <f t="shared" si="35"/>
        <v>40554.135990499999</v>
      </c>
      <c r="AA15" s="5">
        <f t="shared" si="7"/>
        <v>40554.135990499999</v>
      </c>
      <c r="AD15" s="5">
        <f t="shared" si="36"/>
        <v>2488.3917486999999</v>
      </c>
      <c r="AE15" s="5">
        <f t="shared" si="8"/>
        <v>2488.3917486999999</v>
      </c>
      <c r="AH15" s="5">
        <f t="shared" si="37"/>
        <v>17997.372713100001</v>
      </c>
      <c r="AI15" s="5">
        <f t="shared" si="9"/>
        <v>17997.372713100001</v>
      </c>
      <c r="AL15" s="5">
        <f t="shared" si="38"/>
        <v>14235.2219504</v>
      </c>
      <c r="AM15" s="5">
        <f t="shared" si="10"/>
        <v>14235.2219504</v>
      </c>
      <c r="AO15" s="5"/>
      <c r="AP15" s="5">
        <f t="shared" si="39"/>
        <v>3797.4159915999999</v>
      </c>
      <c r="AQ15" s="5">
        <f t="shared" si="11"/>
        <v>3797.4159915999999</v>
      </c>
      <c r="AS15" s="5"/>
      <c r="AT15" s="5">
        <f t="shared" si="40"/>
        <v>42937.960194799998</v>
      </c>
      <c r="AU15" s="5">
        <f t="shared" si="12"/>
        <v>42937.960194799998</v>
      </c>
      <c r="AV15" s="5"/>
      <c r="AW15" s="5"/>
      <c r="AX15" s="5">
        <f t="shared" si="41"/>
        <v>754.95661670000004</v>
      </c>
      <c r="AY15" s="5">
        <f t="shared" si="13"/>
        <v>754.95661670000004</v>
      </c>
      <c r="AZ15" s="5"/>
      <c r="BA15" s="5"/>
      <c r="BB15" s="5">
        <f t="shared" si="42"/>
        <v>161.23753909999999</v>
      </c>
      <c r="BC15" s="5">
        <f t="shared" si="14"/>
        <v>161.23753909999999</v>
      </c>
      <c r="BD15" s="5"/>
      <c r="BE15" s="5"/>
      <c r="BF15" s="5">
        <f t="shared" si="43"/>
        <v>154209.05616599999</v>
      </c>
      <c r="BG15" s="5">
        <f t="shared" si="2"/>
        <v>154209.05616599999</v>
      </c>
      <c r="BH15" s="5"/>
      <c r="BI15" s="5"/>
      <c r="BJ15" s="5">
        <f t="shared" si="44"/>
        <v>297.38588549999997</v>
      </c>
      <c r="BK15" s="5">
        <f t="shared" si="15"/>
        <v>297.38588549999997</v>
      </c>
      <c r="BL15" s="5"/>
      <c r="BM15" s="5"/>
      <c r="BN15" s="5">
        <f t="shared" si="45"/>
        <v>176.67704229999998</v>
      </c>
      <c r="BO15" s="5">
        <f t="shared" si="16"/>
        <v>176.67704229999998</v>
      </c>
      <c r="BP15" s="5"/>
      <c r="BQ15" s="5"/>
      <c r="BR15" s="5">
        <f t="shared" si="46"/>
        <v>11023.805284800001</v>
      </c>
      <c r="BS15" s="5">
        <f t="shared" si="17"/>
        <v>11023.805284800001</v>
      </c>
      <c r="BT15" s="5"/>
      <c r="BU15" s="5"/>
      <c r="BV15" s="5">
        <f t="shared" si="47"/>
        <v>1164.4543493000001</v>
      </c>
      <c r="BW15" s="5">
        <f t="shared" si="18"/>
        <v>1164.4543493000001</v>
      </c>
      <c r="BX15" s="5"/>
      <c r="BY15" s="5"/>
      <c r="BZ15" s="5">
        <f t="shared" si="48"/>
        <v>31116.037863900001</v>
      </c>
      <c r="CA15" s="5">
        <f t="shared" si="19"/>
        <v>31116.037863900001</v>
      </c>
      <c r="CB15" s="5"/>
      <c r="CC15" s="5"/>
      <c r="CD15" s="5">
        <f t="shared" si="49"/>
        <v>4297.0944588000002</v>
      </c>
      <c r="CE15" s="5">
        <f t="shared" si="3"/>
        <v>4297.0944588000002</v>
      </c>
      <c r="CF15" s="5"/>
      <c r="CG15" s="5"/>
      <c r="CH15" s="5">
        <f t="shared" si="50"/>
        <v>17165.920375999998</v>
      </c>
      <c r="CI15" s="5">
        <f t="shared" si="20"/>
        <v>17165.920375999998</v>
      </c>
      <c r="CJ15" s="5"/>
      <c r="CK15" s="5"/>
      <c r="CL15" s="5">
        <f t="shared" si="51"/>
        <v>138034.42207499998</v>
      </c>
      <c r="CM15" s="5">
        <f t="shared" si="21"/>
        <v>138034.42207499998</v>
      </c>
      <c r="CN15" s="5"/>
      <c r="CO15" s="5"/>
      <c r="CP15" s="5">
        <f t="shared" si="52"/>
        <v>206211.23288150001</v>
      </c>
      <c r="CQ15" s="5">
        <f t="shared" si="22"/>
        <v>206211.23288150001</v>
      </c>
      <c r="CR15" s="5"/>
      <c r="CS15" s="5"/>
      <c r="CT15" s="5">
        <f t="shared" si="53"/>
        <v>1718.6974243999998</v>
      </c>
      <c r="CU15" s="5">
        <f t="shared" si="23"/>
        <v>1718.6974243999998</v>
      </c>
      <c r="CV15" s="5"/>
      <c r="CW15" s="5"/>
      <c r="CX15" s="5">
        <f t="shared" si="54"/>
        <v>65902.642164699995</v>
      </c>
      <c r="CY15" s="5">
        <f t="shared" si="24"/>
        <v>65902.642164699995</v>
      </c>
      <c r="CZ15" s="5"/>
      <c r="DA15" s="5"/>
      <c r="DB15" s="5">
        <f t="shared" si="55"/>
        <v>109957.51005689999</v>
      </c>
      <c r="DC15" s="5">
        <f t="shared" si="25"/>
        <v>109957.51005689999</v>
      </c>
      <c r="DD15" s="5"/>
      <c r="DE15" s="5"/>
      <c r="DF15" s="5">
        <f t="shared" si="56"/>
        <v>94139.037232899995</v>
      </c>
      <c r="DG15" s="5">
        <f t="shared" si="26"/>
        <v>94139.037232899995</v>
      </c>
      <c r="DH15" s="5"/>
      <c r="DI15" s="5"/>
      <c r="DJ15" s="5">
        <f t="shared" si="57"/>
        <v>93347.411796100001</v>
      </c>
      <c r="DK15" s="5">
        <f t="shared" si="27"/>
        <v>93347.411796100001</v>
      </c>
      <c r="DL15" s="5"/>
      <c r="DM15" s="5"/>
      <c r="DN15" s="5">
        <f t="shared" si="58"/>
        <v>3181.0640059000002</v>
      </c>
      <c r="DO15" s="5">
        <f t="shared" si="28"/>
        <v>3181.0640059000002</v>
      </c>
      <c r="DP15" s="5"/>
      <c r="DQ15" s="5"/>
      <c r="DR15" s="5">
        <f t="shared" si="59"/>
        <v>135349.3521094</v>
      </c>
      <c r="DS15" s="5">
        <f t="shared" si="29"/>
        <v>135349.3521094</v>
      </c>
      <c r="DT15" s="5"/>
      <c r="DU15" s="5"/>
      <c r="DV15" s="5">
        <f t="shared" si="60"/>
        <v>171441.99802180001</v>
      </c>
      <c r="DW15" s="5">
        <f t="shared" si="30"/>
        <v>171441.99802180001</v>
      </c>
      <c r="DX15" s="5"/>
      <c r="DY15" s="5"/>
      <c r="DZ15" s="5">
        <f t="shared" si="61"/>
        <v>791.09909010000001</v>
      </c>
      <c r="EA15" s="5">
        <f t="shared" si="31"/>
        <v>791.09909010000001</v>
      </c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</row>
    <row r="16" spans="1:174" x14ac:dyDescent="0.2">
      <c r="A16" s="33">
        <v>42095</v>
      </c>
      <c r="C16" s="3">
        <v>4835000</v>
      </c>
      <c r="D16" s="3">
        <v>437725</v>
      </c>
      <c r="F16" s="3">
        <v>1316764</v>
      </c>
      <c r="I16" s="3">
        <f t="shared" si="62"/>
        <v>4835000</v>
      </c>
      <c r="J16" s="3">
        <f t="shared" si="4"/>
        <v>1754489</v>
      </c>
      <c r="K16" s="3">
        <f t="shared" si="0"/>
        <v>6589489</v>
      </c>
      <c r="M16" s="5">
        <f>I16*$N$6</f>
        <v>1079321.885</v>
      </c>
      <c r="N16" s="5">
        <f t="shared" si="32"/>
        <v>391656.33395900001</v>
      </c>
      <c r="O16" s="5">
        <f t="shared" si="1"/>
        <v>1470978.218959</v>
      </c>
      <c r="Q16" s="5">
        <f t="shared" si="63"/>
        <v>3755678.1150000002</v>
      </c>
      <c r="R16" s="3">
        <f t="shared" si="33"/>
        <v>1362832.6660410003</v>
      </c>
      <c r="S16" s="5">
        <f t="shared" si="5"/>
        <v>5118510.781041</v>
      </c>
      <c r="U16" s="5">
        <f>I16*$V$6</f>
        <v>1050.162</v>
      </c>
      <c r="V16" s="5">
        <f t="shared" si="34"/>
        <v>381.07501079999997</v>
      </c>
      <c r="W16" s="5">
        <f t="shared" si="6"/>
        <v>1431.2370108</v>
      </c>
      <c r="Y16" s="5">
        <f>I16*$Z$6</f>
        <v>111758.6075</v>
      </c>
      <c r="Z16" s="5">
        <f t="shared" si="35"/>
        <v>40554.135990499999</v>
      </c>
      <c r="AA16" s="5">
        <f t="shared" si="7"/>
        <v>152312.7434905</v>
      </c>
      <c r="AC16" s="5">
        <f>I16*$AD$6</f>
        <v>6857.4804999999997</v>
      </c>
      <c r="AD16" s="5">
        <f t="shared" si="36"/>
        <v>2488.3917486999999</v>
      </c>
      <c r="AE16" s="5">
        <f t="shared" si="8"/>
        <v>9345.8722486999995</v>
      </c>
      <c r="AG16" s="5">
        <f>I16*$AH$6</f>
        <v>49596.946499999998</v>
      </c>
      <c r="AH16" s="5">
        <f t="shared" si="37"/>
        <v>17997.372713100001</v>
      </c>
      <c r="AI16" s="5">
        <f t="shared" si="9"/>
        <v>67594.319213099996</v>
      </c>
      <c r="AK16" s="5">
        <f>I16*$AL$6</f>
        <v>39229.256000000001</v>
      </c>
      <c r="AL16" s="5">
        <f t="shared" si="38"/>
        <v>14235.2219504</v>
      </c>
      <c r="AM16" s="5">
        <f t="shared" si="10"/>
        <v>53464.477950400003</v>
      </c>
      <c r="AO16" s="5">
        <f>I16*$AP$6</f>
        <v>10464.874</v>
      </c>
      <c r="AP16" s="5">
        <f t="shared" si="39"/>
        <v>3797.4159915999999</v>
      </c>
      <c r="AQ16" s="5">
        <f t="shared" si="11"/>
        <v>14262.289991599999</v>
      </c>
      <c r="AS16" s="5">
        <f>I16*$AT$6</f>
        <v>118327.92200000001</v>
      </c>
      <c r="AT16" s="5">
        <f t="shared" si="40"/>
        <v>42937.960194799998</v>
      </c>
      <c r="AU16" s="5">
        <f t="shared" si="12"/>
        <v>161265.88219480001</v>
      </c>
      <c r="AV16" s="5"/>
      <c r="AW16" s="5">
        <f>I16*$AX$6</f>
        <v>2080.5005000000001</v>
      </c>
      <c r="AX16" s="5">
        <f t="shared" si="41"/>
        <v>754.95661670000004</v>
      </c>
      <c r="AY16" s="5">
        <f t="shared" si="13"/>
        <v>2835.4571167000004</v>
      </c>
      <c r="AZ16" s="5"/>
      <c r="BA16" s="5">
        <f>I16*$BB$6</f>
        <v>444.3365</v>
      </c>
      <c r="BB16" s="5">
        <f t="shared" si="42"/>
        <v>161.23753909999999</v>
      </c>
      <c r="BC16" s="5">
        <f t="shared" si="14"/>
        <v>605.57403909999994</v>
      </c>
      <c r="BD16" s="5"/>
      <c r="BE16" s="5">
        <f>I16*$BF$6</f>
        <v>424967.49</v>
      </c>
      <c r="BF16" s="5">
        <f t="shared" si="43"/>
        <v>154209.05616599999</v>
      </c>
      <c r="BG16" s="5">
        <f t="shared" si="2"/>
        <v>579176.54616599996</v>
      </c>
      <c r="BH16" s="5"/>
      <c r="BI16" s="5">
        <f>I16*$BJ$6</f>
        <v>819.53250000000003</v>
      </c>
      <c r="BJ16" s="5">
        <f t="shared" si="44"/>
        <v>297.38588549999997</v>
      </c>
      <c r="BK16" s="5">
        <f t="shared" si="15"/>
        <v>1116.9183855000001</v>
      </c>
      <c r="BL16" s="5"/>
      <c r="BM16" s="5">
        <f>I16*$BN$6</f>
        <v>486.8845</v>
      </c>
      <c r="BN16" s="5">
        <f t="shared" si="45"/>
        <v>176.67704229999998</v>
      </c>
      <c r="BO16" s="5">
        <f t="shared" si="16"/>
        <v>663.56154229999993</v>
      </c>
      <c r="BP16" s="5"/>
      <c r="BQ16" s="5">
        <f>I16*$BR$6</f>
        <v>30379.272000000001</v>
      </c>
      <c r="BR16" s="5">
        <f t="shared" si="46"/>
        <v>11023.805284800001</v>
      </c>
      <c r="BS16" s="5">
        <f t="shared" si="17"/>
        <v>41403.077284800005</v>
      </c>
      <c r="BT16" s="5"/>
      <c r="BU16" s="5">
        <f>I16*$BV$6</f>
        <v>3208.9895000000001</v>
      </c>
      <c r="BV16" s="5">
        <f t="shared" si="47"/>
        <v>1164.4543493000001</v>
      </c>
      <c r="BW16" s="5">
        <f t="shared" si="18"/>
        <v>4373.4438492999998</v>
      </c>
      <c r="BX16" s="5"/>
      <c r="BY16" s="5">
        <f>I16*$BZ$6</f>
        <v>85749.208500000008</v>
      </c>
      <c r="BZ16" s="5">
        <f t="shared" si="48"/>
        <v>31116.037863900001</v>
      </c>
      <c r="CA16" s="5">
        <f t="shared" si="19"/>
        <v>116865.24636390001</v>
      </c>
      <c r="CB16" s="5"/>
      <c r="CC16" s="5">
        <f>I16*$CD$6</f>
        <v>11841.882</v>
      </c>
      <c r="CD16" s="5">
        <f t="shared" si="49"/>
        <v>4297.0944588000002</v>
      </c>
      <c r="CE16" s="5">
        <f t="shared" si="3"/>
        <v>16138.9764588</v>
      </c>
      <c r="CF16" s="5"/>
      <c r="CG16" s="5">
        <f>I16*$CH$6</f>
        <v>47305.64</v>
      </c>
      <c r="CH16" s="5">
        <f t="shared" si="50"/>
        <v>17165.920375999998</v>
      </c>
      <c r="CI16" s="5">
        <f t="shared" si="20"/>
        <v>64471.560375999994</v>
      </c>
      <c r="CJ16" s="5"/>
      <c r="CK16" s="5">
        <f>I16*$CL$6</f>
        <v>380393.625</v>
      </c>
      <c r="CL16" s="5">
        <f t="shared" si="51"/>
        <v>138034.42207499998</v>
      </c>
      <c r="CM16" s="5">
        <f t="shared" si="21"/>
        <v>518428.04707500001</v>
      </c>
      <c r="CN16" s="5"/>
      <c r="CO16" s="5">
        <f>I16*$CP$6</f>
        <v>568274.47250000003</v>
      </c>
      <c r="CP16" s="5">
        <f t="shared" si="52"/>
        <v>206211.23288150001</v>
      </c>
      <c r="CQ16" s="5">
        <f t="shared" si="22"/>
        <v>774485.70538150007</v>
      </c>
      <c r="CR16" s="5"/>
      <c r="CS16" s="5">
        <f>I16*$CT$6</f>
        <v>4736.366</v>
      </c>
      <c r="CT16" s="5">
        <f t="shared" si="53"/>
        <v>1718.6974243999998</v>
      </c>
      <c r="CU16" s="5">
        <f t="shared" si="23"/>
        <v>6455.0634243999993</v>
      </c>
      <c r="CV16" s="5"/>
      <c r="CW16" s="5">
        <f>I16*$CX$6</f>
        <v>181613.7205</v>
      </c>
      <c r="CX16" s="5">
        <f t="shared" si="54"/>
        <v>65902.642164699995</v>
      </c>
      <c r="CY16" s="5">
        <f t="shared" si="24"/>
        <v>247516.36266469999</v>
      </c>
      <c r="CZ16" s="5"/>
      <c r="DA16" s="5">
        <f>I16*$DB$6</f>
        <v>303019.60349999997</v>
      </c>
      <c r="DB16" s="5">
        <f t="shared" si="55"/>
        <v>109957.51005689999</v>
      </c>
      <c r="DC16" s="5">
        <f t="shared" si="25"/>
        <v>412977.11355689995</v>
      </c>
      <c r="DD16" s="5"/>
      <c r="DE16" s="5">
        <f>I16*$DF$6</f>
        <v>259427.24349999998</v>
      </c>
      <c r="DF16" s="5">
        <f t="shared" si="56"/>
        <v>94139.037232899995</v>
      </c>
      <c r="DG16" s="5">
        <f t="shared" si="26"/>
        <v>353566.28073289996</v>
      </c>
      <c r="DH16" s="5"/>
      <c r="DI16" s="5">
        <f>I16*$DJ$6</f>
        <v>257245.69149999999</v>
      </c>
      <c r="DJ16" s="5">
        <f t="shared" si="57"/>
        <v>93347.411796100001</v>
      </c>
      <c r="DK16" s="5">
        <f t="shared" si="27"/>
        <v>350593.10329609999</v>
      </c>
      <c r="DL16" s="5"/>
      <c r="DM16" s="5">
        <f>I16*$DN$6</f>
        <v>8766.3384999999998</v>
      </c>
      <c r="DN16" s="5">
        <f t="shared" si="58"/>
        <v>3181.0640059000002</v>
      </c>
      <c r="DO16" s="5">
        <f t="shared" si="28"/>
        <v>11947.4025059</v>
      </c>
      <c r="DP16" s="5"/>
      <c r="DQ16" s="5">
        <f>I16*$DR$6</f>
        <v>372994.14099999995</v>
      </c>
      <c r="DR16" s="5">
        <f t="shared" si="59"/>
        <v>135349.3521094</v>
      </c>
      <c r="DS16" s="5">
        <f t="shared" si="29"/>
        <v>508343.49310939992</v>
      </c>
      <c r="DT16" s="5"/>
      <c r="DU16" s="5">
        <f>I16*$DV$6</f>
        <v>472457.82699999999</v>
      </c>
      <c r="DV16" s="5">
        <f t="shared" si="60"/>
        <v>171441.99802180001</v>
      </c>
      <c r="DW16" s="5">
        <f t="shared" si="30"/>
        <v>643899.8250218</v>
      </c>
      <c r="DX16" s="5"/>
      <c r="DY16" s="5">
        <f>I16*$DZ$6</f>
        <v>2180.1015000000002</v>
      </c>
      <c r="DZ16" s="5">
        <f t="shared" si="61"/>
        <v>791.09909010000001</v>
      </c>
      <c r="EA16" s="5">
        <f t="shared" si="31"/>
        <v>2971.2005901000002</v>
      </c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</row>
    <row r="17" spans="1:174" x14ac:dyDescent="0.2">
      <c r="A17" s="33">
        <v>42278</v>
      </c>
      <c r="D17" s="3">
        <v>341025</v>
      </c>
      <c r="F17" s="3">
        <v>1316764</v>
      </c>
      <c r="J17" s="3">
        <f t="shared" si="4"/>
        <v>1657789</v>
      </c>
      <c r="K17" s="3">
        <f t="shared" si="0"/>
        <v>1657789</v>
      </c>
      <c r="N17" s="5">
        <f t="shared" si="32"/>
        <v>370069.896259</v>
      </c>
      <c r="O17" s="5">
        <f t="shared" si="1"/>
        <v>370069.896259</v>
      </c>
      <c r="Q17" s="5"/>
      <c r="R17" s="3">
        <f t="shared" si="33"/>
        <v>1287719.1037409999</v>
      </c>
      <c r="S17" s="5">
        <f t="shared" si="5"/>
        <v>1287719.1037409999</v>
      </c>
      <c r="U17" s="5"/>
      <c r="V17" s="5">
        <f t="shared" si="34"/>
        <v>360.07177079999997</v>
      </c>
      <c r="W17" s="5">
        <f t="shared" si="6"/>
        <v>360.07177079999997</v>
      </c>
      <c r="Y17" s="5"/>
      <c r="Z17" s="5">
        <f t="shared" si="35"/>
        <v>38318.963840500001</v>
      </c>
      <c r="AA17" s="5">
        <f t="shared" si="7"/>
        <v>38318.963840500001</v>
      </c>
      <c r="AD17" s="5">
        <f t="shared" si="36"/>
        <v>2351.2421386999999</v>
      </c>
      <c r="AE17" s="5">
        <f t="shared" si="8"/>
        <v>2351.2421386999999</v>
      </c>
      <c r="AH17" s="5">
        <f t="shared" si="37"/>
        <v>17005.433783100001</v>
      </c>
      <c r="AI17" s="5">
        <f t="shared" si="9"/>
        <v>17005.433783100001</v>
      </c>
      <c r="AL17" s="5">
        <f t="shared" si="38"/>
        <v>13450.636830400001</v>
      </c>
      <c r="AM17" s="5">
        <f t="shared" si="10"/>
        <v>13450.636830400001</v>
      </c>
      <c r="AO17" s="5"/>
      <c r="AP17" s="5">
        <f t="shared" si="39"/>
        <v>3588.1185115999997</v>
      </c>
      <c r="AQ17" s="5">
        <f t="shared" si="11"/>
        <v>3588.1185115999997</v>
      </c>
      <c r="AS17" s="5"/>
      <c r="AT17" s="5">
        <f t="shared" si="40"/>
        <v>40571.401754799997</v>
      </c>
      <c r="AU17" s="5">
        <f t="shared" si="12"/>
        <v>40571.401754799997</v>
      </c>
      <c r="AV17" s="5"/>
      <c r="AW17" s="5"/>
      <c r="AX17" s="5">
        <f t="shared" si="41"/>
        <v>713.34660669999994</v>
      </c>
      <c r="AY17" s="5">
        <f t="shared" si="13"/>
        <v>713.34660669999994</v>
      </c>
      <c r="AZ17" s="5"/>
      <c r="BA17" s="5"/>
      <c r="BB17" s="5">
        <f t="shared" si="42"/>
        <v>152.35080909999999</v>
      </c>
      <c r="BC17" s="5">
        <f t="shared" si="14"/>
        <v>152.35080909999999</v>
      </c>
      <c r="BD17" s="5"/>
      <c r="BE17" s="5"/>
      <c r="BF17" s="5">
        <f t="shared" si="43"/>
        <v>145709.706366</v>
      </c>
      <c r="BG17" s="5">
        <f t="shared" si="2"/>
        <v>145709.706366</v>
      </c>
      <c r="BH17" s="5"/>
      <c r="BI17" s="5"/>
      <c r="BJ17" s="5">
        <f t="shared" si="44"/>
        <v>280.99523549999998</v>
      </c>
      <c r="BK17" s="5">
        <f t="shared" si="15"/>
        <v>280.99523549999998</v>
      </c>
      <c r="BL17" s="5"/>
      <c r="BM17" s="5"/>
      <c r="BN17" s="5">
        <f t="shared" si="45"/>
        <v>166.9393523</v>
      </c>
      <c r="BO17" s="5">
        <f t="shared" si="16"/>
        <v>166.9393523</v>
      </c>
      <c r="BP17" s="5"/>
      <c r="BQ17" s="5"/>
      <c r="BR17" s="5">
        <f t="shared" si="46"/>
        <v>10416.2198448</v>
      </c>
      <c r="BS17" s="5">
        <f t="shared" si="17"/>
        <v>10416.2198448</v>
      </c>
      <c r="BT17" s="5"/>
      <c r="BU17" s="5"/>
      <c r="BV17" s="5">
        <f t="shared" si="47"/>
        <v>1100.2745593</v>
      </c>
      <c r="BW17" s="5">
        <f t="shared" si="18"/>
        <v>1100.2745593</v>
      </c>
      <c r="BX17" s="5"/>
      <c r="BY17" s="5"/>
      <c r="BZ17" s="5">
        <f t="shared" si="48"/>
        <v>29401.053693900001</v>
      </c>
      <c r="CA17" s="5">
        <f t="shared" si="19"/>
        <v>29401.053693900001</v>
      </c>
      <c r="CB17" s="5"/>
      <c r="CC17" s="5"/>
      <c r="CD17" s="5">
        <f t="shared" si="49"/>
        <v>4060.2568188</v>
      </c>
      <c r="CE17" s="5">
        <f t="shared" si="3"/>
        <v>4060.2568188</v>
      </c>
      <c r="CF17" s="5"/>
      <c r="CG17" s="5"/>
      <c r="CH17" s="5">
        <f t="shared" si="50"/>
        <v>16219.807575999999</v>
      </c>
      <c r="CI17" s="5">
        <f t="shared" si="20"/>
        <v>16219.807575999999</v>
      </c>
      <c r="CJ17" s="5"/>
      <c r="CK17" s="5"/>
      <c r="CL17" s="5">
        <f t="shared" si="51"/>
        <v>130426.549575</v>
      </c>
      <c r="CM17" s="5">
        <f t="shared" si="21"/>
        <v>130426.549575</v>
      </c>
      <c r="CN17" s="5"/>
      <c r="CO17" s="5"/>
      <c r="CP17" s="5">
        <f t="shared" si="52"/>
        <v>194845.74343149998</v>
      </c>
      <c r="CQ17" s="5">
        <f t="shared" si="22"/>
        <v>194845.74343149998</v>
      </c>
      <c r="CR17" s="5"/>
      <c r="CS17" s="5"/>
      <c r="CT17" s="5">
        <f t="shared" si="53"/>
        <v>1623.9701043999999</v>
      </c>
      <c r="CU17" s="5">
        <f t="shared" si="23"/>
        <v>1623.9701043999999</v>
      </c>
      <c r="CV17" s="5"/>
      <c r="CW17" s="5"/>
      <c r="CX17" s="5">
        <f t="shared" si="54"/>
        <v>62270.367754699997</v>
      </c>
      <c r="CY17" s="5">
        <f t="shared" si="24"/>
        <v>62270.367754699997</v>
      </c>
      <c r="CZ17" s="5"/>
      <c r="DA17" s="5"/>
      <c r="DB17" s="5">
        <f t="shared" si="55"/>
        <v>103897.11798689999</v>
      </c>
      <c r="DC17" s="5">
        <f t="shared" si="25"/>
        <v>103897.11798689999</v>
      </c>
      <c r="DD17" s="5"/>
      <c r="DE17" s="5"/>
      <c r="DF17" s="5">
        <f t="shared" si="56"/>
        <v>88950.492362899997</v>
      </c>
      <c r="DG17" s="5">
        <f t="shared" si="26"/>
        <v>88950.492362899997</v>
      </c>
      <c r="DH17" s="5"/>
      <c r="DI17" s="5"/>
      <c r="DJ17" s="5">
        <f t="shared" si="57"/>
        <v>88202.497966099996</v>
      </c>
      <c r="DK17" s="5">
        <f t="shared" si="27"/>
        <v>88202.497966099996</v>
      </c>
      <c r="DL17" s="5"/>
      <c r="DM17" s="5"/>
      <c r="DN17" s="5">
        <f t="shared" si="58"/>
        <v>3005.7372359000001</v>
      </c>
      <c r="DO17" s="5">
        <f t="shared" si="28"/>
        <v>3005.7372359000001</v>
      </c>
      <c r="DP17" s="5"/>
      <c r="DQ17" s="5"/>
      <c r="DR17" s="5">
        <f t="shared" si="59"/>
        <v>127889.46928939999</v>
      </c>
      <c r="DS17" s="5">
        <f t="shared" si="29"/>
        <v>127889.46928939999</v>
      </c>
      <c r="DT17" s="5"/>
      <c r="DU17" s="5"/>
      <c r="DV17" s="5">
        <f t="shared" si="60"/>
        <v>161992.84148180002</v>
      </c>
      <c r="DW17" s="5">
        <f t="shared" si="30"/>
        <v>161992.84148180002</v>
      </c>
      <c r="DX17" s="5"/>
      <c r="DY17" s="5"/>
      <c r="DZ17" s="5">
        <f t="shared" si="61"/>
        <v>747.4970601</v>
      </c>
      <c r="EA17" s="5">
        <f t="shared" si="31"/>
        <v>747.4970601</v>
      </c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</row>
    <row r="18" spans="1:174" x14ac:dyDescent="0.2">
      <c r="A18" s="33">
        <v>42461</v>
      </c>
      <c r="C18" s="3">
        <v>5025000</v>
      </c>
      <c r="D18" s="3">
        <v>341025</v>
      </c>
      <c r="F18" s="3">
        <v>1316764</v>
      </c>
      <c r="I18" s="3">
        <f t="shared" si="62"/>
        <v>5025000</v>
      </c>
      <c r="J18" s="3">
        <f t="shared" si="4"/>
        <v>1657789</v>
      </c>
      <c r="K18" s="3">
        <f t="shared" si="0"/>
        <v>6682789</v>
      </c>
      <c r="M18" s="5">
        <f>I18*$N$6</f>
        <v>1121735.7750000001</v>
      </c>
      <c r="N18" s="5">
        <f t="shared" si="32"/>
        <v>370069.896259</v>
      </c>
      <c r="O18" s="5">
        <f t="shared" si="1"/>
        <v>1491805.6712590002</v>
      </c>
      <c r="Q18" s="5">
        <f t="shared" si="63"/>
        <v>3903264.2250000006</v>
      </c>
      <c r="R18" s="3">
        <f t="shared" si="33"/>
        <v>1287719.1037409999</v>
      </c>
      <c r="S18" s="5">
        <f t="shared" si="5"/>
        <v>5190983.328741001</v>
      </c>
      <c r="U18" s="5">
        <f>I18*$V$6</f>
        <v>1091.43</v>
      </c>
      <c r="V18" s="5">
        <f t="shared" si="34"/>
        <v>360.07177079999997</v>
      </c>
      <c r="W18" s="5">
        <f t="shared" si="6"/>
        <v>1451.5017708</v>
      </c>
      <c r="Y18" s="5">
        <f>I18*$Z$6</f>
        <v>116150.3625</v>
      </c>
      <c r="Z18" s="5">
        <f t="shared" si="35"/>
        <v>38318.963840500001</v>
      </c>
      <c r="AA18" s="5">
        <f t="shared" si="7"/>
        <v>154469.3263405</v>
      </c>
      <c r="AC18" s="5">
        <f>I18*$AD$6</f>
        <v>7126.9574999999995</v>
      </c>
      <c r="AD18" s="5">
        <f t="shared" si="36"/>
        <v>2351.2421386999999</v>
      </c>
      <c r="AE18" s="5">
        <f t="shared" si="8"/>
        <v>9478.1996386999999</v>
      </c>
      <c r="AG18" s="5">
        <f>I18*$AH$6</f>
        <v>51545.947500000002</v>
      </c>
      <c r="AH18" s="5">
        <f t="shared" si="37"/>
        <v>17005.433783100001</v>
      </c>
      <c r="AI18" s="5">
        <f t="shared" si="9"/>
        <v>68551.381283099996</v>
      </c>
      <c r="AK18" s="5">
        <f>I18*$AL$6</f>
        <v>40770.840000000004</v>
      </c>
      <c r="AL18" s="5">
        <f t="shared" si="38"/>
        <v>13450.636830400001</v>
      </c>
      <c r="AM18" s="5">
        <f t="shared" si="10"/>
        <v>54221.476830400003</v>
      </c>
      <c r="AO18" s="5">
        <f>I18*$AP$6</f>
        <v>10876.109999999999</v>
      </c>
      <c r="AP18" s="5">
        <f t="shared" si="39"/>
        <v>3588.1185115999997</v>
      </c>
      <c r="AQ18" s="5">
        <f t="shared" si="11"/>
        <v>14464.228511599998</v>
      </c>
      <c r="AS18" s="5">
        <f>I18*$AT$6</f>
        <v>122977.83</v>
      </c>
      <c r="AT18" s="5">
        <f t="shared" si="40"/>
        <v>40571.401754799997</v>
      </c>
      <c r="AU18" s="5">
        <f t="shared" si="12"/>
        <v>163549.23175480001</v>
      </c>
      <c r="AV18" s="5"/>
      <c r="AW18" s="5">
        <f>I18*$AX$6</f>
        <v>2162.2575000000002</v>
      </c>
      <c r="AX18" s="5">
        <f t="shared" si="41"/>
        <v>713.34660669999994</v>
      </c>
      <c r="AY18" s="5">
        <f t="shared" si="13"/>
        <v>2875.6041067000001</v>
      </c>
      <c r="AZ18" s="5"/>
      <c r="BA18" s="5">
        <f>I18*$BB$6</f>
        <v>461.79750000000001</v>
      </c>
      <c r="BB18" s="5">
        <f t="shared" si="42"/>
        <v>152.35080909999999</v>
      </c>
      <c r="BC18" s="5">
        <f t="shared" si="14"/>
        <v>614.14830910000001</v>
      </c>
      <c r="BD18" s="5"/>
      <c r="BE18" s="5">
        <f>I18*$BF$6</f>
        <v>441667.35</v>
      </c>
      <c r="BF18" s="5">
        <f t="shared" si="43"/>
        <v>145709.706366</v>
      </c>
      <c r="BG18" s="5">
        <f t="shared" si="2"/>
        <v>587377.05636599998</v>
      </c>
      <c r="BH18" s="5"/>
      <c r="BI18" s="5">
        <f>I18*$BJ$6</f>
        <v>851.73749999999995</v>
      </c>
      <c r="BJ18" s="5">
        <f t="shared" si="44"/>
        <v>280.99523549999998</v>
      </c>
      <c r="BK18" s="5">
        <f t="shared" si="15"/>
        <v>1132.7327355</v>
      </c>
      <c r="BL18" s="5"/>
      <c r="BM18" s="5">
        <f>I18*$BN$6</f>
        <v>506.01749999999998</v>
      </c>
      <c r="BN18" s="5">
        <f t="shared" si="45"/>
        <v>166.9393523</v>
      </c>
      <c r="BO18" s="5">
        <f t="shared" si="16"/>
        <v>672.95685230000004</v>
      </c>
      <c r="BP18" s="5"/>
      <c r="BQ18" s="5">
        <f>I18*$BR$6</f>
        <v>31573.08</v>
      </c>
      <c r="BR18" s="5">
        <f t="shared" si="46"/>
        <v>10416.2198448</v>
      </c>
      <c r="BS18" s="5">
        <f t="shared" si="17"/>
        <v>41989.2998448</v>
      </c>
      <c r="BT18" s="5"/>
      <c r="BU18" s="5">
        <f>I18*$BV$6</f>
        <v>3335.0925000000002</v>
      </c>
      <c r="BV18" s="5">
        <f t="shared" si="47"/>
        <v>1100.2745593</v>
      </c>
      <c r="BW18" s="5">
        <f t="shared" si="18"/>
        <v>4435.3670593000006</v>
      </c>
      <c r="BX18" s="5"/>
      <c r="BY18" s="5">
        <f>I18*$BZ$6</f>
        <v>89118.877500000002</v>
      </c>
      <c r="BZ18" s="5">
        <f t="shared" si="48"/>
        <v>29401.053693900001</v>
      </c>
      <c r="CA18" s="5">
        <f t="shared" si="19"/>
        <v>118519.9311939</v>
      </c>
      <c r="CB18" s="5"/>
      <c r="CC18" s="5">
        <f>I18*$CD$6</f>
        <v>12307.23</v>
      </c>
      <c r="CD18" s="5">
        <f t="shared" si="49"/>
        <v>4060.2568188</v>
      </c>
      <c r="CE18" s="5">
        <f t="shared" si="3"/>
        <v>16367.4868188</v>
      </c>
      <c r="CF18" s="5"/>
      <c r="CG18" s="5">
        <f>I18*$CH$6</f>
        <v>49164.6</v>
      </c>
      <c r="CH18" s="5">
        <f t="shared" si="50"/>
        <v>16219.807575999999</v>
      </c>
      <c r="CI18" s="5">
        <f t="shared" si="20"/>
        <v>65384.407575999998</v>
      </c>
      <c r="CJ18" s="5"/>
      <c r="CK18" s="5">
        <f>I18*$CL$6</f>
        <v>395341.875</v>
      </c>
      <c r="CL18" s="5">
        <f t="shared" si="51"/>
        <v>130426.549575</v>
      </c>
      <c r="CM18" s="5">
        <f t="shared" si="21"/>
        <v>525768.42457499995</v>
      </c>
      <c r="CN18" s="5"/>
      <c r="CO18" s="5">
        <f>I18*$CP$6</f>
        <v>590605.83750000002</v>
      </c>
      <c r="CP18" s="5">
        <f t="shared" si="52"/>
        <v>194845.74343149998</v>
      </c>
      <c r="CQ18" s="5">
        <f t="shared" si="22"/>
        <v>785451.58093150007</v>
      </c>
      <c r="CR18" s="5"/>
      <c r="CS18" s="5">
        <f>I18*$CT$6</f>
        <v>4922.49</v>
      </c>
      <c r="CT18" s="5">
        <f t="shared" si="53"/>
        <v>1623.9701043999999</v>
      </c>
      <c r="CU18" s="5">
        <f t="shared" si="23"/>
        <v>6546.4601043999992</v>
      </c>
      <c r="CV18" s="5"/>
      <c r="CW18" s="5">
        <f>I18*$CX$6</f>
        <v>188750.5575</v>
      </c>
      <c r="CX18" s="5">
        <f t="shared" si="54"/>
        <v>62270.367754699997</v>
      </c>
      <c r="CY18" s="5">
        <f t="shared" si="24"/>
        <v>251020.92525470001</v>
      </c>
      <c r="CZ18" s="5"/>
      <c r="DA18" s="5">
        <f>I18*$DB$6</f>
        <v>314927.30249999999</v>
      </c>
      <c r="DB18" s="5">
        <f t="shared" si="55"/>
        <v>103897.11798689999</v>
      </c>
      <c r="DC18" s="5">
        <f t="shared" si="25"/>
        <v>418824.42048689997</v>
      </c>
      <c r="DD18" s="5"/>
      <c r="DE18" s="5">
        <f>I18*$DF$6</f>
        <v>269621.90249999997</v>
      </c>
      <c r="DF18" s="5">
        <f t="shared" si="56"/>
        <v>88950.492362899997</v>
      </c>
      <c r="DG18" s="5">
        <f t="shared" si="26"/>
        <v>358572.39486289996</v>
      </c>
      <c r="DH18" s="5"/>
      <c r="DI18" s="5">
        <f>I18*$DJ$6</f>
        <v>267354.6225</v>
      </c>
      <c r="DJ18" s="5">
        <f t="shared" si="57"/>
        <v>88202.497966099996</v>
      </c>
      <c r="DK18" s="5">
        <f t="shared" si="27"/>
        <v>355557.12046609999</v>
      </c>
      <c r="DL18" s="5"/>
      <c r="DM18" s="5">
        <f>I18*$DN$6</f>
        <v>9110.8274999999994</v>
      </c>
      <c r="DN18" s="5">
        <f t="shared" si="58"/>
        <v>3005.7372359000001</v>
      </c>
      <c r="DO18" s="5">
        <f t="shared" si="28"/>
        <v>12116.5647359</v>
      </c>
      <c r="DP18" s="5"/>
      <c r="DQ18" s="5">
        <f>I18*$DR$6</f>
        <v>387651.61499999999</v>
      </c>
      <c r="DR18" s="5">
        <f t="shared" si="59"/>
        <v>127889.46928939999</v>
      </c>
      <c r="DS18" s="5">
        <f t="shared" si="29"/>
        <v>515541.08428939997</v>
      </c>
      <c r="DT18" s="5"/>
      <c r="DU18" s="5">
        <f>I18*$DV$6</f>
        <v>491023.90500000003</v>
      </c>
      <c r="DV18" s="5">
        <f t="shared" si="60"/>
        <v>161992.84148180002</v>
      </c>
      <c r="DW18" s="5">
        <f t="shared" si="30"/>
        <v>653016.74648179999</v>
      </c>
      <c r="DX18" s="5"/>
      <c r="DY18" s="5">
        <f>I18*$DZ$6</f>
        <v>2265.7725</v>
      </c>
      <c r="DZ18" s="5">
        <f t="shared" si="61"/>
        <v>747.4970601</v>
      </c>
      <c r="EA18" s="5">
        <f t="shared" si="31"/>
        <v>3013.2695601</v>
      </c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</row>
    <row r="19" spans="1:174" x14ac:dyDescent="0.2">
      <c r="A19" s="33">
        <v>42644</v>
      </c>
      <c r="D19" s="3">
        <v>215400</v>
      </c>
      <c r="F19" s="3">
        <v>1316764</v>
      </c>
      <c r="J19" s="3">
        <f t="shared" si="4"/>
        <v>1532164</v>
      </c>
      <c r="K19" s="3">
        <f t="shared" si="0"/>
        <v>1532164</v>
      </c>
      <c r="N19" s="5">
        <f t="shared" si="32"/>
        <v>342026.50188400003</v>
      </c>
      <c r="O19" s="5">
        <f t="shared" si="1"/>
        <v>342026.50188400003</v>
      </c>
      <c r="Q19" s="5"/>
      <c r="R19" s="3">
        <f t="shared" si="33"/>
        <v>1190137.4981160001</v>
      </c>
      <c r="S19" s="5">
        <f t="shared" si="5"/>
        <v>1190137.4981160001</v>
      </c>
      <c r="U19" s="5"/>
      <c r="V19" s="5">
        <f t="shared" si="34"/>
        <v>332.78602080000002</v>
      </c>
      <c r="W19" s="5">
        <f t="shared" si="6"/>
        <v>332.78602080000002</v>
      </c>
      <c r="Y19" s="5"/>
      <c r="Z19" s="5">
        <f t="shared" si="35"/>
        <v>35415.204777999999</v>
      </c>
      <c r="AA19" s="5">
        <f t="shared" si="7"/>
        <v>35415.204777999999</v>
      </c>
      <c r="AD19" s="5">
        <f t="shared" si="36"/>
        <v>2173.0682011999997</v>
      </c>
      <c r="AE19" s="5">
        <f t="shared" si="8"/>
        <v>2173.0682011999997</v>
      </c>
      <c r="AH19" s="5">
        <f t="shared" si="37"/>
        <v>15716.7850956</v>
      </c>
      <c r="AI19" s="5">
        <f t="shared" si="9"/>
        <v>15716.7850956</v>
      </c>
      <c r="AL19" s="5">
        <f t="shared" si="38"/>
        <v>12431.3658304</v>
      </c>
      <c r="AM19" s="5">
        <f t="shared" si="10"/>
        <v>12431.3658304</v>
      </c>
      <c r="AO19" s="5"/>
      <c r="AP19" s="5">
        <f t="shared" si="39"/>
        <v>3316.2157616</v>
      </c>
      <c r="AQ19" s="5">
        <f t="shared" si="11"/>
        <v>3316.2157616</v>
      </c>
      <c r="AS19" s="5"/>
      <c r="AT19" s="5">
        <f t="shared" si="40"/>
        <v>37496.956004799998</v>
      </c>
      <c r="AU19" s="5">
        <f t="shared" si="12"/>
        <v>37496.956004799998</v>
      </c>
      <c r="AV19" s="5"/>
      <c r="AW19" s="5"/>
      <c r="AX19" s="5">
        <f t="shared" si="41"/>
        <v>659.29016920000004</v>
      </c>
      <c r="AY19" s="5">
        <f t="shared" si="13"/>
        <v>659.29016920000004</v>
      </c>
      <c r="AZ19" s="5"/>
      <c r="BA19" s="5"/>
      <c r="BB19" s="5">
        <f t="shared" si="42"/>
        <v>140.80587159999999</v>
      </c>
      <c r="BC19" s="5">
        <f t="shared" si="14"/>
        <v>140.80587159999999</v>
      </c>
      <c r="BD19" s="5"/>
      <c r="BE19" s="5"/>
      <c r="BF19" s="5">
        <f t="shared" si="43"/>
        <v>134668.022616</v>
      </c>
      <c r="BG19" s="5">
        <f t="shared" si="2"/>
        <v>134668.022616</v>
      </c>
      <c r="BH19" s="5"/>
      <c r="BI19" s="5"/>
      <c r="BJ19" s="5">
        <f t="shared" si="44"/>
        <v>259.701798</v>
      </c>
      <c r="BK19" s="5">
        <f t="shared" si="15"/>
        <v>259.701798</v>
      </c>
      <c r="BL19" s="5"/>
      <c r="BM19" s="5"/>
      <c r="BN19" s="5">
        <f t="shared" si="45"/>
        <v>154.28891479999999</v>
      </c>
      <c r="BO19" s="5">
        <f t="shared" si="16"/>
        <v>154.28891479999999</v>
      </c>
      <c r="BP19" s="5"/>
      <c r="BQ19" s="5"/>
      <c r="BR19" s="5">
        <f t="shared" si="46"/>
        <v>9626.8928448000006</v>
      </c>
      <c r="BS19" s="5">
        <f t="shared" si="17"/>
        <v>9626.8928448000006</v>
      </c>
      <c r="BT19" s="5"/>
      <c r="BU19" s="5"/>
      <c r="BV19" s="5">
        <f t="shared" si="47"/>
        <v>1016.8972468000001</v>
      </c>
      <c r="BW19" s="5">
        <f t="shared" si="18"/>
        <v>1016.8972468000001</v>
      </c>
      <c r="BX19" s="5"/>
      <c r="BY19" s="5"/>
      <c r="BZ19" s="5">
        <f t="shared" si="48"/>
        <v>27173.081756399999</v>
      </c>
      <c r="CA19" s="5">
        <f t="shared" si="19"/>
        <v>27173.081756399999</v>
      </c>
      <c r="CB19" s="5"/>
      <c r="CC19" s="5"/>
      <c r="CD19" s="5">
        <f t="shared" si="49"/>
        <v>3752.5760688</v>
      </c>
      <c r="CE19" s="5">
        <f t="shared" si="3"/>
        <v>3752.5760688</v>
      </c>
      <c r="CF19" s="5"/>
      <c r="CG19" s="5"/>
      <c r="CH19" s="5">
        <f t="shared" si="50"/>
        <v>14990.692575999999</v>
      </c>
      <c r="CI19" s="5">
        <f t="shared" si="20"/>
        <v>14990.692575999999</v>
      </c>
      <c r="CJ19" s="5"/>
      <c r="CK19" s="5"/>
      <c r="CL19" s="5">
        <f t="shared" si="51"/>
        <v>120543.0027</v>
      </c>
      <c r="CM19" s="5">
        <f t="shared" si="21"/>
        <v>120543.0027</v>
      </c>
      <c r="CN19" s="5"/>
      <c r="CO19" s="5"/>
      <c r="CP19" s="5">
        <f t="shared" si="52"/>
        <v>180080.59749399999</v>
      </c>
      <c r="CQ19" s="5">
        <f t="shared" si="22"/>
        <v>180080.59749399999</v>
      </c>
      <c r="CR19" s="5"/>
      <c r="CS19" s="5"/>
      <c r="CT19" s="5">
        <f t="shared" si="53"/>
        <v>1500.9078543999999</v>
      </c>
      <c r="CU19" s="5">
        <f t="shared" si="23"/>
        <v>1500.9078543999999</v>
      </c>
      <c r="CV19" s="5"/>
      <c r="CW19" s="5"/>
      <c r="CX19" s="5">
        <f t="shared" si="54"/>
        <v>57551.603817199997</v>
      </c>
      <c r="CY19" s="5">
        <f t="shared" si="24"/>
        <v>57551.603817199997</v>
      </c>
      <c r="CZ19" s="5"/>
      <c r="DA19" s="5"/>
      <c r="DB19" s="5">
        <f t="shared" si="55"/>
        <v>96023.935424399999</v>
      </c>
      <c r="DC19" s="5">
        <f t="shared" si="25"/>
        <v>96023.935424399999</v>
      </c>
      <c r="DD19" s="5"/>
      <c r="DE19" s="5"/>
      <c r="DF19" s="5">
        <f t="shared" si="56"/>
        <v>82209.944800400001</v>
      </c>
      <c r="DG19" s="5">
        <f t="shared" si="26"/>
        <v>82209.944800400001</v>
      </c>
      <c r="DH19" s="5"/>
      <c r="DI19" s="5"/>
      <c r="DJ19" s="5">
        <f t="shared" si="57"/>
        <v>81518.632403600001</v>
      </c>
      <c r="DK19" s="5">
        <f t="shared" si="27"/>
        <v>81518.632403600001</v>
      </c>
      <c r="DL19" s="5"/>
      <c r="DM19" s="5"/>
      <c r="DN19" s="5">
        <f t="shared" si="58"/>
        <v>2777.9665484000002</v>
      </c>
      <c r="DO19" s="5">
        <f t="shared" si="28"/>
        <v>2777.9665484000002</v>
      </c>
      <c r="DP19" s="5"/>
      <c r="DQ19" s="5"/>
      <c r="DR19" s="5">
        <f t="shared" si="59"/>
        <v>118198.17891439999</v>
      </c>
      <c r="DS19" s="5">
        <f t="shared" si="29"/>
        <v>118198.17891439999</v>
      </c>
      <c r="DT19" s="5"/>
      <c r="DU19" s="5"/>
      <c r="DV19" s="5">
        <f t="shared" si="60"/>
        <v>149717.24385679999</v>
      </c>
      <c r="DW19" s="5">
        <f t="shared" si="30"/>
        <v>149717.24385679999</v>
      </c>
      <c r="DX19" s="5"/>
      <c r="DY19" s="5"/>
      <c r="DZ19" s="5">
        <f t="shared" si="61"/>
        <v>690.85274760000004</v>
      </c>
      <c r="EA19" s="5">
        <f t="shared" si="31"/>
        <v>690.85274760000004</v>
      </c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</row>
    <row r="20" spans="1:174" x14ac:dyDescent="0.2">
      <c r="A20" s="33">
        <v>42826</v>
      </c>
      <c r="C20" s="3">
        <v>5280000</v>
      </c>
      <c r="D20" s="3">
        <v>215400</v>
      </c>
      <c r="F20" s="3">
        <v>1316764</v>
      </c>
      <c r="I20" s="3">
        <f t="shared" si="62"/>
        <v>5280000</v>
      </c>
      <c r="J20" s="3">
        <f t="shared" si="4"/>
        <v>1532164</v>
      </c>
      <c r="K20" s="3">
        <f t="shared" si="0"/>
        <v>6812164</v>
      </c>
      <c r="M20" s="5">
        <f>I20*$N$6</f>
        <v>1178659.6800000002</v>
      </c>
      <c r="N20" s="5">
        <f t="shared" si="32"/>
        <v>342026.50188400003</v>
      </c>
      <c r="O20" s="5">
        <f t="shared" si="1"/>
        <v>1520686.1818840001</v>
      </c>
      <c r="Q20" s="5">
        <f t="shared" si="63"/>
        <v>4101340.3199999994</v>
      </c>
      <c r="R20" s="3">
        <f t="shared" si="33"/>
        <v>1190137.4981160001</v>
      </c>
      <c r="S20" s="5">
        <f t="shared" si="5"/>
        <v>5291477.8181159999</v>
      </c>
      <c r="U20" s="5">
        <f>I20*$V$6</f>
        <v>1146.816</v>
      </c>
      <c r="V20" s="5">
        <f t="shared" si="34"/>
        <v>332.78602080000002</v>
      </c>
      <c r="W20" s="5">
        <f t="shared" si="6"/>
        <v>1479.6020208</v>
      </c>
      <c r="Y20" s="5">
        <f>I20*$Z$6</f>
        <v>122044.56</v>
      </c>
      <c r="Z20" s="5">
        <f t="shared" si="35"/>
        <v>35415.204777999999</v>
      </c>
      <c r="AA20" s="5">
        <f t="shared" si="7"/>
        <v>157459.76477800001</v>
      </c>
      <c r="AC20" s="5">
        <f>I20*$AD$6</f>
        <v>7488.6239999999998</v>
      </c>
      <c r="AD20" s="5">
        <f t="shared" si="36"/>
        <v>2173.0682011999997</v>
      </c>
      <c r="AE20" s="5">
        <f t="shared" si="8"/>
        <v>9661.6922011999995</v>
      </c>
      <c r="AG20" s="5">
        <f>I20*$AH$6</f>
        <v>54161.712</v>
      </c>
      <c r="AH20" s="5">
        <f t="shared" si="37"/>
        <v>15716.7850956</v>
      </c>
      <c r="AI20" s="5">
        <f t="shared" si="9"/>
        <v>69878.497095600003</v>
      </c>
      <c r="AK20" s="5">
        <f>I20*$AL$6</f>
        <v>42839.808000000005</v>
      </c>
      <c r="AL20" s="5">
        <f t="shared" si="38"/>
        <v>12431.3658304</v>
      </c>
      <c r="AM20" s="5">
        <f t="shared" si="10"/>
        <v>55271.173830400003</v>
      </c>
      <c r="AO20" s="5">
        <f>I20*$AP$6</f>
        <v>11428.031999999999</v>
      </c>
      <c r="AP20" s="5">
        <f t="shared" si="39"/>
        <v>3316.2157616</v>
      </c>
      <c r="AQ20" s="5">
        <f t="shared" si="11"/>
        <v>14744.2477616</v>
      </c>
      <c r="AS20" s="5">
        <f>I20*$AT$6</f>
        <v>129218.496</v>
      </c>
      <c r="AT20" s="5">
        <f t="shared" si="40"/>
        <v>37496.956004799998</v>
      </c>
      <c r="AU20" s="5">
        <f t="shared" si="12"/>
        <v>166715.4520048</v>
      </c>
      <c r="AV20" s="5"/>
      <c r="AW20" s="5">
        <f>I20*$AX$6</f>
        <v>2271.9839999999999</v>
      </c>
      <c r="AX20" s="5">
        <f t="shared" si="41"/>
        <v>659.29016920000004</v>
      </c>
      <c r="AY20" s="5">
        <f t="shared" si="13"/>
        <v>2931.2741692</v>
      </c>
      <c r="AZ20" s="5"/>
      <c r="BA20" s="5">
        <f>I20*$BB$6</f>
        <v>485.23199999999997</v>
      </c>
      <c r="BB20" s="5">
        <f t="shared" si="42"/>
        <v>140.80587159999999</v>
      </c>
      <c r="BC20" s="5">
        <f t="shared" si="14"/>
        <v>626.03787160000002</v>
      </c>
      <c r="BD20" s="5"/>
      <c r="BE20" s="5">
        <f>I20*$BF$6</f>
        <v>464080.32</v>
      </c>
      <c r="BF20" s="5">
        <f t="shared" si="43"/>
        <v>134668.022616</v>
      </c>
      <c r="BG20" s="5">
        <f t="shared" si="2"/>
        <v>598748.34261599998</v>
      </c>
      <c r="BH20" s="5"/>
      <c r="BI20" s="5">
        <f>I20*$BJ$6</f>
        <v>894.96</v>
      </c>
      <c r="BJ20" s="5">
        <f t="shared" si="44"/>
        <v>259.701798</v>
      </c>
      <c r="BK20" s="5">
        <f t="shared" si="15"/>
        <v>1154.6617980000001</v>
      </c>
      <c r="BL20" s="5"/>
      <c r="BM20" s="5">
        <f>I20*$BN$6</f>
        <v>531.69600000000003</v>
      </c>
      <c r="BN20" s="5">
        <f t="shared" si="45"/>
        <v>154.28891479999999</v>
      </c>
      <c r="BO20" s="5">
        <f t="shared" si="16"/>
        <v>685.98491480000007</v>
      </c>
      <c r="BP20" s="5"/>
      <c r="BQ20" s="5">
        <f>I20*$BR$6</f>
        <v>33175.296000000002</v>
      </c>
      <c r="BR20" s="5">
        <f t="shared" si="46"/>
        <v>9626.8928448000006</v>
      </c>
      <c r="BS20" s="5">
        <f t="shared" si="17"/>
        <v>42802.188844800003</v>
      </c>
      <c r="BT20" s="5"/>
      <c r="BU20" s="5">
        <f>I20*$BV$6</f>
        <v>3504.3360000000002</v>
      </c>
      <c r="BV20" s="5">
        <f t="shared" si="47"/>
        <v>1016.8972468000001</v>
      </c>
      <c r="BW20" s="5">
        <f t="shared" si="18"/>
        <v>4521.2332468000004</v>
      </c>
      <c r="BX20" s="5"/>
      <c r="BY20" s="5">
        <f>I20*$BZ$6</f>
        <v>93641.327999999994</v>
      </c>
      <c r="BZ20" s="5">
        <f t="shared" si="48"/>
        <v>27173.081756399999</v>
      </c>
      <c r="CA20" s="5">
        <f t="shared" si="19"/>
        <v>120814.4097564</v>
      </c>
      <c r="CB20" s="5"/>
      <c r="CC20" s="5">
        <f>I20*$CD$6</f>
        <v>12931.776</v>
      </c>
      <c r="CD20" s="5">
        <f t="shared" si="49"/>
        <v>3752.5760688</v>
      </c>
      <c r="CE20" s="5">
        <f t="shared" si="3"/>
        <v>16684.352068799999</v>
      </c>
      <c r="CF20" s="5"/>
      <c r="CG20" s="5">
        <f>I20*$CH$6</f>
        <v>51659.519999999997</v>
      </c>
      <c r="CH20" s="5">
        <f t="shared" si="50"/>
        <v>14990.692575999999</v>
      </c>
      <c r="CI20" s="5">
        <f t="shared" si="20"/>
        <v>66650.212575999991</v>
      </c>
      <c r="CJ20" s="5"/>
      <c r="CK20" s="5">
        <f>I20*$CL$6</f>
        <v>415404</v>
      </c>
      <c r="CL20" s="5">
        <f t="shared" si="51"/>
        <v>120543.0027</v>
      </c>
      <c r="CM20" s="5">
        <f t="shared" si="21"/>
        <v>535947.00269999995</v>
      </c>
      <c r="CN20" s="5"/>
      <c r="CO20" s="5">
        <f>I20*$CP$6</f>
        <v>620576.88</v>
      </c>
      <c r="CP20" s="5">
        <f t="shared" si="52"/>
        <v>180080.59749399999</v>
      </c>
      <c r="CQ20" s="5">
        <f t="shared" si="22"/>
        <v>800657.47749399999</v>
      </c>
      <c r="CR20" s="5"/>
      <c r="CS20" s="5">
        <f>I20*$CT$6</f>
        <v>5172.2879999999996</v>
      </c>
      <c r="CT20" s="5">
        <f t="shared" si="53"/>
        <v>1500.9078543999999</v>
      </c>
      <c r="CU20" s="5">
        <f t="shared" si="23"/>
        <v>6673.195854399999</v>
      </c>
      <c r="CV20" s="5"/>
      <c r="CW20" s="5">
        <f>I20*$CX$6</f>
        <v>198328.94399999999</v>
      </c>
      <c r="CX20" s="5">
        <f t="shared" si="54"/>
        <v>57551.603817199997</v>
      </c>
      <c r="CY20" s="5">
        <f t="shared" si="24"/>
        <v>255880.54781719999</v>
      </c>
      <c r="CZ20" s="5"/>
      <c r="DA20" s="5">
        <f>I20*$DB$6</f>
        <v>330908.68799999997</v>
      </c>
      <c r="DB20" s="5">
        <f t="shared" si="55"/>
        <v>96023.935424399999</v>
      </c>
      <c r="DC20" s="5">
        <f t="shared" si="25"/>
        <v>426932.62342439999</v>
      </c>
      <c r="DD20" s="5"/>
      <c r="DE20" s="5">
        <f>I20*$DF$6</f>
        <v>283304.20799999998</v>
      </c>
      <c r="DF20" s="5">
        <f t="shared" si="56"/>
        <v>82209.944800400001</v>
      </c>
      <c r="DG20" s="5">
        <f t="shared" si="26"/>
        <v>365514.15280039998</v>
      </c>
      <c r="DH20" s="5"/>
      <c r="DI20" s="5">
        <f>I20*$DJ$6</f>
        <v>280921.87199999997</v>
      </c>
      <c r="DJ20" s="5">
        <f t="shared" si="57"/>
        <v>81518.632403600001</v>
      </c>
      <c r="DK20" s="5">
        <f t="shared" si="27"/>
        <v>362440.5044036</v>
      </c>
      <c r="DL20" s="5"/>
      <c r="DM20" s="5">
        <f>I20*$DN$6</f>
        <v>9573.1679999999997</v>
      </c>
      <c r="DN20" s="5">
        <f t="shared" si="58"/>
        <v>2777.9665484000002</v>
      </c>
      <c r="DO20" s="5">
        <f t="shared" si="28"/>
        <v>12351.134548399999</v>
      </c>
      <c r="DP20" s="5"/>
      <c r="DQ20" s="5">
        <f>I20*$DR$6</f>
        <v>407323.48799999995</v>
      </c>
      <c r="DR20" s="5">
        <f t="shared" si="59"/>
        <v>118198.17891439999</v>
      </c>
      <c r="DS20" s="5">
        <f t="shared" si="29"/>
        <v>525521.66691439995</v>
      </c>
      <c r="DT20" s="5"/>
      <c r="DU20" s="5">
        <f>I20*$DV$6</f>
        <v>515941.53600000002</v>
      </c>
      <c r="DV20" s="5">
        <f t="shared" si="60"/>
        <v>149717.24385679999</v>
      </c>
      <c r="DW20" s="5">
        <f t="shared" si="30"/>
        <v>665658.77985679999</v>
      </c>
      <c r="DX20" s="5"/>
      <c r="DY20" s="5">
        <f>I20*$DZ$6</f>
        <v>2380.752</v>
      </c>
      <c r="DZ20" s="5">
        <f t="shared" si="61"/>
        <v>690.85274760000004</v>
      </c>
      <c r="EA20" s="5">
        <f t="shared" si="31"/>
        <v>3071.6047475999999</v>
      </c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</row>
    <row r="21" spans="1:174" x14ac:dyDescent="0.2">
      <c r="A21" s="33">
        <v>43009</v>
      </c>
      <c r="B21" s="34"/>
      <c r="D21" s="3">
        <v>109800</v>
      </c>
      <c r="F21" s="3">
        <v>1316764</v>
      </c>
      <c r="J21" s="3">
        <f t="shared" si="4"/>
        <v>1426564</v>
      </c>
      <c r="K21" s="3">
        <f t="shared" si="0"/>
        <v>1426564</v>
      </c>
      <c r="N21" s="5">
        <f t="shared" si="32"/>
        <v>318453.30828400003</v>
      </c>
      <c r="O21" s="5">
        <f t="shared" si="1"/>
        <v>318453.30828400003</v>
      </c>
      <c r="Q21" s="5"/>
      <c r="R21" s="3">
        <f t="shared" si="33"/>
        <v>1108110.691716</v>
      </c>
      <c r="S21" s="5">
        <f t="shared" si="5"/>
        <v>1108110.691716</v>
      </c>
      <c r="U21" s="5"/>
      <c r="V21" s="5">
        <f t="shared" si="34"/>
        <v>309.84970079999999</v>
      </c>
      <c r="W21" s="5">
        <f t="shared" si="6"/>
        <v>309.84970079999999</v>
      </c>
      <c r="Y21" s="5"/>
      <c r="Z21" s="5">
        <f t="shared" si="35"/>
        <v>32974.313578000001</v>
      </c>
      <c r="AA21" s="5">
        <f t="shared" si="7"/>
        <v>32974.313578000001</v>
      </c>
      <c r="AD21" s="5">
        <f t="shared" si="36"/>
        <v>2023.2957211999999</v>
      </c>
      <c r="AE21" s="5">
        <f t="shared" si="8"/>
        <v>2023.2957211999999</v>
      </c>
      <c r="AH21" s="5">
        <f t="shared" si="37"/>
        <v>14633.5508556</v>
      </c>
      <c r="AI21" s="5">
        <f t="shared" si="9"/>
        <v>14633.5508556</v>
      </c>
      <c r="AL21" s="5">
        <f t="shared" si="38"/>
        <v>11574.5696704</v>
      </c>
      <c r="AM21" s="5">
        <f t="shared" si="10"/>
        <v>11574.5696704</v>
      </c>
      <c r="AO21" s="5"/>
      <c r="AP21" s="5">
        <f t="shared" si="39"/>
        <v>3087.6551215999998</v>
      </c>
      <c r="AQ21" s="5">
        <f t="shared" si="11"/>
        <v>3087.6551215999998</v>
      </c>
      <c r="AS21" s="5"/>
      <c r="AT21" s="5">
        <f t="shared" si="40"/>
        <v>34912.586084800001</v>
      </c>
      <c r="AU21" s="5">
        <f t="shared" si="12"/>
        <v>34912.586084800001</v>
      </c>
      <c r="AV21" s="5"/>
      <c r="AW21" s="5"/>
      <c r="AX21" s="5">
        <f t="shared" si="41"/>
        <v>613.85048919999997</v>
      </c>
      <c r="AY21" s="5">
        <f t="shared" si="13"/>
        <v>613.85048919999997</v>
      </c>
      <c r="AZ21" s="5"/>
      <c r="BA21" s="5"/>
      <c r="BB21" s="5">
        <f t="shared" si="42"/>
        <v>131.10123160000001</v>
      </c>
      <c r="BC21" s="5">
        <f t="shared" si="14"/>
        <v>131.10123160000001</v>
      </c>
      <c r="BD21" s="5"/>
      <c r="BE21" s="5"/>
      <c r="BF21" s="5">
        <f t="shared" si="43"/>
        <v>125386.416216</v>
      </c>
      <c r="BG21" s="5">
        <f t="shared" si="2"/>
        <v>125386.416216</v>
      </c>
      <c r="BH21" s="5"/>
      <c r="BI21" s="5"/>
      <c r="BJ21" s="5">
        <f t="shared" si="44"/>
        <v>241.80259799999999</v>
      </c>
      <c r="BK21" s="5">
        <f t="shared" si="15"/>
        <v>241.80259799999999</v>
      </c>
      <c r="BL21" s="5"/>
      <c r="BM21" s="5"/>
      <c r="BN21" s="5">
        <f t="shared" si="45"/>
        <v>143.6549948</v>
      </c>
      <c r="BO21" s="5">
        <f t="shared" si="16"/>
        <v>143.6549948</v>
      </c>
      <c r="BP21" s="5"/>
      <c r="BQ21" s="5"/>
      <c r="BR21" s="5">
        <f t="shared" si="46"/>
        <v>8963.386924800001</v>
      </c>
      <c r="BS21" s="5">
        <f t="shared" si="17"/>
        <v>8963.386924800001</v>
      </c>
      <c r="BT21" s="5"/>
      <c r="BU21" s="5"/>
      <c r="BV21" s="5">
        <f t="shared" si="47"/>
        <v>946.81052680000005</v>
      </c>
      <c r="BW21" s="5">
        <f t="shared" si="18"/>
        <v>946.81052680000005</v>
      </c>
      <c r="BX21" s="5"/>
      <c r="BY21" s="5"/>
      <c r="BZ21" s="5">
        <f t="shared" si="48"/>
        <v>25300.255196400001</v>
      </c>
      <c r="CA21" s="5">
        <f t="shared" si="19"/>
        <v>25300.255196400001</v>
      </c>
      <c r="CB21" s="5"/>
      <c r="CC21" s="5"/>
      <c r="CD21" s="5">
        <f t="shared" si="49"/>
        <v>3493.9405487999998</v>
      </c>
      <c r="CE21" s="5">
        <f t="shared" si="3"/>
        <v>3493.9405487999998</v>
      </c>
      <c r="CF21" s="5"/>
      <c r="CG21" s="5"/>
      <c r="CH21" s="5">
        <f t="shared" si="50"/>
        <v>13957.502175999998</v>
      </c>
      <c r="CI21" s="5">
        <f t="shared" si="20"/>
        <v>13957.502175999998</v>
      </c>
      <c r="CJ21" s="5"/>
      <c r="CK21" s="5"/>
      <c r="CL21" s="5">
        <f t="shared" si="51"/>
        <v>112234.9227</v>
      </c>
      <c r="CM21" s="5">
        <f t="shared" si="21"/>
        <v>112234.9227</v>
      </c>
      <c r="CN21" s="5"/>
      <c r="CO21" s="5"/>
      <c r="CP21" s="5">
        <f t="shared" si="52"/>
        <v>167669.05989400001</v>
      </c>
      <c r="CQ21" s="5">
        <f t="shared" si="22"/>
        <v>167669.05989400001</v>
      </c>
      <c r="CR21" s="5"/>
      <c r="CS21" s="5"/>
      <c r="CT21" s="5">
        <f t="shared" si="53"/>
        <v>1397.4620943999998</v>
      </c>
      <c r="CU21" s="5">
        <f t="shared" si="23"/>
        <v>1397.4620943999998</v>
      </c>
      <c r="CV21" s="5"/>
      <c r="CW21" s="5"/>
      <c r="CX21" s="5">
        <f t="shared" si="54"/>
        <v>53585.024937199996</v>
      </c>
      <c r="CY21" s="5">
        <f t="shared" si="24"/>
        <v>53585.024937199996</v>
      </c>
      <c r="CZ21" s="5"/>
      <c r="DA21" s="5"/>
      <c r="DB21" s="5">
        <f t="shared" si="55"/>
        <v>89405.761664399994</v>
      </c>
      <c r="DC21" s="5">
        <f t="shared" si="25"/>
        <v>89405.761664399994</v>
      </c>
      <c r="DD21" s="5"/>
      <c r="DE21" s="5"/>
      <c r="DF21" s="5">
        <f t="shared" si="56"/>
        <v>76543.860640400002</v>
      </c>
      <c r="DG21" s="5">
        <f t="shared" si="26"/>
        <v>76543.860640400002</v>
      </c>
      <c r="DH21" s="5"/>
      <c r="DI21" s="5"/>
      <c r="DJ21" s="5">
        <f t="shared" si="57"/>
        <v>75900.194963600006</v>
      </c>
      <c r="DK21" s="5">
        <f t="shared" si="27"/>
        <v>75900.194963600006</v>
      </c>
      <c r="DL21" s="5"/>
      <c r="DM21" s="5"/>
      <c r="DN21" s="5">
        <f t="shared" si="58"/>
        <v>2586.5031884</v>
      </c>
      <c r="DO21" s="5">
        <f t="shared" si="28"/>
        <v>2586.5031884</v>
      </c>
      <c r="DP21" s="5"/>
      <c r="DQ21" s="5"/>
      <c r="DR21" s="5">
        <f t="shared" si="59"/>
        <v>110051.70915439998</v>
      </c>
      <c r="DS21" s="5">
        <f t="shared" si="29"/>
        <v>110051.70915439998</v>
      </c>
      <c r="DT21" s="5"/>
      <c r="DU21" s="5"/>
      <c r="DV21" s="5">
        <f t="shared" si="60"/>
        <v>139398.41313679999</v>
      </c>
      <c r="DW21" s="5">
        <f t="shared" si="30"/>
        <v>139398.41313679999</v>
      </c>
      <c r="DX21" s="5"/>
      <c r="DY21" s="5"/>
      <c r="DZ21" s="5">
        <f t="shared" si="61"/>
        <v>643.23770760000002</v>
      </c>
      <c r="EA21" s="5">
        <f t="shared" si="31"/>
        <v>643.23770760000002</v>
      </c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</row>
    <row r="22" spans="1:174" x14ac:dyDescent="0.2">
      <c r="A22" s="33">
        <v>43191</v>
      </c>
      <c r="C22" s="3">
        <v>5490000</v>
      </c>
      <c r="D22" s="3">
        <v>109800</v>
      </c>
      <c r="F22" s="3">
        <v>1316764</v>
      </c>
      <c r="I22" s="3">
        <f t="shared" si="62"/>
        <v>5490000</v>
      </c>
      <c r="J22" s="3">
        <f t="shared" si="4"/>
        <v>1426564</v>
      </c>
      <c r="K22" s="3">
        <f t="shared" si="0"/>
        <v>6916564</v>
      </c>
      <c r="M22" s="5">
        <f>I22*$N$6</f>
        <v>1225538.1900000002</v>
      </c>
      <c r="N22" s="5">
        <f t="shared" si="32"/>
        <v>318453.30828400003</v>
      </c>
      <c r="O22" s="5">
        <f t="shared" si="1"/>
        <v>1543991.4982840002</v>
      </c>
      <c r="Q22" s="5">
        <f t="shared" si="63"/>
        <v>4264461.8099999996</v>
      </c>
      <c r="R22" s="3">
        <f t="shared" si="33"/>
        <v>1108110.691716</v>
      </c>
      <c r="S22" s="5">
        <f t="shared" si="5"/>
        <v>5372572.5017159991</v>
      </c>
      <c r="U22" s="5">
        <f>I22*$V$6</f>
        <v>1192.4279999999999</v>
      </c>
      <c r="V22" s="5">
        <f t="shared" si="34"/>
        <v>309.84970079999999</v>
      </c>
      <c r="W22" s="5">
        <f t="shared" si="6"/>
        <v>1502.2777007999998</v>
      </c>
      <c r="Y22" s="5">
        <f>I22*$Z$6</f>
        <v>126898.605</v>
      </c>
      <c r="Z22" s="5">
        <f t="shared" si="35"/>
        <v>32974.313578000001</v>
      </c>
      <c r="AA22" s="5">
        <f t="shared" si="7"/>
        <v>159872.91857799998</v>
      </c>
      <c r="AC22" s="5">
        <f>I22*$AD$6</f>
        <v>7786.4669999999996</v>
      </c>
      <c r="AD22" s="5">
        <f t="shared" si="36"/>
        <v>2023.2957211999999</v>
      </c>
      <c r="AE22" s="5">
        <f t="shared" si="8"/>
        <v>9809.7627211999989</v>
      </c>
      <c r="AG22" s="5">
        <f>I22*$AH$6</f>
        <v>56315.870999999999</v>
      </c>
      <c r="AH22" s="5">
        <f t="shared" si="37"/>
        <v>14633.5508556</v>
      </c>
      <c r="AI22" s="5">
        <f t="shared" si="9"/>
        <v>70949.421855599998</v>
      </c>
      <c r="AK22" s="5">
        <f>I22*$AL$6</f>
        <v>44543.664000000004</v>
      </c>
      <c r="AL22" s="5">
        <f t="shared" si="38"/>
        <v>11574.5696704</v>
      </c>
      <c r="AM22" s="5">
        <f t="shared" si="10"/>
        <v>56118.233670400004</v>
      </c>
      <c r="AO22" s="5">
        <f>I22*$AP$6</f>
        <v>11882.555999999999</v>
      </c>
      <c r="AP22" s="5">
        <f t="shared" si="39"/>
        <v>3087.6551215999998</v>
      </c>
      <c r="AQ22" s="5">
        <f t="shared" si="11"/>
        <v>14970.211121599998</v>
      </c>
      <c r="AS22" s="5">
        <f>I22*$AT$6</f>
        <v>134357.86800000002</v>
      </c>
      <c r="AT22" s="5">
        <f t="shared" si="40"/>
        <v>34912.586084800001</v>
      </c>
      <c r="AU22" s="5">
        <f t="shared" si="12"/>
        <v>169270.45408480003</v>
      </c>
      <c r="AV22" s="5"/>
      <c r="AW22" s="5">
        <f>I22*$AX$6</f>
        <v>2362.3470000000002</v>
      </c>
      <c r="AX22" s="5">
        <f t="shared" si="41"/>
        <v>613.85048919999997</v>
      </c>
      <c r="AY22" s="5">
        <f t="shared" si="13"/>
        <v>2976.1974892000003</v>
      </c>
      <c r="AZ22" s="5"/>
      <c r="BA22" s="5">
        <f>I22*$BB$6</f>
        <v>504.53100000000001</v>
      </c>
      <c r="BB22" s="5">
        <f t="shared" si="42"/>
        <v>131.10123160000001</v>
      </c>
      <c r="BC22" s="5">
        <f t="shared" si="14"/>
        <v>635.63223160000007</v>
      </c>
      <c r="BD22" s="5"/>
      <c r="BE22" s="5">
        <f>I22*$BF$6</f>
        <v>482538.06</v>
      </c>
      <c r="BF22" s="5">
        <f t="shared" si="43"/>
        <v>125386.416216</v>
      </c>
      <c r="BG22" s="5">
        <f t="shared" si="2"/>
        <v>607924.47621600004</v>
      </c>
      <c r="BH22" s="5"/>
      <c r="BI22" s="5">
        <f>I22*$BJ$6</f>
        <v>930.55499999999995</v>
      </c>
      <c r="BJ22" s="5">
        <f t="shared" si="44"/>
        <v>241.80259799999999</v>
      </c>
      <c r="BK22" s="5">
        <f t="shared" si="15"/>
        <v>1172.3575980000001</v>
      </c>
      <c r="BL22" s="5"/>
      <c r="BM22" s="5">
        <f>I22*$BN$6</f>
        <v>552.84299999999996</v>
      </c>
      <c r="BN22" s="5">
        <f t="shared" si="45"/>
        <v>143.6549948</v>
      </c>
      <c r="BO22" s="5">
        <f t="shared" si="16"/>
        <v>696.49799480000001</v>
      </c>
      <c r="BP22" s="5"/>
      <c r="BQ22" s="5">
        <f>I22*$BR$6</f>
        <v>34494.768000000004</v>
      </c>
      <c r="BR22" s="5">
        <f t="shared" si="46"/>
        <v>8963.386924800001</v>
      </c>
      <c r="BS22" s="5">
        <f t="shared" si="17"/>
        <v>43458.154924800008</v>
      </c>
      <c r="BT22" s="5"/>
      <c r="BU22" s="5">
        <f>I22*$BV$6</f>
        <v>3643.7130000000002</v>
      </c>
      <c r="BV22" s="5">
        <f t="shared" si="47"/>
        <v>946.81052680000005</v>
      </c>
      <c r="BW22" s="5">
        <f t="shared" si="18"/>
        <v>4590.5235268000006</v>
      </c>
      <c r="BX22" s="5"/>
      <c r="BY22" s="5">
        <f>I22*$BZ$6</f>
        <v>97365.699000000008</v>
      </c>
      <c r="BZ22" s="5">
        <f t="shared" si="48"/>
        <v>25300.255196400001</v>
      </c>
      <c r="CA22" s="5">
        <f t="shared" si="19"/>
        <v>122665.95419640001</v>
      </c>
      <c r="CB22" s="5"/>
      <c r="CC22" s="5">
        <f>I22*$CD$6</f>
        <v>13446.108</v>
      </c>
      <c r="CD22" s="5">
        <f t="shared" si="49"/>
        <v>3493.9405487999998</v>
      </c>
      <c r="CE22" s="5">
        <f t="shared" si="3"/>
        <v>16940.048548800001</v>
      </c>
      <c r="CF22" s="5"/>
      <c r="CG22" s="5">
        <f>I22*$CH$6</f>
        <v>53714.159999999996</v>
      </c>
      <c r="CH22" s="5">
        <f t="shared" si="50"/>
        <v>13957.502175999998</v>
      </c>
      <c r="CI22" s="5">
        <f t="shared" si="20"/>
        <v>67671.662175999998</v>
      </c>
      <c r="CJ22" s="5"/>
      <c r="CK22" s="5">
        <f>I22*$CL$6</f>
        <v>431925.75</v>
      </c>
      <c r="CL22" s="5">
        <f t="shared" si="51"/>
        <v>112234.9227</v>
      </c>
      <c r="CM22" s="5">
        <f t="shared" si="21"/>
        <v>544160.6727</v>
      </c>
      <c r="CN22" s="5"/>
      <c r="CO22" s="5">
        <f>I22*$CP$6</f>
        <v>645258.91500000004</v>
      </c>
      <c r="CP22" s="5">
        <f t="shared" si="52"/>
        <v>167669.05989400001</v>
      </c>
      <c r="CQ22" s="5">
        <f t="shared" si="22"/>
        <v>812927.97489399998</v>
      </c>
      <c r="CR22" s="5"/>
      <c r="CS22" s="5">
        <f>I22*$CT$6</f>
        <v>5378.0039999999999</v>
      </c>
      <c r="CT22" s="5">
        <f t="shared" si="53"/>
        <v>1397.4620943999998</v>
      </c>
      <c r="CU22" s="5">
        <f t="shared" si="23"/>
        <v>6775.4660943999997</v>
      </c>
      <c r="CV22" s="5"/>
      <c r="CW22" s="5">
        <f>I22*$CX$6</f>
        <v>206217.027</v>
      </c>
      <c r="CX22" s="5">
        <f t="shared" si="54"/>
        <v>53585.024937199996</v>
      </c>
      <c r="CY22" s="5">
        <f t="shared" si="24"/>
        <v>259802.05193720001</v>
      </c>
      <c r="CZ22" s="5"/>
      <c r="DA22" s="5">
        <f>I22*$DB$6</f>
        <v>344069.82899999997</v>
      </c>
      <c r="DB22" s="5">
        <f t="shared" si="55"/>
        <v>89405.761664399994</v>
      </c>
      <c r="DC22" s="5">
        <f t="shared" si="25"/>
        <v>433475.59066439996</v>
      </c>
      <c r="DD22" s="5"/>
      <c r="DE22" s="5">
        <f>I22*$DF$6</f>
        <v>294571.989</v>
      </c>
      <c r="DF22" s="5">
        <f t="shared" si="56"/>
        <v>76543.860640400002</v>
      </c>
      <c r="DG22" s="5">
        <f t="shared" si="26"/>
        <v>371115.84964040003</v>
      </c>
      <c r="DH22" s="5"/>
      <c r="DI22" s="5">
        <f>I22*$DJ$6</f>
        <v>292094.90100000001</v>
      </c>
      <c r="DJ22" s="5">
        <f t="shared" si="57"/>
        <v>75900.194963600006</v>
      </c>
      <c r="DK22" s="5">
        <f t="shared" si="27"/>
        <v>367995.09596360003</v>
      </c>
      <c r="DL22" s="5"/>
      <c r="DM22" s="5">
        <f>I22*$DN$6</f>
        <v>9953.9189999999999</v>
      </c>
      <c r="DN22" s="5">
        <f t="shared" si="58"/>
        <v>2586.5031884</v>
      </c>
      <c r="DO22" s="5">
        <f t="shared" si="28"/>
        <v>12540.4221884</v>
      </c>
      <c r="DP22" s="5"/>
      <c r="DQ22" s="5">
        <f>I22*$DR$6</f>
        <v>423523.85399999999</v>
      </c>
      <c r="DR22" s="5">
        <f t="shared" si="59"/>
        <v>110051.70915439998</v>
      </c>
      <c r="DS22" s="5">
        <f t="shared" si="29"/>
        <v>533575.56315439998</v>
      </c>
      <c r="DT22" s="5"/>
      <c r="DU22" s="5">
        <f>I22*$DV$6</f>
        <v>536461.93799999997</v>
      </c>
      <c r="DV22" s="5">
        <f t="shared" si="60"/>
        <v>139398.41313679999</v>
      </c>
      <c r="DW22" s="5">
        <f t="shared" si="30"/>
        <v>675860.3511367999</v>
      </c>
      <c r="DX22" s="5"/>
      <c r="DY22" s="5">
        <f>I22*$DZ$6</f>
        <v>2475.4410000000003</v>
      </c>
      <c r="DZ22" s="5">
        <f t="shared" si="61"/>
        <v>643.23770760000002</v>
      </c>
      <c r="EA22" s="5">
        <f t="shared" si="31"/>
        <v>3118.6787076000001</v>
      </c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</row>
    <row r="23" spans="1:174" x14ac:dyDescent="0.2">
      <c r="A23" s="33">
        <v>43374</v>
      </c>
      <c r="F23" s="3">
        <v>1316764</v>
      </c>
      <c r="J23" s="3">
        <f t="shared" si="4"/>
        <v>1316764</v>
      </c>
      <c r="K23" s="3">
        <f t="shared" si="0"/>
        <v>1316764</v>
      </c>
      <c r="N23" s="5">
        <f t="shared" si="32"/>
        <v>293942.54448400001</v>
      </c>
      <c r="O23" s="5">
        <f t="shared" si="1"/>
        <v>293942.54448400001</v>
      </c>
      <c r="Q23" s="5"/>
      <c r="R23" s="3">
        <f t="shared" si="33"/>
        <v>1022821.4555159999</v>
      </c>
      <c r="S23" s="5">
        <f t="shared" si="5"/>
        <v>1022821.4555159999</v>
      </c>
      <c r="U23" s="5"/>
      <c r="V23" s="5">
        <f t="shared" si="34"/>
        <v>286.00114079999997</v>
      </c>
      <c r="W23" s="5">
        <f t="shared" si="6"/>
        <v>286.00114079999997</v>
      </c>
      <c r="Y23" s="5"/>
      <c r="Z23" s="5">
        <f t="shared" si="35"/>
        <v>30436.341477999998</v>
      </c>
      <c r="AA23" s="5">
        <f t="shared" si="7"/>
        <v>30436.341477999998</v>
      </c>
      <c r="AD23" s="5">
        <f t="shared" si="36"/>
        <v>1867.5663812</v>
      </c>
      <c r="AE23" s="5">
        <f t="shared" si="8"/>
        <v>1867.5663812</v>
      </c>
      <c r="AH23" s="5">
        <f t="shared" si="37"/>
        <v>13507.233435600001</v>
      </c>
      <c r="AI23" s="5">
        <f t="shared" si="9"/>
        <v>13507.233435600001</v>
      </c>
      <c r="AL23" s="5">
        <f t="shared" si="38"/>
        <v>10683.6963904</v>
      </c>
      <c r="AM23" s="5">
        <f t="shared" si="10"/>
        <v>10683.6963904</v>
      </c>
      <c r="AO23" s="5"/>
      <c r="AP23" s="5">
        <f t="shared" si="39"/>
        <v>2850.0040015999998</v>
      </c>
      <c r="AQ23" s="5">
        <f t="shared" si="11"/>
        <v>2850.0040015999998</v>
      </c>
      <c r="AS23" s="5"/>
      <c r="AT23" s="5">
        <f t="shared" si="40"/>
        <v>32225.4287248</v>
      </c>
      <c r="AU23" s="5">
        <f t="shared" si="12"/>
        <v>32225.4287248</v>
      </c>
      <c r="AV23" s="5"/>
      <c r="AW23" s="5"/>
      <c r="AX23" s="5">
        <f t="shared" si="41"/>
        <v>566.60354919999997</v>
      </c>
      <c r="AY23" s="5">
        <f t="shared" si="13"/>
        <v>566.60354919999997</v>
      </c>
      <c r="AZ23" s="5"/>
      <c r="BA23" s="5"/>
      <c r="BB23" s="5">
        <f t="shared" si="42"/>
        <v>121.01061159999999</v>
      </c>
      <c r="BC23" s="5">
        <f t="shared" si="14"/>
        <v>121.01061159999999</v>
      </c>
      <c r="BD23" s="5"/>
      <c r="BE23" s="5"/>
      <c r="BF23" s="5">
        <f t="shared" si="43"/>
        <v>115735.655016</v>
      </c>
      <c r="BG23" s="5">
        <f t="shared" si="2"/>
        <v>115735.655016</v>
      </c>
      <c r="BH23" s="5"/>
      <c r="BI23" s="5"/>
      <c r="BJ23" s="5">
        <f t="shared" si="44"/>
        <v>223.191498</v>
      </c>
      <c r="BK23" s="5">
        <f t="shared" si="15"/>
        <v>223.191498</v>
      </c>
      <c r="BL23" s="5"/>
      <c r="BM23" s="5"/>
      <c r="BN23" s="5">
        <f t="shared" si="45"/>
        <v>132.5981348</v>
      </c>
      <c r="BO23" s="5">
        <f t="shared" si="16"/>
        <v>132.5981348</v>
      </c>
      <c r="BP23" s="5"/>
      <c r="BQ23" s="5"/>
      <c r="BR23" s="5">
        <f t="shared" si="46"/>
        <v>8273.4915648000006</v>
      </c>
      <c r="BS23" s="5">
        <f t="shared" si="17"/>
        <v>8273.4915648000006</v>
      </c>
      <c r="BT23" s="5"/>
      <c r="BU23" s="5"/>
      <c r="BV23" s="5">
        <f t="shared" si="47"/>
        <v>873.9362668</v>
      </c>
      <c r="BW23" s="5">
        <f t="shared" si="18"/>
        <v>873.9362668</v>
      </c>
      <c r="BX23" s="5"/>
      <c r="BY23" s="5"/>
      <c r="BZ23" s="5">
        <f t="shared" si="48"/>
        <v>23352.941216399999</v>
      </c>
      <c r="CA23" s="5">
        <f t="shared" si="19"/>
        <v>23352.941216399999</v>
      </c>
      <c r="CB23" s="5"/>
      <c r="CC23" s="5"/>
      <c r="CD23" s="5">
        <f t="shared" si="49"/>
        <v>3225.0183887999997</v>
      </c>
      <c r="CE23" s="5">
        <f t="shared" si="3"/>
        <v>3225.0183887999997</v>
      </c>
      <c r="CF23" s="5"/>
      <c r="CG23" s="5"/>
      <c r="CH23" s="5">
        <f t="shared" si="50"/>
        <v>12883.218975999998</v>
      </c>
      <c r="CI23" s="5">
        <f t="shared" si="20"/>
        <v>12883.218975999998</v>
      </c>
      <c r="CJ23" s="5"/>
      <c r="CK23" s="5"/>
      <c r="CL23" s="5">
        <f t="shared" si="51"/>
        <v>103596.4077</v>
      </c>
      <c r="CM23" s="5">
        <f t="shared" si="21"/>
        <v>103596.4077</v>
      </c>
      <c r="CN23" s="5"/>
      <c r="CO23" s="5"/>
      <c r="CP23" s="5">
        <f t="shared" si="52"/>
        <v>154763.88159400001</v>
      </c>
      <c r="CQ23" s="5">
        <f t="shared" si="22"/>
        <v>154763.88159400001</v>
      </c>
      <c r="CR23" s="5"/>
      <c r="CS23" s="5"/>
      <c r="CT23" s="5">
        <f t="shared" si="53"/>
        <v>1289.9020143999999</v>
      </c>
      <c r="CU23" s="5">
        <f t="shared" si="23"/>
        <v>1289.9020143999999</v>
      </c>
      <c r="CV23" s="5"/>
      <c r="CW23" s="5"/>
      <c r="CX23" s="5">
        <f t="shared" si="54"/>
        <v>49460.684397199999</v>
      </c>
      <c r="CY23" s="5">
        <f t="shared" si="24"/>
        <v>49460.684397199999</v>
      </c>
      <c r="CZ23" s="5"/>
      <c r="DA23" s="5"/>
      <c r="DB23" s="5">
        <f t="shared" si="55"/>
        <v>82524.365084399993</v>
      </c>
      <c r="DC23" s="5">
        <f t="shared" si="25"/>
        <v>82524.365084399993</v>
      </c>
      <c r="DD23" s="5"/>
      <c r="DE23" s="5"/>
      <c r="DF23" s="5">
        <f t="shared" si="56"/>
        <v>70652.420860400001</v>
      </c>
      <c r="DG23" s="5">
        <f t="shared" si="26"/>
        <v>70652.420860400001</v>
      </c>
      <c r="DH23" s="5"/>
      <c r="DI23" s="5"/>
      <c r="DJ23" s="5">
        <f t="shared" si="57"/>
        <v>70058.296943599998</v>
      </c>
      <c r="DK23" s="5">
        <f t="shared" si="27"/>
        <v>70058.296943599998</v>
      </c>
      <c r="DL23" s="5"/>
      <c r="DM23" s="5"/>
      <c r="DN23" s="5">
        <f t="shared" si="58"/>
        <v>2387.4248084000001</v>
      </c>
      <c r="DO23" s="5">
        <f t="shared" si="28"/>
        <v>2387.4248084000001</v>
      </c>
      <c r="DP23" s="5"/>
      <c r="DQ23" s="5"/>
      <c r="DR23" s="5">
        <f t="shared" si="59"/>
        <v>101581.23207439999</v>
      </c>
      <c r="DS23" s="5">
        <f t="shared" si="29"/>
        <v>101581.23207439999</v>
      </c>
      <c r="DT23" s="5"/>
      <c r="DU23" s="5"/>
      <c r="DV23" s="5">
        <f t="shared" si="60"/>
        <v>128669.1743768</v>
      </c>
      <c r="DW23" s="5">
        <f t="shared" si="30"/>
        <v>128669.1743768</v>
      </c>
      <c r="DX23" s="5"/>
      <c r="DY23" s="5"/>
      <c r="DZ23" s="5">
        <f t="shared" si="61"/>
        <v>593.72888760000001</v>
      </c>
      <c r="EA23" s="5">
        <f t="shared" si="31"/>
        <v>593.72888760000001</v>
      </c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</row>
    <row r="24" spans="1:174" x14ac:dyDescent="0.2">
      <c r="A24" s="50">
        <v>43556</v>
      </c>
      <c r="B24" s="47"/>
      <c r="C24" s="43"/>
      <c r="D24" s="43"/>
      <c r="E24" s="43">
        <v>5710000</v>
      </c>
      <c r="F24" s="43">
        <v>1316764</v>
      </c>
      <c r="G24" s="43"/>
      <c r="H24" s="43"/>
      <c r="I24" s="43">
        <f t="shared" si="62"/>
        <v>5710000</v>
      </c>
      <c r="J24" s="43">
        <f t="shared" si="4"/>
        <v>1316764</v>
      </c>
      <c r="K24" s="43">
        <f t="shared" si="0"/>
        <v>7026764</v>
      </c>
      <c r="M24" s="42">
        <f>I24*$N$6</f>
        <v>1274649.01</v>
      </c>
      <c r="N24" s="42">
        <f t="shared" si="32"/>
        <v>293942.54448400001</v>
      </c>
      <c r="O24" s="42">
        <f t="shared" si="1"/>
        <v>1568591.554484</v>
      </c>
      <c r="Q24" s="42">
        <f t="shared" si="63"/>
        <v>4435350.99</v>
      </c>
      <c r="R24" s="43">
        <f t="shared" si="33"/>
        <v>1022821.4555159999</v>
      </c>
      <c r="S24" s="42">
        <f t="shared" si="5"/>
        <v>5458172.4455160005</v>
      </c>
      <c r="U24" s="42">
        <f>I24*$V$6</f>
        <v>1240.212</v>
      </c>
      <c r="V24" s="42">
        <f t="shared" si="34"/>
        <v>286.00114079999997</v>
      </c>
      <c r="W24" s="42">
        <f t="shared" si="6"/>
        <v>1526.2131408</v>
      </c>
      <c r="Y24" s="42">
        <f>I24*$Z$6</f>
        <v>131983.79499999998</v>
      </c>
      <c r="Z24" s="42">
        <f t="shared" si="35"/>
        <v>30436.341477999998</v>
      </c>
      <c r="AA24" s="42">
        <f t="shared" si="7"/>
        <v>162420.13647799997</v>
      </c>
      <c r="AC24" s="42">
        <f>I24*$AD$6</f>
        <v>8098.4929999999995</v>
      </c>
      <c r="AD24" s="42">
        <f t="shared" si="36"/>
        <v>1867.5663812</v>
      </c>
      <c r="AE24" s="42">
        <f t="shared" si="8"/>
        <v>9966.0593811999988</v>
      </c>
      <c r="AG24" s="42">
        <f>I24*$AH$6</f>
        <v>58572.609000000004</v>
      </c>
      <c r="AH24" s="42">
        <f t="shared" si="37"/>
        <v>13507.233435600001</v>
      </c>
      <c r="AI24" s="42">
        <f t="shared" si="9"/>
        <v>72079.842435600003</v>
      </c>
      <c r="AK24" s="42">
        <f>I24*$AL$6</f>
        <v>46328.656000000003</v>
      </c>
      <c r="AL24" s="42">
        <f t="shared" si="38"/>
        <v>10683.6963904</v>
      </c>
      <c r="AM24" s="42">
        <f t="shared" si="10"/>
        <v>57012.352390400003</v>
      </c>
      <c r="AO24" s="42">
        <f>I24*$AP$6</f>
        <v>12358.724</v>
      </c>
      <c r="AP24" s="42">
        <f t="shared" si="39"/>
        <v>2850.0040015999998</v>
      </c>
      <c r="AQ24" s="42">
        <f t="shared" si="11"/>
        <v>15208.7280016</v>
      </c>
      <c r="AS24" s="42">
        <f>I24*$AT$6</f>
        <v>139741.97200000001</v>
      </c>
      <c r="AT24" s="42">
        <f t="shared" si="40"/>
        <v>32225.4287248</v>
      </c>
      <c r="AU24" s="42">
        <f t="shared" si="12"/>
        <v>171967.40072480001</v>
      </c>
      <c r="AV24" s="5"/>
      <c r="AW24" s="42">
        <f>I24*$AX$6</f>
        <v>2457.0129999999999</v>
      </c>
      <c r="AX24" s="42">
        <f t="shared" si="41"/>
        <v>566.60354919999997</v>
      </c>
      <c r="AY24" s="42">
        <f t="shared" si="13"/>
        <v>3023.6165492</v>
      </c>
      <c r="AZ24" s="5"/>
      <c r="BA24" s="42">
        <f>I24*$BB$6</f>
        <v>524.74900000000002</v>
      </c>
      <c r="BB24" s="42">
        <f t="shared" si="42"/>
        <v>121.01061159999999</v>
      </c>
      <c r="BC24" s="42">
        <f t="shared" si="14"/>
        <v>645.75961159999997</v>
      </c>
      <c r="BD24" s="5"/>
      <c r="BE24" s="42">
        <f>I24*$BF$6</f>
        <v>501874.74</v>
      </c>
      <c r="BF24" s="42">
        <f t="shared" si="43"/>
        <v>115735.655016</v>
      </c>
      <c r="BG24" s="42">
        <f t="shared" si="2"/>
        <v>617610.39501600002</v>
      </c>
      <c r="BH24" s="5"/>
      <c r="BI24" s="42">
        <f>I24*$BJ$6</f>
        <v>967.84500000000003</v>
      </c>
      <c r="BJ24" s="42">
        <f t="shared" si="44"/>
        <v>223.191498</v>
      </c>
      <c r="BK24" s="42">
        <f t="shared" si="15"/>
        <v>1191.0364979999999</v>
      </c>
      <c r="BL24" s="5"/>
      <c r="BM24" s="42">
        <f>I24*$BN$6</f>
        <v>574.99699999999996</v>
      </c>
      <c r="BN24" s="42">
        <f t="shared" si="45"/>
        <v>132.5981348</v>
      </c>
      <c r="BO24" s="42">
        <f t="shared" si="16"/>
        <v>707.59513479999998</v>
      </c>
      <c r="BP24" s="5"/>
      <c r="BQ24" s="42">
        <f>I24*$BR$6</f>
        <v>35877.072</v>
      </c>
      <c r="BR24" s="42">
        <f t="shared" si="46"/>
        <v>8273.4915648000006</v>
      </c>
      <c r="BS24" s="42">
        <f t="shared" si="17"/>
        <v>44150.563564800002</v>
      </c>
      <c r="BT24" s="5"/>
      <c r="BU24" s="42">
        <f>I24*$BV$6</f>
        <v>3789.7270000000003</v>
      </c>
      <c r="BV24" s="42">
        <f t="shared" si="47"/>
        <v>873.9362668</v>
      </c>
      <c r="BW24" s="42">
        <f t="shared" si="18"/>
        <v>4663.6632668000002</v>
      </c>
      <c r="BX24" s="5"/>
      <c r="BY24" s="42">
        <f>I24*$BZ$6</f>
        <v>101267.421</v>
      </c>
      <c r="BZ24" s="42">
        <f t="shared" si="48"/>
        <v>23352.941216399999</v>
      </c>
      <c r="CA24" s="42">
        <f t="shared" si="19"/>
        <v>124620.3622164</v>
      </c>
      <c r="CB24" s="5"/>
      <c r="CC24" s="42">
        <f>I24*$CD$6</f>
        <v>13984.931999999999</v>
      </c>
      <c r="CD24" s="42">
        <f t="shared" si="49"/>
        <v>3225.0183887999997</v>
      </c>
      <c r="CE24" s="42">
        <f t="shared" si="3"/>
        <v>17209.9503888</v>
      </c>
      <c r="CF24" s="5"/>
      <c r="CG24" s="42">
        <f>I24*$CH$6</f>
        <v>55866.64</v>
      </c>
      <c r="CH24" s="42">
        <f t="shared" si="50"/>
        <v>12883.218975999998</v>
      </c>
      <c r="CI24" s="42">
        <f t="shared" si="20"/>
        <v>68749.858976000003</v>
      </c>
      <c r="CJ24" s="5"/>
      <c r="CK24" s="42">
        <f>I24*$CL$6</f>
        <v>449234.25</v>
      </c>
      <c r="CL24" s="42">
        <f t="shared" si="51"/>
        <v>103596.4077</v>
      </c>
      <c r="CM24" s="42">
        <f t="shared" si="21"/>
        <v>552830.65769999998</v>
      </c>
      <c r="CN24" s="5"/>
      <c r="CO24" s="42">
        <f>I24*$CP$6</f>
        <v>671116.28500000003</v>
      </c>
      <c r="CP24" s="42">
        <f t="shared" si="52"/>
        <v>154763.88159400001</v>
      </c>
      <c r="CQ24" s="42">
        <f t="shared" si="22"/>
        <v>825880.16659400007</v>
      </c>
      <c r="CR24" s="5"/>
      <c r="CS24" s="42">
        <f>I24*$CT$6</f>
        <v>5593.5159999999996</v>
      </c>
      <c r="CT24" s="42">
        <f t="shared" si="53"/>
        <v>1289.9020143999999</v>
      </c>
      <c r="CU24" s="42">
        <f t="shared" si="23"/>
        <v>6883.4180143999993</v>
      </c>
      <c r="CV24" s="5"/>
      <c r="CW24" s="42">
        <f>I24*$CX$6</f>
        <v>214480.73300000001</v>
      </c>
      <c r="CX24" s="42">
        <f t="shared" si="54"/>
        <v>49460.684397199999</v>
      </c>
      <c r="CY24" s="42">
        <f t="shared" si="24"/>
        <v>263941.41739720001</v>
      </c>
      <c r="CZ24" s="5"/>
      <c r="DA24" s="42">
        <f>I24*$DB$6</f>
        <v>357857.69099999999</v>
      </c>
      <c r="DB24" s="42">
        <f t="shared" si="55"/>
        <v>82524.365084399993</v>
      </c>
      <c r="DC24" s="42">
        <f t="shared" si="25"/>
        <v>440382.05608439998</v>
      </c>
      <c r="DD24" s="5"/>
      <c r="DE24" s="42">
        <f>I24*$DF$6</f>
        <v>306376.33100000001</v>
      </c>
      <c r="DF24" s="42">
        <f t="shared" si="56"/>
        <v>70652.420860400001</v>
      </c>
      <c r="DG24" s="42">
        <f t="shared" si="26"/>
        <v>377028.75186040002</v>
      </c>
      <c r="DH24" s="5"/>
      <c r="DI24" s="42">
        <f>I24*$DJ$6</f>
        <v>303799.97899999999</v>
      </c>
      <c r="DJ24" s="42">
        <f t="shared" si="57"/>
        <v>70058.296943599998</v>
      </c>
      <c r="DK24" s="42">
        <f t="shared" si="27"/>
        <v>373858.27594359999</v>
      </c>
      <c r="DL24" s="5"/>
      <c r="DM24" s="42">
        <f>I24*$DN$6</f>
        <v>10352.800999999999</v>
      </c>
      <c r="DN24" s="42">
        <f t="shared" si="58"/>
        <v>2387.4248084000001</v>
      </c>
      <c r="DO24" s="42">
        <f t="shared" si="28"/>
        <v>12740.225808399999</v>
      </c>
      <c r="DP24" s="5"/>
      <c r="DQ24" s="42">
        <f>I24*$DR$6</f>
        <v>440495.66599999997</v>
      </c>
      <c r="DR24" s="42">
        <f t="shared" si="59"/>
        <v>101581.23207439999</v>
      </c>
      <c r="DS24" s="42">
        <f t="shared" si="29"/>
        <v>542076.89807439991</v>
      </c>
      <c r="DT24" s="5"/>
      <c r="DU24" s="42">
        <f>I24*$DV$6</f>
        <v>557959.50199999998</v>
      </c>
      <c r="DV24" s="42">
        <f t="shared" si="60"/>
        <v>128669.1743768</v>
      </c>
      <c r="DW24" s="42">
        <f t="shared" si="30"/>
        <v>686628.67637679994</v>
      </c>
      <c r="DX24" s="5"/>
      <c r="DY24" s="42">
        <f>I24*$DZ$6</f>
        <v>2574.6390000000001</v>
      </c>
      <c r="DZ24" s="42">
        <f t="shared" si="61"/>
        <v>593.72888760000001</v>
      </c>
      <c r="EA24" s="42">
        <f t="shared" si="31"/>
        <v>3168.3678876000004</v>
      </c>
      <c r="EB24" s="5"/>
      <c r="EC24" s="42"/>
      <c r="ED24" s="42"/>
      <c r="EE24" s="42"/>
      <c r="EF24" s="5"/>
      <c r="EG24" s="42"/>
      <c r="EH24" s="42"/>
      <c r="EI24" s="42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</row>
    <row r="25" spans="1:174" x14ac:dyDescent="0.2">
      <c r="A25" s="49">
        <v>43739</v>
      </c>
      <c r="F25" s="3">
        <v>1247174</v>
      </c>
      <c r="J25" s="3">
        <f t="shared" si="4"/>
        <v>1247174</v>
      </c>
      <c r="K25" s="3">
        <f t="shared" si="0"/>
        <v>1247174</v>
      </c>
      <c r="N25" s="5">
        <v>278407.899194</v>
      </c>
      <c r="O25" s="5">
        <f t="shared" si="1"/>
        <v>278407.899194</v>
      </c>
      <c r="Q25" s="5"/>
      <c r="R25" s="3">
        <f t="shared" si="33"/>
        <v>968766.10080600006</v>
      </c>
      <c r="S25" s="5">
        <f t="shared" si="5"/>
        <v>968766.10080600006</v>
      </c>
      <c r="U25" s="5"/>
      <c r="V25" s="5">
        <v>270.8861928</v>
      </c>
      <c r="W25" s="5">
        <f t="shared" si="6"/>
        <v>270.8861928</v>
      </c>
      <c r="Y25" s="5"/>
      <c r="Z25" s="5">
        <v>28827.803423000001</v>
      </c>
      <c r="AA25" s="5">
        <f t="shared" si="7"/>
        <v>28827.803423000001</v>
      </c>
      <c r="AD25" s="5">
        <v>1768.8668842</v>
      </c>
      <c r="AE25" s="5">
        <f t="shared" si="8"/>
        <v>1768.8668842</v>
      </c>
      <c r="AH25" s="5">
        <v>12793.3861746</v>
      </c>
      <c r="AI25" s="5">
        <f t="shared" si="9"/>
        <v>12793.3861746</v>
      </c>
      <c r="AL25" s="5">
        <v>10119.070966400001</v>
      </c>
      <c r="AM25" s="5">
        <f t="shared" si="10"/>
        <v>10119.070966400001</v>
      </c>
      <c r="AO25" s="5"/>
      <c r="AP25" s="5">
        <v>2699.3834056000001</v>
      </c>
      <c r="AQ25" s="5">
        <f t="shared" si="11"/>
        <v>2699.3834056000001</v>
      </c>
      <c r="AS25" s="5"/>
      <c r="AT25" s="5">
        <v>30522.3387368</v>
      </c>
      <c r="AU25" s="5">
        <f t="shared" si="12"/>
        <v>30522.3387368</v>
      </c>
      <c r="AV25" s="5"/>
      <c r="AW25" s="5"/>
      <c r="AX25" s="5">
        <v>536.65897219999999</v>
      </c>
      <c r="AY25" s="5">
        <f t="shared" si="13"/>
        <v>536.65897219999999</v>
      </c>
      <c r="AZ25" s="5"/>
      <c r="BA25" s="5"/>
      <c r="BB25" s="5">
        <v>114.61529059999999</v>
      </c>
      <c r="BC25" s="5">
        <f t="shared" si="14"/>
        <v>114.61529059999999</v>
      </c>
      <c r="BD25" s="5"/>
      <c r="BE25" s="5"/>
      <c r="BF25" s="5">
        <v>109619.111556</v>
      </c>
      <c r="BG25" s="5">
        <f t="shared" si="2"/>
        <v>109619.111556</v>
      </c>
      <c r="BH25" s="5"/>
      <c r="BI25" s="5"/>
      <c r="BJ25" s="5">
        <v>211.395993</v>
      </c>
      <c r="BK25" s="5">
        <f t="shared" si="15"/>
        <v>211.395993</v>
      </c>
      <c r="BL25" s="5"/>
      <c r="BM25" s="5"/>
      <c r="BN25" s="5">
        <v>125.59042179999999</v>
      </c>
      <c r="BO25" s="5">
        <f t="shared" si="16"/>
        <v>125.59042179999999</v>
      </c>
      <c r="BP25" s="5"/>
      <c r="BQ25" s="5"/>
      <c r="BR25" s="5">
        <v>7836.2436767999998</v>
      </c>
      <c r="BS25" s="5">
        <f t="shared" si="17"/>
        <v>7836.2436767999998</v>
      </c>
      <c r="BT25" s="5"/>
      <c r="BU25" s="5"/>
      <c r="BV25" s="5">
        <v>827.74938380000003</v>
      </c>
      <c r="BW25" s="5">
        <f t="shared" si="18"/>
        <v>827.74938380000003</v>
      </c>
      <c r="BX25" s="5"/>
      <c r="BY25" s="5"/>
      <c r="BZ25" s="5">
        <v>22118.755607399999</v>
      </c>
      <c r="CA25" s="5">
        <f t="shared" si="19"/>
        <v>22118.755607399999</v>
      </c>
      <c r="CB25" s="5"/>
      <c r="CC25" s="5"/>
      <c r="CD25" s="5">
        <v>3054.5785607999997</v>
      </c>
      <c r="CE25" s="5">
        <f t="shared" si="3"/>
        <v>3054.5785607999997</v>
      </c>
      <c r="CF25" s="5"/>
      <c r="CG25" s="5"/>
      <c r="CH25" s="5">
        <v>12202.350415999999</v>
      </c>
      <c r="CI25" s="5">
        <f t="shared" si="20"/>
        <v>12202.350415999999</v>
      </c>
      <c r="CJ25" s="5"/>
      <c r="CK25" s="5"/>
      <c r="CL25" s="5">
        <v>98121.414449999997</v>
      </c>
      <c r="CM25" s="5">
        <f t="shared" si="21"/>
        <v>98121.414449999997</v>
      </c>
      <c r="CN25" s="5"/>
      <c r="CO25" s="5"/>
      <c r="CP25" s="5">
        <v>146584.72532900001</v>
      </c>
      <c r="CQ25" s="5">
        <f t="shared" si="22"/>
        <v>146584.72532900001</v>
      </c>
      <c r="CR25" s="5"/>
      <c r="CS25" s="5"/>
      <c r="CT25" s="5">
        <v>1221.7316504</v>
      </c>
      <c r="CU25" s="5">
        <f t="shared" si="23"/>
        <v>1221.7316504</v>
      </c>
      <c r="CV25" s="5"/>
      <c r="CW25" s="5"/>
      <c r="CX25" s="5">
        <v>46846.723940199998</v>
      </c>
      <c r="CY25" s="5">
        <f t="shared" si="24"/>
        <v>46846.723940199998</v>
      </c>
      <c r="CZ25" s="5"/>
      <c r="DA25" s="5"/>
      <c r="DB25" s="5">
        <v>78163.013645399988</v>
      </c>
      <c r="DC25" s="5">
        <f t="shared" si="25"/>
        <v>78163.013645399988</v>
      </c>
      <c r="DD25" s="5"/>
      <c r="DE25" s="5"/>
      <c r="DF25" s="5">
        <v>66918.492861399995</v>
      </c>
      <c r="DG25" s="5">
        <f t="shared" si="26"/>
        <v>66918.492861399995</v>
      </c>
      <c r="DH25" s="5"/>
      <c r="DI25" s="5"/>
      <c r="DJ25" s="5">
        <v>66355.767952599999</v>
      </c>
      <c r="DK25" s="5">
        <f t="shared" si="27"/>
        <v>66355.767952599999</v>
      </c>
      <c r="DL25" s="5"/>
      <c r="DM25" s="5"/>
      <c r="DN25" s="5">
        <v>2261.2511794000002</v>
      </c>
      <c r="DO25" s="5">
        <f t="shared" si="28"/>
        <v>2261.2511794000002</v>
      </c>
      <c r="DP25" s="5"/>
      <c r="DQ25" s="5"/>
      <c r="DR25" s="5">
        <v>96212.739360399995</v>
      </c>
      <c r="DS25" s="5">
        <f t="shared" si="29"/>
        <v>96212.739360399995</v>
      </c>
      <c r="DT25" s="5"/>
      <c r="DU25" s="5"/>
      <c r="DV25" s="5">
        <v>121869.1040188</v>
      </c>
      <c r="DW25" s="5">
        <f t="shared" si="30"/>
        <v>121869.1040188</v>
      </c>
      <c r="DX25" s="5"/>
      <c r="DY25" s="5"/>
      <c r="DZ25" s="5">
        <v>562.35075660000007</v>
      </c>
      <c r="EA25" s="5">
        <f t="shared" si="31"/>
        <v>562.35075660000007</v>
      </c>
      <c r="EB25" s="5"/>
      <c r="EC25" s="5"/>
      <c r="ED25" s="5">
        <f>968766-968766</f>
        <v>0</v>
      </c>
      <c r="EE25" s="5">
        <f>EC25+ED25</f>
        <v>0</v>
      </c>
      <c r="EF25" s="5"/>
      <c r="EG25" s="5"/>
      <c r="EH25" s="5">
        <f>278408-278408</f>
        <v>0</v>
      </c>
      <c r="EI25" s="5">
        <f>EG25+EH25</f>
        <v>0</v>
      </c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</row>
    <row r="26" spans="1:174" x14ac:dyDescent="0.2">
      <c r="A26" s="49">
        <v>43922</v>
      </c>
      <c r="E26" s="3">
        <v>5850000</v>
      </c>
      <c r="F26" s="3">
        <v>157950</v>
      </c>
      <c r="H26" s="3">
        <v>1205938</v>
      </c>
      <c r="I26" s="3">
        <f t="shared" si="62"/>
        <v>5850000</v>
      </c>
      <c r="J26" s="3">
        <f t="shared" si="4"/>
        <v>1363888</v>
      </c>
      <c r="K26" s="3">
        <f t="shared" si="0"/>
        <v>7213888</v>
      </c>
      <c r="M26" s="5">
        <v>1305901.3500000001</v>
      </c>
      <c r="N26" s="5">
        <v>304461.899194</v>
      </c>
      <c r="O26" s="5">
        <f t="shared" si="1"/>
        <v>1610363.2491940001</v>
      </c>
      <c r="Q26" s="5">
        <f t="shared" si="63"/>
        <v>4544098.6499999994</v>
      </c>
      <c r="R26" s="3">
        <f t="shared" si="33"/>
        <v>1059426.1008060002</v>
      </c>
      <c r="S26" s="5">
        <f t="shared" si="5"/>
        <v>5603524.7508060001</v>
      </c>
      <c r="U26" s="5">
        <v>1270.6199999999999</v>
      </c>
      <c r="V26" s="5">
        <v>270.8861928</v>
      </c>
      <c r="W26" s="5">
        <f t="shared" si="6"/>
        <v>1541.5061928</v>
      </c>
      <c r="Y26" s="5">
        <v>135219.82500000001</v>
      </c>
      <c r="Z26" s="5">
        <v>28827.803423000001</v>
      </c>
      <c r="AA26" s="5">
        <f t="shared" si="7"/>
        <v>164047.62842300002</v>
      </c>
      <c r="AC26" s="5">
        <v>8297.0550000000003</v>
      </c>
      <c r="AD26" s="5">
        <v>1768.8668842</v>
      </c>
      <c r="AE26" s="5">
        <f t="shared" si="8"/>
        <v>10065.921884200001</v>
      </c>
      <c r="AG26" s="5">
        <v>60008.715000000004</v>
      </c>
      <c r="AH26" s="5">
        <v>12793.3861746</v>
      </c>
      <c r="AI26" s="5">
        <f t="shared" si="9"/>
        <v>72802.1011746</v>
      </c>
      <c r="AK26" s="5">
        <v>47464.560000000005</v>
      </c>
      <c r="AL26" s="5">
        <v>10119.070966400001</v>
      </c>
      <c r="AM26" s="5">
        <f t="shared" si="10"/>
        <v>57583.630966400007</v>
      </c>
      <c r="AO26" s="5">
        <v>12661.74</v>
      </c>
      <c r="AP26" s="5">
        <v>2699.3834056000001</v>
      </c>
      <c r="AQ26" s="5">
        <f t="shared" si="11"/>
        <v>15361.123405599999</v>
      </c>
      <c r="AS26" s="5">
        <v>143168.22</v>
      </c>
      <c r="AT26" s="5">
        <v>30522.3387368</v>
      </c>
      <c r="AU26" s="5">
        <f t="shared" si="12"/>
        <v>173690.55873680001</v>
      </c>
      <c r="AV26" s="5"/>
      <c r="AW26" s="5">
        <v>2517.2550000000001</v>
      </c>
      <c r="AX26" s="5">
        <v>536.65897219999999</v>
      </c>
      <c r="AY26" s="5">
        <f t="shared" si="13"/>
        <v>3053.9139722</v>
      </c>
      <c r="AZ26" s="5"/>
      <c r="BA26" s="5">
        <v>537.61500000000001</v>
      </c>
      <c r="BB26" s="5">
        <v>114.61529059999999</v>
      </c>
      <c r="BC26" s="5">
        <f t="shared" si="14"/>
        <v>652.23029059999999</v>
      </c>
      <c r="BD26" s="5"/>
      <c r="BE26" s="5">
        <v>514179.9</v>
      </c>
      <c r="BF26" s="5">
        <v>109619.111556</v>
      </c>
      <c r="BG26" s="5">
        <f t="shared" si="2"/>
        <v>623799.01155599998</v>
      </c>
      <c r="BH26" s="5"/>
      <c r="BI26" s="5">
        <v>991.57500000000005</v>
      </c>
      <c r="BJ26" s="5">
        <v>211.395993</v>
      </c>
      <c r="BK26" s="5">
        <f t="shared" si="15"/>
        <v>1202.9709930000001</v>
      </c>
      <c r="BL26" s="5"/>
      <c r="BM26" s="5">
        <v>589.09499999999991</v>
      </c>
      <c r="BN26" s="5">
        <v>125.59042179999999</v>
      </c>
      <c r="BO26" s="5">
        <f t="shared" si="16"/>
        <v>714.68542179999986</v>
      </c>
      <c r="BP26" s="5"/>
      <c r="BQ26" s="5">
        <v>36756.720000000001</v>
      </c>
      <c r="BR26" s="5">
        <v>7836.2436767999998</v>
      </c>
      <c r="BS26" s="5">
        <f t="shared" si="17"/>
        <v>44592.963676799998</v>
      </c>
      <c r="BT26" s="5"/>
      <c r="BU26" s="5">
        <v>3882.645</v>
      </c>
      <c r="BV26" s="5">
        <v>827.74938380000003</v>
      </c>
      <c r="BW26" s="5">
        <f t="shared" si="18"/>
        <v>4710.3943837999996</v>
      </c>
      <c r="BX26" s="5"/>
      <c r="BY26" s="5">
        <v>103750.33500000001</v>
      </c>
      <c r="BZ26" s="5">
        <v>22118.755607399999</v>
      </c>
      <c r="CA26" s="5">
        <f t="shared" si="19"/>
        <v>125869.09060740001</v>
      </c>
      <c r="CB26" s="5"/>
      <c r="CC26" s="5">
        <v>14327.82</v>
      </c>
      <c r="CD26" s="5">
        <v>3054.5785607999997</v>
      </c>
      <c r="CE26" s="5">
        <f t="shared" si="3"/>
        <v>17382.3985608</v>
      </c>
      <c r="CF26" s="5"/>
      <c r="CG26" s="5">
        <v>57236.399999999994</v>
      </c>
      <c r="CH26" s="5">
        <v>12202.350415999999</v>
      </c>
      <c r="CI26" s="5">
        <f t="shared" si="20"/>
        <v>69438.750415999995</v>
      </c>
      <c r="CJ26" s="5"/>
      <c r="CK26" s="5">
        <v>460248.74999999994</v>
      </c>
      <c r="CL26" s="5">
        <v>98121.414449999997</v>
      </c>
      <c r="CM26" s="5">
        <f t="shared" si="21"/>
        <v>558370.16444999992</v>
      </c>
      <c r="CN26" s="5"/>
      <c r="CO26" s="5">
        <v>687570.97499999998</v>
      </c>
      <c r="CP26" s="5">
        <v>146584.72532900001</v>
      </c>
      <c r="CQ26" s="5">
        <f t="shared" si="22"/>
        <v>834155.70032900001</v>
      </c>
      <c r="CR26" s="5"/>
      <c r="CS26" s="5">
        <v>5730.66</v>
      </c>
      <c r="CT26" s="5">
        <v>1221.7316504</v>
      </c>
      <c r="CU26" s="5">
        <f t="shared" si="23"/>
        <v>6952.3916503999999</v>
      </c>
      <c r="CV26" s="5"/>
      <c r="CW26" s="5">
        <v>219739.45499999999</v>
      </c>
      <c r="CX26" s="5">
        <v>46846.723940199998</v>
      </c>
      <c r="CY26" s="5">
        <f t="shared" si="24"/>
        <v>266586.17894020001</v>
      </c>
      <c r="CZ26" s="5"/>
      <c r="DA26" s="5">
        <v>366631.78499999997</v>
      </c>
      <c r="DB26" s="5">
        <v>78163.013645399988</v>
      </c>
      <c r="DC26" s="5">
        <f t="shared" si="25"/>
        <v>444794.79864539998</v>
      </c>
      <c r="DD26" s="5"/>
      <c r="DE26" s="5">
        <v>313888.185</v>
      </c>
      <c r="DF26" s="5">
        <v>66918.492861399995</v>
      </c>
      <c r="DG26" s="5">
        <f t="shared" si="26"/>
        <v>380806.67786140001</v>
      </c>
      <c r="DH26" s="5"/>
      <c r="DI26" s="5">
        <v>311248.66499999998</v>
      </c>
      <c r="DJ26" s="5">
        <v>66355.767952599999</v>
      </c>
      <c r="DK26" s="5">
        <f t="shared" si="27"/>
        <v>377604.43295259995</v>
      </c>
      <c r="DL26" s="5"/>
      <c r="DM26" s="5">
        <v>10606.635</v>
      </c>
      <c r="DN26" s="5">
        <v>2261.2511794000002</v>
      </c>
      <c r="DO26" s="5">
        <f t="shared" si="28"/>
        <v>12867.8861794</v>
      </c>
      <c r="DP26" s="5"/>
      <c r="DQ26" s="5">
        <v>451295.91</v>
      </c>
      <c r="DR26" s="5">
        <v>96212.739360399995</v>
      </c>
      <c r="DS26" s="5">
        <f t="shared" si="29"/>
        <v>547508.64936039993</v>
      </c>
      <c r="DT26" s="5"/>
      <c r="DU26" s="5">
        <v>571639.77</v>
      </c>
      <c r="DV26" s="5">
        <v>121869.1040188</v>
      </c>
      <c r="DW26" s="5">
        <f t="shared" si="30"/>
        <v>693508.87401879998</v>
      </c>
      <c r="DX26" s="5"/>
      <c r="DY26" s="5">
        <v>2637.7649999999999</v>
      </c>
      <c r="DZ26" s="5">
        <v>562.35075660000007</v>
      </c>
      <c r="EA26" s="5">
        <f t="shared" si="31"/>
        <v>3200.1157566000002</v>
      </c>
      <c r="EB26" s="5"/>
      <c r="EC26" s="5">
        <f>4544099-4544099</f>
        <v>0</v>
      </c>
      <c r="ED26" s="5">
        <f>1059426-968766</f>
        <v>90660</v>
      </c>
      <c r="EE26" s="5">
        <f t="shared" ref="EE26:EE32" si="64">EC26+ED26</f>
        <v>90660</v>
      </c>
      <c r="EF26" s="5"/>
      <c r="EG26" s="5">
        <f>1305901-1305901</f>
        <v>0</v>
      </c>
      <c r="EH26" s="5">
        <f>304462-278408</f>
        <v>26054</v>
      </c>
      <c r="EI26" s="5">
        <f t="shared" ref="EI26:EI32" si="65">EG26+EH26</f>
        <v>26054</v>
      </c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</row>
    <row r="27" spans="1:174" x14ac:dyDescent="0.2">
      <c r="A27" s="49">
        <v>44105</v>
      </c>
      <c r="F27" s="3">
        <v>81900</v>
      </c>
      <c r="H27" s="3">
        <v>1212675</v>
      </c>
      <c r="J27" s="3">
        <f t="shared" si="4"/>
        <v>1294575</v>
      </c>
      <c r="K27" s="3">
        <f t="shared" si="0"/>
        <v>1294575</v>
      </c>
      <c r="N27" s="5">
        <v>288989.181644</v>
      </c>
      <c r="O27" s="5">
        <f t="shared" si="1"/>
        <v>288989.181644</v>
      </c>
      <c r="Q27" s="5"/>
      <c r="R27" s="3">
        <f t="shared" si="33"/>
        <v>1005585.818356</v>
      </c>
      <c r="S27" s="5">
        <f t="shared" si="5"/>
        <v>1005585.818356</v>
      </c>
      <c r="U27" s="5"/>
      <c r="V27" s="5">
        <v>254.36813279999998</v>
      </c>
      <c r="W27" s="5">
        <f t="shared" si="6"/>
        <v>254.36813279999998</v>
      </c>
      <c r="Y27" s="5"/>
      <c r="Z27" s="5">
        <v>27069.945698</v>
      </c>
      <c r="AA27" s="5">
        <f t="shared" si="7"/>
        <v>27069.945698</v>
      </c>
      <c r="AD27" s="5">
        <v>1661.0051692</v>
      </c>
      <c r="AE27" s="5">
        <f t="shared" si="8"/>
        <v>1661.0051692</v>
      </c>
      <c r="AH27" s="5">
        <v>12013.272879600001</v>
      </c>
      <c r="AI27" s="5">
        <f t="shared" si="9"/>
        <v>12013.272879600001</v>
      </c>
      <c r="AL27" s="5">
        <v>9502.0316863999997</v>
      </c>
      <c r="AM27" s="5">
        <f t="shared" si="10"/>
        <v>9502.0316863999997</v>
      </c>
      <c r="AO27" s="5"/>
      <c r="AP27" s="5">
        <v>2534.7807855999999</v>
      </c>
      <c r="AQ27" s="5">
        <f t="shared" si="11"/>
        <v>2534.7807855999999</v>
      </c>
      <c r="AS27" s="5"/>
      <c r="AT27" s="5">
        <v>28661.151876800002</v>
      </c>
      <c r="AU27" s="5">
        <f t="shared" si="12"/>
        <v>28661.151876800002</v>
      </c>
      <c r="AV27" s="5"/>
      <c r="AW27" s="5"/>
      <c r="AX27" s="5">
        <v>503.9346572</v>
      </c>
      <c r="AY27" s="5">
        <f t="shared" si="13"/>
        <v>503.9346572</v>
      </c>
      <c r="AZ27" s="5"/>
      <c r="BA27" s="5"/>
      <c r="BB27" s="5">
        <v>107.62629559999999</v>
      </c>
      <c r="BC27" s="5">
        <f t="shared" si="14"/>
        <v>107.62629559999999</v>
      </c>
      <c r="BD27" s="5"/>
      <c r="BE27" s="5"/>
      <c r="BF27" s="5">
        <v>102934.772856</v>
      </c>
      <c r="BG27" s="5">
        <f t="shared" si="2"/>
        <v>102934.772856</v>
      </c>
      <c r="BH27" s="5"/>
      <c r="BI27" s="5"/>
      <c r="BJ27" s="5">
        <v>198.505518</v>
      </c>
      <c r="BK27" s="5">
        <f t="shared" si="15"/>
        <v>198.505518</v>
      </c>
      <c r="BL27" s="5"/>
      <c r="BM27" s="5"/>
      <c r="BN27" s="5">
        <v>117.9321868</v>
      </c>
      <c r="BO27" s="5">
        <f t="shared" si="16"/>
        <v>117.9321868</v>
      </c>
      <c r="BP27" s="5"/>
      <c r="BQ27" s="5"/>
      <c r="BR27" s="5">
        <v>7358.4063168000002</v>
      </c>
      <c r="BS27" s="5">
        <f t="shared" si="17"/>
        <v>7358.4063168000002</v>
      </c>
      <c r="BT27" s="5"/>
      <c r="BU27" s="5"/>
      <c r="BV27" s="5">
        <v>777.27499880000005</v>
      </c>
      <c r="BW27" s="5">
        <f t="shared" si="18"/>
        <v>777.27499880000005</v>
      </c>
      <c r="BX27" s="5"/>
      <c r="BY27" s="5"/>
      <c r="BZ27" s="5">
        <v>20770.001252400001</v>
      </c>
      <c r="CA27" s="5">
        <f t="shared" si="19"/>
        <v>20770.001252400001</v>
      </c>
      <c r="CB27" s="5"/>
      <c r="CC27" s="5"/>
      <c r="CD27" s="5">
        <v>2868.3169008</v>
      </c>
      <c r="CE27" s="5">
        <f t="shared" si="3"/>
        <v>2868.3169008</v>
      </c>
      <c r="CF27" s="5"/>
      <c r="CG27" s="5"/>
      <c r="CH27" s="5">
        <v>11458.277215999999</v>
      </c>
      <c r="CI27" s="5">
        <f t="shared" si="20"/>
        <v>11458.277215999999</v>
      </c>
      <c r="CJ27" s="5"/>
      <c r="CK27" s="5"/>
      <c r="CL27" s="5">
        <v>92138.180699999997</v>
      </c>
      <c r="CM27" s="5">
        <f t="shared" si="21"/>
        <v>92138.180699999997</v>
      </c>
      <c r="CN27" s="5"/>
      <c r="CO27" s="5"/>
      <c r="CP27" s="5">
        <v>137646.302654</v>
      </c>
      <c r="CQ27" s="5">
        <f t="shared" si="22"/>
        <v>137646.302654</v>
      </c>
      <c r="CR27" s="5"/>
      <c r="CS27" s="5"/>
      <c r="CT27" s="5">
        <v>1147.2330703999999</v>
      </c>
      <c r="CU27" s="5">
        <f t="shared" si="23"/>
        <v>1147.2330703999999</v>
      </c>
      <c r="CV27" s="5"/>
      <c r="CW27" s="5"/>
      <c r="CX27" s="5">
        <v>43990.1110252</v>
      </c>
      <c r="CY27" s="5">
        <f t="shared" si="24"/>
        <v>43990.1110252</v>
      </c>
      <c r="CZ27" s="5"/>
      <c r="DA27" s="5"/>
      <c r="DB27" s="5">
        <v>73396.800440399995</v>
      </c>
      <c r="DC27" s="5">
        <f t="shared" si="25"/>
        <v>73396.800440399995</v>
      </c>
      <c r="DD27" s="5"/>
      <c r="DE27" s="5"/>
      <c r="DF27" s="5">
        <v>62837.946456400001</v>
      </c>
      <c r="DG27" s="5">
        <f t="shared" si="26"/>
        <v>62837.946456400001</v>
      </c>
      <c r="DH27" s="5"/>
      <c r="DI27" s="5"/>
      <c r="DJ27" s="5">
        <v>62309.535307600003</v>
      </c>
      <c r="DK27" s="5">
        <f t="shared" si="27"/>
        <v>62309.535307600003</v>
      </c>
      <c r="DL27" s="5"/>
      <c r="DM27" s="5"/>
      <c r="DN27" s="5">
        <v>2123.3649243999998</v>
      </c>
      <c r="DO27" s="5">
        <f t="shared" si="28"/>
        <v>2123.3649243999998</v>
      </c>
      <c r="DP27" s="5"/>
      <c r="DQ27" s="5"/>
      <c r="DR27" s="5">
        <v>90345.892530399986</v>
      </c>
      <c r="DS27" s="5">
        <f t="shared" si="29"/>
        <v>90345.892530399986</v>
      </c>
      <c r="DT27" s="5"/>
      <c r="DU27" s="5"/>
      <c r="DV27" s="5">
        <v>114437.78700880001</v>
      </c>
      <c r="DW27" s="5">
        <f t="shared" si="30"/>
        <v>114437.78700880001</v>
      </c>
      <c r="DX27" s="5"/>
      <c r="DY27" s="5"/>
      <c r="DZ27" s="5">
        <v>528.05981159999999</v>
      </c>
      <c r="EA27" s="5">
        <f t="shared" si="31"/>
        <v>528.05981159999999</v>
      </c>
      <c r="EB27" s="5"/>
      <c r="EC27" s="5"/>
      <c r="ED27" s="5">
        <f>1005586-909693</f>
        <v>95893</v>
      </c>
      <c r="EE27" s="5">
        <f t="shared" si="64"/>
        <v>95893</v>
      </c>
      <c r="EF27" s="5"/>
      <c r="EG27" s="5"/>
      <c r="EH27" s="5">
        <f>288989-261431</f>
        <v>27558</v>
      </c>
      <c r="EI27" s="5">
        <f t="shared" si="65"/>
        <v>27558</v>
      </c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</row>
    <row r="28" spans="1:174" x14ac:dyDescent="0.2">
      <c r="A28" s="49">
        <v>44287</v>
      </c>
      <c r="E28" s="3">
        <v>6000000</v>
      </c>
      <c r="F28" s="3">
        <v>81900</v>
      </c>
      <c r="H28" s="3">
        <v>1212675</v>
      </c>
      <c r="I28" s="3">
        <f t="shared" si="62"/>
        <v>6000000</v>
      </c>
      <c r="J28" s="3">
        <f t="shared" si="4"/>
        <v>1294575</v>
      </c>
      <c r="K28" s="3">
        <f t="shared" si="0"/>
        <v>7294575</v>
      </c>
      <c r="M28" s="5">
        <v>1339386.0000000002</v>
      </c>
      <c r="N28" s="5">
        <v>288989.181644</v>
      </c>
      <c r="O28" s="5">
        <f t="shared" si="1"/>
        <v>1628375.1816440001</v>
      </c>
      <c r="Q28" s="5">
        <f t="shared" si="63"/>
        <v>4660614.0000000009</v>
      </c>
      <c r="R28" s="3">
        <f t="shared" si="33"/>
        <v>1005585.818356</v>
      </c>
      <c r="S28" s="5">
        <f t="shared" si="5"/>
        <v>5666199.8183560008</v>
      </c>
      <c r="U28" s="5">
        <v>1303.2</v>
      </c>
      <c r="V28" s="5">
        <v>254.36813279999998</v>
      </c>
      <c r="W28" s="5">
        <f t="shared" si="6"/>
        <v>1557.5681328000001</v>
      </c>
      <c r="Y28" s="5">
        <v>138687</v>
      </c>
      <c r="Z28" s="5">
        <v>27069.945698</v>
      </c>
      <c r="AA28" s="5">
        <f t="shared" si="7"/>
        <v>165756.945698</v>
      </c>
      <c r="AC28" s="5">
        <v>8509.7999999999993</v>
      </c>
      <c r="AD28" s="5">
        <v>1661.0051692</v>
      </c>
      <c r="AE28" s="5">
        <f t="shared" si="8"/>
        <v>10170.805169199999</v>
      </c>
      <c r="AG28" s="5">
        <v>61547.4</v>
      </c>
      <c r="AH28" s="5">
        <v>12013.272879600001</v>
      </c>
      <c r="AI28" s="5">
        <f t="shared" si="9"/>
        <v>73560.672879599995</v>
      </c>
      <c r="AK28" s="5">
        <v>48681.599999999999</v>
      </c>
      <c r="AL28" s="5">
        <v>9502.0316863999997</v>
      </c>
      <c r="AM28" s="5">
        <f t="shared" si="10"/>
        <v>58183.631686399996</v>
      </c>
      <c r="AO28" s="5">
        <v>12986.4</v>
      </c>
      <c r="AP28" s="5">
        <v>2534.7807855999999</v>
      </c>
      <c r="AQ28" s="5">
        <f t="shared" si="11"/>
        <v>15521.1807856</v>
      </c>
      <c r="AS28" s="5">
        <v>146839.20000000001</v>
      </c>
      <c r="AT28" s="5">
        <v>28661.151876800002</v>
      </c>
      <c r="AU28" s="5">
        <f t="shared" si="12"/>
        <v>175500.35187680001</v>
      </c>
      <c r="AV28" s="5"/>
      <c r="AW28" s="5">
        <v>2581.8000000000002</v>
      </c>
      <c r="AX28" s="5">
        <v>503.9346572</v>
      </c>
      <c r="AY28" s="5">
        <f t="shared" si="13"/>
        <v>3085.7346572000001</v>
      </c>
      <c r="AZ28" s="5"/>
      <c r="BA28" s="5">
        <v>551.4</v>
      </c>
      <c r="BB28" s="5">
        <v>107.62629559999999</v>
      </c>
      <c r="BC28" s="5">
        <f t="shared" si="14"/>
        <v>659.02629559999991</v>
      </c>
      <c r="BD28" s="5"/>
      <c r="BE28" s="5">
        <v>527364</v>
      </c>
      <c r="BF28" s="5">
        <v>102934.772856</v>
      </c>
      <c r="BG28" s="5">
        <f t="shared" si="2"/>
        <v>630298.772856</v>
      </c>
      <c r="BH28" s="5"/>
      <c r="BI28" s="5">
        <v>1017</v>
      </c>
      <c r="BJ28" s="5">
        <v>198.505518</v>
      </c>
      <c r="BK28" s="5">
        <f t="shared" si="15"/>
        <v>1215.5055179999999</v>
      </c>
      <c r="BL28" s="5"/>
      <c r="BM28" s="5">
        <v>604.19999999999993</v>
      </c>
      <c r="BN28" s="5">
        <v>117.9321868</v>
      </c>
      <c r="BO28" s="5">
        <f t="shared" si="16"/>
        <v>722.13218679999989</v>
      </c>
      <c r="BP28" s="5"/>
      <c r="BQ28" s="5">
        <v>37699.199999999997</v>
      </c>
      <c r="BR28" s="5">
        <v>7358.4063168000002</v>
      </c>
      <c r="BS28" s="5">
        <f t="shared" si="17"/>
        <v>45057.606316799996</v>
      </c>
      <c r="BT28" s="5"/>
      <c r="BU28" s="5">
        <v>3982.2000000000003</v>
      </c>
      <c r="BV28" s="5">
        <v>777.27499880000005</v>
      </c>
      <c r="BW28" s="5">
        <f t="shared" si="18"/>
        <v>4759.4749988000003</v>
      </c>
      <c r="BX28" s="5"/>
      <c r="BY28" s="5">
        <v>106410.6</v>
      </c>
      <c r="BZ28" s="5">
        <v>20770.001252400001</v>
      </c>
      <c r="CA28" s="5">
        <f t="shared" si="19"/>
        <v>127180.60125240001</v>
      </c>
      <c r="CB28" s="5"/>
      <c r="CC28" s="5">
        <v>14695.199999999999</v>
      </c>
      <c r="CD28" s="5">
        <v>2868.3169008</v>
      </c>
      <c r="CE28" s="5">
        <f t="shared" si="3"/>
        <v>17563.516900799998</v>
      </c>
      <c r="CF28" s="5"/>
      <c r="CG28" s="5">
        <v>58703.999999999993</v>
      </c>
      <c r="CH28" s="5">
        <v>11458.277215999999</v>
      </c>
      <c r="CI28" s="5">
        <f t="shared" si="20"/>
        <v>70162.277215999988</v>
      </c>
      <c r="CJ28" s="5"/>
      <c r="CK28" s="5">
        <v>472049.99999999994</v>
      </c>
      <c r="CL28" s="5">
        <v>92138.180699999997</v>
      </c>
      <c r="CM28" s="5">
        <f t="shared" si="21"/>
        <v>564188.18069999991</v>
      </c>
      <c r="CN28" s="5"/>
      <c r="CO28" s="5">
        <v>705201</v>
      </c>
      <c r="CP28" s="5">
        <v>137646.302654</v>
      </c>
      <c r="CQ28" s="5">
        <f t="shared" si="22"/>
        <v>842847.302654</v>
      </c>
      <c r="CR28" s="5"/>
      <c r="CS28" s="5">
        <v>5877.5999999999995</v>
      </c>
      <c r="CT28" s="5">
        <v>1147.2330703999999</v>
      </c>
      <c r="CU28" s="5">
        <f t="shared" si="23"/>
        <v>7024.8330703999991</v>
      </c>
      <c r="CV28" s="5"/>
      <c r="CW28" s="5">
        <v>225373.8</v>
      </c>
      <c r="CX28" s="5">
        <v>43990.1110252</v>
      </c>
      <c r="CY28" s="5">
        <f t="shared" si="24"/>
        <v>269363.91102519998</v>
      </c>
      <c r="CZ28" s="5"/>
      <c r="DA28" s="5">
        <v>376032.6</v>
      </c>
      <c r="DB28" s="5">
        <v>73396.800440399995</v>
      </c>
      <c r="DC28" s="5">
        <f t="shared" si="25"/>
        <v>449429.4004404</v>
      </c>
      <c r="DD28" s="5"/>
      <c r="DE28" s="5">
        <v>321936.59999999998</v>
      </c>
      <c r="DF28" s="5">
        <v>62837.946456400001</v>
      </c>
      <c r="DG28" s="5">
        <f t="shared" si="26"/>
        <v>384774.54645639996</v>
      </c>
      <c r="DH28" s="5"/>
      <c r="DI28" s="5">
        <v>319229.40000000002</v>
      </c>
      <c r="DJ28" s="5">
        <v>62309.535307600003</v>
      </c>
      <c r="DK28" s="5">
        <f t="shared" si="27"/>
        <v>381538.93530760001</v>
      </c>
      <c r="DL28" s="5"/>
      <c r="DM28" s="5">
        <v>10878.6</v>
      </c>
      <c r="DN28" s="5">
        <v>2123.3649243999998</v>
      </c>
      <c r="DO28" s="5">
        <f t="shared" si="28"/>
        <v>13001.964924399999</v>
      </c>
      <c r="DP28" s="5"/>
      <c r="DQ28" s="5">
        <v>462867.6</v>
      </c>
      <c r="DR28" s="5">
        <v>90345.892530399986</v>
      </c>
      <c r="DS28" s="5">
        <f t="shared" si="29"/>
        <v>553213.49253039993</v>
      </c>
      <c r="DT28" s="5"/>
      <c r="DU28" s="5">
        <v>586297.20000000007</v>
      </c>
      <c r="DV28" s="5">
        <v>114437.78700880001</v>
      </c>
      <c r="DW28" s="5">
        <f t="shared" si="30"/>
        <v>700734.98700880003</v>
      </c>
      <c r="DX28" s="5"/>
      <c r="DY28" s="5">
        <v>2705.4</v>
      </c>
      <c r="DZ28" s="5">
        <v>528.05981159999999</v>
      </c>
      <c r="EA28" s="5">
        <f t="shared" si="31"/>
        <v>3233.4598116000002</v>
      </c>
      <c r="EB28" s="5"/>
      <c r="EC28" s="5">
        <f>4660614-4660614</f>
        <v>0</v>
      </c>
      <c r="ED28" s="5">
        <f>1005586-909693</f>
        <v>95893</v>
      </c>
      <c r="EE28" s="5">
        <f t="shared" si="64"/>
        <v>95893</v>
      </c>
      <c r="EF28" s="5"/>
      <c r="EG28" s="5">
        <f>1339386-1339386</f>
        <v>0</v>
      </c>
      <c r="EH28" s="5">
        <f>288989-261431</f>
        <v>27558</v>
      </c>
      <c r="EI28" s="5">
        <f t="shared" si="65"/>
        <v>27558</v>
      </c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</row>
    <row r="29" spans="1:174" x14ac:dyDescent="0.2">
      <c r="A29" s="49">
        <v>44470</v>
      </c>
      <c r="F29" s="3">
        <v>0</v>
      </c>
      <c r="H29" s="3">
        <v>1212675</v>
      </c>
      <c r="J29" s="3">
        <f t="shared" si="4"/>
        <v>1212675</v>
      </c>
      <c r="K29" s="3">
        <f t="shared" si="0"/>
        <v>1212675</v>
      </c>
      <c r="N29" s="5">
        <v>270706.562744</v>
      </c>
      <c r="O29" s="5">
        <f t="shared" si="1"/>
        <v>270706.562744</v>
      </c>
      <c r="Q29" s="5"/>
      <c r="R29" s="3">
        <f t="shared" si="33"/>
        <v>941968.437256</v>
      </c>
      <c r="S29" s="5">
        <f t="shared" si="5"/>
        <v>941968.437256</v>
      </c>
      <c r="U29" s="5"/>
      <c r="V29" s="5">
        <v>236.57945279999998</v>
      </c>
      <c r="W29" s="5">
        <f t="shared" si="6"/>
        <v>236.57945279999998</v>
      </c>
      <c r="Y29" s="5"/>
      <c r="Z29" s="5">
        <v>25176.868148000001</v>
      </c>
      <c r="AA29" s="5">
        <f t="shared" si="7"/>
        <v>25176.868148000001</v>
      </c>
      <c r="AD29" s="5">
        <v>1544.8463992</v>
      </c>
      <c r="AE29" s="5">
        <f t="shared" si="8"/>
        <v>1544.8463992</v>
      </c>
      <c r="AH29" s="5">
        <v>11173.1508696</v>
      </c>
      <c r="AI29" s="5">
        <f t="shared" si="9"/>
        <v>11173.1508696</v>
      </c>
      <c r="AL29" s="5">
        <v>8837.5278464000003</v>
      </c>
      <c r="AM29" s="5">
        <f t="shared" si="10"/>
        <v>8837.5278464000003</v>
      </c>
      <c r="AO29" s="5"/>
      <c r="AP29" s="5">
        <v>2357.5164255999998</v>
      </c>
      <c r="AQ29" s="5">
        <f t="shared" si="11"/>
        <v>2357.5164255999998</v>
      </c>
      <c r="AS29" s="5"/>
      <c r="AT29" s="5">
        <v>26656.796796800001</v>
      </c>
      <c r="AU29" s="5">
        <f t="shared" si="12"/>
        <v>26656.796796800001</v>
      </c>
      <c r="AV29" s="5"/>
      <c r="AW29" s="5"/>
      <c r="AX29" s="5">
        <v>468.69308719999998</v>
      </c>
      <c r="AY29" s="5">
        <f t="shared" si="13"/>
        <v>468.69308719999998</v>
      </c>
      <c r="AZ29" s="5"/>
      <c r="BA29" s="5"/>
      <c r="BB29" s="5">
        <v>100.0996856</v>
      </c>
      <c r="BC29" s="5">
        <f t="shared" si="14"/>
        <v>100.0996856</v>
      </c>
      <c r="BD29" s="5"/>
      <c r="BE29" s="5"/>
      <c r="BF29" s="5">
        <v>95736.254256</v>
      </c>
      <c r="BG29" s="5">
        <f t="shared" si="2"/>
        <v>95736.254256</v>
      </c>
      <c r="BH29" s="5"/>
      <c r="BI29" s="5"/>
      <c r="BJ29" s="5">
        <v>184.623468</v>
      </c>
      <c r="BK29" s="5">
        <f t="shared" si="15"/>
        <v>184.623468</v>
      </c>
      <c r="BL29" s="5"/>
      <c r="BM29" s="5"/>
      <c r="BN29" s="5">
        <v>109.68485679999999</v>
      </c>
      <c r="BO29" s="5">
        <f t="shared" si="16"/>
        <v>109.68485679999999</v>
      </c>
      <c r="BP29" s="5"/>
      <c r="BQ29" s="5"/>
      <c r="BR29" s="5">
        <v>6843.8122368000004</v>
      </c>
      <c r="BS29" s="5">
        <f t="shared" si="17"/>
        <v>6843.8122368000004</v>
      </c>
      <c r="BT29" s="5"/>
      <c r="BU29" s="5"/>
      <c r="BV29" s="5">
        <v>722.91796880000004</v>
      </c>
      <c r="BW29" s="5">
        <f t="shared" si="18"/>
        <v>722.91796880000004</v>
      </c>
      <c r="BX29" s="5"/>
      <c r="BY29" s="5"/>
      <c r="BZ29" s="5">
        <v>19317.4965624</v>
      </c>
      <c r="CA29" s="5">
        <f t="shared" si="19"/>
        <v>19317.4965624</v>
      </c>
      <c r="CB29" s="5"/>
      <c r="CC29" s="5"/>
      <c r="CD29" s="5">
        <v>2667.7274207999999</v>
      </c>
      <c r="CE29" s="5">
        <f t="shared" si="3"/>
        <v>2667.7274207999999</v>
      </c>
      <c r="CF29" s="5"/>
      <c r="CG29" s="5"/>
      <c r="CH29" s="5">
        <v>10656.967616</v>
      </c>
      <c r="CI29" s="5">
        <f t="shared" si="20"/>
        <v>10656.967616</v>
      </c>
      <c r="CJ29" s="5"/>
      <c r="CK29" s="5"/>
      <c r="CL29" s="5">
        <v>85694.698199999999</v>
      </c>
      <c r="CM29" s="5">
        <f t="shared" si="21"/>
        <v>85694.698199999999</v>
      </c>
      <c r="CN29" s="5"/>
      <c r="CO29" s="5"/>
      <c r="CP29" s="5">
        <v>128020.309004</v>
      </c>
      <c r="CQ29" s="5">
        <f t="shared" si="22"/>
        <v>128020.309004</v>
      </c>
      <c r="CR29" s="5"/>
      <c r="CS29" s="5"/>
      <c r="CT29" s="5">
        <v>1067.0038304</v>
      </c>
      <c r="CU29" s="5">
        <f t="shared" si="23"/>
        <v>1067.0038304</v>
      </c>
      <c r="CV29" s="5"/>
      <c r="CW29" s="5"/>
      <c r="CX29" s="5">
        <v>40913.758655199999</v>
      </c>
      <c r="CY29" s="5">
        <f t="shared" si="24"/>
        <v>40913.758655199999</v>
      </c>
      <c r="CZ29" s="5"/>
      <c r="DA29" s="5"/>
      <c r="DB29" s="5">
        <v>68263.955450399997</v>
      </c>
      <c r="DC29" s="5">
        <f t="shared" si="25"/>
        <v>68263.955450399997</v>
      </c>
      <c r="DD29" s="5"/>
      <c r="DE29" s="5"/>
      <c r="DF29" s="5">
        <v>58443.511866399997</v>
      </c>
      <c r="DG29" s="5">
        <f t="shared" si="26"/>
        <v>58443.511866399997</v>
      </c>
      <c r="DH29" s="5"/>
      <c r="DI29" s="5"/>
      <c r="DJ29" s="5">
        <v>57952.0539976</v>
      </c>
      <c r="DK29" s="5">
        <f t="shared" si="27"/>
        <v>57952.0539976</v>
      </c>
      <c r="DL29" s="5"/>
      <c r="DM29" s="5"/>
      <c r="DN29" s="5">
        <v>1974.8720344000001</v>
      </c>
      <c r="DO29" s="5">
        <f t="shared" si="28"/>
        <v>1974.8720344000001</v>
      </c>
      <c r="DP29" s="5"/>
      <c r="DQ29" s="5"/>
      <c r="DR29" s="5">
        <v>84027.74979039999</v>
      </c>
      <c r="DS29" s="5">
        <f t="shared" si="29"/>
        <v>84027.74979039999</v>
      </c>
      <c r="DT29" s="5"/>
      <c r="DU29" s="5"/>
      <c r="DV29" s="5">
        <v>106434.8302288</v>
      </c>
      <c r="DW29" s="5">
        <f t="shared" si="30"/>
        <v>106434.8302288</v>
      </c>
      <c r="DX29" s="5"/>
      <c r="DY29" s="5"/>
      <c r="DZ29" s="5">
        <v>491.13110160000002</v>
      </c>
      <c r="EA29" s="5">
        <f t="shared" si="31"/>
        <v>491.13110160000002</v>
      </c>
      <c r="EB29" s="5"/>
      <c r="EC29" s="5"/>
      <c r="ED29" s="5">
        <f>941968-846075</f>
        <v>95893</v>
      </c>
      <c r="EE29" s="5">
        <f t="shared" si="64"/>
        <v>95893</v>
      </c>
      <c r="EF29" s="5"/>
      <c r="EG29" s="5"/>
      <c r="EH29" s="5">
        <f>270707-243149</f>
        <v>27558</v>
      </c>
      <c r="EI29" s="5">
        <f t="shared" si="65"/>
        <v>27558</v>
      </c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</row>
    <row r="30" spans="1:174" x14ac:dyDescent="0.2">
      <c r="A30" s="49">
        <v>44652</v>
      </c>
      <c r="E30" s="3">
        <v>0</v>
      </c>
      <c r="F30" s="3">
        <v>0</v>
      </c>
      <c r="G30" s="3">
        <v>5095000</v>
      </c>
      <c r="H30" s="3">
        <v>1212675</v>
      </c>
      <c r="I30" s="3">
        <f t="shared" si="62"/>
        <v>5095000</v>
      </c>
      <c r="J30" s="3">
        <f t="shared" si="4"/>
        <v>1212675</v>
      </c>
      <c r="K30" s="3">
        <f t="shared" si="0"/>
        <v>6307675</v>
      </c>
      <c r="M30" s="5">
        <v>1137362.1150000002</v>
      </c>
      <c r="N30" s="5">
        <v>270706.562744</v>
      </c>
      <c r="O30" s="5">
        <f t="shared" si="1"/>
        <v>1408068.6777440002</v>
      </c>
      <c r="Q30" s="5">
        <f t="shared" si="63"/>
        <v>3957637.8849999998</v>
      </c>
      <c r="R30" s="3">
        <f t="shared" si="33"/>
        <v>941968.437256</v>
      </c>
      <c r="S30" s="5">
        <f t="shared" si="5"/>
        <v>4899606.3222559998</v>
      </c>
      <c r="U30" s="5">
        <v>1339.038</v>
      </c>
      <c r="V30" s="5">
        <v>236.57945279999998</v>
      </c>
      <c r="W30" s="5">
        <f t="shared" si="6"/>
        <v>1575.6174527999999</v>
      </c>
      <c r="Y30" s="5">
        <v>142500.89249999999</v>
      </c>
      <c r="Z30" s="5">
        <v>25176.868148000001</v>
      </c>
      <c r="AA30" s="5">
        <f t="shared" si="7"/>
        <v>167677.760648</v>
      </c>
      <c r="AC30" s="5">
        <v>8743.8194999999996</v>
      </c>
      <c r="AD30" s="5">
        <v>1544.8463992</v>
      </c>
      <c r="AE30" s="5">
        <f t="shared" si="8"/>
        <v>10288.665899199999</v>
      </c>
      <c r="AG30" s="5">
        <v>63239.953500000003</v>
      </c>
      <c r="AH30" s="5">
        <v>11173.1508696</v>
      </c>
      <c r="AI30" s="5">
        <f t="shared" si="9"/>
        <v>74413.104369599998</v>
      </c>
      <c r="AK30" s="5">
        <v>50020.344000000005</v>
      </c>
      <c r="AL30" s="5">
        <v>8837.5278464000003</v>
      </c>
      <c r="AM30" s="5">
        <f t="shared" si="10"/>
        <v>58857.871846400005</v>
      </c>
      <c r="AO30" s="5">
        <v>13343.526</v>
      </c>
      <c r="AP30" s="5">
        <v>2357.5164255999998</v>
      </c>
      <c r="AQ30" s="5">
        <f t="shared" si="11"/>
        <v>15701.042425600001</v>
      </c>
      <c r="AS30" s="5">
        <v>150877.27799999999</v>
      </c>
      <c r="AT30" s="5">
        <v>26656.796796800001</v>
      </c>
      <c r="AU30" s="5">
        <f t="shared" si="12"/>
        <v>177534.07479679998</v>
      </c>
      <c r="AV30" s="5"/>
      <c r="AW30" s="5">
        <v>2652.7995000000001</v>
      </c>
      <c r="AX30" s="5">
        <v>468.69308719999998</v>
      </c>
      <c r="AY30" s="5">
        <f t="shared" si="13"/>
        <v>3121.4925871999999</v>
      </c>
      <c r="AZ30" s="5"/>
      <c r="BA30" s="5">
        <v>566.56349999999998</v>
      </c>
      <c r="BB30" s="5">
        <v>100.0996856</v>
      </c>
      <c r="BC30" s="5">
        <f t="shared" si="14"/>
        <v>666.66318560000002</v>
      </c>
      <c r="BD30" s="5"/>
      <c r="BE30" s="5">
        <v>541866.51</v>
      </c>
      <c r="BF30" s="5">
        <v>95736.254256</v>
      </c>
      <c r="BG30" s="5">
        <f t="shared" si="2"/>
        <v>637602.76425600005</v>
      </c>
      <c r="BH30" s="5"/>
      <c r="BI30" s="5">
        <v>1044.9675</v>
      </c>
      <c r="BJ30" s="5">
        <v>184.623468</v>
      </c>
      <c r="BK30" s="5">
        <f t="shared" si="15"/>
        <v>1229.590968</v>
      </c>
      <c r="BL30" s="5"/>
      <c r="BM30" s="5">
        <v>620.81549999999993</v>
      </c>
      <c r="BN30" s="5">
        <v>109.68485679999999</v>
      </c>
      <c r="BO30" s="5">
        <f t="shared" si="16"/>
        <v>730.50035679999996</v>
      </c>
      <c r="BP30" s="5"/>
      <c r="BQ30" s="5">
        <v>38735.928</v>
      </c>
      <c r="BR30" s="5">
        <v>6843.8122368000004</v>
      </c>
      <c r="BS30" s="5">
        <f t="shared" si="17"/>
        <v>45579.740236800004</v>
      </c>
      <c r="BT30" s="5"/>
      <c r="BU30" s="5">
        <v>4091.7105000000001</v>
      </c>
      <c r="BV30" s="5">
        <v>722.91796880000004</v>
      </c>
      <c r="BW30" s="5">
        <f t="shared" si="18"/>
        <v>4814.6284688000005</v>
      </c>
      <c r="BX30" s="5"/>
      <c r="BY30" s="5">
        <v>109336.8915</v>
      </c>
      <c r="BZ30" s="5">
        <v>19317.4965624</v>
      </c>
      <c r="CA30" s="5">
        <f t="shared" si="19"/>
        <v>128654.3880624</v>
      </c>
      <c r="CB30" s="5"/>
      <c r="CC30" s="5">
        <v>15099.317999999999</v>
      </c>
      <c r="CD30" s="5">
        <v>2667.7274207999999</v>
      </c>
      <c r="CE30" s="5">
        <f t="shared" si="3"/>
        <v>17767.045420800001</v>
      </c>
      <c r="CF30" s="5"/>
      <c r="CG30" s="5">
        <v>60318.359999999993</v>
      </c>
      <c r="CH30" s="5">
        <v>10656.967616</v>
      </c>
      <c r="CI30" s="5">
        <f t="shared" si="20"/>
        <v>70975.327615999995</v>
      </c>
      <c r="CJ30" s="5"/>
      <c r="CK30" s="5">
        <v>485031.37499999994</v>
      </c>
      <c r="CL30" s="5">
        <v>85694.698199999999</v>
      </c>
      <c r="CM30" s="5">
        <f t="shared" si="21"/>
        <v>570726.07319999998</v>
      </c>
      <c r="CN30" s="5"/>
      <c r="CO30" s="5">
        <v>724594.02749999997</v>
      </c>
      <c r="CP30" s="5">
        <v>128020.309004</v>
      </c>
      <c r="CQ30" s="5">
        <f t="shared" si="22"/>
        <v>852614.33650400001</v>
      </c>
      <c r="CR30" s="5"/>
      <c r="CS30" s="5">
        <v>6039.2339999999995</v>
      </c>
      <c r="CT30" s="5">
        <v>1067.0038304</v>
      </c>
      <c r="CU30" s="5">
        <f t="shared" si="23"/>
        <v>7106.2378303999994</v>
      </c>
      <c r="CV30" s="5"/>
      <c r="CW30" s="5">
        <v>231571.57949999999</v>
      </c>
      <c r="CX30" s="5">
        <v>40913.758655199999</v>
      </c>
      <c r="CY30" s="5">
        <f t="shared" si="24"/>
        <v>272485.33815520001</v>
      </c>
      <c r="CZ30" s="5"/>
      <c r="DA30" s="5">
        <v>386373.49649999995</v>
      </c>
      <c r="DB30" s="5">
        <v>68263.955450399997</v>
      </c>
      <c r="DC30" s="5">
        <f t="shared" si="25"/>
        <v>454637.45195039996</v>
      </c>
      <c r="DD30" s="5"/>
      <c r="DE30" s="5">
        <v>330789.85649999999</v>
      </c>
      <c r="DF30" s="5">
        <v>58443.511866399997</v>
      </c>
      <c r="DG30" s="5">
        <f t="shared" si="26"/>
        <v>389233.36836640001</v>
      </c>
      <c r="DH30" s="5"/>
      <c r="DI30" s="5">
        <v>328008.20850000001</v>
      </c>
      <c r="DJ30" s="5">
        <v>57952.0539976</v>
      </c>
      <c r="DK30" s="5">
        <f t="shared" si="27"/>
        <v>385960.26249759999</v>
      </c>
      <c r="DL30" s="5"/>
      <c r="DM30" s="5">
        <v>11177.761500000001</v>
      </c>
      <c r="DN30" s="5">
        <v>1974.8720344000001</v>
      </c>
      <c r="DO30" s="5">
        <f t="shared" si="28"/>
        <v>13152.6335344</v>
      </c>
      <c r="DP30" s="5"/>
      <c r="DQ30" s="5">
        <v>475596.45899999997</v>
      </c>
      <c r="DR30" s="5">
        <v>84027.74979039999</v>
      </c>
      <c r="DS30" s="5">
        <f t="shared" si="29"/>
        <v>559624.20879039995</v>
      </c>
      <c r="DT30" s="5"/>
      <c r="DU30" s="5">
        <v>602420.37300000002</v>
      </c>
      <c r="DV30" s="5">
        <v>106434.8302288</v>
      </c>
      <c r="DW30" s="5">
        <f t="shared" si="30"/>
        <v>708855.20322879998</v>
      </c>
      <c r="DX30" s="5"/>
      <c r="DY30" s="5">
        <v>2779.7984999999999</v>
      </c>
      <c r="DZ30" s="5">
        <v>491.13110160000002</v>
      </c>
      <c r="EA30" s="5">
        <f t="shared" si="31"/>
        <v>3270.9296015999998</v>
      </c>
      <c r="EB30" s="5"/>
      <c r="EC30" s="5">
        <f>3957638-4788781</f>
        <v>-831143</v>
      </c>
      <c r="ED30" s="5">
        <f>941968-846075</f>
        <v>95893</v>
      </c>
      <c r="EE30" s="5">
        <f t="shared" si="64"/>
        <v>-735250</v>
      </c>
      <c r="EF30" s="5"/>
      <c r="EG30" s="5">
        <f>1137362-1376219</f>
        <v>-238857</v>
      </c>
      <c r="EH30" s="5">
        <f>270707-243149</f>
        <v>27558</v>
      </c>
      <c r="EI30" s="5">
        <f t="shared" si="65"/>
        <v>-211299</v>
      </c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</row>
    <row r="31" spans="1:174" x14ac:dyDescent="0.2">
      <c r="A31" s="49">
        <v>44835</v>
      </c>
      <c r="F31" s="3">
        <v>0</v>
      </c>
      <c r="H31" s="3">
        <v>1136250</v>
      </c>
      <c r="J31" s="3">
        <f t="shared" si="4"/>
        <v>1136250</v>
      </c>
      <c r="K31" s="3">
        <f t="shared" si="0"/>
        <v>1136250</v>
      </c>
      <c r="N31" s="5">
        <v>253645.708629</v>
      </c>
      <c r="O31" s="5">
        <f t="shared" si="1"/>
        <v>253645.708629</v>
      </c>
      <c r="Q31" s="5"/>
      <c r="R31" s="3">
        <f t="shared" si="33"/>
        <v>882603.87961269997</v>
      </c>
      <c r="S31" s="5">
        <f t="shared" si="5"/>
        <v>882603.87961269997</v>
      </c>
      <c r="U31" s="5"/>
      <c r="V31" s="5">
        <v>216.77841480000001</v>
      </c>
      <c r="W31" s="5">
        <f t="shared" si="6"/>
        <v>216.77841480000001</v>
      </c>
      <c r="Y31" s="5"/>
      <c r="Z31" s="5">
        <v>23069.634755499999</v>
      </c>
      <c r="AA31" s="5">
        <f t="shared" si="7"/>
        <v>23069.634755499999</v>
      </c>
      <c r="AD31" s="5">
        <v>1415.5470797</v>
      </c>
      <c r="AE31" s="5">
        <f t="shared" si="8"/>
        <v>1415.5470797</v>
      </c>
      <c r="AH31" s="5">
        <v>10237.989416100001</v>
      </c>
      <c r="AI31" s="5">
        <f t="shared" si="9"/>
        <v>10237.989416100001</v>
      </c>
      <c r="AL31" s="5">
        <v>8097.8515024000008</v>
      </c>
      <c r="AM31" s="5">
        <f t="shared" si="10"/>
        <v>8097.8515024000008</v>
      </c>
      <c r="AO31" s="5"/>
      <c r="AP31" s="5">
        <v>2160.1988996</v>
      </c>
      <c r="AQ31" s="5">
        <f t="shared" si="11"/>
        <v>2160.1988996</v>
      </c>
      <c r="AS31" s="5"/>
      <c r="AT31" s="5">
        <v>24425.6975188</v>
      </c>
      <c r="AU31" s="5">
        <f t="shared" si="12"/>
        <v>24425.6975188</v>
      </c>
      <c r="AV31" s="5"/>
      <c r="AW31" s="5"/>
      <c r="AX31" s="5">
        <v>429.46478769999999</v>
      </c>
      <c r="AY31" s="5">
        <f t="shared" si="13"/>
        <v>429.46478769999999</v>
      </c>
      <c r="AZ31" s="5"/>
      <c r="BA31" s="5"/>
      <c r="BB31" s="5">
        <v>91.721622100000005</v>
      </c>
      <c r="BC31" s="5">
        <f t="shared" si="14"/>
        <v>91.721622100000005</v>
      </c>
      <c r="BD31" s="5"/>
      <c r="BE31" s="5"/>
      <c r="BF31" s="5">
        <v>87723.397746000002</v>
      </c>
      <c r="BG31" s="5">
        <f t="shared" si="2"/>
        <v>87723.397746000002</v>
      </c>
      <c r="BH31" s="5"/>
      <c r="BI31" s="5"/>
      <c r="BJ31" s="5">
        <v>169.17100049999999</v>
      </c>
      <c r="BK31" s="5">
        <f t="shared" si="15"/>
        <v>169.17100049999999</v>
      </c>
      <c r="BL31" s="5"/>
      <c r="BM31" s="5"/>
      <c r="BN31" s="5">
        <v>100.5045413</v>
      </c>
      <c r="BO31" s="5">
        <f t="shared" si="16"/>
        <v>100.5045413</v>
      </c>
      <c r="BP31" s="5"/>
      <c r="BQ31" s="5"/>
      <c r="BR31" s="5">
        <v>6271.0043088000002</v>
      </c>
      <c r="BS31" s="5">
        <f t="shared" si="17"/>
        <v>6271.0043088000002</v>
      </c>
      <c r="BT31" s="5"/>
      <c r="BU31" s="5"/>
      <c r="BV31" s="5">
        <v>754</v>
      </c>
      <c r="BW31" s="5">
        <f t="shared" si="18"/>
        <v>754</v>
      </c>
      <c r="BX31" s="5"/>
      <c r="BY31" s="5"/>
      <c r="BZ31" s="5">
        <v>17700.676170899998</v>
      </c>
      <c r="CA31" s="5">
        <f t="shared" si="19"/>
        <v>17700.676170899998</v>
      </c>
      <c r="CB31" s="5"/>
      <c r="CC31" s="5"/>
      <c r="CD31" s="5">
        <v>2444.4461028000001</v>
      </c>
      <c r="CE31" s="5">
        <f t="shared" si="3"/>
        <v>2444.4461028000001</v>
      </c>
      <c r="CF31" s="5"/>
      <c r="CG31" s="5"/>
      <c r="CH31" s="5">
        <v>9765.0092559999994</v>
      </c>
      <c r="CI31" s="5">
        <f t="shared" si="20"/>
        <v>9765.0092559999994</v>
      </c>
      <c r="CJ31" s="5"/>
      <c r="CK31" s="5"/>
      <c r="CL31" s="5">
        <v>78522.291824999993</v>
      </c>
      <c r="CM31" s="5">
        <f t="shared" si="21"/>
        <v>78522.291824999993</v>
      </c>
      <c r="CN31" s="5"/>
      <c r="CO31" s="5"/>
      <c r="CP31" s="5">
        <v>117305.3674765</v>
      </c>
      <c r="CQ31" s="5">
        <f t="shared" si="22"/>
        <v>117305.3674765</v>
      </c>
      <c r="CR31" s="5"/>
      <c r="CS31" s="5"/>
      <c r="CT31" s="5">
        <v>977.69859639999993</v>
      </c>
      <c r="CU31" s="5">
        <f t="shared" si="23"/>
        <v>977.69859639999993</v>
      </c>
      <c r="CV31" s="5"/>
      <c r="CW31" s="5"/>
      <c r="CX31" s="5">
        <v>37489.3915757</v>
      </c>
      <c r="CY31" s="5">
        <f t="shared" si="24"/>
        <v>37489.3915757</v>
      </c>
      <c r="CZ31" s="5"/>
      <c r="DA31" s="5"/>
      <c r="DB31" s="5">
        <v>62550.453453899994</v>
      </c>
      <c r="DC31" s="5">
        <f t="shared" si="25"/>
        <v>62550.453453899994</v>
      </c>
      <c r="DD31" s="5"/>
      <c r="DE31" s="5"/>
      <c r="DF31" s="5">
        <v>53551.953509899999</v>
      </c>
      <c r="DG31" s="5">
        <f t="shared" si="26"/>
        <v>53551.953509899999</v>
      </c>
      <c r="DH31" s="5"/>
      <c r="DI31" s="5"/>
      <c r="DJ31" s="5">
        <v>53101.629289099998</v>
      </c>
      <c r="DK31" s="5">
        <f t="shared" si="27"/>
        <v>53101.629289099998</v>
      </c>
      <c r="DL31" s="5"/>
      <c r="DM31" s="5"/>
      <c r="DN31" s="5">
        <v>1809.5807729000001</v>
      </c>
      <c r="DO31" s="5">
        <f t="shared" si="28"/>
        <v>1809.5807729000001</v>
      </c>
      <c r="DP31" s="5"/>
      <c r="DQ31" s="5"/>
      <c r="DR31" s="5">
        <v>76994.8623314</v>
      </c>
      <c r="DS31" s="5">
        <f t="shared" si="29"/>
        <v>76994.8623314</v>
      </c>
      <c r="DT31" s="5"/>
      <c r="DU31" s="5"/>
      <c r="DV31" s="5">
        <v>97526.532855800004</v>
      </c>
      <c r="DW31" s="5">
        <f t="shared" si="30"/>
        <v>97526.532855800004</v>
      </c>
      <c r="DX31" s="5"/>
      <c r="DY31" s="5"/>
      <c r="DZ31" s="5">
        <v>450.02480309999999</v>
      </c>
      <c r="EA31" s="5">
        <f t="shared" si="31"/>
        <v>450.02480309999999</v>
      </c>
      <c r="EB31" s="5"/>
      <c r="EC31" s="5"/>
      <c r="ED31" s="5">
        <f>882604-775261-754+662</f>
        <v>107251</v>
      </c>
      <c r="EE31" s="5">
        <f t="shared" si="64"/>
        <v>107251</v>
      </c>
      <c r="EF31" s="5"/>
      <c r="EG31" s="5"/>
      <c r="EH31" s="5">
        <f>253646-222798</f>
        <v>30848</v>
      </c>
      <c r="EI31" s="5">
        <f t="shared" si="65"/>
        <v>30848</v>
      </c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</row>
    <row r="32" spans="1:174" x14ac:dyDescent="0.2">
      <c r="A32" s="51">
        <v>45017</v>
      </c>
      <c r="B32" s="47"/>
      <c r="C32" s="43"/>
      <c r="D32" s="43"/>
      <c r="E32" s="43">
        <v>0</v>
      </c>
      <c r="F32" s="43">
        <v>0</v>
      </c>
      <c r="G32" s="43">
        <v>5240000</v>
      </c>
      <c r="H32" s="43">
        <v>1136250</v>
      </c>
      <c r="I32" s="43">
        <f t="shared" si="62"/>
        <v>5240000</v>
      </c>
      <c r="J32" s="43">
        <f t="shared" si="4"/>
        <v>1136250</v>
      </c>
      <c r="K32" s="43">
        <f t="shared" si="0"/>
        <v>6376250</v>
      </c>
      <c r="M32" s="42">
        <v>1169729.6950000001</v>
      </c>
      <c r="N32" s="42">
        <v>253645.708629</v>
      </c>
      <c r="O32" s="42">
        <f t="shared" si="1"/>
        <v>1423375.4036290001</v>
      </c>
      <c r="Q32" s="42">
        <f t="shared" si="63"/>
        <v>4070270.1284999996</v>
      </c>
      <c r="R32" s="43">
        <f t="shared" si="33"/>
        <v>882603.87961269997</v>
      </c>
      <c r="S32" s="42">
        <f t="shared" si="5"/>
        <v>4952874.0081126997</v>
      </c>
      <c r="U32" s="42">
        <v>1378.134</v>
      </c>
      <c r="V32" s="42">
        <v>216.77841480000001</v>
      </c>
      <c r="W32" s="42">
        <f t="shared" si="6"/>
        <v>1594.9124148000001</v>
      </c>
      <c r="Y32" s="42">
        <v>146661.5025</v>
      </c>
      <c r="Z32" s="42">
        <v>23069.634755499999</v>
      </c>
      <c r="AA32" s="42">
        <f t="shared" si="7"/>
        <v>169731.13725550001</v>
      </c>
      <c r="AC32" s="42">
        <v>8999.1134999999995</v>
      </c>
      <c r="AD32" s="42">
        <v>1415.5470797</v>
      </c>
      <c r="AE32" s="42">
        <f t="shared" si="8"/>
        <v>10414.660579699999</v>
      </c>
      <c r="AG32" s="42">
        <v>65086.375500000002</v>
      </c>
      <c r="AH32" s="42">
        <v>10237.989416100001</v>
      </c>
      <c r="AI32" s="42">
        <f t="shared" si="9"/>
        <v>75324.364916100007</v>
      </c>
      <c r="AK32" s="42">
        <v>51480.792000000001</v>
      </c>
      <c r="AL32" s="42">
        <v>8097.8515024000008</v>
      </c>
      <c r="AM32" s="42">
        <f t="shared" si="10"/>
        <v>59578.643502400002</v>
      </c>
      <c r="AO32" s="42">
        <v>13733.117999999999</v>
      </c>
      <c r="AP32" s="42">
        <v>2160.1988996</v>
      </c>
      <c r="AQ32" s="42">
        <f t="shared" si="11"/>
        <v>15893.316899599999</v>
      </c>
      <c r="AS32" s="42">
        <v>155282.454</v>
      </c>
      <c r="AT32" s="42">
        <v>24425.6975188</v>
      </c>
      <c r="AU32" s="42">
        <f t="shared" si="12"/>
        <v>179708.1515188</v>
      </c>
      <c r="AV32" s="5"/>
      <c r="AW32" s="42">
        <v>2730.2534999999998</v>
      </c>
      <c r="AX32" s="42">
        <v>429.46478769999999</v>
      </c>
      <c r="AY32" s="42">
        <f t="shared" si="13"/>
        <v>3159.7182876999996</v>
      </c>
      <c r="AZ32" s="5"/>
      <c r="BA32" s="42">
        <v>583.10550000000001</v>
      </c>
      <c r="BB32" s="42">
        <v>91.721622100000005</v>
      </c>
      <c r="BC32" s="42">
        <f t="shared" si="14"/>
        <v>674.8271221</v>
      </c>
      <c r="BD32" s="5"/>
      <c r="BE32" s="42">
        <v>557687.43000000005</v>
      </c>
      <c r="BF32" s="42">
        <v>87723.397746000002</v>
      </c>
      <c r="BG32" s="42">
        <f t="shared" si="2"/>
        <v>645410.82774600002</v>
      </c>
      <c r="BH32" s="5"/>
      <c r="BI32" s="42">
        <v>1075.4775</v>
      </c>
      <c r="BJ32" s="42">
        <v>169.17100049999999</v>
      </c>
      <c r="BK32" s="42">
        <f t="shared" si="15"/>
        <v>1244.6485005</v>
      </c>
      <c r="BL32" s="5"/>
      <c r="BM32" s="42">
        <v>638.94150000000002</v>
      </c>
      <c r="BN32" s="42">
        <v>100.5045413</v>
      </c>
      <c r="BO32" s="42">
        <f t="shared" si="16"/>
        <v>739.44604130000005</v>
      </c>
      <c r="BP32" s="5"/>
      <c r="BQ32" s="42">
        <v>39866.904000000002</v>
      </c>
      <c r="BR32" s="42">
        <v>6271.0043088000002</v>
      </c>
      <c r="BS32" s="42">
        <f t="shared" si="17"/>
        <v>46137.908308800004</v>
      </c>
      <c r="BT32" s="5"/>
      <c r="BU32" s="42">
        <v>3478</v>
      </c>
      <c r="BV32" s="42">
        <v>754</v>
      </c>
      <c r="BW32" s="42">
        <f t="shared" si="18"/>
        <v>4232</v>
      </c>
      <c r="BX32" s="5"/>
      <c r="BY32" s="42">
        <v>112529.2095</v>
      </c>
      <c r="BZ32" s="42">
        <v>17700.676170899998</v>
      </c>
      <c r="CA32" s="42">
        <f t="shared" si="19"/>
        <v>130229.8856709</v>
      </c>
      <c r="CB32" s="5"/>
      <c r="CC32" s="42">
        <v>15540.173999999999</v>
      </c>
      <c r="CD32" s="42">
        <v>2444.4461028000001</v>
      </c>
      <c r="CE32" s="42">
        <f t="shared" si="3"/>
        <v>17984.6201028</v>
      </c>
      <c r="CF32" s="5"/>
      <c r="CG32" s="42">
        <v>62079.479999999996</v>
      </c>
      <c r="CH32" s="42">
        <v>9765.0092559999994</v>
      </c>
      <c r="CI32" s="42">
        <f t="shared" si="20"/>
        <v>71844.489256000001</v>
      </c>
      <c r="CJ32" s="5"/>
      <c r="CK32" s="42">
        <v>499192.87499999994</v>
      </c>
      <c r="CL32" s="42">
        <v>78522.291824999993</v>
      </c>
      <c r="CM32" s="42">
        <f t="shared" si="21"/>
        <v>577715.16682499996</v>
      </c>
      <c r="CN32" s="5"/>
      <c r="CO32" s="42">
        <v>745750.0575</v>
      </c>
      <c r="CP32" s="42">
        <v>117305.3674765</v>
      </c>
      <c r="CQ32" s="42">
        <f t="shared" si="22"/>
        <v>863055.42497649998</v>
      </c>
      <c r="CR32" s="5"/>
      <c r="CS32" s="42">
        <v>6215.5619999999999</v>
      </c>
      <c r="CT32" s="42">
        <v>977.69859639999993</v>
      </c>
      <c r="CU32" s="42">
        <f t="shared" si="23"/>
        <v>7193.2605963999995</v>
      </c>
      <c r="CV32" s="5"/>
      <c r="CW32" s="42">
        <v>238332.7935</v>
      </c>
      <c r="CX32" s="42">
        <v>37489.3915757</v>
      </c>
      <c r="CY32" s="42">
        <f t="shared" si="24"/>
        <v>275822.18507569999</v>
      </c>
      <c r="CZ32" s="5"/>
      <c r="DA32" s="42">
        <v>397654.47449999995</v>
      </c>
      <c r="DB32" s="42">
        <v>62550.453453899994</v>
      </c>
      <c r="DC32" s="42">
        <f t="shared" si="25"/>
        <v>460204.92795389995</v>
      </c>
      <c r="DD32" s="5"/>
      <c r="DE32" s="42">
        <v>340447.95449999999</v>
      </c>
      <c r="DF32" s="42">
        <v>53551.953509899999</v>
      </c>
      <c r="DG32" s="42">
        <f t="shared" si="26"/>
        <v>393999.90800990001</v>
      </c>
      <c r="DH32" s="5"/>
      <c r="DI32" s="42">
        <v>337585.09049999999</v>
      </c>
      <c r="DJ32" s="42">
        <v>53101.629289099998</v>
      </c>
      <c r="DK32" s="42">
        <f t="shared" si="27"/>
        <v>390686.7197891</v>
      </c>
      <c r="DL32" s="5"/>
      <c r="DM32" s="42">
        <v>11504.119500000001</v>
      </c>
      <c r="DN32" s="42">
        <v>1809.5807729000001</v>
      </c>
      <c r="DO32" s="42">
        <f t="shared" si="28"/>
        <v>13313.700272900001</v>
      </c>
      <c r="DP32" s="5"/>
      <c r="DQ32" s="42">
        <v>489482.48699999996</v>
      </c>
      <c r="DR32" s="42">
        <v>76994.8623314</v>
      </c>
      <c r="DS32" s="42">
        <f t="shared" si="29"/>
        <v>566477.34933140001</v>
      </c>
      <c r="DT32" s="5"/>
      <c r="DU32" s="42">
        <v>620009.28899999999</v>
      </c>
      <c r="DV32" s="42">
        <v>97526.532855800004</v>
      </c>
      <c r="DW32" s="42">
        <f t="shared" si="30"/>
        <v>717535.82185579999</v>
      </c>
      <c r="DX32" s="5"/>
      <c r="DY32" s="42">
        <v>2860.9605000000001</v>
      </c>
      <c r="DZ32" s="42">
        <v>450.02480309999999</v>
      </c>
      <c r="EA32" s="42">
        <f t="shared" si="31"/>
        <v>3310.9853031000002</v>
      </c>
      <c r="EB32" s="5"/>
      <c r="EC32" s="42">
        <f>4070270-4928599-3478+4211</f>
        <v>-857596</v>
      </c>
      <c r="ED32" s="42">
        <f>882604-775261-754+662</f>
        <v>107251</v>
      </c>
      <c r="EE32" s="42">
        <f t="shared" si="64"/>
        <v>-750345</v>
      </c>
      <c r="EF32" s="5"/>
      <c r="EG32" s="42">
        <f>1169730-1416401</f>
        <v>-246671</v>
      </c>
      <c r="EH32" s="42">
        <f>253646-222798</f>
        <v>30848</v>
      </c>
      <c r="EI32" s="42">
        <f t="shared" si="65"/>
        <v>-215823</v>
      </c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</row>
    <row r="33" spans="1:174" x14ac:dyDescent="0.2">
      <c r="A33" s="33">
        <v>45200</v>
      </c>
      <c r="F33" s="3">
        <v>0</v>
      </c>
      <c r="H33" s="3">
        <v>1031450</v>
      </c>
      <c r="J33" s="3">
        <f t="shared" si="4"/>
        <v>1031450</v>
      </c>
      <c r="K33" s="3">
        <f t="shared" si="0"/>
        <v>1031450</v>
      </c>
      <c r="N33" s="5">
        <f t="shared" si="32"/>
        <v>230251.61495000002</v>
      </c>
      <c r="O33" s="5">
        <f t="shared" si="1"/>
        <v>230251.61495000002</v>
      </c>
      <c r="Q33" s="5"/>
      <c r="R33" s="3">
        <f t="shared" si="33"/>
        <v>801198.38505000004</v>
      </c>
      <c r="S33" s="5">
        <f t="shared" si="5"/>
        <v>801198.38505000004</v>
      </c>
      <c r="U33" s="5"/>
      <c r="V33" s="5">
        <f t="shared" si="34"/>
        <v>224.03093999999999</v>
      </c>
      <c r="W33" s="5">
        <f t="shared" si="6"/>
        <v>224.03093999999999</v>
      </c>
      <c r="Y33" s="5"/>
      <c r="Z33" s="5">
        <f t="shared" si="35"/>
        <v>23841.451024999998</v>
      </c>
      <c r="AA33" s="5">
        <f t="shared" si="7"/>
        <v>23841.451024999998</v>
      </c>
      <c r="AD33" s="5">
        <f t="shared" si="36"/>
        <v>1462.9055349999999</v>
      </c>
      <c r="AE33" s="5">
        <f t="shared" si="8"/>
        <v>1462.9055349999999</v>
      </c>
      <c r="AH33" s="5">
        <f t="shared" si="37"/>
        <v>10580.510955</v>
      </c>
      <c r="AI33" s="5">
        <f t="shared" si="9"/>
        <v>10580.510955</v>
      </c>
      <c r="AL33" s="5">
        <f t="shared" si="38"/>
        <v>8368.7727200000008</v>
      </c>
      <c r="AM33" s="5">
        <f t="shared" si="10"/>
        <v>8368.7727200000008</v>
      </c>
      <c r="AO33" s="5"/>
      <c r="AP33" s="5">
        <f t="shared" si="39"/>
        <v>2232.4703799999997</v>
      </c>
      <c r="AQ33" s="5">
        <f t="shared" si="11"/>
        <v>2232.4703799999997</v>
      </c>
      <c r="AS33" s="5"/>
      <c r="AT33" s="5">
        <f t="shared" si="40"/>
        <v>25242.882140000002</v>
      </c>
      <c r="AU33" s="5">
        <f t="shared" si="12"/>
        <v>25242.882140000002</v>
      </c>
      <c r="AV33" s="5"/>
      <c r="AW33" s="5"/>
      <c r="AX33" s="5">
        <f t="shared" si="41"/>
        <v>443.83293500000002</v>
      </c>
      <c r="AY33" s="5">
        <f t="shared" si="13"/>
        <v>443.83293500000002</v>
      </c>
      <c r="AZ33" s="5"/>
      <c r="BA33" s="5"/>
      <c r="BB33" s="5">
        <f t="shared" si="42"/>
        <v>94.790255000000002</v>
      </c>
      <c r="BC33" s="5">
        <f t="shared" si="14"/>
        <v>94.790255000000002</v>
      </c>
      <c r="BD33" s="5"/>
      <c r="BE33" s="5"/>
      <c r="BF33" s="5">
        <f t="shared" si="43"/>
        <v>90658.266300000003</v>
      </c>
      <c r="BG33" s="5">
        <f t="shared" si="2"/>
        <v>90658.266300000003</v>
      </c>
      <c r="BH33" s="5"/>
      <c r="BI33" s="5"/>
      <c r="BJ33" s="5">
        <f t="shared" si="44"/>
        <v>174.83077499999999</v>
      </c>
      <c r="BK33" s="5">
        <f t="shared" si="15"/>
        <v>174.83077499999999</v>
      </c>
      <c r="BL33" s="5"/>
      <c r="BM33" s="5"/>
      <c r="BN33" s="5">
        <f t="shared" si="45"/>
        <v>103.86701499999999</v>
      </c>
      <c r="BO33" s="5">
        <f t="shared" si="16"/>
        <v>103.86701499999999</v>
      </c>
      <c r="BP33" s="5"/>
      <c r="BQ33" s="5"/>
      <c r="BR33" s="5">
        <f t="shared" si="46"/>
        <v>6480.8066399999998</v>
      </c>
      <c r="BS33" s="5">
        <f t="shared" si="17"/>
        <v>6480.8066399999998</v>
      </c>
      <c r="BT33" s="5"/>
      <c r="BU33" s="5"/>
      <c r="BV33" s="5">
        <f t="shared" si="47"/>
        <v>684.57336500000008</v>
      </c>
      <c r="BW33" s="5">
        <f t="shared" si="18"/>
        <v>684.57336500000008</v>
      </c>
      <c r="BX33" s="5"/>
      <c r="BY33" s="5"/>
      <c r="BZ33" s="5">
        <f t="shared" si="48"/>
        <v>18292.868895</v>
      </c>
      <c r="CA33" s="5">
        <f t="shared" si="19"/>
        <v>18292.868895</v>
      </c>
      <c r="CB33" s="5"/>
      <c r="CC33" s="5"/>
      <c r="CD33" s="5">
        <f t="shared" si="49"/>
        <v>2526.2273399999999</v>
      </c>
      <c r="CE33" s="5">
        <f t="shared" si="3"/>
        <v>2526.2273399999999</v>
      </c>
      <c r="CF33" s="5"/>
      <c r="CG33" s="5"/>
      <c r="CH33" s="5">
        <f t="shared" si="50"/>
        <v>10091.7068</v>
      </c>
      <c r="CI33" s="5">
        <f t="shared" si="20"/>
        <v>10091.7068</v>
      </c>
      <c r="CJ33" s="5"/>
      <c r="CK33" s="5"/>
      <c r="CL33" s="5">
        <f t="shared" si="51"/>
        <v>81149.328750000001</v>
      </c>
      <c r="CM33" s="5">
        <f t="shared" si="21"/>
        <v>81149.328750000001</v>
      </c>
      <c r="CN33" s="5"/>
      <c r="CO33" s="5"/>
      <c r="CP33" s="5">
        <f t="shared" si="52"/>
        <v>121229.928575</v>
      </c>
      <c r="CQ33" s="5">
        <f t="shared" si="22"/>
        <v>121229.928575</v>
      </c>
      <c r="CR33" s="5"/>
      <c r="CS33" s="5"/>
      <c r="CT33" s="5">
        <f t="shared" si="53"/>
        <v>1010.40842</v>
      </c>
      <c r="CU33" s="5">
        <f t="shared" si="23"/>
        <v>1010.40842</v>
      </c>
      <c r="CV33" s="5"/>
      <c r="CW33" s="5"/>
      <c r="CX33" s="5">
        <f t="shared" si="54"/>
        <v>38743.634335000002</v>
      </c>
      <c r="CY33" s="5">
        <f t="shared" si="24"/>
        <v>38743.634335000002</v>
      </c>
      <c r="CZ33" s="5"/>
      <c r="DA33" s="5"/>
      <c r="DB33" s="5">
        <f t="shared" si="55"/>
        <v>64643.137544999998</v>
      </c>
      <c r="DC33" s="5">
        <f t="shared" si="25"/>
        <v>64643.137544999998</v>
      </c>
      <c r="DD33" s="5"/>
      <c r="DE33" s="5"/>
      <c r="DF33" s="5">
        <f t="shared" si="56"/>
        <v>55343.584344999996</v>
      </c>
      <c r="DG33" s="5">
        <f t="shared" si="26"/>
        <v>55343.584344999996</v>
      </c>
      <c r="DH33" s="5"/>
      <c r="DI33" s="5"/>
      <c r="DJ33" s="5">
        <f t="shared" si="57"/>
        <v>54878.194105000002</v>
      </c>
      <c r="DK33" s="5">
        <f t="shared" si="27"/>
        <v>54878.194105000002</v>
      </c>
      <c r="DL33" s="5"/>
      <c r="DM33" s="5"/>
      <c r="DN33" s="5">
        <f t="shared" si="58"/>
        <v>1870.121995</v>
      </c>
      <c r="DO33" s="5">
        <f t="shared" si="28"/>
        <v>1870.121995</v>
      </c>
      <c r="DP33" s="5"/>
      <c r="DQ33" s="5"/>
      <c r="DR33" s="5">
        <f t="shared" si="59"/>
        <v>79570.79767</v>
      </c>
      <c r="DS33" s="5">
        <f t="shared" si="29"/>
        <v>79570.79767</v>
      </c>
      <c r="DT33" s="5"/>
      <c r="DU33" s="5"/>
      <c r="DV33" s="5">
        <f t="shared" si="60"/>
        <v>100789.37449</v>
      </c>
      <c r="DW33" s="5">
        <f t="shared" si="30"/>
        <v>100789.37449</v>
      </c>
      <c r="DX33" s="5"/>
      <c r="DY33" s="5"/>
      <c r="DZ33" s="5">
        <f t="shared" si="61"/>
        <v>465.080805</v>
      </c>
      <c r="EA33" s="5">
        <f t="shared" si="31"/>
        <v>465.080805</v>
      </c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</row>
    <row r="34" spans="1:174" x14ac:dyDescent="0.2">
      <c r="A34" s="33">
        <v>45383</v>
      </c>
      <c r="E34" s="3">
        <v>0</v>
      </c>
      <c r="F34" s="3">
        <v>0</v>
      </c>
      <c r="G34" s="3">
        <v>5450000</v>
      </c>
      <c r="H34" s="3">
        <v>1031450</v>
      </c>
      <c r="I34" s="3">
        <f t="shared" si="62"/>
        <v>5450000</v>
      </c>
      <c r="J34" s="3">
        <f t="shared" si="4"/>
        <v>1031450</v>
      </c>
      <c r="K34" s="3">
        <f t="shared" si="0"/>
        <v>6481450</v>
      </c>
      <c r="M34" s="5">
        <f>I34*$N$6</f>
        <v>1216608.95</v>
      </c>
      <c r="N34" s="5">
        <f t="shared" si="32"/>
        <v>230251.61495000002</v>
      </c>
      <c r="O34" s="5">
        <f t="shared" si="1"/>
        <v>1446860.56495</v>
      </c>
      <c r="Q34" s="5">
        <f t="shared" si="63"/>
        <v>4233391.05</v>
      </c>
      <c r="R34" s="3">
        <f t="shared" si="33"/>
        <v>801198.38505000004</v>
      </c>
      <c r="S34" s="5">
        <f t="shared" si="5"/>
        <v>5034589.4350499995</v>
      </c>
      <c r="U34" s="5">
        <f>I34*$V$6</f>
        <v>1183.74</v>
      </c>
      <c r="V34" s="5">
        <f t="shared" si="34"/>
        <v>224.03093999999999</v>
      </c>
      <c r="W34" s="5">
        <f t="shared" si="6"/>
        <v>1407.7709399999999</v>
      </c>
      <c r="Y34" s="5">
        <f>I34*$Z$6</f>
        <v>125974.02499999999</v>
      </c>
      <c r="Z34" s="5">
        <f t="shared" si="35"/>
        <v>23841.451024999998</v>
      </c>
      <c r="AA34" s="5">
        <f t="shared" si="7"/>
        <v>149815.47602499998</v>
      </c>
      <c r="AC34" s="5">
        <f>I34*$AD$6</f>
        <v>7729.7349999999997</v>
      </c>
      <c r="AD34" s="5">
        <f t="shared" si="36"/>
        <v>1462.9055349999999</v>
      </c>
      <c r="AE34" s="5">
        <f t="shared" si="8"/>
        <v>9192.6405349999986</v>
      </c>
      <c r="AG34" s="5">
        <f>I34*$AH$6</f>
        <v>55905.555</v>
      </c>
      <c r="AH34" s="5">
        <f t="shared" si="37"/>
        <v>10580.510955</v>
      </c>
      <c r="AI34" s="5">
        <f t="shared" si="9"/>
        <v>66486.065954999998</v>
      </c>
      <c r="AK34" s="5">
        <f>I34*$AL$6</f>
        <v>44219.12</v>
      </c>
      <c r="AL34" s="5">
        <f t="shared" si="38"/>
        <v>8368.7727200000008</v>
      </c>
      <c r="AM34" s="5">
        <f t="shared" si="10"/>
        <v>52587.892720000003</v>
      </c>
      <c r="AO34" s="5">
        <f>I34*$AP$6</f>
        <v>11795.98</v>
      </c>
      <c r="AP34" s="5">
        <f t="shared" si="39"/>
        <v>2232.4703799999997</v>
      </c>
      <c r="AQ34" s="5">
        <f t="shared" si="11"/>
        <v>14028.450379999998</v>
      </c>
      <c r="AS34" s="5">
        <f>I34*$AT$6</f>
        <v>133378.94</v>
      </c>
      <c r="AT34" s="5">
        <f t="shared" si="40"/>
        <v>25242.882140000002</v>
      </c>
      <c r="AU34" s="5">
        <f t="shared" si="12"/>
        <v>158621.82214</v>
      </c>
      <c r="AV34" s="5"/>
      <c r="AW34" s="5">
        <f>I34*$AX$6</f>
        <v>2345.1349999999998</v>
      </c>
      <c r="AX34" s="5">
        <f t="shared" si="41"/>
        <v>443.83293500000002</v>
      </c>
      <c r="AY34" s="5">
        <f t="shared" si="13"/>
        <v>2788.9679349999997</v>
      </c>
      <c r="AZ34" s="5"/>
      <c r="BA34" s="5">
        <f>I34*$BB$6</f>
        <v>500.85499999999996</v>
      </c>
      <c r="BB34" s="5">
        <f t="shared" si="42"/>
        <v>94.790255000000002</v>
      </c>
      <c r="BC34" s="5">
        <f t="shared" si="14"/>
        <v>595.64525499999991</v>
      </c>
      <c r="BD34" s="5"/>
      <c r="BE34" s="5">
        <f>I34*$BF$6</f>
        <v>479022.3</v>
      </c>
      <c r="BF34" s="5">
        <f t="shared" si="43"/>
        <v>90658.266300000003</v>
      </c>
      <c r="BG34" s="5">
        <f t="shared" si="2"/>
        <v>569680.56629999995</v>
      </c>
      <c r="BH34" s="5"/>
      <c r="BI34" s="5">
        <f>I34*$BJ$6</f>
        <v>923.77499999999998</v>
      </c>
      <c r="BJ34" s="5">
        <f t="shared" si="44"/>
        <v>174.83077499999999</v>
      </c>
      <c r="BK34" s="5">
        <f t="shared" si="15"/>
        <v>1098.605775</v>
      </c>
      <c r="BL34" s="5"/>
      <c r="BM34" s="5">
        <f>I34*$BN$6</f>
        <v>548.81499999999994</v>
      </c>
      <c r="BN34" s="5">
        <f t="shared" si="45"/>
        <v>103.86701499999999</v>
      </c>
      <c r="BO34" s="5">
        <f t="shared" si="16"/>
        <v>652.68201499999998</v>
      </c>
      <c r="BP34" s="5"/>
      <c r="BQ34" s="5">
        <f>I34*$BR$6</f>
        <v>34243.440000000002</v>
      </c>
      <c r="BR34" s="5">
        <f t="shared" si="46"/>
        <v>6480.8066399999998</v>
      </c>
      <c r="BS34" s="5">
        <f t="shared" si="17"/>
        <v>40724.246640000005</v>
      </c>
      <c r="BT34" s="5"/>
      <c r="BU34" s="5">
        <f>I34*$BV$6</f>
        <v>3617.165</v>
      </c>
      <c r="BV34" s="5">
        <f t="shared" si="47"/>
        <v>684.57336500000008</v>
      </c>
      <c r="BW34" s="5">
        <f t="shared" si="18"/>
        <v>4301.7383650000002</v>
      </c>
      <c r="BX34" s="5"/>
      <c r="BY34" s="5">
        <f>I34*$BZ$6</f>
        <v>96656.294999999998</v>
      </c>
      <c r="BZ34" s="5">
        <f t="shared" si="48"/>
        <v>18292.868895</v>
      </c>
      <c r="CA34" s="5">
        <f t="shared" si="19"/>
        <v>114949.16389500001</v>
      </c>
      <c r="CB34" s="5"/>
      <c r="CC34" s="5">
        <f>I34*$CD$6</f>
        <v>13348.14</v>
      </c>
      <c r="CD34" s="5">
        <f t="shared" si="49"/>
        <v>2526.2273399999999</v>
      </c>
      <c r="CE34" s="5">
        <f t="shared" si="3"/>
        <v>15874.367339999999</v>
      </c>
      <c r="CF34" s="5"/>
      <c r="CG34" s="5">
        <f>I34*$CH$6</f>
        <v>53322.799999999996</v>
      </c>
      <c r="CH34" s="5">
        <f t="shared" si="50"/>
        <v>10091.7068</v>
      </c>
      <c r="CI34" s="5">
        <f t="shared" si="20"/>
        <v>63414.506799999996</v>
      </c>
      <c r="CJ34" s="5"/>
      <c r="CK34" s="5">
        <f>I34*$CL$6</f>
        <v>428778.75</v>
      </c>
      <c r="CL34" s="5">
        <f t="shared" si="51"/>
        <v>81149.328750000001</v>
      </c>
      <c r="CM34" s="5">
        <f t="shared" si="21"/>
        <v>509928.07874999999</v>
      </c>
      <c r="CN34" s="5"/>
      <c r="CO34" s="5">
        <f>I34*$CP$6</f>
        <v>640557.57499999995</v>
      </c>
      <c r="CP34" s="5">
        <f t="shared" si="52"/>
        <v>121229.928575</v>
      </c>
      <c r="CQ34" s="5">
        <f t="shared" si="22"/>
        <v>761787.50357499998</v>
      </c>
      <c r="CR34" s="5"/>
      <c r="CS34" s="5">
        <f>I34*$CT$6</f>
        <v>5338.82</v>
      </c>
      <c r="CT34" s="5">
        <f t="shared" si="53"/>
        <v>1010.40842</v>
      </c>
      <c r="CU34" s="5">
        <f t="shared" si="23"/>
        <v>6349.2284199999995</v>
      </c>
      <c r="CV34" s="5"/>
      <c r="CW34" s="5">
        <f>I34*$CX$6</f>
        <v>204714.535</v>
      </c>
      <c r="CX34" s="5">
        <f t="shared" si="54"/>
        <v>38743.634335000002</v>
      </c>
      <c r="CY34" s="5">
        <f t="shared" si="24"/>
        <v>243458.16933500001</v>
      </c>
      <c r="CZ34" s="5"/>
      <c r="DA34" s="5">
        <f>I34*$DB$6</f>
        <v>341562.94499999995</v>
      </c>
      <c r="DB34" s="5">
        <f t="shared" si="55"/>
        <v>64643.137544999998</v>
      </c>
      <c r="DC34" s="5">
        <f t="shared" si="25"/>
        <v>406206.08254499995</v>
      </c>
      <c r="DD34" s="5"/>
      <c r="DE34" s="5">
        <f>I34*$DF$6</f>
        <v>292425.745</v>
      </c>
      <c r="DF34" s="5">
        <f t="shared" si="56"/>
        <v>55343.584344999996</v>
      </c>
      <c r="DG34" s="5">
        <f t="shared" si="26"/>
        <v>347769.32934499998</v>
      </c>
      <c r="DH34" s="5"/>
      <c r="DI34" s="5">
        <f>I34*$DJ$6</f>
        <v>289966.70500000002</v>
      </c>
      <c r="DJ34" s="5">
        <f t="shared" si="57"/>
        <v>54878.194105000002</v>
      </c>
      <c r="DK34" s="5">
        <f t="shared" si="27"/>
        <v>344844.89910500002</v>
      </c>
      <c r="DL34" s="5"/>
      <c r="DM34" s="5">
        <f>I34*$DN$6</f>
        <v>9881.3950000000004</v>
      </c>
      <c r="DN34" s="5">
        <f t="shared" si="58"/>
        <v>1870.121995</v>
      </c>
      <c r="DO34" s="5">
        <f t="shared" si="28"/>
        <v>11751.516995</v>
      </c>
      <c r="DP34" s="5"/>
      <c r="DQ34" s="5">
        <f>I34*$DR$6</f>
        <v>420438.06999999995</v>
      </c>
      <c r="DR34" s="5">
        <f t="shared" si="59"/>
        <v>79570.79767</v>
      </c>
      <c r="DS34" s="5">
        <f t="shared" si="29"/>
        <v>500008.86766999995</v>
      </c>
      <c r="DT34" s="5"/>
      <c r="DU34" s="5">
        <f>I34*$DV$6</f>
        <v>532553.29</v>
      </c>
      <c r="DV34" s="5">
        <f t="shared" si="60"/>
        <v>100789.37449</v>
      </c>
      <c r="DW34" s="5">
        <f t="shared" si="30"/>
        <v>633342.66449</v>
      </c>
      <c r="DX34" s="5"/>
      <c r="DY34" s="5">
        <f>I34*$DZ$6</f>
        <v>2457.4050000000002</v>
      </c>
      <c r="DZ34" s="5">
        <f t="shared" si="61"/>
        <v>465.080805</v>
      </c>
      <c r="EA34" s="5">
        <f t="shared" si="31"/>
        <v>2922.4858050000003</v>
      </c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</row>
    <row r="35" spans="1:174" x14ac:dyDescent="0.2">
      <c r="A35" s="33">
        <v>45566</v>
      </c>
      <c r="F35" s="3">
        <v>0</v>
      </c>
      <c r="H35" s="3">
        <v>922450</v>
      </c>
      <c r="J35" s="3">
        <f t="shared" si="4"/>
        <v>922450</v>
      </c>
      <c r="K35" s="3">
        <f t="shared" si="0"/>
        <v>922450</v>
      </c>
      <c r="N35" s="5">
        <f t="shared" si="32"/>
        <v>205919.43595000001</v>
      </c>
      <c r="O35" s="5">
        <f t="shared" si="1"/>
        <v>205919.43595000001</v>
      </c>
      <c r="Q35" s="5"/>
      <c r="R35" s="3">
        <f t="shared" si="33"/>
        <v>716530.56405000004</v>
      </c>
      <c r="S35" s="5">
        <f t="shared" si="5"/>
        <v>716530.56405000004</v>
      </c>
      <c r="U35" s="5"/>
      <c r="V35" s="5">
        <f t="shared" si="34"/>
        <v>200.35613999999998</v>
      </c>
      <c r="W35" s="5">
        <f t="shared" si="6"/>
        <v>200.35613999999998</v>
      </c>
      <c r="Y35" s="5"/>
      <c r="Z35" s="5">
        <f t="shared" si="35"/>
        <v>21321.970525000001</v>
      </c>
      <c r="AA35" s="5">
        <f t="shared" si="7"/>
        <v>21321.970525000001</v>
      </c>
      <c r="AD35" s="5">
        <f t="shared" si="36"/>
        <v>1308.310835</v>
      </c>
      <c r="AE35" s="5">
        <f t="shared" si="8"/>
        <v>1308.310835</v>
      </c>
      <c r="AH35" s="5">
        <f t="shared" si="37"/>
        <v>9462.3998549999997</v>
      </c>
      <c r="AI35" s="5">
        <f t="shared" si="9"/>
        <v>9462.3998549999997</v>
      </c>
      <c r="AL35" s="5">
        <f t="shared" si="38"/>
        <v>7484.3903200000004</v>
      </c>
      <c r="AM35" s="5">
        <f t="shared" si="10"/>
        <v>7484.3903200000004</v>
      </c>
      <c r="AO35" s="5"/>
      <c r="AP35" s="5">
        <f t="shared" si="39"/>
        <v>1996.55078</v>
      </c>
      <c r="AQ35" s="5">
        <f t="shared" si="11"/>
        <v>1996.55078</v>
      </c>
      <c r="AS35" s="5"/>
      <c r="AT35" s="5">
        <f t="shared" si="40"/>
        <v>22575.303340000002</v>
      </c>
      <c r="AU35" s="5">
        <f t="shared" si="12"/>
        <v>22575.303340000002</v>
      </c>
      <c r="AV35" s="5"/>
      <c r="AW35" s="5"/>
      <c r="AX35" s="5">
        <f t="shared" si="41"/>
        <v>396.93023499999998</v>
      </c>
      <c r="AY35" s="5">
        <f t="shared" si="13"/>
        <v>396.93023499999998</v>
      </c>
      <c r="AZ35" s="5"/>
      <c r="BA35" s="5"/>
      <c r="BB35" s="5">
        <f t="shared" si="42"/>
        <v>84.773155000000003</v>
      </c>
      <c r="BC35" s="5">
        <f t="shared" si="14"/>
        <v>84.773155000000003</v>
      </c>
      <c r="BD35" s="5"/>
      <c r="BE35" s="5"/>
      <c r="BF35" s="5">
        <f t="shared" si="43"/>
        <v>81077.820300000007</v>
      </c>
      <c r="BG35" s="5">
        <f t="shared" si="2"/>
        <v>81077.820300000007</v>
      </c>
      <c r="BH35" s="5"/>
      <c r="BI35" s="5"/>
      <c r="BJ35" s="5">
        <f t="shared" si="44"/>
        <v>156.35527500000001</v>
      </c>
      <c r="BK35" s="5">
        <f t="shared" si="15"/>
        <v>156.35527500000001</v>
      </c>
      <c r="BL35" s="5"/>
      <c r="BM35" s="5"/>
      <c r="BN35" s="5">
        <f t="shared" si="45"/>
        <v>92.890715</v>
      </c>
      <c r="BO35" s="5">
        <f t="shared" si="16"/>
        <v>92.890715</v>
      </c>
      <c r="BP35" s="5"/>
      <c r="BQ35" s="5"/>
      <c r="BR35" s="5">
        <f t="shared" si="46"/>
        <v>5795.9378400000005</v>
      </c>
      <c r="BS35" s="5">
        <f t="shared" si="17"/>
        <v>5795.9378400000005</v>
      </c>
      <c r="BT35" s="5"/>
      <c r="BU35" s="5"/>
      <c r="BV35" s="5">
        <f t="shared" si="47"/>
        <v>612.23006500000008</v>
      </c>
      <c r="BW35" s="5">
        <f t="shared" si="18"/>
        <v>612.23006500000008</v>
      </c>
      <c r="BX35" s="5"/>
      <c r="BY35" s="5"/>
      <c r="BZ35" s="5">
        <f t="shared" si="48"/>
        <v>16359.742995000001</v>
      </c>
      <c r="CA35" s="5">
        <f t="shared" si="19"/>
        <v>16359.742995000001</v>
      </c>
      <c r="CB35" s="5"/>
      <c r="CC35" s="5"/>
      <c r="CD35" s="5">
        <f t="shared" si="49"/>
        <v>2259.2645400000001</v>
      </c>
      <c r="CE35" s="5">
        <f t="shared" si="3"/>
        <v>2259.2645400000001</v>
      </c>
      <c r="CF35" s="5"/>
      <c r="CG35" s="5"/>
      <c r="CH35" s="5">
        <f t="shared" si="50"/>
        <v>9025.2507999999998</v>
      </c>
      <c r="CI35" s="5">
        <f t="shared" si="20"/>
        <v>9025.2507999999998</v>
      </c>
      <c r="CJ35" s="5"/>
      <c r="CK35" s="5"/>
      <c r="CL35" s="5">
        <f t="shared" si="51"/>
        <v>72573.753749999989</v>
      </c>
      <c r="CM35" s="5">
        <f t="shared" si="21"/>
        <v>72573.753749999989</v>
      </c>
      <c r="CN35" s="5"/>
      <c r="CO35" s="5"/>
      <c r="CP35" s="5">
        <f t="shared" si="52"/>
        <v>108418.77707500001</v>
      </c>
      <c r="CQ35" s="5">
        <f t="shared" si="22"/>
        <v>108418.77707500001</v>
      </c>
      <c r="CR35" s="5"/>
      <c r="CS35" s="5"/>
      <c r="CT35" s="5">
        <f t="shared" si="53"/>
        <v>903.63202000000001</v>
      </c>
      <c r="CU35" s="5">
        <f t="shared" si="23"/>
        <v>903.63202000000001</v>
      </c>
      <c r="CV35" s="5"/>
      <c r="CW35" s="5"/>
      <c r="CX35" s="5">
        <f t="shared" si="54"/>
        <v>34649.343634999997</v>
      </c>
      <c r="CY35" s="5">
        <f t="shared" si="24"/>
        <v>34649.343634999997</v>
      </c>
      <c r="CZ35" s="5"/>
      <c r="DA35" s="5"/>
      <c r="DB35" s="5">
        <f t="shared" si="55"/>
        <v>57811.878644999997</v>
      </c>
      <c r="DC35" s="5">
        <f t="shared" si="25"/>
        <v>57811.878644999997</v>
      </c>
      <c r="DD35" s="5"/>
      <c r="DE35" s="5"/>
      <c r="DF35" s="5">
        <f t="shared" si="56"/>
        <v>49495.069445000001</v>
      </c>
      <c r="DG35" s="5">
        <f t="shared" si="26"/>
        <v>49495.069445000001</v>
      </c>
      <c r="DH35" s="5"/>
      <c r="DI35" s="5"/>
      <c r="DJ35" s="5">
        <f t="shared" si="57"/>
        <v>49078.860005000002</v>
      </c>
      <c r="DK35" s="5">
        <f t="shared" si="27"/>
        <v>49078.860005000002</v>
      </c>
      <c r="DL35" s="5"/>
      <c r="DM35" s="5"/>
      <c r="DN35" s="5">
        <f t="shared" si="58"/>
        <v>1672.494095</v>
      </c>
      <c r="DO35" s="5">
        <f t="shared" si="28"/>
        <v>1672.494095</v>
      </c>
      <c r="DP35" s="5"/>
      <c r="DQ35" s="5"/>
      <c r="DR35" s="5">
        <f t="shared" si="59"/>
        <v>71162.036269999997</v>
      </c>
      <c r="DS35" s="5">
        <f t="shared" si="29"/>
        <v>71162.036269999997</v>
      </c>
      <c r="DT35" s="5"/>
      <c r="DU35" s="5"/>
      <c r="DV35" s="5">
        <f t="shared" si="60"/>
        <v>90138.308690000005</v>
      </c>
      <c r="DW35" s="5">
        <f t="shared" si="30"/>
        <v>90138.308690000005</v>
      </c>
      <c r="DX35" s="5"/>
      <c r="DY35" s="5"/>
      <c r="DZ35" s="5">
        <f t="shared" si="61"/>
        <v>415.932705</v>
      </c>
      <c r="EA35" s="5">
        <f t="shared" si="31"/>
        <v>415.932705</v>
      </c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</row>
    <row r="36" spans="1:174" x14ac:dyDescent="0.2">
      <c r="A36" s="33">
        <v>45748</v>
      </c>
      <c r="E36" s="3">
        <v>0</v>
      </c>
      <c r="F36" s="3">
        <v>0</v>
      </c>
      <c r="G36" s="3">
        <v>5660000</v>
      </c>
      <c r="H36" s="3">
        <v>922450</v>
      </c>
      <c r="I36" s="3">
        <f t="shared" si="62"/>
        <v>5660000</v>
      </c>
      <c r="J36" s="3">
        <f t="shared" si="4"/>
        <v>922450</v>
      </c>
      <c r="K36" s="3">
        <f t="shared" si="0"/>
        <v>6582450</v>
      </c>
      <c r="M36" s="5">
        <f>I36*$N$6</f>
        <v>1263487.46</v>
      </c>
      <c r="N36" s="5">
        <f t="shared" si="32"/>
        <v>205919.43595000001</v>
      </c>
      <c r="O36" s="5">
        <f t="shared" si="1"/>
        <v>1469406.89595</v>
      </c>
      <c r="Q36" s="5">
        <f t="shared" si="63"/>
        <v>4396512.5399999991</v>
      </c>
      <c r="R36" s="3">
        <f t="shared" si="33"/>
        <v>716530.56405000004</v>
      </c>
      <c r="S36" s="5">
        <f t="shared" si="5"/>
        <v>5113043.1040499993</v>
      </c>
      <c r="U36" s="5">
        <f>I36*$V$6</f>
        <v>1229.3519999999999</v>
      </c>
      <c r="V36" s="5">
        <f t="shared" si="34"/>
        <v>200.35613999999998</v>
      </c>
      <c r="W36" s="5">
        <f t="shared" si="6"/>
        <v>1429.7081399999997</v>
      </c>
      <c r="Y36" s="5">
        <f>I36*$Z$6</f>
        <v>130828.06999999999</v>
      </c>
      <c r="Z36" s="5">
        <f t="shared" si="35"/>
        <v>21321.970525000001</v>
      </c>
      <c r="AA36" s="5">
        <f t="shared" si="7"/>
        <v>152150.04052499999</v>
      </c>
      <c r="AC36" s="5">
        <f>I36*$AD$6</f>
        <v>8027.5779999999995</v>
      </c>
      <c r="AD36" s="5">
        <f t="shared" si="36"/>
        <v>1308.310835</v>
      </c>
      <c r="AE36" s="5">
        <f t="shared" si="8"/>
        <v>9335.8888349999997</v>
      </c>
      <c r="AG36" s="5">
        <f>I36*$AH$6</f>
        <v>58059.714</v>
      </c>
      <c r="AH36" s="5">
        <f t="shared" si="37"/>
        <v>9462.3998549999997</v>
      </c>
      <c r="AI36" s="5">
        <f t="shared" si="9"/>
        <v>67522.113855000003</v>
      </c>
      <c r="AK36" s="5">
        <f>I36*$AL$6</f>
        <v>45922.976000000002</v>
      </c>
      <c r="AL36" s="5">
        <f t="shared" si="38"/>
        <v>7484.3903200000004</v>
      </c>
      <c r="AM36" s="5">
        <f t="shared" si="10"/>
        <v>53407.366320000001</v>
      </c>
      <c r="AO36" s="5">
        <f>I36*$AP$6</f>
        <v>12250.503999999999</v>
      </c>
      <c r="AP36" s="5">
        <f t="shared" si="39"/>
        <v>1996.55078</v>
      </c>
      <c r="AQ36" s="5">
        <f t="shared" si="11"/>
        <v>14247.054779999999</v>
      </c>
      <c r="AS36" s="5">
        <f>I36*$AT$6</f>
        <v>138518.31200000001</v>
      </c>
      <c r="AT36" s="5">
        <f t="shared" si="40"/>
        <v>22575.303340000002</v>
      </c>
      <c r="AU36" s="5">
        <f t="shared" si="12"/>
        <v>161093.61534000002</v>
      </c>
      <c r="AV36" s="5"/>
      <c r="AW36" s="5">
        <f>I36*$AX$6</f>
        <v>2435.498</v>
      </c>
      <c r="AX36" s="5">
        <f t="shared" si="41"/>
        <v>396.93023499999998</v>
      </c>
      <c r="AY36" s="5">
        <f t="shared" si="13"/>
        <v>2832.4282349999999</v>
      </c>
      <c r="AZ36" s="5"/>
      <c r="BA36" s="5">
        <f>I36*$BB$6</f>
        <v>520.154</v>
      </c>
      <c r="BB36" s="5">
        <f t="shared" si="42"/>
        <v>84.773155000000003</v>
      </c>
      <c r="BC36" s="5">
        <f t="shared" si="14"/>
        <v>604.92715499999997</v>
      </c>
      <c r="BD36" s="5"/>
      <c r="BE36" s="5">
        <f>I36*$BF$6</f>
        <v>497480.04</v>
      </c>
      <c r="BF36" s="5">
        <f t="shared" si="43"/>
        <v>81077.820300000007</v>
      </c>
      <c r="BG36" s="5">
        <f t="shared" si="2"/>
        <v>578557.86029999994</v>
      </c>
      <c r="BH36" s="5"/>
      <c r="BI36" s="5">
        <f>I36*$BJ$6</f>
        <v>959.37</v>
      </c>
      <c r="BJ36" s="5">
        <f t="shared" si="44"/>
        <v>156.35527500000001</v>
      </c>
      <c r="BK36" s="5">
        <f t="shared" si="15"/>
        <v>1115.725275</v>
      </c>
      <c r="BL36" s="5"/>
      <c r="BM36" s="5">
        <f>I36*$BN$6</f>
        <v>569.96199999999999</v>
      </c>
      <c r="BN36" s="5">
        <f t="shared" si="45"/>
        <v>92.890715</v>
      </c>
      <c r="BO36" s="5">
        <f t="shared" si="16"/>
        <v>662.85271499999999</v>
      </c>
      <c r="BP36" s="5"/>
      <c r="BQ36" s="5">
        <f>I36*$BR$6</f>
        <v>35562.912000000004</v>
      </c>
      <c r="BR36" s="5">
        <f t="shared" si="46"/>
        <v>5795.9378400000005</v>
      </c>
      <c r="BS36" s="5">
        <f t="shared" si="17"/>
        <v>41358.849840000003</v>
      </c>
      <c r="BT36" s="5"/>
      <c r="BU36" s="5">
        <f>I36*$BV$6</f>
        <v>3756.5420000000004</v>
      </c>
      <c r="BV36" s="5">
        <f t="shared" si="47"/>
        <v>612.23006500000008</v>
      </c>
      <c r="BW36" s="5">
        <f t="shared" si="18"/>
        <v>4368.7720650000001</v>
      </c>
      <c r="BX36" s="5"/>
      <c r="BY36" s="5">
        <f>I36*$BZ$6</f>
        <v>100380.666</v>
      </c>
      <c r="BZ36" s="5">
        <f t="shared" si="48"/>
        <v>16359.742995000001</v>
      </c>
      <c r="CA36" s="5">
        <f t="shared" si="19"/>
        <v>116740.40899500001</v>
      </c>
      <c r="CB36" s="5"/>
      <c r="CC36" s="5">
        <f>I36*$CD$6</f>
        <v>13862.472</v>
      </c>
      <c r="CD36" s="5">
        <f t="shared" si="49"/>
        <v>2259.2645400000001</v>
      </c>
      <c r="CE36" s="5">
        <f t="shared" si="3"/>
        <v>16121.73654</v>
      </c>
      <c r="CF36" s="5"/>
      <c r="CG36" s="5">
        <f>I36*$CH$6</f>
        <v>55377.439999999995</v>
      </c>
      <c r="CH36" s="5">
        <f t="shared" si="50"/>
        <v>9025.2507999999998</v>
      </c>
      <c r="CI36" s="5">
        <f t="shared" si="20"/>
        <v>64402.690799999997</v>
      </c>
      <c r="CJ36" s="5"/>
      <c r="CK36" s="5">
        <f>I36*$CL$6</f>
        <v>445300.5</v>
      </c>
      <c r="CL36" s="5">
        <f t="shared" si="51"/>
        <v>72573.753749999989</v>
      </c>
      <c r="CM36" s="5">
        <f t="shared" si="21"/>
        <v>517874.25374999997</v>
      </c>
      <c r="CN36" s="5"/>
      <c r="CO36" s="5">
        <f>I36*$CP$6</f>
        <v>665239.61</v>
      </c>
      <c r="CP36" s="5">
        <f t="shared" si="52"/>
        <v>108418.77707500001</v>
      </c>
      <c r="CQ36" s="5">
        <f t="shared" si="22"/>
        <v>773658.38707499998</v>
      </c>
      <c r="CR36" s="5"/>
      <c r="CS36" s="5">
        <f>I36*$CT$6</f>
        <v>5544.5360000000001</v>
      </c>
      <c r="CT36" s="5">
        <f t="shared" si="53"/>
        <v>903.63202000000001</v>
      </c>
      <c r="CU36" s="5">
        <f t="shared" si="23"/>
        <v>6448.1680200000001</v>
      </c>
      <c r="CV36" s="5"/>
      <c r="CW36" s="5">
        <f>I36*$CX$6</f>
        <v>212602.61799999999</v>
      </c>
      <c r="CX36" s="5">
        <f t="shared" si="54"/>
        <v>34649.343634999997</v>
      </c>
      <c r="CY36" s="5">
        <f t="shared" si="24"/>
        <v>247251.96163499999</v>
      </c>
      <c r="CZ36" s="5"/>
      <c r="DA36" s="5">
        <f>I36*$DB$6</f>
        <v>354724.08599999995</v>
      </c>
      <c r="DB36" s="5">
        <f t="shared" si="55"/>
        <v>57811.878644999997</v>
      </c>
      <c r="DC36" s="5">
        <f t="shared" si="25"/>
        <v>412535.96464499994</v>
      </c>
      <c r="DD36" s="5"/>
      <c r="DE36" s="5">
        <f>I36*$DF$6</f>
        <v>303693.52600000001</v>
      </c>
      <c r="DF36" s="5">
        <f t="shared" si="56"/>
        <v>49495.069445000001</v>
      </c>
      <c r="DG36" s="5">
        <f t="shared" si="26"/>
        <v>353188.59544499998</v>
      </c>
      <c r="DH36" s="5"/>
      <c r="DI36" s="5">
        <f>I36*$DJ$6</f>
        <v>301139.734</v>
      </c>
      <c r="DJ36" s="5">
        <f t="shared" si="57"/>
        <v>49078.860005000002</v>
      </c>
      <c r="DK36" s="5">
        <f t="shared" si="27"/>
        <v>350218.59400500002</v>
      </c>
      <c r="DL36" s="5"/>
      <c r="DM36" s="5">
        <f>I36*$DN$6</f>
        <v>10262.146000000001</v>
      </c>
      <c r="DN36" s="5">
        <f t="shared" si="58"/>
        <v>1672.494095</v>
      </c>
      <c r="DO36" s="5">
        <f t="shared" si="28"/>
        <v>11934.640095000001</v>
      </c>
      <c r="DP36" s="5"/>
      <c r="DQ36" s="5">
        <f>I36*$DR$6</f>
        <v>436638.43599999999</v>
      </c>
      <c r="DR36" s="5">
        <f t="shared" si="59"/>
        <v>71162.036269999997</v>
      </c>
      <c r="DS36" s="5">
        <f t="shared" si="29"/>
        <v>507800.47226999997</v>
      </c>
      <c r="DT36" s="5"/>
      <c r="DU36" s="5">
        <f>I36*$DV$6</f>
        <v>553073.69200000004</v>
      </c>
      <c r="DV36" s="5">
        <f t="shared" si="60"/>
        <v>90138.308690000005</v>
      </c>
      <c r="DW36" s="5">
        <f t="shared" si="30"/>
        <v>643212.00069000002</v>
      </c>
      <c r="DX36" s="5"/>
      <c r="DY36" s="5">
        <f>I36*$DZ$6</f>
        <v>2552.0940000000001</v>
      </c>
      <c r="DZ36" s="5">
        <f t="shared" si="61"/>
        <v>415.932705</v>
      </c>
      <c r="EA36" s="5">
        <f t="shared" si="31"/>
        <v>2968.0267050000002</v>
      </c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</row>
    <row r="37" spans="1:174" x14ac:dyDescent="0.2">
      <c r="A37" s="33">
        <v>45931</v>
      </c>
      <c r="F37" s="3">
        <v>0</v>
      </c>
      <c r="H37" s="3">
        <v>809250</v>
      </c>
      <c r="J37" s="3">
        <f t="shared" si="4"/>
        <v>809250</v>
      </c>
      <c r="K37" s="3">
        <f t="shared" si="0"/>
        <v>809250</v>
      </c>
      <c r="N37" s="5">
        <f t="shared" si="32"/>
        <v>180649.68675000002</v>
      </c>
      <c r="O37" s="5">
        <f t="shared" si="1"/>
        <v>180649.68675000002</v>
      </c>
      <c r="Q37" s="5"/>
      <c r="R37" s="3">
        <f t="shared" si="33"/>
        <v>628600.31324999989</v>
      </c>
      <c r="S37" s="5">
        <f t="shared" si="5"/>
        <v>628600.31324999989</v>
      </c>
      <c r="U37" s="5"/>
      <c r="V37" s="5">
        <f t="shared" si="34"/>
        <v>175.76910000000001</v>
      </c>
      <c r="W37" s="5">
        <f t="shared" si="6"/>
        <v>175.76910000000001</v>
      </c>
      <c r="Y37" s="5"/>
      <c r="Z37" s="5">
        <f t="shared" si="35"/>
        <v>18705.409124999998</v>
      </c>
      <c r="AA37" s="5">
        <f t="shared" si="7"/>
        <v>18705.409124999998</v>
      </c>
      <c r="AD37" s="5">
        <f t="shared" si="36"/>
        <v>1147.7592749999999</v>
      </c>
      <c r="AE37" s="5">
        <f t="shared" si="8"/>
        <v>1147.7592749999999</v>
      </c>
      <c r="AH37" s="5">
        <f t="shared" si="37"/>
        <v>8301.205575</v>
      </c>
      <c r="AI37" s="5">
        <f t="shared" si="9"/>
        <v>8301.205575</v>
      </c>
      <c r="AL37" s="5">
        <f t="shared" si="38"/>
        <v>6565.9308000000001</v>
      </c>
      <c r="AM37" s="5">
        <f t="shared" si="10"/>
        <v>6565.9308000000001</v>
      </c>
      <c r="AO37" s="5"/>
      <c r="AP37" s="5">
        <f t="shared" si="39"/>
        <v>1751.5407</v>
      </c>
      <c r="AQ37" s="5">
        <f t="shared" si="11"/>
        <v>1751.5407</v>
      </c>
      <c r="AS37" s="5"/>
      <c r="AT37" s="5">
        <f t="shared" si="40"/>
        <v>19804.937099999999</v>
      </c>
      <c r="AU37" s="5">
        <f t="shared" si="12"/>
        <v>19804.937099999999</v>
      </c>
      <c r="AV37" s="5"/>
      <c r="AW37" s="5"/>
      <c r="AX37" s="5">
        <f t="shared" si="41"/>
        <v>348.22027500000002</v>
      </c>
      <c r="AY37" s="5">
        <f t="shared" si="13"/>
        <v>348.22027500000002</v>
      </c>
      <c r="AZ37" s="5"/>
      <c r="BA37" s="5"/>
      <c r="BB37" s="5">
        <f t="shared" si="42"/>
        <v>74.370075</v>
      </c>
      <c r="BC37" s="5">
        <f t="shared" si="14"/>
        <v>74.370075</v>
      </c>
      <c r="BD37" s="5"/>
      <c r="BE37" s="5"/>
      <c r="BF37" s="5">
        <f t="shared" si="43"/>
        <v>71128.219500000007</v>
      </c>
      <c r="BG37" s="5">
        <f t="shared" si="2"/>
        <v>71128.219500000007</v>
      </c>
      <c r="BH37" s="5"/>
      <c r="BI37" s="5"/>
      <c r="BJ37" s="5">
        <f t="shared" si="44"/>
        <v>137.16787500000001</v>
      </c>
      <c r="BK37" s="5">
        <f t="shared" si="15"/>
        <v>137.16787500000001</v>
      </c>
      <c r="BL37" s="5"/>
      <c r="BM37" s="5"/>
      <c r="BN37" s="5">
        <f t="shared" si="45"/>
        <v>81.491474999999994</v>
      </c>
      <c r="BO37" s="5">
        <f t="shared" si="16"/>
        <v>81.491474999999994</v>
      </c>
      <c r="BP37" s="5"/>
      <c r="BQ37" s="5"/>
      <c r="BR37" s="5">
        <f t="shared" si="46"/>
        <v>5084.6796000000004</v>
      </c>
      <c r="BS37" s="5">
        <f t="shared" si="17"/>
        <v>5084.6796000000004</v>
      </c>
      <c r="BT37" s="5"/>
      <c r="BU37" s="5"/>
      <c r="BV37" s="5">
        <f t="shared" si="47"/>
        <v>537.09922500000005</v>
      </c>
      <c r="BW37" s="5">
        <f t="shared" si="18"/>
        <v>537.09922500000005</v>
      </c>
      <c r="BX37" s="5"/>
      <c r="BY37" s="5"/>
      <c r="BZ37" s="5">
        <f t="shared" si="48"/>
        <v>14352.129675</v>
      </c>
      <c r="CA37" s="5">
        <f t="shared" si="19"/>
        <v>14352.129675</v>
      </c>
      <c r="CB37" s="5"/>
      <c r="CC37" s="5"/>
      <c r="CD37" s="5">
        <f t="shared" si="49"/>
        <v>1982.0150999999998</v>
      </c>
      <c r="CE37" s="5">
        <f t="shared" si="3"/>
        <v>1982.0150999999998</v>
      </c>
      <c r="CF37" s="5"/>
      <c r="CG37" s="5"/>
      <c r="CH37" s="5">
        <f t="shared" si="50"/>
        <v>7917.7019999999993</v>
      </c>
      <c r="CI37" s="5">
        <f t="shared" si="20"/>
        <v>7917.7019999999993</v>
      </c>
      <c r="CJ37" s="5"/>
      <c r="CK37" s="5"/>
      <c r="CL37" s="5">
        <f t="shared" si="51"/>
        <v>63667.743749999994</v>
      </c>
      <c r="CM37" s="5">
        <f t="shared" si="21"/>
        <v>63667.743749999994</v>
      </c>
      <c r="CN37" s="5"/>
      <c r="CO37" s="5"/>
      <c r="CP37" s="5">
        <f t="shared" si="52"/>
        <v>95113.984874999995</v>
      </c>
      <c r="CQ37" s="5">
        <f t="shared" si="22"/>
        <v>95113.984874999995</v>
      </c>
      <c r="CR37" s="5"/>
      <c r="CS37" s="5"/>
      <c r="CT37" s="5">
        <f t="shared" si="53"/>
        <v>792.74129999999991</v>
      </c>
      <c r="CU37" s="5">
        <f t="shared" si="23"/>
        <v>792.74129999999991</v>
      </c>
      <c r="CV37" s="5"/>
      <c r="CW37" s="5"/>
      <c r="CX37" s="5">
        <f t="shared" si="54"/>
        <v>30397.291275</v>
      </c>
      <c r="CY37" s="5">
        <f t="shared" si="24"/>
        <v>30397.291275</v>
      </c>
      <c r="CZ37" s="5"/>
      <c r="DA37" s="5"/>
      <c r="DB37" s="5">
        <f t="shared" si="55"/>
        <v>50717.396924999994</v>
      </c>
      <c r="DC37" s="5">
        <f t="shared" si="25"/>
        <v>50717.396924999994</v>
      </c>
      <c r="DD37" s="5"/>
      <c r="DE37" s="5"/>
      <c r="DF37" s="5">
        <f t="shared" si="56"/>
        <v>43421.198924999997</v>
      </c>
      <c r="DG37" s="5">
        <f t="shared" si="26"/>
        <v>43421.198924999997</v>
      </c>
      <c r="DH37" s="5"/>
      <c r="DI37" s="5"/>
      <c r="DJ37" s="5">
        <f t="shared" si="57"/>
        <v>43056.065324999996</v>
      </c>
      <c r="DK37" s="5">
        <f t="shared" si="27"/>
        <v>43056.065324999996</v>
      </c>
      <c r="DL37" s="5"/>
      <c r="DM37" s="5"/>
      <c r="DN37" s="5">
        <f t="shared" si="58"/>
        <v>1467.2511750000001</v>
      </c>
      <c r="DO37" s="5">
        <f t="shared" si="28"/>
        <v>1467.2511750000001</v>
      </c>
      <c r="DP37" s="5"/>
      <c r="DQ37" s="5"/>
      <c r="DR37" s="5">
        <f t="shared" si="59"/>
        <v>62429.267549999997</v>
      </c>
      <c r="DS37" s="5">
        <f t="shared" si="29"/>
        <v>62429.267549999997</v>
      </c>
      <c r="DT37" s="5"/>
      <c r="DU37" s="5"/>
      <c r="DV37" s="5">
        <f t="shared" si="60"/>
        <v>79076.834849999999</v>
      </c>
      <c r="DW37" s="5">
        <f t="shared" si="30"/>
        <v>79076.834849999999</v>
      </c>
      <c r="DX37" s="5"/>
      <c r="DY37" s="5"/>
      <c r="DZ37" s="5">
        <f t="shared" si="61"/>
        <v>364.89082500000001</v>
      </c>
      <c r="EA37" s="5">
        <f t="shared" si="31"/>
        <v>364.89082500000001</v>
      </c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</row>
    <row r="38" spans="1:174" x14ac:dyDescent="0.2">
      <c r="A38" s="33">
        <v>46113</v>
      </c>
      <c r="E38" s="3">
        <v>0</v>
      </c>
      <c r="F38" s="3">
        <v>0</v>
      </c>
      <c r="G38" s="3">
        <v>5875000</v>
      </c>
      <c r="H38" s="3">
        <v>809250</v>
      </c>
      <c r="I38" s="3">
        <f t="shared" si="62"/>
        <v>5875000</v>
      </c>
      <c r="J38" s="3">
        <f t="shared" si="4"/>
        <v>809250</v>
      </c>
      <c r="K38" s="3">
        <f t="shared" si="0"/>
        <v>6684250</v>
      </c>
      <c r="M38" s="5">
        <f>I38*$N$6</f>
        <v>1311482.125</v>
      </c>
      <c r="N38" s="5">
        <f t="shared" si="32"/>
        <v>180649.68675000002</v>
      </c>
      <c r="O38" s="5">
        <f t="shared" si="1"/>
        <v>1492131.8117500001</v>
      </c>
      <c r="Q38" s="5">
        <f t="shared" si="63"/>
        <v>4563517.8749999991</v>
      </c>
      <c r="R38" s="3">
        <f t="shared" si="33"/>
        <v>628600.31324999989</v>
      </c>
      <c r="S38" s="5">
        <f t="shared" si="5"/>
        <v>5192118.1882499987</v>
      </c>
      <c r="U38" s="5">
        <f>I38*$V$6</f>
        <v>1276.05</v>
      </c>
      <c r="V38" s="5">
        <f t="shared" si="34"/>
        <v>175.76910000000001</v>
      </c>
      <c r="W38" s="5">
        <f t="shared" si="6"/>
        <v>1451.8190999999999</v>
      </c>
      <c r="Y38" s="5">
        <f>I38*$Z$6</f>
        <v>135797.6875</v>
      </c>
      <c r="Z38" s="5">
        <f t="shared" si="35"/>
        <v>18705.409124999998</v>
      </c>
      <c r="AA38" s="5">
        <f t="shared" si="7"/>
        <v>154503.09662500001</v>
      </c>
      <c r="AC38" s="5">
        <f>I38*$AD$6</f>
        <v>8332.5124999999989</v>
      </c>
      <c r="AD38" s="5">
        <f t="shared" si="36"/>
        <v>1147.7592749999999</v>
      </c>
      <c r="AE38" s="5">
        <f t="shared" si="8"/>
        <v>9480.2717749999993</v>
      </c>
      <c r="AG38" s="5">
        <f>I38*$AH$6</f>
        <v>60265.162499999999</v>
      </c>
      <c r="AH38" s="5">
        <f t="shared" si="37"/>
        <v>8301.205575</v>
      </c>
      <c r="AI38" s="5">
        <f t="shared" si="9"/>
        <v>68566.368075000006</v>
      </c>
      <c r="AK38" s="5">
        <f>I38*$AL$6</f>
        <v>47667.4</v>
      </c>
      <c r="AL38" s="5">
        <f t="shared" si="38"/>
        <v>6565.9308000000001</v>
      </c>
      <c r="AM38" s="5">
        <f t="shared" si="10"/>
        <v>54233.330800000003</v>
      </c>
      <c r="AO38" s="5">
        <f>I38*$AP$6</f>
        <v>12715.85</v>
      </c>
      <c r="AP38" s="5">
        <f t="shared" si="39"/>
        <v>1751.5407</v>
      </c>
      <c r="AQ38" s="5">
        <f t="shared" si="11"/>
        <v>14467.3907</v>
      </c>
      <c r="AS38" s="5">
        <f>I38*$AT$6</f>
        <v>143780.05000000002</v>
      </c>
      <c r="AT38" s="5">
        <f t="shared" si="40"/>
        <v>19804.937099999999</v>
      </c>
      <c r="AU38" s="5">
        <f t="shared" si="12"/>
        <v>163584.98710000003</v>
      </c>
      <c r="AV38" s="5"/>
      <c r="AW38" s="5">
        <f>I38*$AX$6</f>
        <v>2528.0124999999998</v>
      </c>
      <c r="AX38" s="5">
        <f t="shared" si="41"/>
        <v>348.22027500000002</v>
      </c>
      <c r="AY38" s="5">
        <f t="shared" si="13"/>
        <v>2876.2327749999999</v>
      </c>
      <c r="AZ38" s="5"/>
      <c r="BA38" s="5">
        <f>I38*$BB$6</f>
        <v>539.91250000000002</v>
      </c>
      <c r="BB38" s="5">
        <f t="shared" si="42"/>
        <v>74.370075</v>
      </c>
      <c r="BC38" s="5">
        <f t="shared" si="14"/>
        <v>614.28257500000007</v>
      </c>
      <c r="BD38" s="5"/>
      <c r="BE38" s="5">
        <f>I38*$BF$6</f>
        <v>516377.25</v>
      </c>
      <c r="BF38" s="5">
        <f t="shared" si="43"/>
        <v>71128.219500000007</v>
      </c>
      <c r="BG38" s="5">
        <f t="shared" si="2"/>
        <v>587505.46950000001</v>
      </c>
      <c r="BH38" s="5"/>
      <c r="BI38" s="5">
        <f>I38*$BJ$6</f>
        <v>995.8125</v>
      </c>
      <c r="BJ38" s="5">
        <f t="shared" si="44"/>
        <v>137.16787500000001</v>
      </c>
      <c r="BK38" s="5">
        <f t="shared" si="15"/>
        <v>1132.9803750000001</v>
      </c>
      <c r="BL38" s="5"/>
      <c r="BM38" s="5">
        <f>I38*$BN$6</f>
        <v>591.61249999999995</v>
      </c>
      <c r="BN38" s="5">
        <f t="shared" si="45"/>
        <v>81.491474999999994</v>
      </c>
      <c r="BO38" s="5">
        <f t="shared" si="16"/>
        <v>673.10397499999999</v>
      </c>
      <c r="BP38" s="5"/>
      <c r="BQ38" s="5">
        <f>I38*$BR$6</f>
        <v>36913.800000000003</v>
      </c>
      <c r="BR38" s="5">
        <f t="shared" si="46"/>
        <v>5084.6796000000004</v>
      </c>
      <c r="BS38" s="5">
        <f t="shared" si="17"/>
        <v>41998.479600000006</v>
      </c>
      <c r="BT38" s="5"/>
      <c r="BU38" s="5">
        <f>I38*$BV$6</f>
        <v>3899.2375000000002</v>
      </c>
      <c r="BV38" s="5">
        <f t="shared" si="47"/>
        <v>537.09922500000005</v>
      </c>
      <c r="BW38" s="5">
        <f t="shared" si="18"/>
        <v>4436.3367250000001</v>
      </c>
      <c r="BX38" s="5"/>
      <c r="BY38" s="5">
        <f>I38*$BZ$6</f>
        <v>104193.71249999999</v>
      </c>
      <c r="BZ38" s="5">
        <f t="shared" si="48"/>
        <v>14352.129675</v>
      </c>
      <c r="CA38" s="5">
        <f t="shared" si="19"/>
        <v>118545.842175</v>
      </c>
      <c r="CB38" s="5"/>
      <c r="CC38" s="5">
        <f>I38*$CD$6</f>
        <v>14389.05</v>
      </c>
      <c r="CD38" s="5">
        <f t="shared" si="49"/>
        <v>1982.0150999999998</v>
      </c>
      <c r="CE38" s="5">
        <f t="shared" si="3"/>
        <v>16371.0651</v>
      </c>
      <c r="CF38" s="5"/>
      <c r="CG38" s="5">
        <f>I38*$CH$6</f>
        <v>57480.999999999993</v>
      </c>
      <c r="CH38" s="5">
        <f t="shared" si="50"/>
        <v>7917.7019999999993</v>
      </c>
      <c r="CI38" s="5">
        <f t="shared" si="20"/>
        <v>65398.70199999999</v>
      </c>
      <c r="CJ38" s="5"/>
      <c r="CK38" s="5">
        <f>I38*$CL$6</f>
        <v>462215.62499999994</v>
      </c>
      <c r="CL38" s="5">
        <f t="shared" si="51"/>
        <v>63667.743749999994</v>
      </c>
      <c r="CM38" s="5">
        <f t="shared" si="21"/>
        <v>525883.36874999991</v>
      </c>
      <c r="CN38" s="5"/>
      <c r="CO38" s="5">
        <f>I38*$CP$6</f>
        <v>690509.3125</v>
      </c>
      <c r="CP38" s="5">
        <f t="shared" si="52"/>
        <v>95113.984874999995</v>
      </c>
      <c r="CQ38" s="5">
        <f t="shared" si="22"/>
        <v>785623.29737499997</v>
      </c>
      <c r="CR38" s="5"/>
      <c r="CS38" s="5">
        <f>I38*$CT$6</f>
        <v>5755.15</v>
      </c>
      <c r="CT38" s="5">
        <f t="shared" si="53"/>
        <v>792.74129999999991</v>
      </c>
      <c r="CU38" s="5">
        <f t="shared" si="23"/>
        <v>6547.8912999999993</v>
      </c>
      <c r="CV38" s="5"/>
      <c r="CW38" s="5">
        <f>I38*$CX$6</f>
        <v>220678.51250000001</v>
      </c>
      <c r="CX38" s="5">
        <f t="shared" si="54"/>
        <v>30397.291275</v>
      </c>
      <c r="CY38" s="5">
        <f t="shared" si="24"/>
        <v>251075.80377500001</v>
      </c>
      <c r="CZ38" s="5"/>
      <c r="DA38" s="5">
        <f>I38*$DB$6</f>
        <v>368198.58749999997</v>
      </c>
      <c r="DB38" s="5">
        <f t="shared" si="55"/>
        <v>50717.396924999994</v>
      </c>
      <c r="DC38" s="5">
        <f t="shared" si="25"/>
        <v>418915.98442499997</v>
      </c>
      <c r="DD38" s="5"/>
      <c r="DE38" s="5">
        <f>I38*$DF$6</f>
        <v>315229.58749999997</v>
      </c>
      <c r="DF38" s="5">
        <f t="shared" si="56"/>
        <v>43421.198924999997</v>
      </c>
      <c r="DG38" s="5">
        <f t="shared" si="26"/>
        <v>358650.78642499994</v>
      </c>
      <c r="DH38" s="5"/>
      <c r="DI38" s="5">
        <f>I38*$DJ$6</f>
        <v>312578.78749999998</v>
      </c>
      <c r="DJ38" s="5">
        <f t="shared" si="57"/>
        <v>43056.065324999996</v>
      </c>
      <c r="DK38" s="5">
        <f t="shared" si="27"/>
        <v>355634.85282499995</v>
      </c>
      <c r="DL38" s="5"/>
      <c r="DM38" s="5">
        <f>I38*$DN$6</f>
        <v>10651.9625</v>
      </c>
      <c r="DN38" s="5">
        <f t="shared" si="58"/>
        <v>1467.2511750000001</v>
      </c>
      <c r="DO38" s="5">
        <f t="shared" si="28"/>
        <v>12119.213674999999</v>
      </c>
      <c r="DP38" s="5"/>
      <c r="DQ38" s="5">
        <f>I38*$DR$6</f>
        <v>453224.52499999997</v>
      </c>
      <c r="DR38" s="5">
        <f t="shared" si="59"/>
        <v>62429.267549999997</v>
      </c>
      <c r="DS38" s="5">
        <f t="shared" si="29"/>
        <v>515653.79254999995</v>
      </c>
      <c r="DT38" s="5"/>
      <c r="DU38" s="5">
        <f>I38*$DV$6</f>
        <v>574082.67500000005</v>
      </c>
      <c r="DV38" s="5">
        <f t="shared" si="60"/>
        <v>79076.834849999999</v>
      </c>
      <c r="DW38" s="5">
        <f t="shared" si="30"/>
        <v>653159.50985000003</v>
      </c>
      <c r="DX38" s="5"/>
      <c r="DY38" s="5">
        <f>I38*$DZ$6</f>
        <v>2649.0374999999999</v>
      </c>
      <c r="DZ38" s="5">
        <f t="shared" si="61"/>
        <v>364.89082500000001</v>
      </c>
      <c r="EA38" s="5">
        <f t="shared" si="31"/>
        <v>3013.9283249999999</v>
      </c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</row>
    <row r="39" spans="1:174" x14ac:dyDescent="0.2">
      <c r="A39" s="33">
        <v>46296</v>
      </c>
      <c r="F39" s="3">
        <v>0</v>
      </c>
      <c r="H39" s="3">
        <v>662375</v>
      </c>
      <c r="J39" s="3">
        <f t="shared" si="4"/>
        <v>662375</v>
      </c>
      <c r="K39" s="3">
        <f t="shared" si="0"/>
        <v>662375</v>
      </c>
      <c r="N39" s="5">
        <f t="shared" si="32"/>
        <v>147862.63362500002</v>
      </c>
      <c r="O39" s="5">
        <f t="shared" si="1"/>
        <v>147862.63362500002</v>
      </c>
      <c r="Q39" s="5"/>
      <c r="R39" s="3">
        <f t="shared" si="33"/>
        <v>514512.36637499993</v>
      </c>
      <c r="S39" s="5">
        <f t="shared" si="5"/>
        <v>514512.36637499993</v>
      </c>
      <c r="U39" s="5"/>
      <c r="V39" s="5">
        <f t="shared" si="34"/>
        <v>143.86785</v>
      </c>
      <c r="W39" s="5">
        <f t="shared" si="6"/>
        <v>143.86785</v>
      </c>
      <c r="Y39" s="5"/>
      <c r="Z39" s="5">
        <f t="shared" si="35"/>
        <v>15310.466937499999</v>
      </c>
      <c r="AA39" s="5">
        <f t="shared" si="7"/>
        <v>15310.466937499999</v>
      </c>
      <c r="AD39" s="5">
        <f t="shared" si="36"/>
        <v>939.44646249999994</v>
      </c>
      <c r="AE39" s="5">
        <f t="shared" si="8"/>
        <v>939.44646249999994</v>
      </c>
      <c r="AH39" s="5">
        <f t="shared" si="37"/>
        <v>6794.5765124999998</v>
      </c>
      <c r="AI39" s="5">
        <f t="shared" si="9"/>
        <v>6794.5765124999998</v>
      </c>
      <c r="AL39" s="5">
        <f t="shared" si="38"/>
        <v>5374.2458000000006</v>
      </c>
      <c r="AM39" s="5">
        <f t="shared" si="10"/>
        <v>5374.2458000000006</v>
      </c>
      <c r="AO39" s="5"/>
      <c r="AP39" s="5">
        <f t="shared" si="39"/>
        <v>1433.64445</v>
      </c>
      <c r="AQ39" s="5">
        <f t="shared" si="11"/>
        <v>1433.64445</v>
      </c>
      <c r="AS39" s="5"/>
      <c r="AT39" s="5">
        <f t="shared" si="40"/>
        <v>16210.43585</v>
      </c>
      <c r="AU39" s="5">
        <f t="shared" si="12"/>
        <v>16210.43585</v>
      </c>
      <c r="AV39" s="5"/>
      <c r="AW39" s="5"/>
      <c r="AX39" s="5">
        <f t="shared" si="41"/>
        <v>285.01996250000002</v>
      </c>
      <c r="AY39" s="5">
        <f t="shared" si="13"/>
        <v>285.01996250000002</v>
      </c>
      <c r="AZ39" s="5"/>
      <c r="BA39" s="5"/>
      <c r="BB39" s="5">
        <f t="shared" si="42"/>
        <v>60.872262499999998</v>
      </c>
      <c r="BC39" s="5">
        <f t="shared" si="14"/>
        <v>60.872262499999998</v>
      </c>
      <c r="BD39" s="5"/>
      <c r="BE39" s="5"/>
      <c r="BF39" s="5">
        <f t="shared" si="43"/>
        <v>58218.788249999998</v>
      </c>
      <c r="BG39" s="5">
        <f t="shared" si="2"/>
        <v>58218.788249999998</v>
      </c>
      <c r="BH39" s="5"/>
      <c r="BI39" s="5"/>
      <c r="BJ39" s="5">
        <f t="shared" si="44"/>
        <v>112.27256250000001</v>
      </c>
      <c r="BK39" s="5">
        <f t="shared" si="15"/>
        <v>112.27256250000001</v>
      </c>
      <c r="BL39" s="5"/>
      <c r="BM39" s="5"/>
      <c r="BN39" s="5">
        <f t="shared" si="45"/>
        <v>66.701162499999995</v>
      </c>
      <c r="BO39" s="5">
        <f t="shared" si="16"/>
        <v>66.701162499999995</v>
      </c>
      <c r="BP39" s="5"/>
      <c r="BQ39" s="5"/>
      <c r="BR39" s="5">
        <f t="shared" si="46"/>
        <v>4161.8346000000001</v>
      </c>
      <c r="BS39" s="5">
        <f t="shared" si="17"/>
        <v>4161.8346000000001</v>
      </c>
      <c r="BT39" s="5"/>
      <c r="BU39" s="5"/>
      <c r="BV39" s="5">
        <f t="shared" si="47"/>
        <v>439.61828750000001</v>
      </c>
      <c r="BW39" s="5">
        <f t="shared" si="18"/>
        <v>439.61828750000001</v>
      </c>
      <c r="BX39" s="5"/>
      <c r="BY39" s="5"/>
      <c r="BZ39" s="5">
        <f t="shared" si="48"/>
        <v>11747.286862500001</v>
      </c>
      <c r="CA39" s="5">
        <f t="shared" si="19"/>
        <v>11747.286862500001</v>
      </c>
      <c r="CB39" s="5"/>
      <c r="CC39" s="5"/>
      <c r="CD39" s="5">
        <f t="shared" si="49"/>
        <v>1622.2888499999999</v>
      </c>
      <c r="CE39" s="5">
        <f t="shared" si="3"/>
        <v>1622.2888499999999</v>
      </c>
      <c r="CF39" s="5"/>
      <c r="CG39" s="5"/>
      <c r="CH39" s="5">
        <f t="shared" si="50"/>
        <v>6480.6769999999997</v>
      </c>
      <c r="CI39" s="5">
        <f t="shared" si="20"/>
        <v>6480.6769999999997</v>
      </c>
      <c r="CJ39" s="5"/>
      <c r="CK39" s="5"/>
      <c r="CL39" s="5">
        <f t="shared" si="51"/>
        <v>52112.353124999994</v>
      </c>
      <c r="CM39" s="5">
        <f t="shared" si="21"/>
        <v>52112.353124999994</v>
      </c>
      <c r="CN39" s="5"/>
      <c r="CO39" s="5"/>
      <c r="CP39" s="5">
        <f t="shared" si="52"/>
        <v>77851.252062500003</v>
      </c>
      <c r="CQ39" s="5">
        <f t="shared" si="22"/>
        <v>77851.252062500003</v>
      </c>
      <c r="CR39" s="5"/>
      <c r="CS39" s="5"/>
      <c r="CT39" s="5">
        <f t="shared" si="53"/>
        <v>648.86254999999994</v>
      </c>
      <c r="CU39" s="5">
        <f t="shared" si="23"/>
        <v>648.86254999999994</v>
      </c>
      <c r="CV39" s="5"/>
      <c r="CW39" s="5"/>
      <c r="CX39" s="5">
        <f t="shared" si="54"/>
        <v>24880.328462500001</v>
      </c>
      <c r="CY39" s="5">
        <f t="shared" si="24"/>
        <v>24880.328462500001</v>
      </c>
      <c r="CZ39" s="5"/>
      <c r="DA39" s="5"/>
      <c r="DB39" s="5">
        <f t="shared" si="55"/>
        <v>41512.432237499997</v>
      </c>
      <c r="DC39" s="5">
        <f t="shared" si="25"/>
        <v>41512.432237499997</v>
      </c>
      <c r="DD39" s="5"/>
      <c r="DE39" s="5"/>
      <c r="DF39" s="5">
        <f t="shared" si="56"/>
        <v>35540.459237499999</v>
      </c>
      <c r="DG39" s="5">
        <f t="shared" si="26"/>
        <v>35540.459237499999</v>
      </c>
      <c r="DH39" s="5"/>
      <c r="DI39" s="5"/>
      <c r="DJ39" s="5">
        <f t="shared" si="57"/>
        <v>35241.595637500002</v>
      </c>
      <c r="DK39" s="5">
        <f t="shared" si="27"/>
        <v>35241.595637500002</v>
      </c>
      <c r="DL39" s="5"/>
      <c r="DM39" s="5"/>
      <c r="DN39" s="5">
        <f t="shared" si="58"/>
        <v>1200.9521125000001</v>
      </c>
      <c r="DO39" s="5">
        <f t="shared" si="28"/>
        <v>1200.9521125000001</v>
      </c>
      <c r="DP39" s="5"/>
      <c r="DQ39" s="5"/>
      <c r="DR39" s="5">
        <f t="shared" si="59"/>
        <v>51098.654424999993</v>
      </c>
      <c r="DS39" s="5">
        <f t="shared" si="29"/>
        <v>51098.654424999993</v>
      </c>
      <c r="DT39" s="5"/>
      <c r="DU39" s="5"/>
      <c r="DV39" s="5">
        <f t="shared" si="60"/>
        <v>64724.767975000002</v>
      </c>
      <c r="DW39" s="5">
        <f t="shared" si="30"/>
        <v>64724.767975000002</v>
      </c>
      <c r="DX39" s="5"/>
      <c r="DY39" s="5"/>
      <c r="DZ39" s="5">
        <f t="shared" si="61"/>
        <v>298.66488750000002</v>
      </c>
      <c r="EA39" s="5">
        <f t="shared" si="31"/>
        <v>298.66488750000002</v>
      </c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</row>
    <row r="40" spans="1:174" x14ac:dyDescent="0.2">
      <c r="A40" s="33">
        <v>46478</v>
      </c>
      <c r="E40" s="3">
        <v>0</v>
      </c>
      <c r="F40" s="3">
        <v>0</v>
      </c>
      <c r="G40" s="3">
        <v>6160000</v>
      </c>
      <c r="H40" s="3">
        <v>662375</v>
      </c>
      <c r="I40" s="3">
        <f t="shared" si="62"/>
        <v>6160000</v>
      </c>
      <c r="J40" s="3">
        <f t="shared" si="4"/>
        <v>662375</v>
      </c>
      <c r="K40" s="3">
        <f t="shared" si="0"/>
        <v>6822375</v>
      </c>
      <c r="M40" s="5">
        <f>I40*$N$6</f>
        <v>1375102.96</v>
      </c>
      <c r="N40" s="5">
        <f t="shared" si="32"/>
        <v>147862.63362500002</v>
      </c>
      <c r="O40" s="5">
        <f t="shared" si="1"/>
        <v>1522965.593625</v>
      </c>
      <c r="Q40" s="5">
        <f t="shared" si="63"/>
        <v>4784897.04</v>
      </c>
      <c r="R40" s="3">
        <f t="shared" si="33"/>
        <v>514512.36637499993</v>
      </c>
      <c r="S40" s="5">
        <f t="shared" si="5"/>
        <v>5299409.4063750003</v>
      </c>
      <c r="U40" s="5">
        <f>I40*$V$6</f>
        <v>1337.952</v>
      </c>
      <c r="V40" s="5">
        <f t="shared" si="34"/>
        <v>143.86785</v>
      </c>
      <c r="W40" s="5">
        <f t="shared" si="6"/>
        <v>1481.8198500000001</v>
      </c>
      <c r="Y40" s="5">
        <f>I40*$Z$6</f>
        <v>142385.32</v>
      </c>
      <c r="Z40" s="5">
        <f t="shared" si="35"/>
        <v>15310.466937499999</v>
      </c>
      <c r="AA40" s="5">
        <f t="shared" si="7"/>
        <v>157695.7869375</v>
      </c>
      <c r="AC40" s="5">
        <f>I40*$AD$6</f>
        <v>8736.7279999999992</v>
      </c>
      <c r="AD40" s="5">
        <f t="shared" si="36"/>
        <v>939.44646249999994</v>
      </c>
      <c r="AE40" s="5">
        <f t="shared" si="8"/>
        <v>9676.1744624999992</v>
      </c>
      <c r="AG40" s="5">
        <f>I40*$AH$6</f>
        <v>63188.664000000004</v>
      </c>
      <c r="AH40" s="5">
        <f t="shared" si="37"/>
        <v>6794.5765124999998</v>
      </c>
      <c r="AI40" s="5">
        <f t="shared" si="9"/>
        <v>69983.240512500008</v>
      </c>
      <c r="AK40" s="5">
        <f>I40*$AL$6</f>
        <v>49979.776000000005</v>
      </c>
      <c r="AL40" s="5">
        <f t="shared" si="38"/>
        <v>5374.2458000000006</v>
      </c>
      <c r="AM40" s="5">
        <f t="shared" si="10"/>
        <v>55354.021800000002</v>
      </c>
      <c r="AO40" s="5">
        <f>I40*$AP$6</f>
        <v>13332.704</v>
      </c>
      <c r="AP40" s="5">
        <f t="shared" si="39"/>
        <v>1433.64445</v>
      </c>
      <c r="AQ40" s="5">
        <f t="shared" si="11"/>
        <v>14766.34845</v>
      </c>
      <c r="AS40" s="5">
        <f>I40*$AT$6</f>
        <v>150754.91200000001</v>
      </c>
      <c r="AT40" s="5">
        <f t="shared" si="40"/>
        <v>16210.43585</v>
      </c>
      <c r="AU40" s="5">
        <f t="shared" si="12"/>
        <v>166965.34785000002</v>
      </c>
      <c r="AV40" s="5"/>
      <c r="AW40" s="5">
        <f>I40*$AX$6</f>
        <v>2650.6480000000001</v>
      </c>
      <c r="AX40" s="5">
        <f t="shared" si="41"/>
        <v>285.01996250000002</v>
      </c>
      <c r="AY40" s="5">
        <f t="shared" si="13"/>
        <v>2935.6679625000002</v>
      </c>
      <c r="AZ40" s="5"/>
      <c r="BA40" s="5">
        <f>I40*$BB$6</f>
        <v>566.10400000000004</v>
      </c>
      <c r="BB40" s="5">
        <f t="shared" si="42"/>
        <v>60.872262499999998</v>
      </c>
      <c r="BC40" s="5">
        <f t="shared" si="14"/>
        <v>626.97626250000008</v>
      </c>
      <c r="BD40" s="5"/>
      <c r="BE40" s="5">
        <f>I40*$BF$6</f>
        <v>541427.04</v>
      </c>
      <c r="BF40" s="5">
        <f t="shared" si="43"/>
        <v>58218.788249999998</v>
      </c>
      <c r="BG40" s="5">
        <f t="shared" si="2"/>
        <v>599645.82825000002</v>
      </c>
      <c r="BH40" s="5"/>
      <c r="BI40" s="5">
        <f>I40*$BJ$6</f>
        <v>1044.1199999999999</v>
      </c>
      <c r="BJ40" s="5">
        <f t="shared" si="44"/>
        <v>112.27256250000001</v>
      </c>
      <c r="BK40" s="5">
        <f t="shared" si="15"/>
        <v>1156.3925624999999</v>
      </c>
      <c r="BL40" s="5"/>
      <c r="BM40" s="5">
        <f>I40*$BN$6</f>
        <v>620.31200000000001</v>
      </c>
      <c r="BN40" s="5">
        <f t="shared" si="45"/>
        <v>66.701162499999995</v>
      </c>
      <c r="BO40" s="5">
        <f t="shared" si="16"/>
        <v>687.01316250000002</v>
      </c>
      <c r="BP40" s="5"/>
      <c r="BQ40" s="5">
        <f>I40*$BR$6</f>
        <v>38704.512000000002</v>
      </c>
      <c r="BR40" s="5">
        <f t="shared" si="46"/>
        <v>4161.8346000000001</v>
      </c>
      <c r="BS40" s="5">
        <f t="shared" si="17"/>
        <v>42866.346600000004</v>
      </c>
      <c r="BT40" s="5"/>
      <c r="BU40" s="5">
        <f>I40*$BV$6</f>
        <v>4088.3920000000003</v>
      </c>
      <c r="BV40" s="5">
        <f t="shared" si="47"/>
        <v>439.61828750000001</v>
      </c>
      <c r="BW40" s="5">
        <f t="shared" si="18"/>
        <v>4528.0102875000002</v>
      </c>
      <c r="BX40" s="5"/>
      <c r="BY40" s="5">
        <f>I40*$BZ$6</f>
        <v>109248.216</v>
      </c>
      <c r="BZ40" s="5">
        <f t="shared" si="48"/>
        <v>11747.286862500001</v>
      </c>
      <c r="CA40" s="5">
        <f t="shared" si="19"/>
        <v>120995.5028625</v>
      </c>
      <c r="CB40" s="5"/>
      <c r="CC40" s="5">
        <f>I40*$CD$6</f>
        <v>15087.072</v>
      </c>
      <c r="CD40" s="5">
        <f t="shared" si="49"/>
        <v>1622.2888499999999</v>
      </c>
      <c r="CE40" s="5">
        <f t="shared" si="3"/>
        <v>16709.360850000001</v>
      </c>
      <c r="CF40" s="5"/>
      <c r="CG40" s="5">
        <f>I40*$CH$6</f>
        <v>60269.439999999995</v>
      </c>
      <c r="CH40" s="5">
        <f t="shared" si="50"/>
        <v>6480.6769999999997</v>
      </c>
      <c r="CI40" s="5">
        <f t="shared" si="20"/>
        <v>66750.116999999998</v>
      </c>
      <c r="CJ40" s="5"/>
      <c r="CK40" s="5">
        <f>I40*$CL$6</f>
        <v>484637.99999999994</v>
      </c>
      <c r="CL40" s="5">
        <f t="shared" si="51"/>
        <v>52112.353124999994</v>
      </c>
      <c r="CM40" s="5">
        <f t="shared" si="21"/>
        <v>536750.35312499991</v>
      </c>
      <c r="CN40" s="5"/>
      <c r="CO40" s="5">
        <f>I40*$CP$6</f>
        <v>724006.36</v>
      </c>
      <c r="CP40" s="5">
        <f t="shared" si="52"/>
        <v>77851.252062500003</v>
      </c>
      <c r="CQ40" s="5">
        <f t="shared" si="22"/>
        <v>801857.61206249997</v>
      </c>
      <c r="CR40" s="5"/>
      <c r="CS40" s="5">
        <f>I40*$CT$6</f>
        <v>6034.3359999999993</v>
      </c>
      <c r="CT40" s="5">
        <f t="shared" si="53"/>
        <v>648.86254999999994</v>
      </c>
      <c r="CU40" s="5">
        <f t="shared" si="23"/>
        <v>6683.1985499999992</v>
      </c>
      <c r="CV40" s="5"/>
      <c r="CW40" s="5">
        <f>I40*$CX$6</f>
        <v>231383.76800000001</v>
      </c>
      <c r="CX40" s="5">
        <f t="shared" si="54"/>
        <v>24880.328462500001</v>
      </c>
      <c r="CY40" s="5">
        <f t="shared" si="24"/>
        <v>256264.09646250002</v>
      </c>
      <c r="CZ40" s="5"/>
      <c r="DA40" s="5">
        <f>I40*$DB$6</f>
        <v>386060.13599999994</v>
      </c>
      <c r="DB40" s="5">
        <f t="shared" si="55"/>
        <v>41512.432237499997</v>
      </c>
      <c r="DC40" s="5">
        <f t="shared" si="25"/>
        <v>427572.56823749992</v>
      </c>
      <c r="DD40" s="5"/>
      <c r="DE40" s="5">
        <f>I40*$DF$6</f>
        <v>330521.576</v>
      </c>
      <c r="DF40" s="5">
        <f t="shared" si="56"/>
        <v>35540.459237499999</v>
      </c>
      <c r="DG40" s="5">
        <f t="shared" si="26"/>
        <v>366062.03523749998</v>
      </c>
      <c r="DH40" s="5"/>
      <c r="DI40" s="5">
        <f>I40*$DJ$6</f>
        <v>327742.18400000001</v>
      </c>
      <c r="DJ40" s="5">
        <f t="shared" si="57"/>
        <v>35241.595637500002</v>
      </c>
      <c r="DK40" s="5">
        <f t="shared" si="27"/>
        <v>362983.7796375</v>
      </c>
      <c r="DL40" s="5"/>
      <c r="DM40" s="5">
        <f>I40*$DN$6</f>
        <v>11168.696</v>
      </c>
      <c r="DN40" s="5">
        <f t="shared" si="58"/>
        <v>1200.9521125000001</v>
      </c>
      <c r="DO40" s="5">
        <f t="shared" si="28"/>
        <v>12369.648112499999</v>
      </c>
      <c r="DP40" s="5"/>
      <c r="DQ40" s="5">
        <f>I40*$DR$6</f>
        <v>475210.73599999998</v>
      </c>
      <c r="DR40" s="5">
        <f t="shared" si="59"/>
        <v>51098.654424999993</v>
      </c>
      <c r="DS40" s="5">
        <f t="shared" si="29"/>
        <v>526309.39042499999</v>
      </c>
      <c r="DT40" s="5"/>
      <c r="DU40" s="5">
        <f>I40*$DV$6</f>
        <v>601931.79200000002</v>
      </c>
      <c r="DV40" s="5">
        <f t="shared" si="60"/>
        <v>64724.767975000002</v>
      </c>
      <c r="DW40" s="5">
        <f t="shared" si="30"/>
        <v>666656.55997499998</v>
      </c>
      <c r="DX40" s="5"/>
      <c r="DY40" s="5">
        <f>I40*$DZ$6</f>
        <v>2777.5439999999999</v>
      </c>
      <c r="DZ40" s="5">
        <f t="shared" si="61"/>
        <v>298.66488750000002</v>
      </c>
      <c r="EA40" s="5">
        <f t="shared" si="31"/>
        <v>3076.2088874999999</v>
      </c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</row>
    <row r="41" spans="1:174" x14ac:dyDescent="0.2">
      <c r="A41" s="33">
        <v>46661</v>
      </c>
      <c r="F41" s="3">
        <v>0</v>
      </c>
      <c r="H41" s="3">
        <v>508375</v>
      </c>
      <c r="J41" s="3">
        <f t="shared" si="4"/>
        <v>508375</v>
      </c>
      <c r="K41" s="3">
        <f t="shared" si="0"/>
        <v>508375</v>
      </c>
      <c r="N41" s="5">
        <f t="shared" si="32"/>
        <v>113485.05962500001</v>
      </c>
      <c r="O41" s="5">
        <f t="shared" si="1"/>
        <v>113485.05962500001</v>
      </c>
      <c r="Q41" s="5"/>
      <c r="R41" s="3">
        <f t="shared" si="33"/>
        <v>394889.94037500001</v>
      </c>
      <c r="S41" s="5">
        <f t="shared" si="5"/>
        <v>394889.94037500001</v>
      </c>
      <c r="U41" s="5"/>
      <c r="V41" s="5">
        <f t="shared" si="34"/>
        <v>110.41905</v>
      </c>
      <c r="W41" s="5">
        <f t="shared" si="6"/>
        <v>110.41905</v>
      </c>
      <c r="Y41" s="5"/>
      <c r="Z41" s="5">
        <f t="shared" si="35"/>
        <v>11750.8339375</v>
      </c>
      <c r="AA41" s="5">
        <f t="shared" si="7"/>
        <v>11750.8339375</v>
      </c>
      <c r="AD41" s="5">
        <f t="shared" si="36"/>
        <v>721.02826249999998</v>
      </c>
      <c r="AE41" s="5">
        <f t="shared" si="8"/>
        <v>721.02826249999998</v>
      </c>
      <c r="AH41" s="5">
        <f t="shared" si="37"/>
        <v>5214.8599125000001</v>
      </c>
      <c r="AI41" s="5">
        <f t="shared" si="9"/>
        <v>5214.8599125000001</v>
      </c>
      <c r="AL41" s="5">
        <f t="shared" si="38"/>
        <v>4124.7514000000001</v>
      </c>
      <c r="AM41" s="5">
        <f t="shared" si="10"/>
        <v>4124.7514000000001</v>
      </c>
      <c r="AO41" s="5"/>
      <c r="AP41" s="5">
        <f t="shared" si="39"/>
        <v>1100.3268499999999</v>
      </c>
      <c r="AQ41" s="5">
        <f t="shared" si="11"/>
        <v>1100.3268499999999</v>
      </c>
      <c r="AS41" s="5"/>
      <c r="AT41" s="5">
        <f t="shared" si="40"/>
        <v>12441.563050000001</v>
      </c>
      <c r="AU41" s="5">
        <f t="shared" si="12"/>
        <v>12441.563050000001</v>
      </c>
      <c r="AV41" s="5"/>
      <c r="AW41" s="5"/>
      <c r="AX41" s="5">
        <f t="shared" si="41"/>
        <v>218.75376249999999</v>
      </c>
      <c r="AY41" s="5">
        <f t="shared" si="13"/>
        <v>218.75376249999999</v>
      </c>
      <c r="AZ41" s="5"/>
      <c r="BA41" s="5"/>
      <c r="BB41" s="5">
        <f t="shared" si="42"/>
        <v>46.719662499999998</v>
      </c>
      <c r="BC41" s="5">
        <f t="shared" si="14"/>
        <v>46.719662499999998</v>
      </c>
      <c r="BD41" s="5"/>
      <c r="BE41" s="5"/>
      <c r="BF41" s="5">
        <f t="shared" si="43"/>
        <v>44683.112249999998</v>
      </c>
      <c r="BG41" s="5">
        <f t="shared" si="2"/>
        <v>44683.112249999998</v>
      </c>
      <c r="BH41" s="5"/>
      <c r="BI41" s="5"/>
      <c r="BJ41" s="5">
        <f t="shared" si="44"/>
        <v>86.169562499999998</v>
      </c>
      <c r="BK41" s="5">
        <f t="shared" si="15"/>
        <v>86.169562499999998</v>
      </c>
      <c r="BL41" s="5"/>
      <c r="BM41" s="5"/>
      <c r="BN41" s="5">
        <f t="shared" si="45"/>
        <v>51.193362499999999</v>
      </c>
      <c r="BO41" s="5">
        <f t="shared" si="16"/>
        <v>51.193362499999999</v>
      </c>
      <c r="BP41" s="5"/>
      <c r="BQ41" s="5"/>
      <c r="BR41" s="5">
        <f t="shared" si="46"/>
        <v>3194.2218000000003</v>
      </c>
      <c r="BS41" s="5">
        <f t="shared" si="17"/>
        <v>3194.2218000000003</v>
      </c>
      <c r="BT41" s="5"/>
      <c r="BU41" s="5"/>
      <c r="BV41" s="5">
        <f t="shared" si="47"/>
        <v>337.40848750000004</v>
      </c>
      <c r="BW41" s="5">
        <f t="shared" si="18"/>
        <v>337.40848750000004</v>
      </c>
      <c r="BX41" s="5"/>
      <c r="BY41" s="5"/>
      <c r="BZ41" s="5">
        <f t="shared" si="48"/>
        <v>9016.0814625000003</v>
      </c>
      <c r="CA41" s="5">
        <f t="shared" si="19"/>
        <v>9016.0814625000003</v>
      </c>
      <c r="CB41" s="5"/>
      <c r="CC41" s="5"/>
      <c r="CD41" s="5">
        <f t="shared" si="49"/>
        <v>1245.11205</v>
      </c>
      <c r="CE41" s="5">
        <f t="shared" si="3"/>
        <v>1245.11205</v>
      </c>
      <c r="CF41" s="5"/>
      <c r="CG41" s="5"/>
      <c r="CH41" s="5">
        <f t="shared" si="50"/>
        <v>4973.9409999999998</v>
      </c>
      <c r="CI41" s="5">
        <f t="shared" si="20"/>
        <v>4973.9409999999998</v>
      </c>
      <c r="CJ41" s="5"/>
      <c r="CK41" s="5"/>
      <c r="CL41" s="5">
        <f t="shared" si="51"/>
        <v>39996.403124999997</v>
      </c>
      <c r="CM41" s="5">
        <f t="shared" si="21"/>
        <v>39996.403124999997</v>
      </c>
      <c r="CN41" s="5"/>
      <c r="CO41" s="5"/>
      <c r="CP41" s="5">
        <f t="shared" si="52"/>
        <v>59751.093062499996</v>
      </c>
      <c r="CQ41" s="5">
        <f t="shared" si="22"/>
        <v>59751.093062499996</v>
      </c>
      <c r="CR41" s="5"/>
      <c r="CS41" s="5"/>
      <c r="CT41" s="5">
        <f t="shared" si="53"/>
        <v>498.00414999999998</v>
      </c>
      <c r="CU41" s="5">
        <f t="shared" si="23"/>
        <v>498.00414999999998</v>
      </c>
      <c r="CV41" s="5"/>
      <c r="CW41" s="5"/>
      <c r="CX41" s="5">
        <f t="shared" si="54"/>
        <v>19095.734262499998</v>
      </c>
      <c r="CY41" s="5">
        <f t="shared" si="24"/>
        <v>19095.734262499998</v>
      </c>
      <c r="CZ41" s="5"/>
      <c r="DA41" s="5"/>
      <c r="DB41" s="5">
        <f t="shared" si="55"/>
        <v>31860.928837499996</v>
      </c>
      <c r="DC41" s="5">
        <f t="shared" si="25"/>
        <v>31860.928837499996</v>
      </c>
      <c r="DD41" s="5"/>
      <c r="DE41" s="5"/>
      <c r="DF41" s="5">
        <f t="shared" si="56"/>
        <v>27277.419837499998</v>
      </c>
      <c r="DG41" s="5">
        <f t="shared" si="26"/>
        <v>27277.419837499998</v>
      </c>
      <c r="DH41" s="5"/>
      <c r="DI41" s="5"/>
      <c r="DJ41" s="5">
        <f t="shared" si="57"/>
        <v>27048.041037499999</v>
      </c>
      <c r="DK41" s="5">
        <f t="shared" si="27"/>
        <v>27048.041037499999</v>
      </c>
      <c r="DL41" s="5"/>
      <c r="DM41" s="5"/>
      <c r="DN41" s="5">
        <f t="shared" si="58"/>
        <v>921.7347125</v>
      </c>
      <c r="DO41" s="5">
        <f t="shared" si="28"/>
        <v>921.7347125</v>
      </c>
      <c r="DP41" s="5"/>
      <c r="DQ41" s="5"/>
      <c r="DR41" s="5">
        <f t="shared" si="59"/>
        <v>39218.386025</v>
      </c>
      <c r="DS41" s="5">
        <f t="shared" si="29"/>
        <v>39218.386025</v>
      </c>
      <c r="DT41" s="5"/>
      <c r="DU41" s="5"/>
      <c r="DV41" s="5">
        <f t="shared" si="60"/>
        <v>49676.473174999999</v>
      </c>
      <c r="DW41" s="5">
        <f t="shared" si="30"/>
        <v>49676.473174999999</v>
      </c>
      <c r="DX41" s="5"/>
      <c r="DY41" s="5"/>
      <c r="DZ41" s="5">
        <f t="shared" si="61"/>
        <v>229.22628750000001</v>
      </c>
      <c r="EA41" s="5">
        <f t="shared" si="31"/>
        <v>229.22628750000001</v>
      </c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</row>
    <row r="42" spans="1:174" x14ac:dyDescent="0.2">
      <c r="A42" s="33">
        <v>46844</v>
      </c>
      <c r="E42" s="3">
        <v>0</v>
      </c>
      <c r="F42" s="3">
        <v>0</v>
      </c>
      <c r="G42" s="3">
        <v>6460000</v>
      </c>
      <c r="H42" s="3">
        <v>508375</v>
      </c>
      <c r="I42" s="3">
        <f t="shared" si="62"/>
        <v>6460000</v>
      </c>
      <c r="J42" s="3">
        <f t="shared" si="4"/>
        <v>508375</v>
      </c>
      <c r="K42" s="3">
        <f t="shared" si="0"/>
        <v>6968375</v>
      </c>
      <c r="M42" s="5">
        <f>I42*$N$6</f>
        <v>1442072.26</v>
      </c>
      <c r="N42" s="5">
        <f t="shared" si="32"/>
        <v>113485.05962500001</v>
      </c>
      <c r="O42" s="5">
        <f t="shared" si="1"/>
        <v>1555557.319625</v>
      </c>
      <c r="Q42" s="5">
        <f t="shared" si="63"/>
        <v>5017927.74</v>
      </c>
      <c r="R42" s="3">
        <f t="shared" si="33"/>
        <v>394889.94037500001</v>
      </c>
      <c r="S42" s="5">
        <f t="shared" si="5"/>
        <v>5412817.6803750005</v>
      </c>
      <c r="U42" s="5">
        <f>I42*$V$6</f>
        <v>1403.1119999999999</v>
      </c>
      <c r="V42" s="5">
        <f t="shared" si="34"/>
        <v>110.41905</v>
      </c>
      <c r="W42" s="5">
        <f t="shared" si="6"/>
        <v>1513.5310499999998</v>
      </c>
      <c r="Y42" s="5">
        <f>I42*$Z$6</f>
        <v>149319.66999999998</v>
      </c>
      <c r="Z42" s="5">
        <f t="shared" si="35"/>
        <v>11750.8339375</v>
      </c>
      <c r="AA42" s="5">
        <f t="shared" si="7"/>
        <v>161070.50393749998</v>
      </c>
      <c r="AC42" s="5">
        <f>I42*$AD$6</f>
        <v>9162.2179999999989</v>
      </c>
      <c r="AD42" s="5">
        <f t="shared" si="36"/>
        <v>721.02826249999998</v>
      </c>
      <c r="AE42" s="5">
        <f t="shared" si="8"/>
        <v>9883.2462624999989</v>
      </c>
      <c r="AG42" s="5">
        <f>I42*$AH$6</f>
        <v>66266.034</v>
      </c>
      <c r="AH42" s="5">
        <f t="shared" si="37"/>
        <v>5214.8599125000001</v>
      </c>
      <c r="AI42" s="5">
        <f t="shared" si="9"/>
        <v>71480.893912500003</v>
      </c>
      <c r="AK42" s="5">
        <f>I42*$AL$6</f>
        <v>52413.856</v>
      </c>
      <c r="AL42" s="5">
        <f t="shared" si="38"/>
        <v>4124.7514000000001</v>
      </c>
      <c r="AM42" s="5">
        <f t="shared" si="10"/>
        <v>56538.607400000001</v>
      </c>
      <c r="AO42" s="5">
        <f>I42*$AP$6</f>
        <v>13982.023999999999</v>
      </c>
      <c r="AP42" s="5">
        <f t="shared" si="39"/>
        <v>1100.3268499999999</v>
      </c>
      <c r="AQ42" s="5">
        <f t="shared" si="11"/>
        <v>15082.350849999999</v>
      </c>
      <c r="AS42" s="5">
        <f>I42*$AT$6</f>
        <v>158096.872</v>
      </c>
      <c r="AT42" s="5">
        <f t="shared" si="40"/>
        <v>12441.563050000001</v>
      </c>
      <c r="AU42" s="5">
        <f t="shared" si="12"/>
        <v>170538.43505</v>
      </c>
      <c r="AV42" s="5"/>
      <c r="AW42" s="5">
        <f>I42*$AX$6</f>
        <v>2779.7379999999998</v>
      </c>
      <c r="AX42" s="5">
        <f t="shared" si="41"/>
        <v>218.75376249999999</v>
      </c>
      <c r="AY42" s="5">
        <f t="shared" si="13"/>
        <v>2998.4917624999998</v>
      </c>
      <c r="AZ42" s="5"/>
      <c r="BA42" s="5">
        <f>I42*$BB$6</f>
        <v>593.67399999999998</v>
      </c>
      <c r="BB42" s="5">
        <f t="shared" si="42"/>
        <v>46.719662499999998</v>
      </c>
      <c r="BC42" s="5">
        <f t="shared" si="14"/>
        <v>640.3936625</v>
      </c>
      <c r="BD42" s="5"/>
      <c r="BE42" s="5">
        <f>I42*$BF$6</f>
        <v>567795.24</v>
      </c>
      <c r="BF42" s="5">
        <f t="shared" si="43"/>
        <v>44683.112249999998</v>
      </c>
      <c r="BG42" s="5">
        <f t="shared" si="2"/>
        <v>612478.35225</v>
      </c>
      <c r="BH42" s="5"/>
      <c r="BI42" s="5">
        <f>I42*$BJ$6</f>
        <v>1094.97</v>
      </c>
      <c r="BJ42" s="5">
        <f t="shared" si="44"/>
        <v>86.169562499999998</v>
      </c>
      <c r="BK42" s="5">
        <f t="shared" si="15"/>
        <v>1181.1395625</v>
      </c>
      <c r="BL42" s="5"/>
      <c r="BM42" s="5">
        <f>I42*$BN$6</f>
        <v>650.52199999999993</v>
      </c>
      <c r="BN42" s="5">
        <f t="shared" si="45"/>
        <v>51.193362499999999</v>
      </c>
      <c r="BO42" s="5">
        <f t="shared" si="16"/>
        <v>701.71536249999997</v>
      </c>
      <c r="BP42" s="5"/>
      <c r="BQ42" s="5">
        <f>I42*$BR$6</f>
        <v>40589.472000000002</v>
      </c>
      <c r="BR42" s="5">
        <f t="shared" si="46"/>
        <v>3194.2218000000003</v>
      </c>
      <c r="BS42" s="5">
        <f t="shared" si="17"/>
        <v>43783.693800000001</v>
      </c>
      <c r="BT42" s="5"/>
      <c r="BU42" s="5">
        <f>I42*$BV$6</f>
        <v>4287.5020000000004</v>
      </c>
      <c r="BV42" s="5">
        <f t="shared" si="47"/>
        <v>337.40848750000004</v>
      </c>
      <c r="BW42" s="5">
        <f t="shared" si="18"/>
        <v>4624.9104875000003</v>
      </c>
      <c r="BX42" s="5"/>
      <c r="BY42" s="5">
        <f>I42*$BZ$6</f>
        <v>114568.746</v>
      </c>
      <c r="BZ42" s="5">
        <f t="shared" si="48"/>
        <v>9016.0814625000003</v>
      </c>
      <c r="CA42" s="5">
        <f t="shared" si="19"/>
        <v>123584.8274625</v>
      </c>
      <c r="CB42" s="5"/>
      <c r="CC42" s="5">
        <f>I42*$CD$6</f>
        <v>15821.831999999999</v>
      </c>
      <c r="CD42" s="5">
        <f t="shared" si="49"/>
        <v>1245.11205</v>
      </c>
      <c r="CE42" s="5">
        <f t="shared" si="3"/>
        <v>17066.944049999998</v>
      </c>
      <c r="CF42" s="5"/>
      <c r="CG42" s="5">
        <f>I42*$CH$6</f>
        <v>63204.639999999992</v>
      </c>
      <c r="CH42" s="5">
        <f t="shared" si="50"/>
        <v>4973.9409999999998</v>
      </c>
      <c r="CI42" s="5">
        <f t="shared" si="20"/>
        <v>68178.580999999991</v>
      </c>
      <c r="CJ42" s="5"/>
      <c r="CK42" s="5">
        <f>I42*$CL$6</f>
        <v>508240.49999999994</v>
      </c>
      <c r="CL42" s="5">
        <f t="shared" si="51"/>
        <v>39996.403124999997</v>
      </c>
      <c r="CM42" s="5">
        <f t="shared" si="21"/>
        <v>548236.90312499995</v>
      </c>
      <c r="CN42" s="5"/>
      <c r="CO42" s="5">
        <f>I42*$CP$6</f>
        <v>759266.41</v>
      </c>
      <c r="CP42" s="5">
        <f t="shared" si="52"/>
        <v>59751.093062499996</v>
      </c>
      <c r="CQ42" s="5">
        <f t="shared" si="22"/>
        <v>819017.50306250004</v>
      </c>
      <c r="CR42" s="5"/>
      <c r="CS42" s="5">
        <f>I42*$CT$6</f>
        <v>6328.2159999999994</v>
      </c>
      <c r="CT42" s="5">
        <f t="shared" si="53"/>
        <v>498.00414999999998</v>
      </c>
      <c r="CU42" s="5">
        <f t="shared" si="23"/>
        <v>6826.2201499999992</v>
      </c>
      <c r="CV42" s="5"/>
      <c r="CW42" s="5">
        <f>I42*$CX$6</f>
        <v>242652.45800000001</v>
      </c>
      <c r="CX42" s="5">
        <f t="shared" si="54"/>
        <v>19095.734262499998</v>
      </c>
      <c r="CY42" s="5">
        <f t="shared" si="24"/>
        <v>261748.1922625</v>
      </c>
      <c r="CZ42" s="5"/>
      <c r="DA42" s="5">
        <f>I42*$DB$6</f>
        <v>404861.76599999995</v>
      </c>
      <c r="DB42" s="5">
        <f t="shared" si="55"/>
        <v>31860.928837499996</v>
      </c>
      <c r="DC42" s="5">
        <f t="shared" si="25"/>
        <v>436722.69483749993</v>
      </c>
      <c r="DD42" s="5"/>
      <c r="DE42" s="5">
        <f>I42*$DF$6</f>
        <v>346618.40600000002</v>
      </c>
      <c r="DF42" s="5">
        <f t="shared" si="56"/>
        <v>27277.419837499998</v>
      </c>
      <c r="DG42" s="5">
        <f t="shared" si="26"/>
        <v>373895.82583750004</v>
      </c>
      <c r="DH42" s="5"/>
      <c r="DI42" s="5">
        <f>I42*$DJ$6</f>
        <v>343703.65399999998</v>
      </c>
      <c r="DJ42" s="5">
        <f t="shared" si="57"/>
        <v>27048.041037499999</v>
      </c>
      <c r="DK42" s="5">
        <f t="shared" si="27"/>
        <v>370751.6950375</v>
      </c>
      <c r="DL42" s="5"/>
      <c r="DM42" s="5">
        <f>I42*$DN$6</f>
        <v>11712.626</v>
      </c>
      <c r="DN42" s="5">
        <f t="shared" si="58"/>
        <v>921.7347125</v>
      </c>
      <c r="DO42" s="5">
        <f t="shared" si="28"/>
        <v>12634.3607125</v>
      </c>
      <c r="DP42" s="5"/>
      <c r="DQ42" s="5">
        <f>I42*$DR$6</f>
        <v>498354.11599999998</v>
      </c>
      <c r="DR42" s="5">
        <f t="shared" si="59"/>
        <v>39218.386025</v>
      </c>
      <c r="DS42" s="5">
        <f t="shared" si="29"/>
        <v>537572.50202499994</v>
      </c>
      <c r="DT42" s="5"/>
      <c r="DU42" s="5">
        <f>I42*$DV$6</f>
        <v>631246.652</v>
      </c>
      <c r="DV42" s="5">
        <f t="shared" si="60"/>
        <v>49676.473174999999</v>
      </c>
      <c r="DW42" s="5">
        <f t="shared" si="30"/>
        <v>680923.12517500005</v>
      </c>
      <c r="DX42" s="5"/>
      <c r="DY42" s="5">
        <f>I42*$DZ$6</f>
        <v>2912.8139999999999</v>
      </c>
      <c r="DZ42" s="5">
        <f t="shared" si="61"/>
        <v>229.22628750000001</v>
      </c>
      <c r="EA42" s="5">
        <f t="shared" si="31"/>
        <v>3142.0402875</v>
      </c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</row>
    <row r="43" spans="1:174" x14ac:dyDescent="0.2">
      <c r="A43" s="33">
        <v>47027</v>
      </c>
      <c r="F43" s="3">
        <v>0</v>
      </c>
      <c r="H43" s="3">
        <v>346875</v>
      </c>
      <c r="J43" s="3">
        <f t="shared" si="4"/>
        <v>346875</v>
      </c>
      <c r="K43" s="3">
        <f t="shared" si="0"/>
        <v>346875</v>
      </c>
      <c r="N43" s="5">
        <f t="shared" si="32"/>
        <v>77433.253125000003</v>
      </c>
      <c r="O43" s="5">
        <f t="shared" si="1"/>
        <v>77433.253125000003</v>
      </c>
      <c r="Q43" s="5"/>
      <c r="R43" s="3">
        <f t="shared" si="33"/>
        <v>269441.74687500001</v>
      </c>
      <c r="S43" s="5">
        <f t="shared" si="5"/>
        <v>269441.74687500001</v>
      </c>
      <c r="U43" s="5"/>
      <c r="V43" s="5">
        <f t="shared" si="34"/>
        <v>75.341250000000002</v>
      </c>
      <c r="W43" s="5">
        <f t="shared" si="6"/>
        <v>75.341250000000002</v>
      </c>
      <c r="Y43" s="5"/>
      <c r="Z43" s="5">
        <f t="shared" si="35"/>
        <v>8017.8421874999995</v>
      </c>
      <c r="AA43" s="5">
        <f t="shared" si="7"/>
        <v>8017.8421874999995</v>
      </c>
      <c r="AD43" s="5">
        <f t="shared" si="36"/>
        <v>491.97281249999997</v>
      </c>
      <c r="AE43" s="5">
        <f t="shared" si="8"/>
        <v>491.97281249999997</v>
      </c>
      <c r="AH43" s="5">
        <f t="shared" si="37"/>
        <v>3558.2090625000001</v>
      </c>
      <c r="AI43" s="5">
        <f t="shared" si="9"/>
        <v>3558.2090625000001</v>
      </c>
      <c r="AL43" s="5">
        <f t="shared" si="38"/>
        <v>2814.4050000000002</v>
      </c>
      <c r="AM43" s="5">
        <f t="shared" si="10"/>
        <v>2814.4050000000002</v>
      </c>
      <c r="AO43" s="5"/>
      <c r="AP43" s="5">
        <f t="shared" si="39"/>
        <v>750.77625</v>
      </c>
      <c r="AQ43" s="5">
        <f t="shared" si="11"/>
        <v>750.77625</v>
      </c>
      <c r="AS43" s="5"/>
      <c r="AT43" s="5">
        <f t="shared" si="40"/>
        <v>8489.1412500000006</v>
      </c>
      <c r="AU43" s="5">
        <f t="shared" si="12"/>
        <v>8489.1412500000006</v>
      </c>
      <c r="AV43" s="5"/>
      <c r="AW43" s="5"/>
      <c r="AX43" s="5">
        <f t="shared" si="41"/>
        <v>149.2603125</v>
      </c>
      <c r="AY43" s="5">
        <f t="shared" si="13"/>
        <v>149.2603125</v>
      </c>
      <c r="AZ43" s="5"/>
      <c r="BA43" s="5"/>
      <c r="BB43" s="5">
        <f t="shared" si="42"/>
        <v>31.877812499999997</v>
      </c>
      <c r="BC43" s="5">
        <f t="shared" si="14"/>
        <v>31.877812499999997</v>
      </c>
      <c r="BD43" s="5"/>
      <c r="BE43" s="5"/>
      <c r="BF43" s="5">
        <f t="shared" si="43"/>
        <v>30488.231250000001</v>
      </c>
      <c r="BG43" s="5">
        <f t="shared" si="2"/>
        <v>30488.231250000001</v>
      </c>
      <c r="BH43" s="5"/>
      <c r="BI43" s="5"/>
      <c r="BJ43" s="5">
        <f t="shared" si="44"/>
        <v>58.795312500000001</v>
      </c>
      <c r="BK43" s="5">
        <f t="shared" si="15"/>
        <v>58.795312500000001</v>
      </c>
      <c r="BL43" s="5"/>
      <c r="BM43" s="5"/>
      <c r="BN43" s="5">
        <f t="shared" si="45"/>
        <v>34.930312499999999</v>
      </c>
      <c r="BO43" s="5">
        <f t="shared" si="16"/>
        <v>34.930312499999999</v>
      </c>
      <c r="BP43" s="5"/>
      <c r="BQ43" s="5"/>
      <c r="BR43" s="5">
        <f t="shared" si="46"/>
        <v>2179.4850000000001</v>
      </c>
      <c r="BS43" s="5">
        <f t="shared" si="17"/>
        <v>2179.4850000000001</v>
      </c>
      <c r="BT43" s="5"/>
      <c r="BU43" s="5"/>
      <c r="BV43" s="5">
        <f t="shared" si="47"/>
        <v>230.22093750000002</v>
      </c>
      <c r="BW43" s="5">
        <f t="shared" si="18"/>
        <v>230.22093750000002</v>
      </c>
      <c r="BX43" s="5"/>
      <c r="BY43" s="5"/>
      <c r="BZ43" s="5">
        <f t="shared" si="48"/>
        <v>6151.8628125000005</v>
      </c>
      <c r="CA43" s="5">
        <f t="shared" si="19"/>
        <v>6151.8628125000005</v>
      </c>
      <c r="CB43" s="5"/>
      <c r="CC43" s="5"/>
      <c r="CD43" s="5">
        <f t="shared" si="49"/>
        <v>849.56624999999997</v>
      </c>
      <c r="CE43" s="5">
        <f t="shared" si="3"/>
        <v>849.56624999999997</v>
      </c>
      <c r="CF43" s="5"/>
      <c r="CG43" s="5"/>
      <c r="CH43" s="5">
        <f t="shared" si="50"/>
        <v>3393.8249999999998</v>
      </c>
      <c r="CI43" s="5">
        <f t="shared" si="20"/>
        <v>3393.8249999999998</v>
      </c>
      <c r="CJ43" s="5"/>
      <c r="CK43" s="5"/>
      <c r="CL43" s="5">
        <f t="shared" si="51"/>
        <v>27290.390625</v>
      </c>
      <c r="CM43" s="5">
        <f t="shared" si="21"/>
        <v>27290.390625</v>
      </c>
      <c r="CN43" s="5"/>
      <c r="CO43" s="5"/>
      <c r="CP43" s="5">
        <f t="shared" si="52"/>
        <v>40769.432812500003</v>
      </c>
      <c r="CQ43" s="5">
        <f t="shared" si="22"/>
        <v>40769.432812500003</v>
      </c>
      <c r="CR43" s="5"/>
      <c r="CS43" s="5"/>
      <c r="CT43" s="5">
        <f t="shared" si="53"/>
        <v>339.79874999999998</v>
      </c>
      <c r="CU43" s="5">
        <f t="shared" si="23"/>
        <v>339.79874999999998</v>
      </c>
      <c r="CV43" s="5"/>
      <c r="CW43" s="5"/>
      <c r="CX43" s="5">
        <f t="shared" si="54"/>
        <v>13029.422812499999</v>
      </c>
      <c r="CY43" s="5">
        <f t="shared" si="24"/>
        <v>13029.422812499999</v>
      </c>
      <c r="CZ43" s="5"/>
      <c r="DA43" s="5"/>
      <c r="DB43" s="5">
        <f t="shared" si="55"/>
        <v>21739.384687499998</v>
      </c>
      <c r="DC43" s="5">
        <f t="shared" si="25"/>
        <v>21739.384687499998</v>
      </c>
      <c r="DD43" s="5"/>
      <c r="DE43" s="5"/>
      <c r="DF43" s="5">
        <f t="shared" si="56"/>
        <v>18611.959687499999</v>
      </c>
      <c r="DG43" s="5">
        <f t="shared" si="26"/>
        <v>18611.959687499999</v>
      </c>
      <c r="DH43" s="5"/>
      <c r="DI43" s="5"/>
      <c r="DJ43" s="5">
        <f t="shared" si="57"/>
        <v>18455.4496875</v>
      </c>
      <c r="DK43" s="5">
        <f t="shared" si="27"/>
        <v>18455.4496875</v>
      </c>
      <c r="DL43" s="5"/>
      <c r="DM43" s="5"/>
      <c r="DN43" s="5">
        <f t="shared" si="58"/>
        <v>628.9190625</v>
      </c>
      <c r="DO43" s="5">
        <f t="shared" si="28"/>
        <v>628.9190625</v>
      </c>
      <c r="DP43" s="5"/>
      <c r="DQ43" s="5"/>
      <c r="DR43" s="5">
        <f t="shared" si="59"/>
        <v>26759.533124999998</v>
      </c>
      <c r="DS43" s="5">
        <f t="shared" si="29"/>
        <v>26759.533124999998</v>
      </c>
      <c r="DT43" s="5"/>
      <c r="DU43" s="5"/>
      <c r="DV43" s="5">
        <f t="shared" si="60"/>
        <v>33895.306875000002</v>
      </c>
      <c r="DW43" s="5">
        <f t="shared" si="30"/>
        <v>33895.306875000002</v>
      </c>
      <c r="DX43" s="5"/>
      <c r="DY43" s="5"/>
      <c r="DZ43" s="5">
        <f t="shared" si="61"/>
        <v>156.40593749999999</v>
      </c>
      <c r="EA43" s="5">
        <f t="shared" si="31"/>
        <v>156.40593749999999</v>
      </c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</row>
    <row r="44" spans="1:174" x14ac:dyDescent="0.2">
      <c r="A44" s="33">
        <v>47209</v>
      </c>
      <c r="E44" s="3">
        <v>0</v>
      </c>
      <c r="F44" s="3">
        <v>0</v>
      </c>
      <c r="G44" s="3">
        <v>6775000</v>
      </c>
      <c r="H44" s="3">
        <v>346875</v>
      </c>
      <c r="I44" s="3">
        <f t="shared" si="62"/>
        <v>6775000</v>
      </c>
      <c r="J44" s="3">
        <f t="shared" si="4"/>
        <v>346875</v>
      </c>
      <c r="K44" s="3">
        <f t="shared" si="0"/>
        <v>7121875</v>
      </c>
      <c r="M44" s="5">
        <f>I44*$N$6</f>
        <v>1512390.0250000001</v>
      </c>
      <c r="N44" s="5">
        <f t="shared" si="32"/>
        <v>77433.253125000003</v>
      </c>
      <c r="O44" s="5">
        <f t="shared" si="1"/>
        <v>1589823.2781250002</v>
      </c>
      <c r="Q44" s="5">
        <f t="shared" si="63"/>
        <v>5262609.9749999996</v>
      </c>
      <c r="R44" s="3">
        <f t="shared" si="33"/>
        <v>269441.74687500001</v>
      </c>
      <c r="S44" s="5">
        <f t="shared" si="5"/>
        <v>5532051.7218749998</v>
      </c>
      <c r="U44" s="5">
        <f>I44*$V$6</f>
        <v>1471.53</v>
      </c>
      <c r="V44" s="5">
        <f t="shared" si="34"/>
        <v>75.341250000000002</v>
      </c>
      <c r="W44" s="5">
        <f t="shared" si="6"/>
        <v>1546.8712499999999</v>
      </c>
      <c r="Y44" s="5">
        <f>I44*$Z$6</f>
        <v>156600.73749999999</v>
      </c>
      <c r="Z44" s="5">
        <f t="shared" si="35"/>
        <v>8017.8421874999995</v>
      </c>
      <c r="AA44" s="5">
        <f t="shared" si="7"/>
        <v>164618.57968749999</v>
      </c>
      <c r="AC44" s="5">
        <f>I44*$AD$6</f>
        <v>9608.9825000000001</v>
      </c>
      <c r="AD44" s="5">
        <f t="shared" si="36"/>
        <v>491.97281249999997</v>
      </c>
      <c r="AE44" s="5">
        <f t="shared" si="8"/>
        <v>10100.9553125</v>
      </c>
      <c r="AG44" s="5">
        <f>I44*$AH$6</f>
        <v>69497.272500000006</v>
      </c>
      <c r="AH44" s="5">
        <f t="shared" si="37"/>
        <v>3558.2090625000001</v>
      </c>
      <c r="AI44" s="5">
        <f t="shared" si="9"/>
        <v>73055.481562500005</v>
      </c>
      <c r="AK44" s="5">
        <f>I44*$AL$6</f>
        <v>54969.64</v>
      </c>
      <c r="AL44" s="5">
        <f t="shared" si="38"/>
        <v>2814.4050000000002</v>
      </c>
      <c r="AM44" s="5">
        <f t="shared" si="10"/>
        <v>57784.044999999998</v>
      </c>
      <c r="AO44" s="5">
        <f>I44*$AP$6</f>
        <v>14663.81</v>
      </c>
      <c r="AP44" s="5">
        <f t="shared" si="39"/>
        <v>750.77625</v>
      </c>
      <c r="AQ44" s="5">
        <f t="shared" si="11"/>
        <v>15414.58625</v>
      </c>
      <c r="AS44" s="5">
        <f>I44*$AT$6</f>
        <v>165805.93</v>
      </c>
      <c r="AT44" s="5">
        <f t="shared" si="40"/>
        <v>8489.1412500000006</v>
      </c>
      <c r="AU44" s="5">
        <f t="shared" si="12"/>
        <v>174295.07124999998</v>
      </c>
      <c r="AV44" s="5"/>
      <c r="AW44" s="5">
        <f>I44*$AX$6</f>
        <v>2915.2824999999998</v>
      </c>
      <c r="AX44" s="5">
        <f t="shared" si="41"/>
        <v>149.2603125</v>
      </c>
      <c r="AY44" s="5">
        <f t="shared" si="13"/>
        <v>3064.5428124999999</v>
      </c>
      <c r="AZ44" s="5"/>
      <c r="BA44" s="5">
        <f>I44*$BB$6</f>
        <v>622.62249999999995</v>
      </c>
      <c r="BB44" s="5">
        <f t="shared" si="42"/>
        <v>31.877812499999997</v>
      </c>
      <c r="BC44" s="5">
        <f t="shared" si="14"/>
        <v>654.50031249999995</v>
      </c>
      <c r="BD44" s="5"/>
      <c r="BE44" s="5">
        <f>I44*$BF$6</f>
        <v>595481.85</v>
      </c>
      <c r="BF44" s="5">
        <f t="shared" si="43"/>
        <v>30488.231250000001</v>
      </c>
      <c r="BG44" s="5">
        <f t="shared" si="2"/>
        <v>625970.08124999993</v>
      </c>
      <c r="BH44" s="5"/>
      <c r="BI44" s="5">
        <f>I44*$BJ$6</f>
        <v>1148.3625</v>
      </c>
      <c r="BJ44" s="5">
        <f t="shared" si="44"/>
        <v>58.795312500000001</v>
      </c>
      <c r="BK44" s="5">
        <f t="shared" si="15"/>
        <v>1207.1578124999999</v>
      </c>
      <c r="BL44" s="5"/>
      <c r="BM44" s="5">
        <f>I44*$BN$6</f>
        <v>682.24249999999995</v>
      </c>
      <c r="BN44" s="5">
        <f t="shared" si="45"/>
        <v>34.930312499999999</v>
      </c>
      <c r="BO44" s="5">
        <f t="shared" si="16"/>
        <v>717.17281249999996</v>
      </c>
      <c r="BP44" s="5"/>
      <c r="BQ44" s="5">
        <f>I44*$BR$6</f>
        <v>42568.68</v>
      </c>
      <c r="BR44" s="5">
        <f t="shared" si="46"/>
        <v>2179.4850000000001</v>
      </c>
      <c r="BS44" s="5">
        <f t="shared" si="17"/>
        <v>44748.165000000001</v>
      </c>
      <c r="BT44" s="5"/>
      <c r="BU44" s="5">
        <f>I44*$BV$6</f>
        <v>4496.5675000000001</v>
      </c>
      <c r="BV44" s="5">
        <f t="shared" si="47"/>
        <v>230.22093750000002</v>
      </c>
      <c r="BW44" s="5">
        <f t="shared" si="18"/>
        <v>4726.7884375000003</v>
      </c>
      <c r="BX44" s="5"/>
      <c r="BY44" s="5">
        <f>I44*$BZ$6</f>
        <v>120155.30250000001</v>
      </c>
      <c r="BZ44" s="5">
        <f t="shared" si="48"/>
        <v>6151.8628125000005</v>
      </c>
      <c r="CA44" s="5">
        <f t="shared" si="19"/>
        <v>126307.1653125</v>
      </c>
      <c r="CB44" s="5"/>
      <c r="CC44" s="5">
        <f>I44*$CD$6</f>
        <v>16593.329999999998</v>
      </c>
      <c r="CD44" s="5">
        <f t="shared" si="49"/>
        <v>849.56624999999997</v>
      </c>
      <c r="CE44" s="5">
        <f t="shared" si="3"/>
        <v>17442.896249999998</v>
      </c>
      <c r="CF44" s="5"/>
      <c r="CG44" s="5">
        <f>I44*$CH$6</f>
        <v>66286.599999999991</v>
      </c>
      <c r="CH44" s="5">
        <f t="shared" si="50"/>
        <v>3393.8249999999998</v>
      </c>
      <c r="CI44" s="5">
        <f t="shared" si="20"/>
        <v>69680.424999999988</v>
      </c>
      <c r="CJ44" s="5"/>
      <c r="CK44" s="5">
        <f>I44*$CL$6</f>
        <v>533023.125</v>
      </c>
      <c r="CL44" s="5">
        <f t="shared" si="51"/>
        <v>27290.390625</v>
      </c>
      <c r="CM44" s="5">
        <f t="shared" si="21"/>
        <v>560313.515625</v>
      </c>
      <c r="CN44" s="5"/>
      <c r="CO44" s="5">
        <f>I44*$CP$6</f>
        <v>796289.46250000002</v>
      </c>
      <c r="CP44" s="5">
        <f t="shared" si="52"/>
        <v>40769.432812500003</v>
      </c>
      <c r="CQ44" s="5">
        <f t="shared" si="22"/>
        <v>837058.89531250007</v>
      </c>
      <c r="CR44" s="5"/>
      <c r="CS44" s="5">
        <f>I44*$CT$6</f>
        <v>6636.79</v>
      </c>
      <c r="CT44" s="5">
        <f t="shared" si="53"/>
        <v>339.79874999999998</v>
      </c>
      <c r="CU44" s="5">
        <f t="shared" si="23"/>
        <v>6976.5887499999999</v>
      </c>
      <c r="CV44" s="5"/>
      <c r="CW44" s="5">
        <f>I44*$CX$6</f>
        <v>254484.58249999999</v>
      </c>
      <c r="CX44" s="5">
        <f t="shared" si="54"/>
        <v>13029.422812499999</v>
      </c>
      <c r="CY44" s="5">
        <f t="shared" si="24"/>
        <v>267514.0053125</v>
      </c>
      <c r="CZ44" s="5"/>
      <c r="DA44" s="5">
        <f>I44*$DB$6</f>
        <v>424603.47749999998</v>
      </c>
      <c r="DB44" s="5">
        <f t="shared" si="55"/>
        <v>21739.384687499998</v>
      </c>
      <c r="DC44" s="5">
        <f t="shared" si="25"/>
        <v>446342.8621875</v>
      </c>
      <c r="DD44" s="5"/>
      <c r="DE44" s="5">
        <f>I44*$DF$6</f>
        <v>363520.07750000001</v>
      </c>
      <c r="DF44" s="5">
        <f t="shared" si="56"/>
        <v>18611.959687499999</v>
      </c>
      <c r="DG44" s="5">
        <f t="shared" si="26"/>
        <v>382132.03718750004</v>
      </c>
      <c r="DH44" s="5"/>
      <c r="DI44" s="5">
        <f>I44*$DJ$6</f>
        <v>360463.19750000001</v>
      </c>
      <c r="DJ44" s="5">
        <f t="shared" si="57"/>
        <v>18455.4496875</v>
      </c>
      <c r="DK44" s="5">
        <f t="shared" si="27"/>
        <v>378918.64718750003</v>
      </c>
      <c r="DL44" s="5"/>
      <c r="DM44" s="5">
        <f>I44*$DN$6</f>
        <v>12283.752500000001</v>
      </c>
      <c r="DN44" s="5">
        <f t="shared" si="58"/>
        <v>628.9190625</v>
      </c>
      <c r="DO44" s="5">
        <f t="shared" si="28"/>
        <v>12912.6715625</v>
      </c>
      <c r="DP44" s="5"/>
      <c r="DQ44" s="5">
        <f>I44*$DR$6</f>
        <v>522654.66499999998</v>
      </c>
      <c r="DR44" s="5">
        <f t="shared" si="59"/>
        <v>26759.533124999998</v>
      </c>
      <c r="DS44" s="5">
        <f t="shared" si="29"/>
        <v>549414.198125</v>
      </c>
      <c r="DT44" s="5"/>
      <c r="DU44" s="5">
        <f>I44*$DV$6</f>
        <v>662027.255</v>
      </c>
      <c r="DV44" s="5">
        <f t="shared" si="60"/>
        <v>33895.306875000002</v>
      </c>
      <c r="DW44" s="5">
        <f t="shared" si="30"/>
        <v>695922.56187500001</v>
      </c>
      <c r="DX44" s="5"/>
      <c r="DY44" s="5">
        <f>I44*$DZ$6</f>
        <v>3054.8474999999999</v>
      </c>
      <c r="DZ44" s="5">
        <f t="shared" si="61"/>
        <v>156.40593749999999</v>
      </c>
      <c r="EA44" s="5">
        <f t="shared" si="31"/>
        <v>3211.2534375</v>
      </c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</row>
    <row r="45" spans="1:174" x14ac:dyDescent="0.2">
      <c r="A45" s="33">
        <v>47392</v>
      </c>
      <c r="F45" s="3">
        <v>0</v>
      </c>
      <c r="H45" s="3">
        <v>177500</v>
      </c>
      <c r="J45" s="3">
        <f t="shared" si="4"/>
        <v>177500</v>
      </c>
      <c r="K45" s="3">
        <f t="shared" si="0"/>
        <v>177500</v>
      </c>
      <c r="N45" s="5">
        <f t="shared" si="32"/>
        <v>39623.502500000002</v>
      </c>
      <c r="O45" s="5">
        <f t="shared" si="1"/>
        <v>39623.502500000002</v>
      </c>
      <c r="Q45" s="5"/>
      <c r="R45" s="3">
        <f t="shared" si="33"/>
        <v>137876.49749999997</v>
      </c>
      <c r="S45" s="5">
        <f t="shared" si="5"/>
        <v>137876.49749999997</v>
      </c>
      <c r="U45" s="5"/>
      <c r="V45" s="5">
        <f t="shared" si="34"/>
        <v>38.552999999999997</v>
      </c>
      <c r="W45" s="5">
        <f t="shared" si="6"/>
        <v>38.552999999999997</v>
      </c>
      <c r="Y45" s="5"/>
      <c r="Z45" s="5">
        <f t="shared" si="35"/>
        <v>4102.8237499999996</v>
      </c>
      <c r="AA45" s="5">
        <f t="shared" si="7"/>
        <v>4102.8237499999996</v>
      </c>
      <c r="AD45" s="5">
        <f t="shared" si="36"/>
        <v>251.74824999999998</v>
      </c>
      <c r="AE45" s="5">
        <f t="shared" si="8"/>
        <v>251.74824999999998</v>
      </c>
      <c r="AH45" s="5">
        <f t="shared" si="37"/>
        <v>1820.7772500000001</v>
      </c>
      <c r="AI45" s="5">
        <f t="shared" si="9"/>
        <v>1820.7772500000001</v>
      </c>
      <c r="AL45" s="5">
        <f t="shared" si="38"/>
        <v>1440.164</v>
      </c>
      <c r="AM45" s="5">
        <f t="shared" si="10"/>
        <v>1440.164</v>
      </c>
      <c r="AO45" s="5"/>
      <c r="AP45" s="5">
        <f t="shared" si="39"/>
        <v>384.18099999999998</v>
      </c>
      <c r="AQ45" s="5">
        <f t="shared" si="11"/>
        <v>384.18099999999998</v>
      </c>
      <c r="AS45" s="5"/>
      <c r="AT45" s="5">
        <f t="shared" si="40"/>
        <v>4343.9930000000004</v>
      </c>
      <c r="AU45" s="5">
        <f t="shared" si="12"/>
        <v>4343.9930000000004</v>
      </c>
      <c r="AV45" s="5"/>
      <c r="AW45" s="5"/>
      <c r="AX45" s="5">
        <f t="shared" si="41"/>
        <v>76.378249999999994</v>
      </c>
      <c r="AY45" s="5">
        <f t="shared" si="13"/>
        <v>76.378249999999994</v>
      </c>
      <c r="AZ45" s="5"/>
      <c r="BA45" s="5"/>
      <c r="BB45" s="5">
        <f t="shared" si="42"/>
        <v>16.312249999999999</v>
      </c>
      <c r="BC45" s="5">
        <f t="shared" si="14"/>
        <v>16.312249999999999</v>
      </c>
      <c r="BD45" s="5"/>
      <c r="BE45" s="5"/>
      <c r="BF45" s="5">
        <f t="shared" si="43"/>
        <v>15601.184999999999</v>
      </c>
      <c r="BG45" s="5">
        <f t="shared" si="2"/>
        <v>15601.184999999999</v>
      </c>
      <c r="BH45" s="5"/>
      <c r="BI45" s="5"/>
      <c r="BJ45" s="5">
        <f t="shared" si="44"/>
        <v>30.08625</v>
      </c>
      <c r="BK45" s="5">
        <f t="shared" si="15"/>
        <v>30.08625</v>
      </c>
      <c r="BL45" s="5"/>
      <c r="BM45" s="5"/>
      <c r="BN45" s="5">
        <f t="shared" si="45"/>
        <v>17.87425</v>
      </c>
      <c r="BO45" s="5">
        <f t="shared" si="16"/>
        <v>17.87425</v>
      </c>
      <c r="BP45" s="5"/>
      <c r="BQ45" s="5"/>
      <c r="BR45" s="5">
        <f t="shared" si="46"/>
        <v>1115.268</v>
      </c>
      <c r="BS45" s="5">
        <f t="shared" si="17"/>
        <v>1115.268</v>
      </c>
      <c r="BT45" s="5"/>
      <c r="BU45" s="5"/>
      <c r="BV45" s="5">
        <f t="shared" si="47"/>
        <v>117.80675000000001</v>
      </c>
      <c r="BW45" s="5">
        <f t="shared" si="18"/>
        <v>117.80675000000001</v>
      </c>
      <c r="BX45" s="5"/>
      <c r="BY45" s="5"/>
      <c r="BZ45" s="5">
        <f t="shared" si="48"/>
        <v>3147.9802500000001</v>
      </c>
      <c r="CA45" s="5">
        <f t="shared" si="19"/>
        <v>3147.9802500000001</v>
      </c>
      <c r="CB45" s="5"/>
      <c r="CC45" s="5"/>
      <c r="CD45" s="5">
        <f t="shared" si="49"/>
        <v>434.733</v>
      </c>
      <c r="CE45" s="5">
        <f t="shared" si="3"/>
        <v>434.733</v>
      </c>
      <c r="CF45" s="5"/>
      <c r="CG45" s="5"/>
      <c r="CH45" s="5">
        <f t="shared" si="50"/>
        <v>1736.6599999999999</v>
      </c>
      <c r="CI45" s="5">
        <f t="shared" si="20"/>
        <v>1736.6599999999999</v>
      </c>
      <c r="CJ45" s="5"/>
      <c r="CK45" s="5"/>
      <c r="CL45" s="5">
        <f t="shared" si="51"/>
        <v>13964.8125</v>
      </c>
      <c r="CM45" s="5">
        <f t="shared" si="21"/>
        <v>13964.8125</v>
      </c>
      <c r="CN45" s="5"/>
      <c r="CO45" s="5"/>
      <c r="CP45" s="5">
        <f t="shared" si="52"/>
        <v>20862.196250000001</v>
      </c>
      <c r="CQ45" s="5">
        <f t="shared" si="22"/>
        <v>20862.196250000001</v>
      </c>
      <c r="CR45" s="5"/>
      <c r="CS45" s="5"/>
      <c r="CT45" s="5">
        <f t="shared" si="53"/>
        <v>173.87899999999999</v>
      </c>
      <c r="CU45" s="5">
        <f t="shared" si="23"/>
        <v>173.87899999999999</v>
      </c>
      <c r="CV45" s="5"/>
      <c r="CW45" s="5"/>
      <c r="CX45" s="5">
        <f t="shared" si="54"/>
        <v>6667.30825</v>
      </c>
      <c r="CY45" s="5">
        <f t="shared" si="24"/>
        <v>6667.30825</v>
      </c>
      <c r="CZ45" s="5"/>
      <c r="DA45" s="5"/>
      <c r="DB45" s="5">
        <f t="shared" si="55"/>
        <v>11124.29775</v>
      </c>
      <c r="DC45" s="5">
        <f t="shared" si="25"/>
        <v>11124.29775</v>
      </c>
      <c r="DD45" s="5"/>
      <c r="DE45" s="5"/>
      <c r="DF45" s="5">
        <f t="shared" si="56"/>
        <v>9523.9577499999996</v>
      </c>
      <c r="DG45" s="5">
        <f t="shared" si="26"/>
        <v>9523.9577499999996</v>
      </c>
      <c r="DH45" s="5"/>
      <c r="DI45" s="5"/>
      <c r="DJ45" s="5">
        <f t="shared" si="57"/>
        <v>9443.8697499999998</v>
      </c>
      <c r="DK45" s="5">
        <f t="shared" si="27"/>
        <v>9443.8697499999998</v>
      </c>
      <c r="DL45" s="5"/>
      <c r="DM45" s="5"/>
      <c r="DN45" s="5">
        <f t="shared" si="58"/>
        <v>321.82524999999998</v>
      </c>
      <c r="DO45" s="5">
        <f t="shared" si="28"/>
        <v>321.82524999999998</v>
      </c>
      <c r="DP45" s="5"/>
      <c r="DQ45" s="5"/>
      <c r="DR45" s="5">
        <f t="shared" si="59"/>
        <v>13693.166499999999</v>
      </c>
      <c r="DS45" s="5">
        <f t="shared" si="29"/>
        <v>13693.166499999999</v>
      </c>
      <c r="DT45" s="5"/>
      <c r="DU45" s="5"/>
      <c r="DV45" s="5">
        <f t="shared" si="60"/>
        <v>17344.625500000002</v>
      </c>
      <c r="DW45" s="5">
        <f t="shared" si="30"/>
        <v>17344.625500000002</v>
      </c>
      <c r="DX45" s="5"/>
      <c r="DY45" s="5"/>
      <c r="DZ45" s="5">
        <f t="shared" si="61"/>
        <v>80.034750000000003</v>
      </c>
      <c r="EA45" s="5">
        <f t="shared" si="31"/>
        <v>80.034750000000003</v>
      </c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</row>
    <row r="46" spans="1:174" x14ac:dyDescent="0.2">
      <c r="A46" s="33">
        <v>11049</v>
      </c>
      <c r="E46" s="3">
        <v>0</v>
      </c>
      <c r="F46" s="3">
        <v>0</v>
      </c>
      <c r="G46" s="3">
        <v>7100000</v>
      </c>
      <c r="H46" s="3">
        <v>177500</v>
      </c>
      <c r="I46" s="3">
        <f t="shared" si="62"/>
        <v>7100000</v>
      </c>
      <c r="J46" s="3">
        <f t="shared" si="4"/>
        <v>177500</v>
      </c>
      <c r="K46" s="3">
        <f t="shared" si="0"/>
        <v>7277500</v>
      </c>
      <c r="M46" s="5">
        <f>I46*$N$6</f>
        <v>1584940.1</v>
      </c>
      <c r="N46" s="5">
        <f t="shared" si="32"/>
        <v>39623.502500000002</v>
      </c>
      <c r="O46" s="5">
        <f t="shared" si="1"/>
        <v>1624563.6025</v>
      </c>
      <c r="Q46" s="5">
        <f t="shared" si="63"/>
        <v>5515059.8999999994</v>
      </c>
      <c r="R46" s="3">
        <f t="shared" si="33"/>
        <v>137876.49749999997</v>
      </c>
      <c r="S46" s="5">
        <f t="shared" si="5"/>
        <v>5652936.397499999</v>
      </c>
      <c r="U46" s="5">
        <f>I46*$V$6</f>
        <v>1542.12</v>
      </c>
      <c r="V46" s="5">
        <f t="shared" si="34"/>
        <v>38.552999999999997</v>
      </c>
      <c r="W46" s="5">
        <f t="shared" si="6"/>
        <v>1580.6729999999998</v>
      </c>
      <c r="Y46" s="5">
        <f>I46*$Z$6</f>
        <v>164112.95000000001</v>
      </c>
      <c r="Z46" s="5">
        <f t="shared" si="35"/>
        <v>4102.8237499999996</v>
      </c>
      <c r="AA46" s="5">
        <f t="shared" si="7"/>
        <v>168215.77375000002</v>
      </c>
      <c r="AC46" s="5">
        <f>I46*$AD$6</f>
        <v>10069.93</v>
      </c>
      <c r="AD46" s="5">
        <f t="shared" si="36"/>
        <v>251.74824999999998</v>
      </c>
      <c r="AE46" s="5">
        <f t="shared" si="8"/>
        <v>10321.678250000001</v>
      </c>
      <c r="AG46" s="5">
        <f>I46*$AH$6</f>
        <v>72831.09</v>
      </c>
      <c r="AH46" s="5">
        <f t="shared" si="37"/>
        <v>1820.7772500000001</v>
      </c>
      <c r="AI46" s="5">
        <f t="shared" si="9"/>
        <v>74651.867249999996</v>
      </c>
      <c r="AK46" s="5">
        <f>I46*$AL$6</f>
        <v>57606.560000000005</v>
      </c>
      <c r="AL46" s="5">
        <f t="shared" si="38"/>
        <v>1440.164</v>
      </c>
      <c r="AM46" s="5">
        <f t="shared" si="10"/>
        <v>59046.724000000002</v>
      </c>
      <c r="AO46" s="5">
        <f>I46*$AP$6</f>
        <v>15367.24</v>
      </c>
      <c r="AP46" s="5">
        <f t="shared" si="39"/>
        <v>384.18099999999998</v>
      </c>
      <c r="AQ46" s="5">
        <f t="shared" si="11"/>
        <v>15751.421</v>
      </c>
      <c r="AS46" s="5">
        <f>I46*$AT$6</f>
        <v>173759.72</v>
      </c>
      <c r="AT46" s="5">
        <f t="shared" si="40"/>
        <v>4343.9930000000004</v>
      </c>
      <c r="AU46" s="5">
        <f t="shared" si="12"/>
        <v>178103.71299999999</v>
      </c>
      <c r="AV46" s="5"/>
      <c r="AW46" s="5">
        <f>I46*$AX$6</f>
        <v>3055.13</v>
      </c>
      <c r="AX46" s="5">
        <f t="shared" si="41"/>
        <v>76.378249999999994</v>
      </c>
      <c r="AY46" s="5">
        <f t="shared" si="13"/>
        <v>3131.5082500000003</v>
      </c>
      <c r="AZ46" s="5"/>
      <c r="BA46" s="5">
        <f>I46*$BB$6</f>
        <v>652.49</v>
      </c>
      <c r="BB46" s="5">
        <f t="shared" si="42"/>
        <v>16.312249999999999</v>
      </c>
      <c r="BC46" s="5">
        <f t="shared" si="14"/>
        <v>668.80224999999996</v>
      </c>
      <c r="BD46" s="5"/>
      <c r="BE46" s="5">
        <f>I46*$BF$6</f>
        <v>624047.4</v>
      </c>
      <c r="BF46" s="5">
        <f t="shared" si="43"/>
        <v>15601.184999999999</v>
      </c>
      <c r="BG46" s="5">
        <f t="shared" si="2"/>
        <v>639648.58500000008</v>
      </c>
      <c r="BH46" s="5"/>
      <c r="BI46" s="5">
        <f>I46*$BJ$6</f>
        <v>1203.45</v>
      </c>
      <c r="BJ46" s="5">
        <f t="shared" si="44"/>
        <v>30.08625</v>
      </c>
      <c r="BK46" s="5">
        <f t="shared" si="15"/>
        <v>1233.5362500000001</v>
      </c>
      <c r="BL46" s="5"/>
      <c r="BM46" s="5">
        <f>I46*$BN$6</f>
        <v>714.96999999999991</v>
      </c>
      <c r="BN46" s="5">
        <f t="shared" si="45"/>
        <v>17.87425</v>
      </c>
      <c r="BO46" s="5">
        <f t="shared" si="16"/>
        <v>732.84424999999987</v>
      </c>
      <c r="BP46" s="5"/>
      <c r="BQ46" s="5">
        <f>I46*$BR$6</f>
        <v>44610.720000000001</v>
      </c>
      <c r="BR46" s="5">
        <f t="shared" si="46"/>
        <v>1115.268</v>
      </c>
      <c r="BS46" s="5">
        <f t="shared" si="17"/>
        <v>45725.987999999998</v>
      </c>
      <c r="BT46" s="5"/>
      <c r="BU46" s="5">
        <f>I46*$BV$6</f>
        <v>4712.2700000000004</v>
      </c>
      <c r="BV46" s="5">
        <f t="shared" si="47"/>
        <v>117.80675000000001</v>
      </c>
      <c r="BW46" s="5">
        <f t="shared" si="18"/>
        <v>4830.0767500000002</v>
      </c>
      <c r="BX46" s="5"/>
      <c r="BY46" s="5">
        <f>I46*$BZ$6</f>
        <v>125919.21</v>
      </c>
      <c r="BZ46" s="5">
        <f t="shared" si="48"/>
        <v>3147.9802500000001</v>
      </c>
      <c r="CA46" s="5">
        <f t="shared" si="19"/>
        <v>129067.19025</v>
      </c>
      <c r="CB46" s="5"/>
      <c r="CC46" s="5">
        <f>I46*$CD$6</f>
        <v>17389.32</v>
      </c>
      <c r="CD46" s="5">
        <f t="shared" si="49"/>
        <v>434.733</v>
      </c>
      <c r="CE46" s="5">
        <f t="shared" si="3"/>
        <v>17824.053</v>
      </c>
      <c r="CF46" s="5"/>
      <c r="CG46" s="5">
        <f>I46*$CH$6</f>
        <v>69466.399999999994</v>
      </c>
      <c r="CH46" s="5">
        <f t="shared" si="50"/>
        <v>1736.6599999999999</v>
      </c>
      <c r="CI46" s="5">
        <f t="shared" si="20"/>
        <v>71203.06</v>
      </c>
      <c r="CJ46" s="5"/>
      <c r="CK46" s="5">
        <f>I46*$CL$6</f>
        <v>558592.5</v>
      </c>
      <c r="CL46" s="5">
        <f t="shared" si="51"/>
        <v>13964.8125</v>
      </c>
      <c r="CM46" s="5">
        <f t="shared" si="21"/>
        <v>572557.3125</v>
      </c>
      <c r="CN46" s="5"/>
      <c r="CO46" s="5">
        <f>I46*$CP$6</f>
        <v>834487.85</v>
      </c>
      <c r="CP46" s="5">
        <f t="shared" si="52"/>
        <v>20862.196250000001</v>
      </c>
      <c r="CQ46" s="5">
        <f t="shared" si="22"/>
        <v>855350.04625000001</v>
      </c>
      <c r="CR46" s="5"/>
      <c r="CS46" s="5">
        <f>I46*$CT$6</f>
        <v>6955.16</v>
      </c>
      <c r="CT46" s="5">
        <f t="shared" si="53"/>
        <v>173.87899999999999</v>
      </c>
      <c r="CU46" s="5">
        <f t="shared" si="23"/>
        <v>7129.0389999999998</v>
      </c>
      <c r="CV46" s="5"/>
      <c r="CW46" s="5">
        <f>I46*$CX$6</f>
        <v>266692.33</v>
      </c>
      <c r="CX46" s="5">
        <f t="shared" si="54"/>
        <v>6667.30825</v>
      </c>
      <c r="CY46" s="5">
        <f t="shared" si="24"/>
        <v>273359.63825000002</v>
      </c>
      <c r="CZ46" s="5"/>
      <c r="DA46" s="5">
        <f>I46*$DB$6</f>
        <v>444971.91</v>
      </c>
      <c r="DB46" s="5">
        <f t="shared" si="55"/>
        <v>11124.29775</v>
      </c>
      <c r="DC46" s="5">
        <f t="shared" si="25"/>
        <v>456096.20775</v>
      </c>
      <c r="DD46" s="5"/>
      <c r="DE46" s="5">
        <f>I46*$DF$6</f>
        <v>380958.31</v>
      </c>
      <c r="DF46" s="5">
        <f t="shared" si="56"/>
        <v>9523.9577499999996</v>
      </c>
      <c r="DG46" s="5">
        <f t="shared" si="26"/>
        <v>390482.26775</v>
      </c>
      <c r="DH46" s="5"/>
      <c r="DI46" s="5">
        <f>I46*$DJ$6</f>
        <v>377754.79</v>
      </c>
      <c r="DJ46" s="5">
        <f t="shared" si="57"/>
        <v>9443.8697499999998</v>
      </c>
      <c r="DK46" s="5">
        <f t="shared" si="27"/>
        <v>387198.65974999999</v>
      </c>
      <c r="DL46" s="5"/>
      <c r="DM46" s="5">
        <f>I46*$DN$6</f>
        <v>12873.01</v>
      </c>
      <c r="DN46" s="5">
        <f t="shared" si="58"/>
        <v>321.82524999999998</v>
      </c>
      <c r="DO46" s="5">
        <f t="shared" si="28"/>
        <v>13194.83525</v>
      </c>
      <c r="DP46" s="5"/>
      <c r="DQ46" s="5">
        <f>I46*$DR$6</f>
        <v>547726.65999999992</v>
      </c>
      <c r="DR46" s="5">
        <f t="shared" si="59"/>
        <v>13693.166499999999</v>
      </c>
      <c r="DS46" s="5">
        <f t="shared" si="29"/>
        <v>561419.82649999997</v>
      </c>
      <c r="DT46" s="5"/>
      <c r="DU46" s="5">
        <f>I46*$DV$6</f>
        <v>693785.02</v>
      </c>
      <c r="DV46" s="5">
        <f t="shared" si="60"/>
        <v>17344.625500000002</v>
      </c>
      <c r="DW46" s="5">
        <f t="shared" si="30"/>
        <v>711129.64549999998</v>
      </c>
      <c r="DX46" s="5"/>
      <c r="DY46" s="5">
        <f>I46*$DZ$6</f>
        <v>3201.39</v>
      </c>
      <c r="DZ46" s="5">
        <f t="shared" si="61"/>
        <v>80.034750000000003</v>
      </c>
      <c r="EA46" s="5">
        <f t="shared" si="31"/>
        <v>3281.4247499999997</v>
      </c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</row>
    <row r="47" spans="1:174" x14ac:dyDescent="0.2">
      <c r="U47" s="5"/>
      <c r="V47" s="5"/>
      <c r="W47" s="5"/>
      <c r="Y47" s="5"/>
      <c r="Z47" s="5"/>
      <c r="AA47" s="5"/>
      <c r="AO47" s="5"/>
      <c r="AP47" s="5"/>
      <c r="AQ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</row>
    <row r="48" spans="1:174" ht="13.5" thickBot="1" x14ac:dyDescent="0.25">
      <c r="A48" s="35" t="s">
        <v>17</v>
      </c>
      <c r="C48" s="36">
        <f t="shared" ref="C48:K48" si="66">SUM(C8:C47)</f>
        <v>34170000</v>
      </c>
      <c r="D48" s="36">
        <f t="shared" si="66"/>
        <v>6163181</v>
      </c>
      <c r="E48" s="36">
        <f t="shared" si="66"/>
        <v>17560000</v>
      </c>
      <c r="F48" s="36">
        <f t="shared" si="66"/>
        <v>23368684</v>
      </c>
      <c r="G48" s="36">
        <f t="shared" si="66"/>
        <v>53815000</v>
      </c>
      <c r="H48" s="36">
        <f t="shared" si="66"/>
        <v>17245688</v>
      </c>
      <c r="I48" s="36">
        <f t="shared" si="66"/>
        <v>105545000</v>
      </c>
      <c r="J48" s="36">
        <f t="shared" si="66"/>
        <v>46777553</v>
      </c>
      <c r="K48" s="36">
        <f t="shared" si="66"/>
        <v>152322553</v>
      </c>
      <c r="M48" s="36">
        <f>SUM(M8:M47)</f>
        <v>23560915.320000004</v>
      </c>
      <c r="N48" s="36">
        <f>SUM(N8:N47)</f>
        <v>10036174.340157004</v>
      </c>
      <c r="O48" s="36">
        <f>SUM(O8:O47)</f>
        <v>33597089.66015701</v>
      </c>
      <c r="Q48" s="36">
        <f>SUM(Q8:Q47)</f>
        <v>81984084.503499985</v>
      </c>
      <c r="R48" s="36">
        <f>SUM(R8:R47)</f>
        <v>36741377.919698909</v>
      </c>
      <c r="S48" s="36">
        <f>SUM(S8:S47)</f>
        <v>118725462.42319889</v>
      </c>
      <c r="U48" s="36">
        <f>SUM(U8:U47)</f>
        <v>23396.784</v>
      </c>
      <c r="V48" s="36">
        <f>SUM(V8:V47)</f>
        <v>9298.1901684000004</v>
      </c>
      <c r="W48" s="36">
        <f>SUM(W8:W47)</f>
        <v>32694.9741684</v>
      </c>
      <c r="Y48" s="36">
        <f>SUM(Y8:Y47)</f>
        <v>2489893.94</v>
      </c>
      <c r="Z48" s="36">
        <f>SUM(Z8:Z47)</f>
        <v>995247.61462630017</v>
      </c>
      <c r="AA48" s="36">
        <f>SUM(AA8:AA47)</f>
        <v>3485141.5546262995</v>
      </c>
      <c r="AC48" s="36">
        <f>SUM(AC8:AC47)</f>
        <v>152779.27600000001</v>
      </c>
      <c r="AD48" s="36">
        <f>SUM(AD8:AD47)</f>
        <v>63478.578751699955</v>
      </c>
      <c r="AE48" s="36">
        <f>SUM(AE8:AE47)</f>
        <v>216257.85475169998</v>
      </c>
      <c r="AG48" s="36">
        <f>SUM(AG8:AG47)</f>
        <v>1104980.9879999999</v>
      </c>
      <c r="AH48" s="36">
        <f>SUM(AH8:AH47)</f>
        <v>457582.54461780016</v>
      </c>
      <c r="AI48" s="36">
        <f>SUM(AI8:AI47)</f>
        <v>1562563.5326177999</v>
      </c>
      <c r="AK48" s="36">
        <f>SUM(AK8:AK47)</f>
        <v>873996.99200000009</v>
      </c>
      <c r="AL48" s="36">
        <f>SUM(AL8:AL47)</f>
        <v>355133.31161979999</v>
      </c>
      <c r="AM48" s="36">
        <f>SUM(AM8:AM47)</f>
        <v>1229130.3036198001</v>
      </c>
      <c r="AO48" s="36">
        <f>SUM(AO8:AO47)</f>
        <v>233149.16799999998</v>
      </c>
      <c r="AP48" s="36">
        <f>SUM(AP8:AP47)</f>
        <v>96905.054133999976</v>
      </c>
      <c r="AQ48" s="36">
        <f>SUM(AQ8:AQ47)</f>
        <v>330054.22213400004</v>
      </c>
      <c r="AS48" s="36">
        <f>SUM(AS8:AS47)</f>
        <v>2636253.1039999998</v>
      </c>
      <c r="AT48" s="36">
        <f>SUM(AT8:AT47)</f>
        <v>1095719.2356733002</v>
      </c>
      <c r="AU48" s="36">
        <f>SUM(AU8:AU47)</f>
        <v>3731972.3396732998</v>
      </c>
      <c r="AV48" s="5"/>
      <c r="AW48" s="36">
        <f>SUM(AW8:AW47)</f>
        <v>46351.915999999997</v>
      </c>
      <c r="AX48" s="36">
        <f>SUM(AX8:AX47)</f>
        <v>19265.4917637</v>
      </c>
      <c r="AY48" s="36">
        <f>SUM(AY8:AY47)</f>
        <v>65617.407763700015</v>
      </c>
      <c r="AZ48" s="5"/>
      <c r="BA48" s="36">
        <f>SUM(BA8:BA47)</f>
        <v>9899.4679999999989</v>
      </c>
      <c r="BB48" s="36">
        <f>SUM(BB8:BB47)</f>
        <v>4114.4353383000007</v>
      </c>
      <c r="BC48" s="36">
        <f>SUM(BC8:BC47)</f>
        <v>14013.903338300001</v>
      </c>
      <c r="BD48" s="3"/>
      <c r="BE48" s="36">
        <f>SUM(BE8:BE47)</f>
        <v>9467941.6799999997</v>
      </c>
      <c r="BF48" s="36">
        <f>SUM(BF8:BF47)</f>
        <v>3928128.182092099</v>
      </c>
      <c r="BG48" s="36">
        <f>SUM(BG8:BG47)</f>
        <v>13396069.8620921</v>
      </c>
      <c r="BH48" s="5"/>
      <c r="BI48" s="36">
        <f>SUM(BI8:BI47)</f>
        <v>18258.54</v>
      </c>
      <c r="BJ48" s="36">
        <f>SUM(BJ8:BJ47)</f>
        <v>7588.9652685000037</v>
      </c>
      <c r="BK48" s="36">
        <f>SUM(BK8:BK47)</f>
        <v>25847.505268500001</v>
      </c>
      <c r="BL48" s="5"/>
      <c r="BM48" s="36">
        <f>SUM(BM8:BM47)</f>
        <v>10847.404</v>
      </c>
      <c r="BN48" s="36">
        <f>SUM(BN8:BN47)</f>
        <v>4508.5889750999986</v>
      </c>
      <c r="BO48" s="36">
        <f>SUM(BO8:BO47)</f>
        <v>15355.9929751</v>
      </c>
      <c r="BP48" s="5"/>
      <c r="BQ48" s="36">
        <f>SUM(BQ8:BQ47)</f>
        <v>676826.304</v>
      </c>
      <c r="BR48" s="36">
        <f>SUM(BR8:BR47)</f>
        <v>281312.78885219997</v>
      </c>
      <c r="BS48" s="36">
        <f>SUM(BS8:BS47)</f>
        <v>958139.09285220015</v>
      </c>
      <c r="BT48" s="5"/>
      <c r="BU48" s="36">
        <f>SUM(BU8:BU47)</f>
        <v>70760.587500000009</v>
      </c>
      <c r="BV48" s="36">
        <f>SUM(BV8:BV47)</f>
        <v>28659.919270900005</v>
      </c>
      <c r="BW48" s="36">
        <f>SUM(BW8:BW47)</f>
        <v>99420.506770899985</v>
      </c>
      <c r="BX48" s="5"/>
      <c r="BY48" s="36">
        <f>SUM(BY8:BY47)</f>
        <v>1910424.9719999998</v>
      </c>
      <c r="BZ48" s="36">
        <f>SUM(BZ8:BZ47)</f>
        <v>783534.72726479988</v>
      </c>
      <c r="CA48" s="36">
        <f>SUM(CA8:CA47)</f>
        <v>2693959.6992648006</v>
      </c>
      <c r="CB48" s="5"/>
      <c r="CC48" s="36">
        <f>SUM(CC8:CC47)</f>
        <v>263827.82399999996</v>
      </c>
      <c r="CD48" s="36">
        <f>SUM(CD8:CD47)</f>
        <v>104963.14516659998</v>
      </c>
      <c r="CE48" s="36">
        <f>SUM(CE8:CE47)</f>
        <v>368790.96916659997</v>
      </c>
      <c r="CF48" s="5"/>
      <c r="CG48" s="36">
        <f>SUM(CG8:CG47)</f>
        <v>1053932.4799999997</v>
      </c>
      <c r="CH48" s="36">
        <f>SUM(CH8:CH47)</f>
        <v>438051.08323689987</v>
      </c>
      <c r="CI48" s="36">
        <f>SUM(CI8:CI47)</f>
        <v>1491983.5632369004</v>
      </c>
      <c r="CJ48" s="5"/>
      <c r="CK48" s="36">
        <f>SUM(CK8:CK47)</f>
        <v>8474871</v>
      </c>
      <c r="CL48" s="36">
        <f>SUM(CL8:CL47)</f>
        <v>3499337.9657096006</v>
      </c>
      <c r="CM48" s="36">
        <f>SUM(CM8:CM47)</f>
        <v>11974208.965709604</v>
      </c>
      <c r="CN48" s="5"/>
      <c r="CO48" s="36">
        <f>SUM(CO8:CO47)</f>
        <v>12660708.619999999</v>
      </c>
      <c r="CP48" s="36">
        <f>SUM(CP8:CP47)</f>
        <v>5199032.1314645</v>
      </c>
      <c r="CQ48" s="36">
        <f>SUM(CQ8:CQ47)</f>
        <v>17859740.751464497</v>
      </c>
      <c r="CR48" s="5"/>
      <c r="CS48" s="36">
        <f>SUM(CS8:CS47)</f>
        <v>105522.51199999997</v>
      </c>
      <c r="CT48" s="36">
        <f>SUM(CT8:CT47)</f>
        <v>42930.021331399999</v>
      </c>
      <c r="CU48" s="36">
        <f>SUM(CU8:CU47)</f>
        <v>148452.53333139996</v>
      </c>
      <c r="CV48" s="5"/>
      <c r="CW48" s="36">
        <f>SUM(CW8:CW47)</f>
        <v>4046210.9560000007</v>
      </c>
      <c r="CX48" s="36">
        <f>SUM(CX8:CX47)</f>
        <v>1652529.7603226998</v>
      </c>
      <c r="CY48" s="36">
        <f>SUM(CY8:CY47)</f>
        <v>5698740.7163226996</v>
      </c>
      <c r="CZ48" s="5"/>
      <c r="DA48" s="36">
        <f>SUM(DA8:DA47)</f>
        <v>6751038.6120000007</v>
      </c>
      <c r="DB48" s="36">
        <f>SUM(DB8:DB47)</f>
        <v>2781660.6470827991</v>
      </c>
      <c r="DC48" s="36">
        <f>SUM(DC8:DC47)</f>
        <v>9532699.2590827979</v>
      </c>
      <c r="DD48" s="5"/>
      <c r="DE48" s="36">
        <f>SUM(DE8:DE47)</f>
        <v>5779835.0920000002</v>
      </c>
      <c r="DF48" s="36">
        <f>SUM(DF8:DF47)</f>
        <v>2326560.8876825003</v>
      </c>
      <c r="DG48" s="36">
        <f>SUM(DG8:DG47)</f>
        <v>8106395.9796824986</v>
      </c>
      <c r="DH48" s="5"/>
      <c r="DI48" s="36">
        <f>SUM(DI8:DI47)</f>
        <v>5731231.8280000007</v>
      </c>
      <c r="DJ48" s="36">
        <f>SUM(DJ8:DJ47)</f>
        <v>2323577.7240388994</v>
      </c>
      <c r="DK48" s="36">
        <f>SUM(DK8:DK47)</f>
        <v>8054809.5520388996</v>
      </c>
      <c r="DL48" s="5"/>
      <c r="DM48" s="36">
        <f>SUM(DM8:DM47)</f>
        <v>195307.13199999998</v>
      </c>
      <c r="DN48" s="36">
        <f>SUM(DN8:DN47)</f>
        <v>77617.627045699992</v>
      </c>
      <c r="DO48" s="36">
        <f>SUM(DO8:DO47)</f>
        <v>272924.75904570008</v>
      </c>
      <c r="DP48" s="5"/>
      <c r="DQ48" s="36">
        <f>SUM(DQ8:DQ47)</f>
        <v>8310016.3120000008</v>
      </c>
      <c r="DR48" s="36">
        <f>SUM(DR8:DR47)</f>
        <v>3432720.6003250992</v>
      </c>
      <c r="DS48" s="36">
        <f>SUM(DS8:DS47)</f>
        <v>11742736.912325103</v>
      </c>
      <c r="DT48" s="5"/>
      <c r="DU48" s="36">
        <f>SUM(DU8:DU47)</f>
        <v>10525989.063999999</v>
      </c>
      <c r="DV48" s="36">
        <f>SUM(DV8:DV47)</f>
        <v>4298736.5858535003</v>
      </c>
      <c r="DW48" s="36">
        <f>SUM(DW8:DW47)</f>
        <v>14824725.649853501</v>
      </c>
      <c r="DX48" s="5"/>
      <c r="DY48" s="36">
        <f>SUM(DY8:DY47)</f>
        <v>48570.948000000004</v>
      </c>
      <c r="DZ48" s="36">
        <f>SUM(DZ8:DZ47)</f>
        <v>19960.373110299995</v>
      </c>
      <c r="EA48" s="36">
        <f>SUM(EA8:EA47)</f>
        <v>68531.321110300007</v>
      </c>
      <c r="EB48" s="3"/>
      <c r="EC48" s="36">
        <f>SUM(EC8:EC47)</f>
        <v>-1688739</v>
      </c>
      <c r="ED48" s="36">
        <f>SUM(ED8:ED47)</f>
        <v>2413221.7389115002</v>
      </c>
      <c r="EE48" s="36">
        <f>SUM(EE8:EE47)</f>
        <v>724482.7389115002</v>
      </c>
      <c r="EF48" s="5"/>
      <c r="EG48" s="36">
        <f>SUM(EG8:EG47)</f>
        <v>-485528</v>
      </c>
      <c r="EH48" s="36">
        <f>SUM(EH8:EH47)</f>
        <v>197982</v>
      </c>
      <c r="EI48" s="36">
        <f>SUM(EI8:EI47)</f>
        <v>-287546</v>
      </c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</row>
    <row r="49" spans="1:174" ht="13.5" thickTop="1" x14ac:dyDescent="0.2">
      <c r="U49" s="5"/>
      <c r="V49" s="5"/>
      <c r="W49" s="5"/>
      <c r="Y49" s="5"/>
      <c r="Z49" s="5"/>
      <c r="AA49" s="5"/>
      <c r="AO49" s="5"/>
      <c r="AP49" s="5"/>
      <c r="AQ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</row>
    <row r="50" spans="1:174" x14ac:dyDescent="0.2">
      <c r="U50" s="5"/>
      <c r="V50" s="5"/>
      <c r="W50" s="5"/>
      <c r="Y50" s="5"/>
      <c r="Z50" s="5"/>
      <c r="AA50" s="5"/>
      <c r="AO50" s="5"/>
      <c r="AP50" s="5"/>
      <c r="AQ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</row>
    <row r="51" spans="1:174" x14ac:dyDescent="0.2">
      <c r="U51" s="5"/>
      <c r="V51" s="5"/>
      <c r="W51" s="5"/>
      <c r="Y51" s="5"/>
      <c r="Z51" s="5"/>
      <c r="AA51" s="5"/>
      <c r="AO51" s="5"/>
      <c r="AP51" s="5"/>
      <c r="AQ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</row>
    <row r="52" spans="1:174" x14ac:dyDescent="0.2">
      <c r="A52"/>
      <c r="U52" s="5"/>
      <c r="V52" s="5"/>
      <c r="W52" s="5"/>
      <c r="Y52" s="5"/>
      <c r="Z52" s="5"/>
      <c r="AA52" s="5"/>
      <c r="AO52" s="5"/>
      <c r="AP52" s="5"/>
      <c r="AQ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</row>
    <row r="53" spans="1:174" x14ac:dyDescent="0.2">
      <c r="A53"/>
      <c r="U53" s="5"/>
      <c r="V53" s="5"/>
      <c r="W53" s="5"/>
      <c r="Y53" s="5"/>
      <c r="Z53" s="5"/>
      <c r="AA53" s="5"/>
      <c r="AO53" s="5"/>
      <c r="AP53" s="5"/>
      <c r="AQ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</row>
    <row r="54" spans="1:174" x14ac:dyDescent="0.2">
      <c r="A54"/>
      <c r="U54" s="5"/>
      <c r="V54" s="5"/>
      <c r="W54" s="5"/>
      <c r="Y54" s="5"/>
      <c r="Z54" s="5"/>
      <c r="AA54" s="5"/>
      <c r="AO54" s="5"/>
      <c r="AP54" s="5"/>
      <c r="AQ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</row>
    <row r="55" spans="1:174" x14ac:dyDescent="0.2">
      <c r="A55"/>
      <c r="U55" s="5"/>
      <c r="V55" s="5"/>
      <c r="W55" s="5"/>
      <c r="Y55" s="5"/>
      <c r="Z55" s="5"/>
      <c r="AA55" s="5"/>
      <c r="AO55" s="5"/>
      <c r="AP55" s="5"/>
      <c r="AQ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</row>
    <row r="56" spans="1:174" x14ac:dyDescent="0.2">
      <c r="A56"/>
      <c r="U56" s="5"/>
      <c r="V56" s="5"/>
      <c r="W56" s="5"/>
      <c r="Y56" s="5"/>
      <c r="Z56" s="5"/>
      <c r="AA56" s="5"/>
      <c r="AO56" s="5"/>
      <c r="AP56" s="5"/>
      <c r="AQ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</row>
    <row r="57" spans="1:174" x14ac:dyDescent="0.2">
      <c r="A57"/>
      <c r="M57"/>
      <c r="N57"/>
      <c r="O57"/>
      <c r="U57" s="5"/>
      <c r="V57" s="5"/>
      <c r="W57" s="5"/>
      <c r="Y57" s="5"/>
      <c r="Z57" s="5"/>
      <c r="AA57" s="5"/>
      <c r="AO57" s="5"/>
      <c r="AP57" s="5"/>
      <c r="AQ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</row>
    <row r="58" spans="1:174" x14ac:dyDescent="0.2">
      <c r="A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T58"/>
      <c r="U58" s="5"/>
      <c r="V58" s="5"/>
      <c r="W58" s="5"/>
      <c r="X58"/>
      <c r="Y58" s="5"/>
      <c r="Z58" s="5"/>
      <c r="AA58" s="5"/>
      <c r="AO58" s="5"/>
      <c r="AP58" s="5"/>
      <c r="AQ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</row>
    <row r="59" spans="1:174" x14ac:dyDescent="0.2">
      <c r="A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T59"/>
      <c r="U59" s="5"/>
      <c r="V59" s="5"/>
      <c r="W59" s="5"/>
      <c r="X59"/>
      <c r="Y59" s="5"/>
      <c r="Z59" s="5"/>
      <c r="AA59" s="5"/>
      <c r="AO59" s="5"/>
      <c r="AP59" s="5"/>
      <c r="AQ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</row>
    <row r="60" spans="1:174" x14ac:dyDescent="0.2">
      <c r="A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T60"/>
      <c r="U60" s="5"/>
      <c r="V60" s="5"/>
      <c r="W60" s="5"/>
      <c r="X60"/>
      <c r="Y60" s="5"/>
      <c r="Z60" s="5"/>
      <c r="AA60" s="5"/>
      <c r="AO60" s="5"/>
      <c r="AP60" s="5"/>
      <c r="AQ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</row>
    <row r="61" spans="1:174" x14ac:dyDescent="0.2">
      <c r="A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T61"/>
      <c r="U61" s="5"/>
      <c r="V61" s="5"/>
      <c r="W61" s="5"/>
      <c r="X61"/>
      <c r="Y61" s="5"/>
      <c r="Z61" s="5"/>
      <c r="AA61" s="5"/>
      <c r="AO61" s="5"/>
      <c r="AP61" s="5"/>
      <c r="AQ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</row>
    <row r="62" spans="1:174" x14ac:dyDescent="0.2">
      <c r="A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T62"/>
      <c r="U62" s="5"/>
      <c r="V62" s="5"/>
      <c r="W62" s="5"/>
      <c r="X62"/>
      <c r="Y62" s="5"/>
      <c r="Z62" s="5"/>
      <c r="AA62" s="5"/>
      <c r="AO62" s="5"/>
      <c r="AP62" s="5"/>
      <c r="AQ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</row>
    <row r="63" spans="1:174" x14ac:dyDescent="0.2">
      <c r="A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T63"/>
      <c r="U63" s="5"/>
      <c r="V63" s="5"/>
      <c r="W63" s="5"/>
      <c r="X63"/>
      <c r="Y63" s="5"/>
      <c r="Z63" s="5"/>
      <c r="AA63" s="5"/>
      <c r="AO63" s="5"/>
      <c r="AP63" s="5"/>
      <c r="AQ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</row>
    <row r="64" spans="1:174" x14ac:dyDescent="0.2">
      <c r="A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T64"/>
      <c r="U64" s="5"/>
      <c r="V64" s="5"/>
      <c r="W64" s="5"/>
      <c r="X64"/>
      <c r="Y64" s="5"/>
      <c r="Z64" s="5"/>
      <c r="AA64" s="5"/>
      <c r="AO64" s="5"/>
      <c r="AP64" s="5"/>
      <c r="AQ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</row>
    <row r="65" spans="1:174" x14ac:dyDescent="0.2">
      <c r="A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T65"/>
      <c r="U65" s="5"/>
      <c r="V65" s="5"/>
      <c r="W65" s="5"/>
      <c r="X65"/>
      <c r="Y65" s="5"/>
      <c r="Z65" s="5"/>
      <c r="AA65" s="5"/>
      <c r="AO65" s="5"/>
      <c r="AP65" s="5"/>
      <c r="AQ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</row>
    <row r="66" spans="1:174" x14ac:dyDescent="0.2">
      <c r="A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T66"/>
      <c r="U66" s="5"/>
      <c r="V66" s="5"/>
      <c r="W66" s="5"/>
      <c r="X66"/>
      <c r="Y66" s="5"/>
      <c r="Z66" s="5"/>
      <c r="AA66" s="5"/>
      <c r="AO66" s="5"/>
      <c r="AP66" s="5"/>
      <c r="AQ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</row>
    <row r="67" spans="1:174" x14ac:dyDescent="0.2">
      <c r="A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T67"/>
      <c r="U67" s="5"/>
      <c r="V67" s="5"/>
      <c r="W67" s="5"/>
      <c r="X67"/>
      <c r="Y67" s="5"/>
      <c r="Z67" s="5"/>
      <c r="AA67" s="5"/>
      <c r="AO67" s="5"/>
      <c r="AP67" s="5"/>
      <c r="AQ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</row>
    <row r="68" spans="1:174" x14ac:dyDescent="0.2">
      <c r="A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T68"/>
      <c r="U68" s="5"/>
      <c r="V68" s="5"/>
      <c r="W68" s="5"/>
      <c r="X68"/>
      <c r="Y68" s="5"/>
      <c r="Z68" s="5"/>
      <c r="AA68" s="5"/>
      <c r="AO68" s="5"/>
      <c r="AP68" s="5"/>
      <c r="AQ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</row>
    <row r="69" spans="1:174" x14ac:dyDescent="0.2">
      <c r="A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T69"/>
      <c r="U69" s="5"/>
      <c r="V69" s="5"/>
      <c r="W69" s="5"/>
      <c r="X69"/>
      <c r="Y69" s="5"/>
      <c r="Z69" s="5"/>
      <c r="AA69" s="5"/>
      <c r="AO69" s="5"/>
      <c r="AP69" s="5"/>
      <c r="AQ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</row>
    <row r="70" spans="1:174" x14ac:dyDescent="0.2">
      <c r="A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T70"/>
      <c r="U70" s="5"/>
      <c r="V70" s="5"/>
      <c r="W70" s="5"/>
      <c r="X70"/>
      <c r="Y70" s="5"/>
      <c r="Z70" s="5"/>
      <c r="AA70" s="5"/>
      <c r="AO70" s="5"/>
      <c r="AP70" s="5"/>
      <c r="AQ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</row>
    <row r="71" spans="1:174" x14ac:dyDescent="0.2">
      <c r="A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T71"/>
      <c r="U71" s="5"/>
      <c r="V71" s="5"/>
      <c r="W71" s="5"/>
      <c r="X71"/>
      <c r="Y71" s="5"/>
      <c r="Z71" s="5"/>
      <c r="AA71" s="5"/>
      <c r="AO71" s="5"/>
      <c r="AP71" s="5"/>
      <c r="AQ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</row>
    <row r="72" spans="1:174" x14ac:dyDescent="0.2">
      <c r="A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T72"/>
      <c r="U72" s="5"/>
      <c r="V72" s="5"/>
      <c r="W72" s="5"/>
      <c r="X72"/>
      <c r="Y72" s="5"/>
      <c r="Z72" s="5"/>
      <c r="AA72" s="5"/>
      <c r="AO72" s="5"/>
      <c r="AP72" s="5"/>
      <c r="AQ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</row>
    <row r="73" spans="1:174" x14ac:dyDescent="0.2">
      <c r="A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T73"/>
      <c r="U73" s="5"/>
      <c r="V73" s="5"/>
      <c r="W73" s="5"/>
      <c r="X73"/>
      <c r="Y73" s="5"/>
      <c r="Z73" s="5"/>
      <c r="AA73" s="5"/>
      <c r="AO73" s="5"/>
      <c r="AP73" s="5"/>
      <c r="AQ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</row>
    <row r="74" spans="1:174" x14ac:dyDescent="0.2">
      <c r="A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T74"/>
      <c r="U74" s="5"/>
      <c r="V74" s="5"/>
      <c r="W74" s="5"/>
      <c r="X74"/>
      <c r="Y74" s="5"/>
      <c r="Z74" s="5"/>
      <c r="AA74" s="5"/>
      <c r="AO74" s="5"/>
      <c r="AP74" s="5"/>
      <c r="AQ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</row>
    <row r="75" spans="1:174" x14ac:dyDescent="0.2">
      <c r="A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T75"/>
      <c r="U75" s="5"/>
      <c r="V75" s="5"/>
      <c r="W75" s="5"/>
      <c r="X75"/>
      <c r="Y75" s="5"/>
      <c r="Z75" s="5"/>
      <c r="AA75" s="5"/>
      <c r="AO75" s="5"/>
      <c r="AP75" s="5"/>
      <c r="AQ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</row>
    <row r="76" spans="1:174" x14ac:dyDescent="0.2">
      <c r="A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T76"/>
      <c r="U76" s="5"/>
      <c r="V76" s="5"/>
      <c r="W76" s="5"/>
      <c r="X76"/>
      <c r="Y76" s="5"/>
      <c r="Z76" s="5"/>
      <c r="AA76" s="5"/>
      <c r="AO76" s="5"/>
      <c r="AP76" s="5"/>
      <c r="AQ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</row>
    <row r="77" spans="1:174" x14ac:dyDescent="0.2">
      <c r="A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T77"/>
      <c r="U77" s="5"/>
      <c r="V77" s="5"/>
      <c r="W77" s="5"/>
      <c r="X77"/>
      <c r="Y77" s="5"/>
      <c r="Z77" s="5"/>
      <c r="AA77" s="5"/>
      <c r="AO77" s="5"/>
      <c r="AP77" s="5"/>
      <c r="AQ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</row>
    <row r="78" spans="1:174" x14ac:dyDescent="0.2">
      <c r="A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T78"/>
      <c r="U78" s="5"/>
      <c r="V78" s="5"/>
      <c r="W78" s="5"/>
      <c r="X78"/>
      <c r="Y78" s="5"/>
      <c r="Z78" s="5"/>
      <c r="AA78" s="5"/>
      <c r="AO78" s="5"/>
      <c r="AP78" s="5"/>
      <c r="AQ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</row>
    <row r="79" spans="1:174" x14ac:dyDescent="0.2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T79"/>
      <c r="U79" s="5"/>
      <c r="V79" s="5"/>
      <c r="W79" s="5"/>
      <c r="X79"/>
      <c r="Y79" s="5"/>
      <c r="Z79" s="5"/>
      <c r="AA79" s="5"/>
      <c r="AO79" s="5"/>
      <c r="AP79" s="5"/>
      <c r="AQ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</row>
    <row r="80" spans="1:174" x14ac:dyDescent="0.2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T80"/>
      <c r="U80" s="5"/>
      <c r="V80" s="5"/>
      <c r="W80" s="5"/>
      <c r="X80"/>
      <c r="Y80" s="5"/>
      <c r="Z80" s="5"/>
      <c r="AA80" s="5"/>
      <c r="AO80" s="5"/>
      <c r="AP80" s="5"/>
      <c r="AQ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</row>
    <row r="81" spans="3:174" customFormat="1" x14ac:dyDescent="0.2">
      <c r="U81" s="5"/>
      <c r="V81" s="5"/>
      <c r="W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</row>
    <row r="82" spans="3:174" customFormat="1" x14ac:dyDescent="0.2">
      <c r="U82" s="5"/>
      <c r="V82" s="5"/>
      <c r="W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</row>
    <row r="83" spans="3:174" customFormat="1" x14ac:dyDescent="0.2">
      <c r="U83" s="5"/>
      <c r="V83" s="5"/>
      <c r="W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</row>
    <row r="84" spans="3:174" customFormat="1" x14ac:dyDescent="0.2">
      <c r="M84" s="5"/>
      <c r="N84" s="5"/>
      <c r="O84" s="5"/>
      <c r="U84" s="5"/>
      <c r="V84" s="5"/>
      <c r="W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</row>
    <row r="85" spans="3:174" customFormat="1" x14ac:dyDescent="0.2">
      <c r="C85" s="3"/>
      <c r="D85" s="3"/>
      <c r="E85" s="3"/>
      <c r="F85" s="3"/>
      <c r="G85" s="3"/>
      <c r="H85" s="3"/>
      <c r="I85" s="3"/>
      <c r="J85" s="3"/>
      <c r="K85" s="3"/>
      <c r="L85" s="5"/>
      <c r="M85" s="5"/>
      <c r="N85" s="5"/>
      <c r="O85" s="5"/>
      <c r="P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</row>
    <row r="86" spans="3:174" customFormat="1" x14ac:dyDescent="0.2">
      <c r="C86" s="3"/>
      <c r="D86" s="3"/>
      <c r="E86" s="3"/>
      <c r="F86" s="3"/>
      <c r="G86" s="3"/>
      <c r="H86" s="3"/>
      <c r="I86" s="3"/>
      <c r="J86" s="3"/>
      <c r="K86" s="3"/>
      <c r="L86" s="5"/>
      <c r="M86" s="5"/>
      <c r="N86" s="5"/>
      <c r="O86" s="5"/>
      <c r="P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</row>
    <row r="87" spans="3:174" customFormat="1" x14ac:dyDescent="0.2">
      <c r="C87" s="3"/>
      <c r="D87" s="3"/>
      <c r="E87" s="3"/>
      <c r="F87" s="3"/>
      <c r="G87" s="3"/>
      <c r="H87" s="3"/>
      <c r="I87" s="3"/>
      <c r="J87" s="3"/>
      <c r="K87" s="3"/>
      <c r="L87" s="5"/>
      <c r="M87" s="5"/>
      <c r="N87" s="5"/>
      <c r="O87" s="5"/>
      <c r="P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</row>
    <row r="88" spans="3:174" customFormat="1" x14ac:dyDescent="0.2">
      <c r="C88" s="3"/>
      <c r="D88" s="3"/>
      <c r="E88" s="3"/>
      <c r="F88" s="3"/>
      <c r="G88" s="3"/>
      <c r="H88" s="3"/>
      <c r="I88" s="3"/>
      <c r="J88" s="3"/>
      <c r="K88" s="3"/>
      <c r="L88" s="5"/>
      <c r="M88" s="5"/>
      <c r="N88" s="5"/>
      <c r="O88" s="5"/>
      <c r="P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</row>
    <row r="89" spans="3:174" customFormat="1" x14ac:dyDescent="0.2">
      <c r="C89" s="3"/>
      <c r="D89" s="3"/>
      <c r="E89" s="3"/>
      <c r="F89" s="3"/>
      <c r="G89" s="3"/>
      <c r="H89" s="3"/>
      <c r="I89" s="3"/>
      <c r="J89" s="3"/>
      <c r="K89" s="3"/>
      <c r="L89" s="5"/>
      <c r="M89" s="5"/>
      <c r="N89" s="5"/>
      <c r="O89" s="5"/>
      <c r="P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</row>
    <row r="90" spans="3:174" customFormat="1" x14ac:dyDescent="0.2">
      <c r="C90" s="3"/>
      <c r="D90" s="3"/>
      <c r="E90" s="3"/>
      <c r="F90" s="3"/>
      <c r="G90" s="3"/>
      <c r="H90" s="3"/>
      <c r="I90" s="3"/>
      <c r="J90" s="3"/>
      <c r="K90" s="3"/>
      <c r="L90" s="5"/>
      <c r="M90" s="5"/>
      <c r="N90" s="5"/>
      <c r="O90" s="5"/>
      <c r="P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</row>
    <row r="91" spans="3:174" customFormat="1" x14ac:dyDescent="0.2">
      <c r="C91" s="3"/>
      <c r="D91" s="3"/>
      <c r="E91" s="3"/>
      <c r="F91" s="3"/>
      <c r="G91" s="3"/>
      <c r="H91" s="3"/>
      <c r="I91" s="3"/>
      <c r="J91" s="3"/>
      <c r="K91" s="3"/>
      <c r="L91" s="5"/>
      <c r="M91" s="5"/>
      <c r="N91" s="5"/>
      <c r="O91" s="5"/>
      <c r="P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</row>
    <row r="92" spans="3:174" customFormat="1" x14ac:dyDescent="0.2">
      <c r="C92" s="3"/>
      <c r="D92" s="3"/>
      <c r="E92" s="3"/>
      <c r="F92" s="3"/>
      <c r="G92" s="3"/>
      <c r="H92" s="3"/>
      <c r="I92" s="3"/>
      <c r="J92" s="3"/>
      <c r="K92" s="3"/>
      <c r="L92" s="5"/>
      <c r="M92" s="5"/>
      <c r="N92" s="5"/>
      <c r="O92" s="5"/>
      <c r="P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</row>
    <row r="93" spans="3:174" customFormat="1" x14ac:dyDescent="0.2">
      <c r="C93" s="3"/>
      <c r="D93" s="3"/>
      <c r="E93" s="3"/>
      <c r="F93" s="3"/>
      <c r="G93" s="3"/>
      <c r="H93" s="3"/>
      <c r="I93" s="3"/>
      <c r="J93" s="3"/>
      <c r="K93" s="3"/>
      <c r="L93" s="5"/>
      <c r="M93" s="5"/>
      <c r="N93" s="5"/>
      <c r="O93" s="5"/>
      <c r="P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</row>
    <row r="94" spans="3:174" customFormat="1" x14ac:dyDescent="0.2">
      <c r="C94" s="3"/>
      <c r="D94" s="3"/>
      <c r="E94" s="3"/>
      <c r="F94" s="3"/>
      <c r="G94" s="3"/>
      <c r="H94" s="3"/>
      <c r="I94" s="3"/>
      <c r="J94" s="3"/>
      <c r="K94" s="3"/>
      <c r="L94" s="5"/>
      <c r="M94" s="5"/>
      <c r="N94" s="5"/>
      <c r="O94" s="5"/>
      <c r="P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</row>
    <row r="95" spans="3:174" customFormat="1" x14ac:dyDescent="0.2">
      <c r="C95" s="3"/>
      <c r="D95" s="3"/>
      <c r="E95" s="3"/>
      <c r="F95" s="3"/>
      <c r="G95" s="3"/>
      <c r="H95" s="3"/>
      <c r="I95" s="3"/>
      <c r="J95" s="3"/>
      <c r="K95" s="3"/>
      <c r="L95" s="5"/>
      <c r="M95" s="5"/>
      <c r="N95" s="5"/>
      <c r="O95" s="5"/>
      <c r="P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</row>
    <row r="96" spans="3:174" customFormat="1" x14ac:dyDescent="0.2">
      <c r="C96" s="3"/>
      <c r="D96" s="3"/>
      <c r="E96" s="3"/>
      <c r="F96" s="3"/>
      <c r="G96" s="3"/>
      <c r="H96" s="3"/>
      <c r="I96" s="3"/>
      <c r="J96" s="3"/>
      <c r="K96" s="3"/>
      <c r="L96" s="5"/>
      <c r="M96" s="5"/>
      <c r="N96" s="5"/>
      <c r="O96" s="5"/>
      <c r="P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</row>
    <row r="97" spans="21:174" customFormat="1" x14ac:dyDescent="0.2"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</row>
    <row r="98" spans="21:174" customFormat="1" x14ac:dyDescent="0.2"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</row>
    <row r="99" spans="21:174" customFormat="1" x14ac:dyDescent="0.2"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</row>
    <row r="100" spans="21:174" customFormat="1" x14ac:dyDescent="0.2"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</row>
    <row r="101" spans="21:174" customFormat="1" x14ac:dyDescent="0.2"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</row>
    <row r="102" spans="21:174" customFormat="1" x14ac:dyDescent="0.2"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</row>
    <row r="103" spans="21:174" customFormat="1" x14ac:dyDescent="0.2"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</row>
    <row r="104" spans="21:174" customFormat="1" x14ac:dyDescent="0.2"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</row>
    <row r="105" spans="21:174" customFormat="1" x14ac:dyDescent="0.2"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</row>
    <row r="106" spans="21:174" customFormat="1" x14ac:dyDescent="0.2"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</row>
    <row r="107" spans="21:174" customFormat="1" x14ac:dyDescent="0.2"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</row>
    <row r="108" spans="21:174" customFormat="1" x14ac:dyDescent="0.2"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</row>
    <row r="109" spans="21:174" customFormat="1" x14ac:dyDescent="0.2"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</row>
    <row r="110" spans="21:174" customFormat="1" x14ac:dyDescent="0.2"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</row>
    <row r="111" spans="21:174" customFormat="1" x14ac:dyDescent="0.2"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</row>
    <row r="112" spans="21:174" customFormat="1" x14ac:dyDescent="0.2"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</row>
    <row r="113" spans="21:174" customFormat="1" x14ac:dyDescent="0.2"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</row>
    <row r="114" spans="21:174" customFormat="1" x14ac:dyDescent="0.2"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</row>
    <row r="115" spans="21:174" customFormat="1" x14ac:dyDescent="0.2"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</row>
    <row r="116" spans="21:174" customFormat="1" x14ac:dyDescent="0.2"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</row>
    <row r="117" spans="21:174" customFormat="1" x14ac:dyDescent="0.2"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</row>
    <row r="118" spans="21:174" customFormat="1" x14ac:dyDescent="0.2"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</row>
    <row r="119" spans="21:174" customFormat="1" x14ac:dyDescent="0.2"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</row>
    <row r="120" spans="21:174" customFormat="1" x14ac:dyDescent="0.2"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</row>
    <row r="121" spans="21:174" customFormat="1" x14ac:dyDescent="0.2"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</row>
    <row r="122" spans="21:174" customFormat="1" x14ac:dyDescent="0.2"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</row>
    <row r="123" spans="21:174" customFormat="1" x14ac:dyDescent="0.2"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</row>
    <row r="124" spans="21:174" customFormat="1" x14ac:dyDescent="0.2"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</row>
    <row r="125" spans="21:174" customFormat="1" x14ac:dyDescent="0.2"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</row>
    <row r="126" spans="21:174" customFormat="1" x14ac:dyDescent="0.2"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</row>
    <row r="127" spans="21:174" customFormat="1" x14ac:dyDescent="0.2"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</row>
    <row r="128" spans="21:174" customFormat="1" x14ac:dyDescent="0.2"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</row>
    <row r="129" spans="21:174" customFormat="1" x14ac:dyDescent="0.2"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</row>
    <row r="130" spans="21:174" customFormat="1" x14ac:dyDescent="0.2"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</row>
    <row r="131" spans="21:174" customFormat="1" x14ac:dyDescent="0.2"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</row>
    <row r="132" spans="21:174" customFormat="1" x14ac:dyDescent="0.2"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</row>
    <row r="133" spans="21:174" customFormat="1" x14ac:dyDescent="0.2"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</row>
    <row r="134" spans="21:174" customFormat="1" x14ac:dyDescent="0.2"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</row>
    <row r="135" spans="21:174" customFormat="1" x14ac:dyDescent="0.2"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</row>
    <row r="136" spans="21:174" customFormat="1" x14ac:dyDescent="0.2"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</row>
    <row r="137" spans="21:174" customFormat="1" x14ac:dyDescent="0.2"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</row>
    <row r="138" spans="21:174" customFormat="1" x14ac:dyDescent="0.2"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</row>
    <row r="139" spans="21:174" customFormat="1" x14ac:dyDescent="0.2"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</row>
    <row r="140" spans="21:174" customFormat="1" x14ac:dyDescent="0.2"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</row>
    <row r="141" spans="21:174" customFormat="1" x14ac:dyDescent="0.2"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</row>
    <row r="142" spans="21:174" customFormat="1" x14ac:dyDescent="0.2"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</row>
    <row r="143" spans="21:174" customFormat="1" x14ac:dyDescent="0.2"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</row>
    <row r="144" spans="21:174" customFormat="1" x14ac:dyDescent="0.2"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</row>
    <row r="145" spans="21:174" customFormat="1" x14ac:dyDescent="0.2"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</row>
    <row r="146" spans="21:174" customFormat="1" x14ac:dyDescent="0.2"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</row>
    <row r="147" spans="21:174" customFormat="1" x14ac:dyDescent="0.2"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</row>
    <row r="148" spans="21:174" customFormat="1" x14ac:dyDescent="0.2"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</row>
    <row r="149" spans="21:174" customFormat="1" x14ac:dyDescent="0.2"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</row>
    <row r="150" spans="21:174" customFormat="1" x14ac:dyDescent="0.2"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</row>
    <row r="151" spans="21:174" customFormat="1" x14ac:dyDescent="0.2"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</row>
    <row r="152" spans="21:174" customFormat="1" x14ac:dyDescent="0.2"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</row>
    <row r="153" spans="21:174" customFormat="1" x14ac:dyDescent="0.2"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</row>
    <row r="154" spans="21:174" customFormat="1" x14ac:dyDescent="0.2"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</row>
    <row r="155" spans="21:174" customFormat="1" x14ac:dyDescent="0.2"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</row>
    <row r="156" spans="21:174" customFormat="1" x14ac:dyDescent="0.2"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</row>
    <row r="157" spans="21:174" customFormat="1" x14ac:dyDescent="0.2"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</row>
    <row r="158" spans="21:174" customFormat="1" x14ac:dyDescent="0.2"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</row>
    <row r="159" spans="21:174" customFormat="1" x14ac:dyDescent="0.2"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</row>
    <row r="160" spans="21:174" customFormat="1" x14ac:dyDescent="0.2"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</row>
    <row r="161" spans="21:174" customFormat="1" x14ac:dyDescent="0.2"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</row>
    <row r="162" spans="21:174" customFormat="1" x14ac:dyDescent="0.2"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</row>
    <row r="163" spans="21:174" customFormat="1" x14ac:dyDescent="0.2"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</row>
    <row r="164" spans="21:174" customFormat="1" x14ac:dyDescent="0.2"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</row>
    <row r="165" spans="21:174" customFormat="1" x14ac:dyDescent="0.2"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</row>
    <row r="166" spans="21:174" customFormat="1" x14ac:dyDescent="0.2"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</row>
    <row r="167" spans="21:174" customFormat="1" x14ac:dyDescent="0.2"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</row>
    <row r="168" spans="21:174" customFormat="1" x14ac:dyDescent="0.2"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</row>
    <row r="169" spans="21:174" customFormat="1" x14ac:dyDescent="0.2"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</row>
    <row r="170" spans="21:174" customFormat="1" x14ac:dyDescent="0.2"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</row>
    <row r="171" spans="21:174" customFormat="1" x14ac:dyDescent="0.2"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</row>
    <row r="172" spans="21:174" customFormat="1" x14ac:dyDescent="0.2"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</row>
    <row r="173" spans="21:174" customFormat="1" x14ac:dyDescent="0.2"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</row>
    <row r="174" spans="21:174" customFormat="1" x14ac:dyDescent="0.2"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</row>
    <row r="175" spans="21:174" customFormat="1" x14ac:dyDescent="0.2"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</row>
    <row r="176" spans="21:174" customFormat="1" x14ac:dyDescent="0.2"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</row>
    <row r="177" spans="21:174" customFormat="1" x14ac:dyDescent="0.2"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</row>
    <row r="178" spans="21:174" customFormat="1" x14ac:dyDescent="0.2"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</row>
    <row r="179" spans="21:174" customFormat="1" x14ac:dyDescent="0.2"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</row>
    <row r="180" spans="21:174" customFormat="1" x14ac:dyDescent="0.2"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</row>
    <row r="181" spans="21:174" customFormat="1" x14ac:dyDescent="0.2"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</row>
    <row r="182" spans="21:174" customFormat="1" x14ac:dyDescent="0.2"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</row>
    <row r="183" spans="21:174" customFormat="1" x14ac:dyDescent="0.2"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</row>
    <row r="184" spans="21:174" customFormat="1" x14ac:dyDescent="0.2"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</row>
    <row r="185" spans="21:174" customFormat="1" x14ac:dyDescent="0.2"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</row>
    <row r="186" spans="21:174" customFormat="1" x14ac:dyDescent="0.2"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</row>
    <row r="187" spans="21:174" customFormat="1" x14ac:dyDescent="0.2"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</row>
    <row r="188" spans="21:174" customFormat="1" x14ac:dyDescent="0.2"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</row>
    <row r="189" spans="21:174" customFormat="1" x14ac:dyDescent="0.2"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</row>
    <row r="190" spans="21:174" customFormat="1" x14ac:dyDescent="0.2"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</row>
    <row r="191" spans="21:174" customFormat="1" x14ac:dyDescent="0.2"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</row>
    <row r="192" spans="21:174" customFormat="1" x14ac:dyDescent="0.2"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</row>
    <row r="193" spans="21:174" customFormat="1" x14ac:dyDescent="0.2"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</row>
    <row r="194" spans="21:174" customFormat="1" x14ac:dyDescent="0.2"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</row>
    <row r="195" spans="21:174" customFormat="1" x14ac:dyDescent="0.2"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</row>
    <row r="196" spans="21:174" customFormat="1" x14ac:dyDescent="0.2"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</row>
    <row r="197" spans="21:174" customFormat="1" x14ac:dyDescent="0.2"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</row>
    <row r="198" spans="21:174" customFormat="1" x14ac:dyDescent="0.2"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</row>
    <row r="199" spans="21:174" customFormat="1" x14ac:dyDescent="0.2"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</row>
    <row r="200" spans="21:174" customFormat="1" x14ac:dyDescent="0.2"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</row>
    <row r="201" spans="21:174" customFormat="1" x14ac:dyDescent="0.2"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</row>
    <row r="202" spans="21:174" customFormat="1" x14ac:dyDescent="0.2"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</row>
    <row r="203" spans="21:174" customFormat="1" x14ac:dyDescent="0.2"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</row>
    <row r="204" spans="21:174" customFormat="1" x14ac:dyDescent="0.2"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</row>
    <row r="205" spans="21:174" customFormat="1" x14ac:dyDescent="0.2"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</row>
    <row r="206" spans="21:174" customFormat="1" x14ac:dyDescent="0.2"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</row>
    <row r="207" spans="21:174" customFormat="1" x14ac:dyDescent="0.2"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</row>
    <row r="208" spans="21:174" customFormat="1" x14ac:dyDescent="0.2"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</row>
    <row r="209" spans="21:174" customFormat="1" x14ac:dyDescent="0.2"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</row>
    <row r="210" spans="21:174" customFormat="1" x14ac:dyDescent="0.2"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</row>
    <row r="211" spans="21:174" customFormat="1" x14ac:dyDescent="0.2"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</row>
    <row r="212" spans="21:174" customFormat="1" x14ac:dyDescent="0.2"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</row>
    <row r="213" spans="21:174" customFormat="1" x14ac:dyDescent="0.2"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</row>
    <row r="214" spans="21:174" customFormat="1" x14ac:dyDescent="0.2"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</row>
    <row r="215" spans="21:174" customFormat="1" x14ac:dyDescent="0.2"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</row>
    <row r="216" spans="21:174" customFormat="1" x14ac:dyDescent="0.2"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</row>
    <row r="217" spans="21:174" customFormat="1" x14ac:dyDescent="0.2"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</row>
    <row r="218" spans="21:174" customFormat="1" x14ac:dyDescent="0.2"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</row>
    <row r="219" spans="21:174" customFormat="1" x14ac:dyDescent="0.2"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</row>
    <row r="220" spans="21:174" customFormat="1" x14ac:dyDescent="0.2"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</row>
    <row r="221" spans="21:174" customFormat="1" x14ac:dyDescent="0.2"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</row>
    <row r="222" spans="21:174" customFormat="1" x14ac:dyDescent="0.2"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</row>
    <row r="223" spans="21:174" customFormat="1" x14ac:dyDescent="0.2"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</row>
    <row r="224" spans="21:174" customFormat="1" x14ac:dyDescent="0.2"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</row>
    <row r="225" spans="21:174" customFormat="1" x14ac:dyDescent="0.2"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</row>
    <row r="226" spans="21:174" customFormat="1" x14ac:dyDescent="0.2"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</row>
    <row r="227" spans="21:174" customFormat="1" x14ac:dyDescent="0.2"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</row>
    <row r="228" spans="21:174" customFormat="1" x14ac:dyDescent="0.2"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</row>
    <row r="229" spans="21:174" customFormat="1" x14ac:dyDescent="0.2"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</row>
    <row r="230" spans="21:174" customFormat="1" x14ac:dyDescent="0.2"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</row>
    <row r="231" spans="21:174" customFormat="1" x14ac:dyDescent="0.2"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</row>
    <row r="232" spans="21:174" customFormat="1" x14ac:dyDescent="0.2"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</row>
    <row r="233" spans="21:174" customFormat="1" x14ac:dyDescent="0.2"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</row>
    <row r="234" spans="21:174" customFormat="1" x14ac:dyDescent="0.2"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</row>
    <row r="235" spans="21:174" customFormat="1" x14ac:dyDescent="0.2"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</row>
    <row r="236" spans="21:174" customFormat="1" x14ac:dyDescent="0.2"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</row>
    <row r="237" spans="21:174" customFormat="1" x14ac:dyDescent="0.2"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</row>
    <row r="238" spans="21:174" customFormat="1" x14ac:dyDescent="0.2"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</row>
    <row r="239" spans="21:174" customFormat="1" x14ac:dyDescent="0.2"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</row>
    <row r="240" spans="21:174" customFormat="1" x14ac:dyDescent="0.2"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</row>
    <row r="241" spans="21:174" customFormat="1" x14ac:dyDescent="0.2"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</row>
    <row r="242" spans="21:174" customFormat="1" x14ac:dyDescent="0.2"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</row>
    <row r="243" spans="21:174" customFormat="1" x14ac:dyDescent="0.2"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</row>
    <row r="244" spans="21:174" customFormat="1" x14ac:dyDescent="0.2"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</row>
    <row r="245" spans="21:174" customFormat="1" x14ac:dyDescent="0.2"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</row>
    <row r="246" spans="21:174" customFormat="1" x14ac:dyDescent="0.2"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</row>
    <row r="247" spans="21:174" customFormat="1" x14ac:dyDescent="0.2"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</row>
    <row r="248" spans="21:174" customFormat="1" x14ac:dyDescent="0.2"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</row>
    <row r="249" spans="21:174" customFormat="1" x14ac:dyDescent="0.2"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</row>
    <row r="250" spans="21:174" customFormat="1" x14ac:dyDescent="0.2"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</row>
    <row r="251" spans="21:174" customFormat="1" x14ac:dyDescent="0.2"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</row>
    <row r="252" spans="21:174" customFormat="1" x14ac:dyDescent="0.2"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</row>
    <row r="253" spans="21:174" customFormat="1" x14ac:dyDescent="0.2"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</row>
    <row r="254" spans="21:174" customFormat="1" x14ac:dyDescent="0.2"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</row>
    <row r="255" spans="21:174" customFormat="1" x14ac:dyDescent="0.2"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</row>
    <row r="256" spans="21:174" customFormat="1" x14ac:dyDescent="0.2"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</row>
    <row r="257" spans="21:174" customFormat="1" x14ac:dyDescent="0.2"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</row>
    <row r="258" spans="21:174" customFormat="1" x14ac:dyDescent="0.2"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</row>
    <row r="259" spans="21:174" customFormat="1" x14ac:dyDescent="0.2"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</row>
    <row r="260" spans="21:174" customFormat="1" x14ac:dyDescent="0.2"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</row>
    <row r="261" spans="21:174" customFormat="1" x14ac:dyDescent="0.2"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</row>
    <row r="262" spans="21:174" customFormat="1" x14ac:dyDescent="0.2"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</row>
    <row r="263" spans="21:174" customFormat="1" x14ac:dyDescent="0.2"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</row>
    <row r="264" spans="21:174" customFormat="1" x14ac:dyDescent="0.2"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</row>
    <row r="265" spans="21:174" customFormat="1" x14ac:dyDescent="0.2"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</row>
    <row r="266" spans="21:174" customFormat="1" x14ac:dyDescent="0.2"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</row>
    <row r="267" spans="21:174" customFormat="1" x14ac:dyDescent="0.2"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</row>
    <row r="268" spans="21:174" customFormat="1" x14ac:dyDescent="0.2"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</row>
    <row r="269" spans="21:174" customFormat="1" x14ac:dyDescent="0.2"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</row>
    <row r="270" spans="21:174" customFormat="1" x14ac:dyDescent="0.2"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</row>
    <row r="271" spans="21:174" customFormat="1" x14ac:dyDescent="0.2"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</row>
    <row r="272" spans="21:174" customFormat="1" x14ac:dyDescent="0.2"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</row>
    <row r="273" spans="21:174" customFormat="1" x14ac:dyDescent="0.2"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</row>
    <row r="274" spans="21:174" customFormat="1" x14ac:dyDescent="0.2"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</row>
    <row r="275" spans="21:174" customFormat="1" x14ac:dyDescent="0.2"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</row>
    <row r="276" spans="21:174" customFormat="1" x14ac:dyDescent="0.2"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</row>
    <row r="277" spans="21:174" customFormat="1" x14ac:dyDescent="0.2"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</row>
    <row r="278" spans="21:174" customFormat="1" x14ac:dyDescent="0.2"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</row>
    <row r="279" spans="21:174" customFormat="1" x14ac:dyDescent="0.2"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</row>
    <row r="280" spans="21:174" customFormat="1" x14ac:dyDescent="0.2"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</row>
    <row r="281" spans="21:174" customFormat="1" x14ac:dyDescent="0.2"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</row>
    <row r="282" spans="21:174" customFormat="1" x14ac:dyDescent="0.2"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</row>
    <row r="283" spans="21:174" customFormat="1" x14ac:dyDescent="0.2"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</row>
    <row r="284" spans="21:174" customFormat="1" x14ac:dyDescent="0.2"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</row>
    <row r="285" spans="21:174" customFormat="1" x14ac:dyDescent="0.2"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</row>
    <row r="286" spans="21:174" customFormat="1" x14ac:dyDescent="0.2"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</row>
    <row r="287" spans="21:174" customFormat="1" x14ac:dyDescent="0.2"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</row>
    <row r="288" spans="21:174" customFormat="1" x14ac:dyDescent="0.2"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</row>
    <row r="289" spans="21:174" customFormat="1" x14ac:dyDescent="0.2"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</row>
    <row r="290" spans="21:174" customFormat="1" x14ac:dyDescent="0.2"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</row>
    <row r="291" spans="21:174" customFormat="1" x14ac:dyDescent="0.2"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</row>
    <row r="292" spans="21:174" customFormat="1" x14ac:dyDescent="0.2"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</row>
    <row r="293" spans="21:174" customFormat="1" x14ac:dyDescent="0.2"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</row>
    <row r="294" spans="21:174" customFormat="1" x14ac:dyDescent="0.2"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</row>
    <row r="295" spans="21:174" customFormat="1" x14ac:dyDescent="0.2"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</row>
    <row r="296" spans="21:174" customFormat="1" x14ac:dyDescent="0.2"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</row>
    <row r="297" spans="21:174" customFormat="1" x14ac:dyDescent="0.2"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</row>
    <row r="298" spans="21:174" customFormat="1" x14ac:dyDescent="0.2"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</row>
    <row r="299" spans="21:174" customFormat="1" x14ac:dyDescent="0.2"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</row>
    <row r="300" spans="21:174" customFormat="1" x14ac:dyDescent="0.2"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</row>
    <row r="301" spans="21:174" customFormat="1" x14ac:dyDescent="0.2"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</row>
    <row r="302" spans="21:174" customFormat="1" x14ac:dyDescent="0.2"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</row>
    <row r="303" spans="21:174" customFormat="1" x14ac:dyDescent="0.2"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</row>
    <row r="304" spans="21:174" customFormat="1" x14ac:dyDescent="0.2"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</row>
    <row r="305" spans="21:174" customFormat="1" x14ac:dyDescent="0.2"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</row>
    <row r="306" spans="21:174" customFormat="1" x14ac:dyDescent="0.2"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</row>
    <row r="307" spans="21:174" customFormat="1" x14ac:dyDescent="0.2"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</row>
    <row r="308" spans="21:174" customFormat="1" x14ac:dyDescent="0.2"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</row>
    <row r="309" spans="21:174" customFormat="1" x14ac:dyDescent="0.2"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</row>
    <row r="310" spans="21:174" customFormat="1" x14ac:dyDescent="0.2"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</row>
    <row r="311" spans="21:174" customFormat="1" x14ac:dyDescent="0.2"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</row>
    <row r="312" spans="21:174" customFormat="1" x14ac:dyDescent="0.2"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</row>
    <row r="313" spans="21:174" customFormat="1" x14ac:dyDescent="0.2"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</row>
    <row r="314" spans="21:174" customFormat="1" x14ac:dyDescent="0.2"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</row>
    <row r="315" spans="21:174" customFormat="1" x14ac:dyDescent="0.2"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</row>
    <row r="316" spans="21:174" customFormat="1" x14ac:dyDescent="0.2"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</row>
    <row r="317" spans="21:174" customFormat="1" x14ac:dyDescent="0.2"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</row>
    <row r="318" spans="21:174" customFormat="1" x14ac:dyDescent="0.2"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</row>
    <row r="319" spans="21:174" customFormat="1" x14ac:dyDescent="0.2"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</row>
    <row r="320" spans="21:174" customFormat="1" x14ac:dyDescent="0.2"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</row>
    <row r="321" spans="21:174" customFormat="1" x14ac:dyDescent="0.2"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</row>
    <row r="322" spans="21:174" customFormat="1" x14ac:dyDescent="0.2"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</row>
    <row r="323" spans="21:174" customFormat="1" x14ac:dyDescent="0.2"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</row>
    <row r="324" spans="21:174" customFormat="1" x14ac:dyDescent="0.2"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</row>
    <row r="325" spans="21:174" customFormat="1" x14ac:dyDescent="0.2"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</row>
    <row r="326" spans="21:174" customFormat="1" x14ac:dyDescent="0.2"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</row>
    <row r="327" spans="21:174" customFormat="1" x14ac:dyDescent="0.2"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</row>
    <row r="328" spans="21:174" customFormat="1" x14ac:dyDescent="0.2"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</row>
    <row r="329" spans="21:174" customFormat="1" x14ac:dyDescent="0.2"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</row>
    <row r="330" spans="21:174" customFormat="1" x14ac:dyDescent="0.2"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</row>
    <row r="331" spans="21:174" customFormat="1" x14ac:dyDescent="0.2"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</row>
    <row r="332" spans="21:174" customFormat="1" x14ac:dyDescent="0.2"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</row>
    <row r="333" spans="21:174" customFormat="1" x14ac:dyDescent="0.2"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</row>
    <row r="334" spans="21:174" customFormat="1" x14ac:dyDescent="0.2"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</row>
    <row r="335" spans="21:174" customFormat="1" x14ac:dyDescent="0.2"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</row>
    <row r="336" spans="21:174" customFormat="1" x14ac:dyDescent="0.2"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</row>
    <row r="337" spans="21:174" customFormat="1" x14ac:dyDescent="0.2"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</row>
    <row r="338" spans="21:174" customFormat="1" x14ac:dyDescent="0.2"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</row>
    <row r="339" spans="21:174" customFormat="1" x14ac:dyDescent="0.2"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</row>
    <row r="340" spans="21:174" customFormat="1" x14ac:dyDescent="0.2"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</row>
    <row r="341" spans="21:174" customFormat="1" x14ac:dyDescent="0.2"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</row>
    <row r="342" spans="21:174" customFormat="1" x14ac:dyDescent="0.2"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</row>
    <row r="343" spans="21:174" customFormat="1" x14ac:dyDescent="0.2"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</row>
    <row r="344" spans="21:174" customFormat="1" x14ac:dyDescent="0.2"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</row>
    <row r="345" spans="21:174" customFormat="1" x14ac:dyDescent="0.2"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</row>
    <row r="346" spans="21:174" customFormat="1" x14ac:dyDescent="0.2"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</row>
    <row r="347" spans="21:174" customFormat="1" x14ac:dyDescent="0.2"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</row>
    <row r="348" spans="21:174" customFormat="1" x14ac:dyDescent="0.2"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</row>
    <row r="349" spans="21:174" customFormat="1" x14ac:dyDescent="0.2"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</row>
    <row r="350" spans="21:174" customFormat="1" x14ac:dyDescent="0.2"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</row>
    <row r="351" spans="21:174" customFormat="1" x14ac:dyDescent="0.2"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</row>
    <row r="352" spans="21:174" customFormat="1" x14ac:dyDescent="0.2"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</row>
    <row r="353" spans="21:174" customFormat="1" x14ac:dyDescent="0.2"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</row>
    <row r="354" spans="21:174" customFormat="1" x14ac:dyDescent="0.2"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</row>
    <row r="355" spans="21:174" customFormat="1" x14ac:dyDescent="0.2"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</row>
    <row r="356" spans="21:174" customFormat="1" x14ac:dyDescent="0.2"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</row>
    <row r="357" spans="21:174" customFormat="1" x14ac:dyDescent="0.2"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</row>
    <row r="358" spans="21:174" customFormat="1" x14ac:dyDescent="0.2"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</row>
    <row r="359" spans="21:174" customFormat="1" x14ac:dyDescent="0.2"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</row>
    <row r="360" spans="21:174" customFormat="1" x14ac:dyDescent="0.2"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</row>
    <row r="361" spans="21:174" customFormat="1" x14ac:dyDescent="0.2"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</row>
    <row r="362" spans="21:174" customFormat="1" x14ac:dyDescent="0.2"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</row>
    <row r="363" spans="21:174" customFormat="1" x14ac:dyDescent="0.2"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</row>
    <row r="364" spans="21:174" customFormat="1" x14ac:dyDescent="0.2"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</row>
    <row r="365" spans="21:174" customFormat="1" x14ac:dyDescent="0.2"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</row>
    <row r="366" spans="21:174" customFormat="1" x14ac:dyDescent="0.2"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</row>
    <row r="367" spans="21:174" customFormat="1" x14ac:dyDescent="0.2"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</row>
    <row r="368" spans="21:174" customFormat="1" x14ac:dyDescent="0.2"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</row>
    <row r="369" spans="21:174" customFormat="1" x14ac:dyDescent="0.2"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</row>
    <row r="370" spans="21:174" customFormat="1" x14ac:dyDescent="0.2"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</row>
    <row r="371" spans="21:174" customFormat="1" x14ac:dyDescent="0.2"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</row>
    <row r="372" spans="21:174" customFormat="1" x14ac:dyDescent="0.2"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</row>
    <row r="373" spans="21:174" customFormat="1" x14ac:dyDescent="0.2"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</row>
    <row r="374" spans="21:174" customFormat="1" x14ac:dyDescent="0.2"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</row>
    <row r="375" spans="21:174" customFormat="1" x14ac:dyDescent="0.2"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</row>
    <row r="376" spans="21:174" customFormat="1" x14ac:dyDescent="0.2"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</row>
    <row r="377" spans="21:174" customFormat="1" x14ac:dyDescent="0.2"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</row>
    <row r="378" spans="21:174" customFormat="1" x14ac:dyDescent="0.2"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</row>
    <row r="379" spans="21:174" customFormat="1" x14ac:dyDescent="0.2"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</row>
    <row r="380" spans="21:174" customFormat="1" x14ac:dyDescent="0.2"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</row>
    <row r="381" spans="21:174" customFormat="1" x14ac:dyDescent="0.2"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</row>
    <row r="382" spans="21:174" customFormat="1" x14ac:dyDescent="0.2"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</row>
    <row r="383" spans="21:174" customFormat="1" x14ac:dyDescent="0.2"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</row>
    <row r="384" spans="21:174" customFormat="1" x14ac:dyDescent="0.2"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</row>
    <row r="385" spans="21:174" customFormat="1" x14ac:dyDescent="0.2"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</row>
    <row r="386" spans="21:174" customFormat="1" x14ac:dyDescent="0.2"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</row>
    <row r="387" spans="21:174" customFormat="1" x14ac:dyDescent="0.2"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</row>
    <row r="388" spans="21:174" customFormat="1" x14ac:dyDescent="0.2"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</row>
    <row r="389" spans="21:174" customFormat="1" x14ac:dyDescent="0.2"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</row>
    <row r="390" spans="21:174" customFormat="1" x14ac:dyDescent="0.2"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</row>
    <row r="391" spans="21:174" customFormat="1" x14ac:dyDescent="0.2"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</row>
    <row r="392" spans="21:174" customFormat="1" x14ac:dyDescent="0.2"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</row>
    <row r="393" spans="21:174" customFormat="1" x14ac:dyDescent="0.2"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</row>
    <row r="394" spans="21:174" customFormat="1" x14ac:dyDescent="0.2"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</row>
    <row r="395" spans="21:174" customFormat="1" x14ac:dyDescent="0.2"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</row>
    <row r="396" spans="21:174" customFormat="1" x14ac:dyDescent="0.2"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</row>
    <row r="397" spans="21:174" customFormat="1" x14ac:dyDescent="0.2"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</row>
    <row r="398" spans="21:174" customFormat="1" x14ac:dyDescent="0.2"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</row>
    <row r="399" spans="21:174" customFormat="1" x14ac:dyDescent="0.2"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</row>
    <row r="400" spans="21:174" customFormat="1" x14ac:dyDescent="0.2"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</row>
    <row r="401" spans="21:174" customFormat="1" x14ac:dyDescent="0.2"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</row>
    <row r="402" spans="21:174" customFormat="1" x14ac:dyDescent="0.2"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</row>
    <row r="403" spans="21:174" customFormat="1" x14ac:dyDescent="0.2"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</row>
    <row r="404" spans="21:174" customFormat="1" x14ac:dyDescent="0.2"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</row>
    <row r="405" spans="21:174" customFormat="1" x14ac:dyDescent="0.2"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</row>
    <row r="406" spans="21:174" customFormat="1" x14ac:dyDescent="0.2"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</row>
    <row r="407" spans="21:174" customFormat="1" x14ac:dyDescent="0.2"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</row>
    <row r="408" spans="21:174" customFormat="1" x14ac:dyDescent="0.2"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</row>
    <row r="409" spans="21:174" customFormat="1" x14ac:dyDescent="0.2"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</row>
    <row r="410" spans="21:174" customFormat="1" x14ac:dyDescent="0.2"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</row>
    <row r="411" spans="21:174" customFormat="1" x14ac:dyDescent="0.2"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</row>
    <row r="412" spans="21:174" customFormat="1" x14ac:dyDescent="0.2"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</row>
    <row r="413" spans="21:174" customFormat="1" x14ac:dyDescent="0.2"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</row>
    <row r="414" spans="21:174" customFormat="1" x14ac:dyDescent="0.2"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</row>
    <row r="415" spans="21:174" customFormat="1" x14ac:dyDescent="0.2"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</row>
    <row r="416" spans="21:174" customFormat="1" x14ac:dyDescent="0.2"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</row>
    <row r="417" spans="21:174" customFormat="1" x14ac:dyDescent="0.2"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</row>
    <row r="418" spans="21:174" customFormat="1" x14ac:dyDescent="0.2"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</row>
    <row r="419" spans="21:174" customFormat="1" x14ac:dyDescent="0.2"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</row>
    <row r="420" spans="21:174" customFormat="1" x14ac:dyDescent="0.2"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</row>
    <row r="421" spans="21:174" customFormat="1" x14ac:dyDescent="0.2"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</row>
    <row r="422" spans="21:174" customFormat="1" x14ac:dyDescent="0.2"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</row>
    <row r="423" spans="21:174" customFormat="1" x14ac:dyDescent="0.2"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</row>
    <row r="424" spans="21:174" customFormat="1" x14ac:dyDescent="0.2"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</row>
    <row r="425" spans="21:174" customFormat="1" x14ac:dyDescent="0.2"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</row>
    <row r="426" spans="21:174" customFormat="1" x14ac:dyDescent="0.2"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</row>
    <row r="427" spans="21:174" customFormat="1" x14ac:dyDescent="0.2"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</row>
    <row r="428" spans="21:174" customFormat="1" x14ac:dyDescent="0.2"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</row>
    <row r="429" spans="21:174" customFormat="1" x14ac:dyDescent="0.2"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</row>
    <row r="430" spans="21:174" customFormat="1" x14ac:dyDescent="0.2"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</row>
    <row r="431" spans="21:174" customFormat="1" x14ac:dyDescent="0.2"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</row>
    <row r="432" spans="21:174" customFormat="1" x14ac:dyDescent="0.2"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</row>
    <row r="433" spans="21:174" customFormat="1" x14ac:dyDescent="0.2"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</row>
    <row r="434" spans="21:174" customFormat="1" x14ac:dyDescent="0.2"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</row>
    <row r="435" spans="21:174" customFormat="1" x14ac:dyDescent="0.2"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</row>
    <row r="436" spans="21:174" customFormat="1" x14ac:dyDescent="0.2"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</row>
    <row r="437" spans="21:174" customFormat="1" x14ac:dyDescent="0.2"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</row>
    <row r="438" spans="21:174" customFormat="1" x14ac:dyDescent="0.2"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</row>
    <row r="439" spans="21:174" customFormat="1" x14ac:dyDescent="0.2"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</row>
    <row r="440" spans="21:174" customFormat="1" x14ac:dyDescent="0.2"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</row>
    <row r="441" spans="21:174" customFormat="1" x14ac:dyDescent="0.2"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</row>
    <row r="442" spans="21:174" customFormat="1" x14ac:dyDescent="0.2"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</row>
    <row r="443" spans="21:174" customFormat="1" x14ac:dyDescent="0.2"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</row>
    <row r="444" spans="21:174" customFormat="1" x14ac:dyDescent="0.2"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</row>
    <row r="445" spans="21:174" customFormat="1" x14ac:dyDescent="0.2"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</row>
    <row r="446" spans="21:174" customFormat="1" x14ac:dyDescent="0.2"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</row>
    <row r="447" spans="21:174" customFormat="1" x14ac:dyDescent="0.2"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</row>
    <row r="448" spans="21:174" customFormat="1" x14ac:dyDescent="0.2"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</row>
    <row r="449" spans="21:174" customFormat="1" x14ac:dyDescent="0.2"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</row>
    <row r="450" spans="21:174" customFormat="1" x14ac:dyDescent="0.2"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</row>
    <row r="451" spans="21:174" customFormat="1" x14ac:dyDescent="0.2"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</row>
    <row r="452" spans="21:174" customFormat="1" x14ac:dyDescent="0.2"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</row>
    <row r="453" spans="21:174" customFormat="1" x14ac:dyDescent="0.2"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</row>
    <row r="454" spans="21:174" customFormat="1" x14ac:dyDescent="0.2"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</row>
    <row r="455" spans="21:174" customFormat="1" x14ac:dyDescent="0.2"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</row>
    <row r="456" spans="21:174" customFormat="1" x14ac:dyDescent="0.2"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</row>
    <row r="457" spans="21:174" customFormat="1" x14ac:dyDescent="0.2"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</row>
    <row r="458" spans="21:174" customFormat="1" x14ac:dyDescent="0.2"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</row>
    <row r="459" spans="21:174" customFormat="1" x14ac:dyDescent="0.2"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</row>
    <row r="460" spans="21:174" customFormat="1" x14ac:dyDescent="0.2"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</row>
    <row r="461" spans="21:174" customFormat="1" x14ac:dyDescent="0.2"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</row>
    <row r="462" spans="21:174" customFormat="1" x14ac:dyDescent="0.2"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</row>
    <row r="463" spans="21:174" customFormat="1" x14ac:dyDescent="0.2"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</row>
    <row r="464" spans="21:174" customFormat="1" x14ac:dyDescent="0.2"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</row>
    <row r="465" spans="21:174" customFormat="1" x14ac:dyDescent="0.2"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</row>
    <row r="466" spans="21:174" customFormat="1" x14ac:dyDescent="0.2"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</row>
    <row r="467" spans="21:174" customFormat="1" x14ac:dyDescent="0.2"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</row>
    <row r="468" spans="21:174" customFormat="1" x14ac:dyDescent="0.2"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</row>
    <row r="469" spans="21:174" customFormat="1" x14ac:dyDescent="0.2"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</row>
    <row r="470" spans="21:174" customFormat="1" x14ac:dyDescent="0.2"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</row>
    <row r="471" spans="21:174" customFormat="1" x14ac:dyDescent="0.2"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</row>
    <row r="472" spans="21:174" customFormat="1" x14ac:dyDescent="0.2"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</row>
    <row r="473" spans="21:174" customFormat="1" x14ac:dyDescent="0.2"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</row>
    <row r="474" spans="21:174" customFormat="1" x14ac:dyDescent="0.2"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</row>
    <row r="475" spans="21:174" customFormat="1" x14ac:dyDescent="0.2"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</row>
    <row r="476" spans="21:174" customFormat="1" x14ac:dyDescent="0.2"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</row>
    <row r="477" spans="21:174" customFormat="1" x14ac:dyDescent="0.2"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</row>
    <row r="478" spans="21:174" customFormat="1" x14ac:dyDescent="0.2"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</row>
    <row r="479" spans="21:174" customFormat="1" x14ac:dyDescent="0.2"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</row>
    <row r="480" spans="21:174" customFormat="1" x14ac:dyDescent="0.2"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</row>
    <row r="481" spans="21:174" customFormat="1" x14ac:dyDescent="0.2"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</row>
    <row r="482" spans="21:174" customFormat="1" x14ac:dyDescent="0.2"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</row>
    <row r="483" spans="21:174" customFormat="1" x14ac:dyDescent="0.2"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</row>
    <row r="484" spans="21:174" customFormat="1" x14ac:dyDescent="0.2"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</row>
    <row r="485" spans="21:174" customFormat="1" x14ac:dyDescent="0.2"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</row>
    <row r="486" spans="21:174" customFormat="1" x14ac:dyDescent="0.2"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</row>
    <row r="487" spans="21:174" customFormat="1" x14ac:dyDescent="0.2"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</row>
    <row r="488" spans="21:174" customFormat="1" x14ac:dyDescent="0.2"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</row>
    <row r="489" spans="21:174" customFormat="1" x14ac:dyDescent="0.2"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</row>
    <row r="490" spans="21:174" customFormat="1" x14ac:dyDescent="0.2"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</row>
    <row r="491" spans="21:174" customFormat="1" x14ac:dyDescent="0.2"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</row>
    <row r="492" spans="21:174" customFormat="1" x14ac:dyDescent="0.2"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</row>
    <row r="493" spans="21:174" customFormat="1" x14ac:dyDescent="0.2"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</row>
    <row r="494" spans="21:174" customFormat="1" x14ac:dyDescent="0.2"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</row>
    <row r="495" spans="21:174" customFormat="1" x14ac:dyDescent="0.2"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</row>
    <row r="496" spans="21:174" customFormat="1" x14ac:dyDescent="0.2"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</row>
    <row r="497" spans="21:174" customFormat="1" x14ac:dyDescent="0.2"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</row>
    <row r="498" spans="21:174" customFormat="1" x14ac:dyDescent="0.2"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</row>
    <row r="499" spans="21:174" customFormat="1" x14ac:dyDescent="0.2"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</row>
    <row r="500" spans="21:174" customFormat="1" x14ac:dyDescent="0.2"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</row>
    <row r="501" spans="21:174" customFormat="1" x14ac:dyDescent="0.2"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</row>
    <row r="502" spans="21:174" customFormat="1" x14ac:dyDescent="0.2"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</row>
    <row r="503" spans="21:174" customFormat="1" x14ac:dyDescent="0.2"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</row>
    <row r="504" spans="21:174" customFormat="1" x14ac:dyDescent="0.2"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</row>
    <row r="505" spans="21:174" customFormat="1" x14ac:dyDescent="0.2"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</row>
    <row r="506" spans="21:174" customFormat="1" x14ac:dyDescent="0.2"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</row>
    <row r="507" spans="21:174" customFormat="1" x14ac:dyDescent="0.2"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</row>
    <row r="508" spans="21:174" customFormat="1" x14ac:dyDescent="0.2"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</row>
    <row r="509" spans="21:174" customFormat="1" x14ac:dyDescent="0.2"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</row>
    <row r="510" spans="21:174" customFormat="1" x14ac:dyDescent="0.2"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</row>
    <row r="511" spans="21:174" customFormat="1" x14ac:dyDescent="0.2"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</row>
    <row r="512" spans="21:174" customFormat="1" x14ac:dyDescent="0.2"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</row>
    <row r="513" spans="21:174" customFormat="1" x14ac:dyDescent="0.2"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</row>
    <row r="514" spans="21:174" customFormat="1" x14ac:dyDescent="0.2"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</row>
    <row r="515" spans="21:174" customFormat="1" x14ac:dyDescent="0.2"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</row>
    <row r="516" spans="21:174" customFormat="1" x14ac:dyDescent="0.2"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</row>
    <row r="517" spans="21:174" customFormat="1" x14ac:dyDescent="0.2"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</row>
    <row r="518" spans="21:174" customFormat="1" x14ac:dyDescent="0.2"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</row>
    <row r="519" spans="21:174" customFormat="1" x14ac:dyDescent="0.2"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</row>
    <row r="520" spans="21:174" customFormat="1" x14ac:dyDescent="0.2"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</row>
    <row r="521" spans="21:174" customFormat="1" x14ac:dyDescent="0.2"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</row>
    <row r="522" spans="21:174" customFormat="1" x14ac:dyDescent="0.2"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</row>
    <row r="523" spans="21:174" customFormat="1" x14ac:dyDescent="0.2"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</row>
    <row r="524" spans="21:174" customFormat="1" x14ac:dyDescent="0.2"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</row>
    <row r="525" spans="21:174" customFormat="1" x14ac:dyDescent="0.2"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</row>
    <row r="526" spans="21:174" customFormat="1" x14ac:dyDescent="0.2"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</row>
    <row r="527" spans="21:174" customFormat="1" x14ac:dyDescent="0.2"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</row>
    <row r="528" spans="21:174" customFormat="1" x14ac:dyDescent="0.2"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</row>
    <row r="529" spans="21:174" customFormat="1" x14ac:dyDescent="0.2"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</row>
    <row r="530" spans="21:174" customFormat="1" x14ac:dyDescent="0.2"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</row>
    <row r="531" spans="21:174" customFormat="1" x14ac:dyDescent="0.2"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</row>
    <row r="532" spans="21:174" customFormat="1" x14ac:dyDescent="0.2"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</row>
    <row r="533" spans="21:174" customFormat="1" x14ac:dyDescent="0.2"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</row>
    <row r="534" spans="21:174" customFormat="1" x14ac:dyDescent="0.2"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</row>
    <row r="535" spans="21:174" customFormat="1" x14ac:dyDescent="0.2"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</row>
    <row r="536" spans="21:174" customFormat="1" x14ac:dyDescent="0.2"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</row>
    <row r="537" spans="21:174" customFormat="1" x14ac:dyDescent="0.2"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</row>
    <row r="538" spans="21:174" customFormat="1" x14ac:dyDescent="0.2"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  <c r="EZ538" s="5"/>
      <c r="FA538" s="5"/>
      <c r="FB538" s="5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</row>
    <row r="539" spans="21:174" customFormat="1" x14ac:dyDescent="0.2"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</row>
    <row r="540" spans="21:174" customFormat="1" x14ac:dyDescent="0.2"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</row>
    <row r="541" spans="21:174" customFormat="1" x14ac:dyDescent="0.2"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</row>
    <row r="542" spans="21:174" customFormat="1" x14ac:dyDescent="0.2"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</row>
    <row r="543" spans="21:174" customFormat="1" x14ac:dyDescent="0.2"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</row>
    <row r="544" spans="21:174" customFormat="1" x14ac:dyDescent="0.2"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</row>
    <row r="545" spans="21:174" customFormat="1" x14ac:dyDescent="0.2"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</row>
    <row r="546" spans="21:174" customFormat="1" x14ac:dyDescent="0.2"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  <c r="EZ546" s="5"/>
      <c r="FA546" s="5"/>
      <c r="FB546" s="5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</row>
    <row r="547" spans="21:174" customFormat="1" x14ac:dyDescent="0.2"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</row>
    <row r="548" spans="21:174" customFormat="1" x14ac:dyDescent="0.2"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</row>
    <row r="549" spans="21:174" customFormat="1" x14ac:dyDescent="0.2"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</row>
    <row r="550" spans="21:174" customFormat="1" x14ac:dyDescent="0.2"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  <c r="EZ550" s="5"/>
      <c r="FA550" s="5"/>
      <c r="FB550" s="5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</row>
    <row r="551" spans="21:174" customFormat="1" x14ac:dyDescent="0.2"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</row>
    <row r="552" spans="21:174" customFormat="1" x14ac:dyDescent="0.2"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  <c r="EZ552" s="5"/>
      <c r="FA552" s="5"/>
      <c r="FB552" s="5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</row>
    <row r="553" spans="21:174" customFormat="1" x14ac:dyDescent="0.2"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</row>
    <row r="554" spans="21:174" customFormat="1" x14ac:dyDescent="0.2"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</row>
    <row r="555" spans="21:174" customFormat="1" x14ac:dyDescent="0.2"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</row>
    <row r="556" spans="21:174" customFormat="1" x14ac:dyDescent="0.2"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  <c r="EZ556" s="5"/>
      <c r="FA556" s="5"/>
      <c r="FB556" s="5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</row>
    <row r="557" spans="21:174" customFormat="1" x14ac:dyDescent="0.2"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</row>
    <row r="558" spans="21:174" customFormat="1" x14ac:dyDescent="0.2"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</row>
    <row r="559" spans="21:174" customFormat="1" x14ac:dyDescent="0.2"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/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</row>
    <row r="560" spans="21:174" customFormat="1" x14ac:dyDescent="0.2"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  <c r="EQ560" s="5"/>
      <c r="ER560" s="5"/>
      <c r="ES560" s="5"/>
      <c r="ET560" s="5"/>
      <c r="EU560" s="5"/>
      <c r="EV560" s="5"/>
      <c r="EW560" s="5"/>
      <c r="EX560" s="5"/>
      <c r="EY560" s="5"/>
      <c r="EZ560" s="5"/>
      <c r="FA560" s="5"/>
      <c r="FB560" s="5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</row>
    <row r="561" spans="21:174" customFormat="1" x14ac:dyDescent="0.2"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</row>
    <row r="562" spans="21:174" customFormat="1" x14ac:dyDescent="0.2"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  <c r="EQ562" s="5"/>
      <c r="ER562" s="5"/>
      <c r="ES562" s="5"/>
      <c r="ET562" s="5"/>
      <c r="EU562" s="5"/>
      <c r="EV562" s="5"/>
      <c r="EW562" s="5"/>
      <c r="EX562" s="5"/>
      <c r="EY562" s="5"/>
      <c r="EZ562" s="5"/>
      <c r="FA562" s="5"/>
      <c r="FB562" s="5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</row>
    <row r="563" spans="21:174" customFormat="1" x14ac:dyDescent="0.2"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</row>
    <row r="564" spans="21:174" customFormat="1" x14ac:dyDescent="0.2"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  <c r="EQ564" s="5"/>
      <c r="ER564" s="5"/>
      <c r="ES564" s="5"/>
      <c r="ET564" s="5"/>
      <c r="EU564" s="5"/>
      <c r="EV564" s="5"/>
      <c r="EW564" s="5"/>
      <c r="EX564" s="5"/>
      <c r="EY564" s="5"/>
      <c r="EZ564" s="5"/>
      <c r="FA564" s="5"/>
      <c r="FB564" s="5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</row>
    <row r="565" spans="21:174" customFormat="1" x14ac:dyDescent="0.2"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/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</row>
    <row r="566" spans="21:174" customFormat="1" x14ac:dyDescent="0.2"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  <c r="EQ566" s="5"/>
      <c r="ER566" s="5"/>
      <c r="ES566" s="5"/>
      <c r="ET566" s="5"/>
      <c r="EU566" s="5"/>
      <c r="EV566" s="5"/>
      <c r="EW566" s="5"/>
      <c r="EX566" s="5"/>
      <c r="EY566" s="5"/>
      <c r="EZ566" s="5"/>
      <c r="FA566" s="5"/>
      <c r="FB566" s="5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</row>
    <row r="567" spans="21:174" customFormat="1" x14ac:dyDescent="0.2"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/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</row>
    <row r="568" spans="21:174" customFormat="1" x14ac:dyDescent="0.2"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  <c r="EW568" s="5"/>
      <c r="EX568" s="5"/>
      <c r="EY568" s="5"/>
      <c r="EZ568" s="5"/>
      <c r="FA568" s="5"/>
      <c r="FB568" s="5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</row>
    <row r="569" spans="21:174" customFormat="1" x14ac:dyDescent="0.2"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/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</row>
    <row r="570" spans="21:174" customFormat="1" x14ac:dyDescent="0.2"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  <c r="EW570" s="5"/>
      <c r="EX570" s="5"/>
      <c r="EY570" s="5"/>
      <c r="EZ570" s="5"/>
      <c r="FA570" s="5"/>
      <c r="FB570" s="5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</row>
    <row r="571" spans="21:174" customFormat="1" x14ac:dyDescent="0.2"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</row>
    <row r="572" spans="21:174" customFormat="1" x14ac:dyDescent="0.2"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5"/>
      <c r="FB572" s="5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</row>
    <row r="573" spans="21:174" customFormat="1" x14ac:dyDescent="0.2"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</row>
    <row r="574" spans="21:174" customFormat="1" x14ac:dyDescent="0.2"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  <c r="EW574" s="5"/>
      <c r="EX574" s="5"/>
      <c r="EY574" s="5"/>
      <c r="EZ574" s="5"/>
      <c r="FA574" s="5"/>
      <c r="FB574" s="5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</row>
  </sheetData>
  <pageMargins left="0.2" right="0" top="0.25" bottom="0.5" header="0.3" footer="0.05"/>
  <pageSetup scale="90" orientation="landscape" r:id="rId1"/>
  <headerFooter>
    <oddFooter>&amp;CPage&amp;P of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10F7D-1431-402C-9E61-4C7117253E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7CB14-BA29-4393-B37D-C8854AA45484}">
  <ds:schemaRefs>
    <ds:schemaRef ds:uri="http://schemas.microsoft.com/office/2006/documentManagement/types"/>
    <ds:schemaRef ds:uri="fb01b7f1-02f8-40dd-82e7-c2f3d510b46c"/>
    <ds:schemaRef ds:uri="http://purl.org/dc/elements/1.1/"/>
    <ds:schemaRef ds:uri="http://schemas.openxmlformats.org/package/2006/metadata/core-properties"/>
    <ds:schemaRef ds:uri="0c8ef2fa-e185-4145-9060-da5e913317f5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5A8FA89-6AAD-487F-BF35-09D92EAFFC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Ref 2019C</vt:lpstr>
      <vt:lpstr>'Final Ref 2019C'!Print_Titles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2010(D&amp;E) DS Final</dc:title>
  <dc:creator>Mei-Chin Yang</dc:creator>
  <cp:lastModifiedBy>Cindy Lui</cp:lastModifiedBy>
  <cp:lastPrinted>2023-04-13T18:11:21Z</cp:lastPrinted>
  <dcterms:created xsi:type="dcterms:W3CDTF">2011-02-21T16:49:07Z</dcterms:created>
  <dcterms:modified xsi:type="dcterms:W3CDTF">2026-04-20T20:50:37Z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