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md.sharepoint.com/sites/usmo-finrep-FinAff/Shared Documents/FinAff/Debt_ Digital Accessibility Reports/Debt Management/Revenue Bonds/EXCEL/"/>
    </mc:Choice>
  </mc:AlternateContent>
  <xr:revisionPtr revIDLastSave="0" documentId="8_{05BFFF5D-64F4-44D2-B2CE-14C0304C5EC2}" xr6:coauthVersionLast="47" xr6:coauthVersionMax="47" xr10:uidLastSave="{00000000-0000-0000-0000-000000000000}"/>
  <bookViews>
    <workbookView xWindow="29550" yWindow="615" windowWidth="28245" windowHeight="14415" tabRatio="926" firstSheet="2" activeTab="2" xr2:uid="{EEC9B687-8207-4882-B9FF-4C1CCD90A7CF}"/>
  </bookViews>
  <sheets>
    <sheet name="2011A" sheetId="1" r:id="rId1"/>
    <sheet name="Academic Project " sheetId="2" r:id="rId2"/>
    <sheet name="2011A_2016B_2021A &amp; 2026B FINAL" sheetId="10" r:id="rId3"/>
  </sheets>
  <definedNames>
    <definedName name="_xlnm.Print_Titles" localSheetId="0">'2011A'!$A:$A</definedName>
    <definedName name="_xlnm.Print_Titles" localSheetId="2">'2011A_2016B_2021A &amp; 2026B FINAL'!$A:$A,'2011A_2016B_2021A &amp; 2026B FINAL'!$1:$3</definedName>
    <definedName name="_xlnm.Print_Titles" localSheetId="1">'Academic Project 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0" l="1"/>
  <c r="G48" i="10"/>
  <c r="H48" i="10"/>
  <c r="L37" i="10"/>
  <c r="L36" i="10"/>
  <c r="CN36" i="10" s="1"/>
  <c r="K42" i="10"/>
  <c r="L40" i="10"/>
  <c r="CN40" i="10" s="1"/>
  <c r="L39" i="10"/>
  <c r="CJ39" i="10" s="1"/>
  <c r="CK39" i="10" s="1"/>
  <c r="L38" i="10"/>
  <c r="CR38" i="10" s="1"/>
  <c r="CF37" i="10"/>
  <c r="CG37" i="10"/>
  <c r="I48" i="10"/>
  <c r="F36" i="10"/>
  <c r="F48" i="10" s="1"/>
  <c r="E40" i="10"/>
  <c r="K40" i="10" s="1"/>
  <c r="BK40" i="10" s="1"/>
  <c r="BM40" i="10" s="1"/>
  <c r="E38" i="10"/>
  <c r="K38" i="10" s="1"/>
  <c r="E36" i="10"/>
  <c r="K36" i="10" s="1"/>
  <c r="P48" i="10"/>
  <c r="O48" i="10"/>
  <c r="D48" i="10"/>
  <c r="C48" i="10"/>
  <c r="CF46" i="10"/>
  <c r="AN46" i="10"/>
  <c r="Q46" i="10"/>
  <c r="L46" i="10"/>
  <c r="CJ46" i="10" s="1"/>
  <c r="CR46" i="10"/>
  <c r="K46" i="10"/>
  <c r="CI46" i="10" s="1"/>
  <c r="CK46" i="10" s="1"/>
  <c r="Q45" i="10"/>
  <c r="L45" i="10"/>
  <c r="CN45" i="10" s="1"/>
  <c r="CO45" i="10" s="1"/>
  <c r="Q44" i="10"/>
  <c r="L44" i="10"/>
  <c r="CJ44" i="10" s="1"/>
  <c r="K44" i="10"/>
  <c r="CQ44" i="10" s="1"/>
  <c r="Q43" i="10"/>
  <c r="L43" i="10"/>
  <c r="CN43" i="10" s="1"/>
  <c r="CO43" i="10" s="1"/>
  <c r="BT42" i="10"/>
  <c r="AU42" i="10"/>
  <c r="AM42" i="10"/>
  <c r="AI42" i="10"/>
  <c r="Q42" i="10"/>
  <c r="L42" i="10"/>
  <c r="CF42" i="10"/>
  <c r="CI42" i="10"/>
  <c r="Q41" i="10"/>
  <c r="L41" i="10"/>
  <c r="CJ41" i="10" s="1"/>
  <c r="CK41" i="10" s="1"/>
  <c r="Q40" i="10"/>
  <c r="Q39" i="10"/>
  <c r="Q38" i="10"/>
  <c r="Q37" i="10"/>
  <c r="Q36" i="10"/>
  <c r="Q35" i="10"/>
  <c r="L35" i="10"/>
  <c r="Q34" i="10"/>
  <c r="L34" i="10"/>
  <c r="CR34" i="10"/>
  <c r="K34" i="10"/>
  <c r="M34" i="10" s="1"/>
  <c r="Q33" i="10"/>
  <c r="L33" i="10"/>
  <c r="CB33" i="10"/>
  <c r="CC33" i="10" s="1"/>
  <c r="AR32" i="10"/>
  <c r="Q32" i="10"/>
  <c r="L32" i="10"/>
  <c r="CR32" i="10"/>
  <c r="K32" i="10"/>
  <c r="M32" i="10"/>
  <c r="Q31" i="10"/>
  <c r="L31" i="10"/>
  <c r="CJ31" i="10" s="1"/>
  <c r="CK31" i="10" s="1"/>
  <c r="CZ30" i="10"/>
  <c r="CY30" i="10"/>
  <c r="CV30" i="10"/>
  <c r="T30" i="10" s="1"/>
  <c r="U30" i="10" s="1"/>
  <c r="CU30" i="10"/>
  <c r="CW30" i="10"/>
  <c r="CS30" i="10"/>
  <c r="CO30" i="10"/>
  <c r="CK30" i="10"/>
  <c r="CG30" i="10"/>
  <c r="CC30" i="10"/>
  <c r="BY30" i="10"/>
  <c r="BU30" i="10"/>
  <c r="BQ30" i="10"/>
  <c r="BM30" i="10"/>
  <c r="BI30" i="10"/>
  <c r="BE30" i="10"/>
  <c r="BA30" i="10"/>
  <c r="AW30" i="10"/>
  <c r="AS30" i="10"/>
  <c r="AO30" i="10"/>
  <c r="AK30" i="10"/>
  <c r="AG30" i="10"/>
  <c r="AC30" i="10"/>
  <c r="Y30" i="10"/>
  <c r="S30" i="10"/>
  <c r="Q30" i="10"/>
  <c r="L30" i="10"/>
  <c r="K30" i="10"/>
  <c r="CZ29" i="10"/>
  <c r="DA29" i="10" s="1"/>
  <c r="CV29" i="10"/>
  <c r="T29" i="10" s="1"/>
  <c r="U29" i="10" s="1"/>
  <c r="CS29" i="10"/>
  <c r="CO29" i="10"/>
  <c r="CK29" i="10"/>
  <c r="CG29" i="10"/>
  <c r="CC29" i="10"/>
  <c r="BY29" i="10"/>
  <c r="BU29" i="10"/>
  <c r="BQ29" i="10"/>
  <c r="BM29" i="10"/>
  <c r="BI29" i="10"/>
  <c r="BE29" i="10"/>
  <c r="BA29" i="10"/>
  <c r="AW29" i="10"/>
  <c r="AS29" i="10"/>
  <c r="AO29" i="10"/>
  <c r="AK29" i="10"/>
  <c r="AG29" i="10"/>
  <c r="AC29" i="10"/>
  <c r="Y29" i="10"/>
  <c r="Q29" i="10"/>
  <c r="L29" i="10"/>
  <c r="M29" i="10"/>
  <c r="CZ28" i="10"/>
  <c r="DA28" i="10" s="1"/>
  <c r="CY28" i="10"/>
  <c r="CV28" i="10"/>
  <c r="CU28" i="10"/>
  <c r="CS28" i="10"/>
  <c r="CO28" i="10"/>
  <c r="CK28" i="10"/>
  <c r="CG28" i="10"/>
  <c r="CC28" i="10"/>
  <c r="BY28" i="10"/>
  <c r="BU28" i="10"/>
  <c r="BQ28" i="10"/>
  <c r="BM28" i="10"/>
  <c r="BI28" i="10"/>
  <c r="BE28" i="10"/>
  <c r="AW28" i="10"/>
  <c r="AS28" i="10"/>
  <c r="AO28" i="10"/>
  <c r="AK28" i="10"/>
  <c r="AG28" i="10"/>
  <c r="AC28" i="10"/>
  <c r="Y28" i="10"/>
  <c r="Q28" i="10"/>
  <c r="L28" i="10"/>
  <c r="K28" i="10"/>
  <c r="AY28" i="10" s="1"/>
  <c r="DA27" i="10"/>
  <c r="CZ27" i="10"/>
  <c r="CV27" i="10"/>
  <c r="T27" i="10" s="1"/>
  <c r="U27" i="10" s="1"/>
  <c r="CS27" i="10"/>
  <c r="CO27" i="10"/>
  <c r="CK27" i="10"/>
  <c r="CG27" i="10"/>
  <c r="CC27" i="10"/>
  <c r="BY27" i="10"/>
  <c r="BU27" i="10"/>
  <c r="BQ27" i="10"/>
  <c r="BM27" i="10"/>
  <c r="BI27" i="10"/>
  <c r="BE27" i="10"/>
  <c r="BA27" i="10"/>
  <c r="AW27" i="10"/>
  <c r="AS27" i="10"/>
  <c r="AO27" i="10"/>
  <c r="AK27" i="10"/>
  <c r="AG27" i="10"/>
  <c r="AC27" i="10"/>
  <c r="Y27" i="10"/>
  <c r="Q27" i="10"/>
  <c r="L27" i="10"/>
  <c r="M27" i="10"/>
  <c r="CZ26" i="10"/>
  <c r="CY26" i="10"/>
  <c r="DA26" i="10"/>
  <c r="CV26" i="10"/>
  <c r="T26" i="10"/>
  <c r="CU26" i="10"/>
  <c r="CW26" i="10" s="1"/>
  <c r="CS26" i="10"/>
  <c r="CO26" i="10"/>
  <c r="CK26" i="10"/>
  <c r="CG26" i="10"/>
  <c r="CC26" i="10"/>
  <c r="BY26" i="10"/>
  <c r="BU26" i="10"/>
  <c r="BQ26" i="10"/>
  <c r="BM26" i="10"/>
  <c r="BI26" i="10"/>
  <c r="BE26" i="10"/>
  <c r="AW26" i="10"/>
  <c r="AS26" i="10"/>
  <c r="AO26" i="10"/>
  <c r="AK26" i="10"/>
  <c r="AG26" i="10"/>
  <c r="AC26" i="10"/>
  <c r="Y26" i="10"/>
  <c r="Q26" i="10"/>
  <c r="L26" i="10"/>
  <c r="K26" i="10"/>
  <c r="AY26" i="10"/>
  <c r="CZ25" i="10"/>
  <c r="DA25" i="10" s="1"/>
  <c r="CV25" i="10"/>
  <c r="CS25" i="10"/>
  <c r="CO25" i="10"/>
  <c r="CK25" i="10"/>
  <c r="CG25" i="10"/>
  <c r="CC25" i="10"/>
  <c r="BY25" i="10"/>
  <c r="BU25" i="10"/>
  <c r="BQ25" i="10"/>
  <c r="BM25" i="10"/>
  <c r="BI25" i="10"/>
  <c r="BE25" i="10"/>
  <c r="BA25" i="10"/>
  <c r="AW25" i="10"/>
  <c r="AS25" i="10"/>
  <c r="AO25" i="10"/>
  <c r="AK25" i="10"/>
  <c r="AG25" i="10"/>
  <c r="AC25" i="10"/>
  <c r="Y25" i="10"/>
  <c r="Q25" i="10"/>
  <c r="L25" i="10"/>
  <c r="M25" i="10"/>
  <c r="CZ24" i="10"/>
  <c r="CY24" i="10"/>
  <c r="DA24" i="10" s="1"/>
  <c r="CV24" i="10"/>
  <c r="CU24" i="10"/>
  <c r="CS24" i="10"/>
  <c r="CO24" i="10"/>
  <c r="CK24" i="10"/>
  <c r="CG24" i="10"/>
  <c r="CC24" i="10"/>
  <c r="BY24" i="10"/>
  <c r="BU24" i="10"/>
  <c r="BQ24" i="10"/>
  <c r="BM24" i="10"/>
  <c r="BI24" i="10"/>
  <c r="BE24" i="10"/>
  <c r="AW24" i="10"/>
  <c r="AS24" i="10"/>
  <c r="AO24" i="10"/>
  <c r="AK24" i="10"/>
  <c r="AG24" i="10"/>
  <c r="AC24" i="10"/>
  <c r="Y24" i="10"/>
  <c r="Q24" i="10"/>
  <c r="L24" i="10"/>
  <c r="K24" i="10"/>
  <c r="M24" i="10" s="1"/>
  <c r="CZ23" i="10"/>
  <c r="DA23" i="10" s="1"/>
  <c r="CV23" i="10"/>
  <c r="T23" i="10" s="1"/>
  <c r="U23" i="10" s="1"/>
  <c r="CS23" i="10"/>
  <c r="CO23" i="10"/>
  <c r="CK23" i="10"/>
  <c r="CG23" i="10"/>
  <c r="CC23" i="10"/>
  <c r="BY23" i="10"/>
  <c r="BU23" i="10"/>
  <c r="BQ23" i="10"/>
  <c r="BM23" i="10"/>
  <c r="BI23" i="10"/>
  <c r="BE23" i="10"/>
  <c r="BA23" i="10"/>
  <c r="AW23" i="10"/>
  <c r="AS23" i="10"/>
  <c r="AO23" i="10"/>
  <c r="AK23" i="10"/>
  <c r="AG23" i="10"/>
  <c r="AC23" i="10"/>
  <c r="Y23" i="10"/>
  <c r="Q23" i="10"/>
  <c r="L23" i="10"/>
  <c r="M23" i="10"/>
  <c r="CZ22" i="10"/>
  <c r="CY22" i="10"/>
  <c r="CV22" i="10"/>
  <c r="T22" i="10" s="1"/>
  <c r="CU22" i="10"/>
  <c r="CS22" i="10"/>
  <c r="CO22" i="10"/>
  <c r="CK22" i="10"/>
  <c r="CG22" i="10"/>
  <c r="CC22" i="10"/>
  <c r="BY22" i="10"/>
  <c r="BU22" i="10"/>
  <c r="BQ22" i="10"/>
  <c r="BM22" i="10"/>
  <c r="BI22" i="10"/>
  <c r="BE22" i="10"/>
  <c r="AW22" i="10"/>
  <c r="AS22" i="10"/>
  <c r="AO22" i="10"/>
  <c r="AK22" i="10"/>
  <c r="AG22" i="10"/>
  <c r="AC22" i="10"/>
  <c r="Y22" i="10"/>
  <c r="Q22" i="10"/>
  <c r="L22" i="10"/>
  <c r="K22" i="10"/>
  <c r="AY22" i="10"/>
  <c r="CZ21" i="10"/>
  <c r="DA21" i="10"/>
  <c r="CV21" i="10"/>
  <c r="T21" i="10" s="1"/>
  <c r="U21" i="10" s="1"/>
  <c r="CS21" i="10"/>
  <c r="CO21" i="10"/>
  <c r="CK21" i="10"/>
  <c r="CG21" i="10"/>
  <c r="CC21" i="10"/>
  <c r="BY21" i="10"/>
  <c r="BU21" i="10"/>
  <c r="BQ21" i="10"/>
  <c r="BM21" i="10"/>
  <c r="BI21" i="10"/>
  <c r="BE21" i="10"/>
  <c r="BA21" i="10"/>
  <c r="AW21" i="10"/>
  <c r="AS21" i="10"/>
  <c r="AO21" i="10"/>
  <c r="AK21" i="10"/>
  <c r="AG21" i="10"/>
  <c r="AC21" i="10"/>
  <c r="Y21" i="10"/>
  <c r="Q21" i="10"/>
  <c r="L21" i="10"/>
  <c r="M21" i="10"/>
  <c r="CZ20" i="10"/>
  <c r="CY20" i="10"/>
  <c r="DA20" i="10" s="1"/>
  <c r="CV20" i="10"/>
  <c r="T20" i="10" s="1"/>
  <c r="CU20" i="10"/>
  <c r="CS20" i="10"/>
  <c r="CO20" i="10"/>
  <c r="CK20" i="10"/>
  <c r="CG20" i="10"/>
  <c r="CC20" i="10"/>
  <c r="BY20" i="10"/>
  <c r="BU20" i="10"/>
  <c r="BQ20" i="10"/>
  <c r="BM20" i="10"/>
  <c r="BI20" i="10"/>
  <c r="BE20" i="10"/>
  <c r="AW20" i="10"/>
  <c r="AS20" i="10"/>
  <c r="AO20" i="10"/>
  <c r="AK20" i="10"/>
  <c r="AG20" i="10"/>
  <c r="AC20" i="10"/>
  <c r="Y20" i="10"/>
  <c r="Q20" i="10"/>
  <c r="L20" i="10"/>
  <c r="K20" i="10"/>
  <c r="AY20" i="10"/>
  <c r="BA20" i="10" s="1"/>
  <c r="CZ19" i="10"/>
  <c r="DA19" i="10" s="1"/>
  <c r="CV19" i="10"/>
  <c r="CW19" i="10" s="1"/>
  <c r="CS19" i="10"/>
  <c r="CO19" i="10"/>
  <c r="CK19" i="10"/>
  <c r="CG19" i="10"/>
  <c r="CC19" i="10"/>
  <c r="BY19" i="10"/>
  <c r="BU19" i="10"/>
  <c r="BQ19" i="10"/>
  <c r="BM19" i="10"/>
  <c r="BI19" i="10"/>
  <c r="BE19" i="10"/>
  <c r="BA19" i="10"/>
  <c r="AW19" i="10"/>
  <c r="AS19" i="10"/>
  <c r="AO19" i="10"/>
  <c r="AK19" i="10"/>
  <c r="AG19" i="10"/>
  <c r="AC19" i="10"/>
  <c r="Y19" i="10"/>
  <c r="Q19" i="10"/>
  <c r="L19" i="10"/>
  <c r="M19" i="10"/>
  <c r="CZ18" i="10"/>
  <c r="CY18" i="10"/>
  <c r="CV18" i="10"/>
  <c r="T18" i="10" s="1"/>
  <c r="CU18" i="10"/>
  <c r="CS18" i="10"/>
  <c r="CO18" i="10"/>
  <c r="CK18" i="10"/>
  <c r="CG18" i="10"/>
  <c r="CC18" i="10"/>
  <c r="BY18" i="10"/>
  <c r="BU18" i="10"/>
  <c r="BQ18" i="10"/>
  <c r="BM18" i="10"/>
  <c r="BI18" i="10"/>
  <c r="BE18" i="10"/>
  <c r="AW18" i="10"/>
  <c r="AS18" i="10"/>
  <c r="AO18" i="10"/>
  <c r="AK18" i="10"/>
  <c r="AG18" i="10"/>
  <c r="AC18" i="10"/>
  <c r="Y18" i="10"/>
  <c r="Q18" i="10"/>
  <c r="L18" i="10"/>
  <c r="K18" i="10"/>
  <c r="CZ17" i="10"/>
  <c r="DA17" i="10" s="1"/>
  <c r="CV17" i="10"/>
  <c r="T17" i="10" s="1"/>
  <c r="U17" i="10" s="1"/>
  <c r="CS17" i="10"/>
  <c r="CO17" i="10"/>
  <c r="CK17" i="10"/>
  <c r="CG17" i="10"/>
  <c r="CC17" i="10"/>
  <c r="BY17" i="10"/>
  <c r="BU17" i="10"/>
  <c r="BQ17" i="10"/>
  <c r="BM17" i="10"/>
  <c r="BI17" i="10"/>
  <c r="BE17" i="10"/>
  <c r="BA17" i="10"/>
  <c r="AW17" i="10"/>
  <c r="AS17" i="10"/>
  <c r="AO17" i="10"/>
  <c r="AK17" i="10"/>
  <c r="AG17" i="10"/>
  <c r="AC17" i="10"/>
  <c r="Y17" i="10"/>
  <c r="Q17" i="10"/>
  <c r="L17" i="10"/>
  <c r="M17" i="10" s="1"/>
  <c r="Q16" i="10"/>
  <c r="L16" i="10"/>
  <c r="AJ16" i="10" s="1"/>
  <c r="AN16" i="10"/>
  <c r="K16" i="10"/>
  <c r="BK16" i="10" s="1"/>
  <c r="Q15" i="10"/>
  <c r="L15" i="10"/>
  <c r="CF15" i="10"/>
  <c r="CG15" i="10"/>
  <c r="Q14" i="10"/>
  <c r="L14" i="10"/>
  <c r="CR14" i="10"/>
  <c r="K14" i="10"/>
  <c r="AA14" i="10" s="1"/>
  <c r="CI14" i="10"/>
  <c r="Q13" i="10"/>
  <c r="L13" i="10"/>
  <c r="CB13" i="10"/>
  <c r="CC13" i="10" s="1"/>
  <c r="Q12" i="10"/>
  <c r="L12" i="10"/>
  <c r="CR12" i="10" s="1"/>
  <c r="CR48" i="10" s="1"/>
  <c r="K12" i="10"/>
  <c r="CE12" i="10" s="1"/>
  <c r="Q11" i="10"/>
  <c r="L11" i="10"/>
  <c r="CB11" i="10"/>
  <c r="CC11" i="10" s="1"/>
  <c r="BD10" i="10"/>
  <c r="Q10" i="10"/>
  <c r="L10" i="10"/>
  <c r="CR10" i="10" s="1"/>
  <c r="CN10" i="10"/>
  <c r="K10" i="10"/>
  <c r="CQ10" i="10" s="1"/>
  <c r="DA9" i="10"/>
  <c r="CV9" i="10"/>
  <c r="CW9" i="10" s="1"/>
  <c r="CW48" i="10" s="1"/>
  <c r="CR9" i="10"/>
  <c r="CS9" i="10" s="1"/>
  <c r="CN9" i="10"/>
  <c r="CO9" i="10"/>
  <c r="CJ9" i="10"/>
  <c r="CK9" i="10"/>
  <c r="CG9" i="10"/>
  <c r="CF9" i="10"/>
  <c r="CB9" i="10"/>
  <c r="CC9" i="10" s="1"/>
  <c r="BX9" i="10"/>
  <c r="BY9" i="10" s="1"/>
  <c r="BT9" i="10"/>
  <c r="BU9" i="10" s="1"/>
  <c r="BP9" i="10"/>
  <c r="BQ9" i="10"/>
  <c r="BL9" i="10"/>
  <c r="BM9" i="10"/>
  <c r="BI9" i="10"/>
  <c r="BH9" i="10"/>
  <c r="BD9" i="10"/>
  <c r="BE9" i="10" s="1"/>
  <c r="AZ9" i="10"/>
  <c r="BA9" i="10" s="1"/>
  <c r="AV9" i="10"/>
  <c r="AW9" i="10" s="1"/>
  <c r="AR9" i="10"/>
  <c r="AS9" i="10"/>
  <c r="AN9" i="10"/>
  <c r="AO9" i="10"/>
  <c r="AJ9" i="10"/>
  <c r="AK9" i="10" s="1"/>
  <c r="AF9" i="10"/>
  <c r="AG9" i="10" s="1"/>
  <c r="AB9" i="10"/>
  <c r="AC9" i="10" s="1"/>
  <c r="X9" i="10"/>
  <c r="Y9" i="10" s="1"/>
  <c r="Q9" i="10"/>
  <c r="L9" i="10"/>
  <c r="M9" i="10" s="1"/>
  <c r="DA8" i="10"/>
  <c r="CV8" i="10"/>
  <c r="CU8" i="10"/>
  <c r="CR8" i="10"/>
  <c r="CQ8" i="10"/>
  <c r="CN8" i="10"/>
  <c r="CM8" i="10"/>
  <c r="CJ8" i="10"/>
  <c r="CI8" i="10"/>
  <c r="CF8" i="10"/>
  <c r="CE8" i="10"/>
  <c r="CB8" i="10"/>
  <c r="CA8" i="10"/>
  <c r="BX8" i="10"/>
  <c r="BW8" i="10"/>
  <c r="BT8" i="10"/>
  <c r="BS8" i="10"/>
  <c r="BP8" i="10"/>
  <c r="BO8" i="10"/>
  <c r="BL8" i="10"/>
  <c r="BK8" i="10"/>
  <c r="BI8" i="10"/>
  <c r="BD8" i="10"/>
  <c r="BE8" i="10" s="1"/>
  <c r="BC8" i="10"/>
  <c r="AZ8" i="10"/>
  <c r="AY8" i="10"/>
  <c r="BA8" i="10" s="1"/>
  <c r="AV8" i="10"/>
  <c r="AU8" i="10"/>
  <c r="AR8" i="10"/>
  <c r="AQ8" i="10"/>
  <c r="AN8" i="10"/>
  <c r="AM8" i="10"/>
  <c r="AK8" i="10"/>
  <c r="AJ8" i="10"/>
  <c r="AI8" i="10"/>
  <c r="AF8" i="10"/>
  <c r="AE8" i="10"/>
  <c r="AG8" i="10" s="1"/>
  <c r="AB8" i="10"/>
  <c r="AA8" i="10"/>
  <c r="X8" i="10"/>
  <c r="W8" i="10"/>
  <c r="Q8" i="10"/>
  <c r="L8" i="10"/>
  <c r="K8" i="10"/>
  <c r="U6" i="10"/>
  <c r="T6" i="10"/>
  <c r="S6" i="10"/>
  <c r="CJ46" i="1"/>
  <c r="CI46" i="1"/>
  <c r="CJ45" i="1"/>
  <c r="CK45" i="1" s="1"/>
  <c r="CJ44" i="1"/>
  <c r="CK44" i="1" s="1"/>
  <c r="CI44" i="1"/>
  <c r="CJ43" i="1"/>
  <c r="CJ42" i="1"/>
  <c r="CI42" i="1"/>
  <c r="CJ41" i="1"/>
  <c r="CJ40" i="1"/>
  <c r="CI40" i="1"/>
  <c r="CK40" i="1" s="1"/>
  <c r="CJ39" i="1"/>
  <c r="CJ38" i="1"/>
  <c r="CI38" i="1"/>
  <c r="CJ37" i="1"/>
  <c r="CK37" i="1" s="1"/>
  <c r="CJ36" i="1"/>
  <c r="CI36" i="1"/>
  <c r="CJ35" i="1"/>
  <c r="CJ34" i="1"/>
  <c r="CI34" i="1"/>
  <c r="CJ33" i="1"/>
  <c r="CJ32" i="1"/>
  <c r="CI32" i="1"/>
  <c r="CK32" i="1"/>
  <c r="CJ31" i="1"/>
  <c r="CK31" i="1" s="1"/>
  <c r="CJ30" i="1"/>
  <c r="CK30" i="1" s="1"/>
  <c r="CI30" i="1"/>
  <c r="CJ29" i="1"/>
  <c r="CK29" i="1"/>
  <c r="CJ28" i="1"/>
  <c r="CI28" i="1"/>
  <c r="CJ27" i="1"/>
  <c r="CJ26" i="1"/>
  <c r="CI26" i="1"/>
  <c r="CJ25" i="1"/>
  <c r="CJ24" i="1"/>
  <c r="CI24" i="1"/>
  <c r="CK24" i="1" s="1"/>
  <c r="CJ23" i="1"/>
  <c r="CJ22" i="1"/>
  <c r="CI22" i="1"/>
  <c r="CJ21" i="1"/>
  <c r="CK21" i="1" s="1"/>
  <c r="CJ20" i="1"/>
  <c r="CI20" i="1"/>
  <c r="CJ19" i="1"/>
  <c r="CJ18" i="1"/>
  <c r="CI18" i="1"/>
  <c r="CK18" i="1" s="1"/>
  <c r="CJ17" i="1"/>
  <c r="CJ16" i="1"/>
  <c r="CI16" i="1"/>
  <c r="CJ15" i="1"/>
  <c r="CJ14" i="1"/>
  <c r="CI14" i="1"/>
  <c r="CJ13" i="1"/>
  <c r="CK13" i="1" s="1"/>
  <c r="CJ12" i="1"/>
  <c r="CI12" i="1"/>
  <c r="CJ11" i="1"/>
  <c r="CJ10" i="1"/>
  <c r="CI10" i="1"/>
  <c r="CK10" i="1" s="1"/>
  <c r="CF46" i="1"/>
  <c r="CG46" i="1" s="1"/>
  <c r="CE46" i="1"/>
  <c r="CF45" i="1"/>
  <c r="CF44" i="1"/>
  <c r="CE44" i="1"/>
  <c r="CF43" i="1"/>
  <c r="CF42" i="1"/>
  <c r="CG42" i="1" s="1"/>
  <c r="CE42" i="1"/>
  <c r="CF41" i="1"/>
  <c r="CF40" i="1"/>
  <c r="CE40" i="1"/>
  <c r="CF39" i="1"/>
  <c r="CG39" i="1" s="1"/>
  <c r="CF38" i="1"/>
  <c r="CE38" i="1"/>
  <c r="CF37" i="1"/>
  <c r="CF36" i="1"/>
  <c r="CE36" i="1"/>
  <c r="CF35" i="1"/>
  <c r="CF34" i="1"/>
  <c r="CE34" i="1"/>
  <c r="CG34" i="1" s="1"/>
  <c r="CF33" i="1"/>
  <c r="CF32" i="1"/>
  <c r="CE32" i="1"/>
  <c r="CF31" i="1"/>
  <c r="CF30" i="1"/>
  <c r="CE30" i="1"/>
  <c r="CF29" i="1"/>
  <c r="CF28" i="1"/>
  <c r="CE28" i="1"/>
  <c r="CF27" i="1"/>
  <c r="CF26" i="1"/>
  <c r="CE26" i="1"/>
  <c r="CG26" i="1" s="1"/>
  <c r="CF25" i="1"/>
  <c r="CG25" i="1" s="1"/>
  <c r="CF24" i="1"/>
  <c r="CG24" i="1" s="1"/>
  <c r="CE24" i="1"/>
  <c r="CF23" i="1"/>
  <c r="CF22" i="1"/>
  <c r="CE22" i="1"/>
  <c r="CF21" i="1"/>
  <c r="CF20" i="1"/>
  <c r="CE20" i="1"/>
  <c r="CF19" i="1"/>
  <c r="CF18" i="1"/>
  <c r="CE18" i="1"/>
  <c r="CG18" i="1" s="1"/>
  <c r="CF17" i="1"/>
  <c r="CG17" i="1" s="1"/>
  <c r="CF16" i="1"/>
  <c r="CE16" i="1"/>
  <c r="CF15" i="1"/>
  <c r="CF14" i="1"/>
  <c r="CE14" i="1"/>
  <c r="CF13" i="1"/>
  <c r="CF12" i="1"/>
  <c r="CE12" i="1"/>
  <c r="CF11" i="1"/>
  <c r="CF10" i="1"/>
  <c r="CE10" i="1"/>
  <c r="CG10" i="1" s="1"/>
  <c r="CB46" i="1"/>
  <c r="CA46" i="1"/>
  <c r="CB45" i="1"/>
  <c r="CC45" i="1" s="1"/>
  <c r="CB44" i="1"/>
  <c r="CA44" i="1"/>
  <c r="CB43" i="1"/>
  <c r="CB42" i="1"/>
  <c r="CA42" i="1"/>
  <c r="CB41" i="1"/>
  <c r="CB40" i="1"/>
  <c r="CA40" i="1"/>
  <c r="CC40" i="1" s="1"/>
  <c r="CB39" i="1"/>
  <c r="CB38" i="1"/>
  <c r="CA38" i="1"/>
  <c r="CB37" i="1"/>
  <c r="CC37" i="1" s="1"/>
  <c r="CB36" i="1"/>
  <c r="CA36" i="1"/>
  <c r="CB35" i="1"/>
  <c r="CB34" i="1"/>
  <c r="CA34" i="1"/>
  <c r="CB33" i="1"/>
  <c r="CC33" i="1" s="1"/>
  <c r="CB32" i="1"/>
  <c r="CA32" i="1"/>
  <c r="CC32" i="1"/>
  <c r="CB31" i="1"/>
  <c r="CB30" i="1"/>
  <c r="CA30" i="1"/>
  <c r="CB29" i="1"/>
  <c r="CC29" i="1"/>
  <c r="CB28" i="1"/>
  <c r="CA28" i="1"/>
  <c r="CC28" i="1" s="1"/>
  <c r="CB27" i="1"/>
  <c r="CC27" i="1" s="1"/>
  <c r="CB26" i="1"/>
  <c r="CC26" i="1" s="1"/>
  <c r="CA26" i="1"/>
  <c r="CB25" i="1"/>
  <c r="CB24" i="1"/>
  <c r="CA24" i="1"/>
  <c r="CC24" i="1" s="1"/>
  <c r="CB23" i="1"/>
  <c r="CB22" i="1"/>
  <c r="CA22" i="1"/>
  <c r="CB21" i="1"/>
  <c r="CC21" i="1"/>
  <c r="CB20" i="1"/>
  <c r="CA20" i="1"/>
  <c r="CB19" i="1"/>
  <c r="CB18" i="1"/>
  <c r="CA18" i="1"/>
  <c r="CB17" i="1"/>
  <c r="CB16" i="1"/>
  <c r="CA16" i="1"/>
  <c r="CC16" i="1" s="1"/>
  <c r="CB15" i="1"/>
  <c r="CB14" i="1"/>
  <c r="CA14" i="1"/>
  <c r="CB13" i="1"/>
  <c r="CC13" i="1" s="1"/>
  <c r="CB12" i="1"/>
  <c r="CA12" i="1"/>
  <c r="CB11" i="1"/>
  <c r="CB10" i="1"/>
  <c r="CA10" i="1"/>
  <c r="BX46" i="1"/>
  <c r="BW46" i="1"/>
  <c r="BX45" i="1"/>
  <c r="BX44" i="1"/>
  <c r="BW44" i="1"/>
  <c r="BX43" i="1"/>
  <c r="BY43" i="1" s="1"/>
  <c r="BX42" i="1"/>
  <c r="BW42" i="1"/>
  <c r="BY42" i="1" s="1"/>
  <c r="BX41" i="1"/>
  <c r="BX40" i="1"/>
  <c r="BW40" i="1"/>
  <c r="BX39" i="1"/>
  <c r="BX38" i="1"/>
  <c r="BW38" i="1"/>
  <c r="BX37" i="1"/>
  <c r="BX36" i="1"/>
  <c r="BW36" i="1"/>
  <c r="BX35" i="1"/>
  <c r="BX34" i="1"/>
  <c r="BW34" i="1"/>
  <c r="BY34" i="1" s="1"/>
  <c r="BX33" i="1"/>
  <c r="BX32" i="1"/>
  <c r="BW32" i="1"/>
  <c r="BX31" i="1"/>
  <c r="BX30" i="1"/>
  <c r="BW30" i="1"/>
  <c r="BX29" i="1"/>
  <c r="BY29" i="1" s="1"/>
  <c r="BX28" i="1"/>
  <c r="BW28" i="1"/>
  <c r="BX27" i="1"/>
  <c r="BX26" i="1"/>
  <c r="BY26" i="1"/>
  <c r="BW26" i="1"/>
  <c r="BX25" i="1"/>
  <c r="BX24" i="1"/>
  <c r="BW24" i="1"/>
  <c r="BX23" i="1"/>
  <c r="BX22" i="1"/>
  <c r="BW22" i="1"/>
  <c r="BY22" i="1" s="1"/>
  <c r="BX21" i="1"/>
  <c r="BX20" i="1"/>
  <c r="BY20" i="1" s="1"/>
  <c r="BW20" i="1"/>
  <c r="BX19" i="1"/>
  <c r="BX18" i="1"/>
  <c r="BY18" i="1" s="1"/>
  <c r="BW18" i="1"/>
  <c r="BX17" i="1"/>
  <c r="BX16" i="1"/>
  <c r="BW16" i="1"/>
  <c r="BX15" i="1"/>
  <c r="BX14" i="1"/>
  <c r="BW14" i="1"/>
  <c r="BY14" i="1" s="1"/>
  <c r="BX13" i="1"/>
  <c r="BX12" i="1"/>
  <c r="BW12" i="1"/>
  <c r="BX11" i="1"/>
  <c r="BX10" i="1"/>
  <c r="BY10" i="1" s="1"/>
  <c r="BW10" i="1"/>
  <c r="BT46" i="1"/>
  <c r="BS46" i="1"/>
  <c r="BT45" i="1"/>
  <c r="BU45" i="1"/>
  <c r="BT44" i="1"/>
  <c r="BS44" i="1"/>
  <c r="BT43" i="1"/>
  <c r="BT42" i="1"/>
  <c r="BS42" i="1"/>
  <c r="BT41" i="1"/>
  <c r="BT40" i="1"/>
  <c r="BS40" i="1"/>
  <c r="BU40" i="1" s="1"/>
  <c r="BT39" i="1"/>
  <c r="BT38" i="1"/>
  <c r="BS38" i="1"/>
  <c r="BU38" i="1" s="1"/>
  <c r="BT37" i="1"/>
  <c r="BU37" i="1"/>
  <c r="BT36" i="1"/>
  <c r="BS36" i="1"/>
  <c r="BT35" i="1"/>
  <c r="BT34" i="1"/>
  <c r="BS34" i="1"/>
  <c r="BT33" i="1"/>
  <c r="BT32" i="1"/>
  <c r="BS32" i="1"/>
  <c r="BU32" i="1"/>
  <c r="BT31" i="1"/>
  <c r="BU31" i="1" s="1"/>
  <c r="BT30" i="1"/>
  <c r="BS30" i="1"/>
  <c r="BT29" i="1"/>
  <c r="BU29" i="1"/>
  <c r="BT28" i="1"/>
  <c r="BS28" i="1"/>
  <c r="BT27" i="1"/>
  <c r="BT26" i="1"/>
  <c r="BS26" i="1"/>
  <c r="BT25" i="1"/>
  <c r="BT24" i="1"/>
  <c r="BS24" i="1"/>
  <c r="BU24" i="1" s="1"/>
  <c r="BT23" i="1"/>
  <c r="BT22" i="1"/>
  <c r="BS22" i="1"/>
  <c r="BT21" i="1"/>
  <c r="BU21" i="1" s="1"/>
  <c r="BT20" i="1"/>
  <c r="BS20" i="1"/>
  <c r="BT19" i="1"/>
  <c r="BT18" i="1"/>
  <c r="BS18" i="1"/>
  <c r="BT17" i="1"/>
  <c r="BU17" i="1" s="1"/>
  <c r="BT16" i="1"/>
  <c r="BS16" i="1"/>
  <c r="BT15" i="1"/>
  <c r="BT14" i="1"/>
  <c r="BS14" i="1"/>
  <c r="BT13" i="1"/>
  <c r="BU13" i="1" s="1"/>
  <c r="BT12" i="1"/>
  <c r="BS12" i="1"/>
  <c r="BT11" i="1"/>
  <c r="BT10" i="1"/>
  <c r="BS10" i="1"/>
  <c r="BU10" i="1" s="1"/>
  <c r="BO38" i="1"/>
  <c r="BQ38" i="1" s="1"/>
  <c r="BP46" i="1"/>
  <c r="BO46" i="1"/>
  <c r="BP45" i="1"/>
  <c r="BP44" i="1"/>
  <c r="BO44" i="1"/>
  <c r="BP43" i="1"/>
  <c r="BQ43" i="1" s="1"/>
  <c r="BP42" i="1"/>
  <c r="BO42" i="1"/>
  <c r="BP41" i="1"/>
  <c r="BP40" i="1"/>
  <c r="BO40" i="1"/>
  <c r="BP39" i="1"/>
  <c r="BP38" i="1"/>
  <c r="BP37" i="1"/>
  <c r="BP36" i="1"/>
  <c r="BO36" i="1"/>
  <c r="BP35" i="1"/>
  <c r="BP34" i="1"/>
  <c r="BO34" i="1"/>
  <c r="BQ34" i="1" s="1"/>
  <c r="BP33" i="1"/>
  <c r="BP32" i="1"/>
  <c r="BO32" i="1"/>
  <c r="BQ32" i="1" s="1"/>
  <c r="BP31" i="1"/>
  <c r="BP30" i="1"/>
  <c r="BO30" i="1"/>
  <c r="BP29" i="1"/>
  <c r="BP28" i="1"/>
  <c r="BO28" i="1"/>
  <c r="BP27" i="1"/>
  <c r="BP26" i="1"/>
  <c r="BO26" i="1"/>
  <c r="BQ26" i="1" s="1"/>
  <c r="BP25" i="1"/>
  <c r="BP24" i="1"/>
  <c r="BQ24" i="1" s="1"/>
  <c r="BO24" i="1"/>
  <c r="BP23" i="1"/>
  <c r="BP22" i="1"/>
  <c r="BO22" i="1"/>
  <c r="BP21" i="1"/>
  <c r="BP20" i="1"/>
  <c r="BO20" i="1"/>
  <c r="BP19" i="1"/>
  <c r="BP18" i="1"/>
  <c r="BQ18" i="1"/>
  <c r="BO18" i="1"/>
  <c r="BP17" i="1"/>
  <c r="BQ17" i="1" s="1"/>
  <c r="BP16" i="1"/>
  <c r="BO16" i="1"/>
  <c r="BP15" i="1"/>
  <c r="BP14" i="1"/>
  <c r="BO14" i="1"/>
  <c r="BP13" i="1"/>
  <c r="BP12" i="1"/>
  <c r="BO12" i="1"/>
  <c r="BP11" i="1"/>
  <c r="BP10" i="1"/>
  <c r="BO10" i="1"/>
  <c r="BL46" i="1"/>
  <c r="BK46" i="1"/>
  <c r="BL45" i="1"/>
  <c r="BM45" i="1" s="1"/>
  <c r="BL44" i="1"/>
  <c r="BK44" i="1"/>
  <c r="BL43" i="1"/>
  <c r="BL42" i="1"/>
  <c r="BK42" i="1"/>
  <c r="BL41" i="1"/>
  <c r="BL40" i="1"/>
  <c r="BK40" i="1"/>
  <c r="BL39" i="1"/>
  <c r="BL38" i="1"/>
  <c r="BK38" i="1"/>
  <c r="BL37" i="1"/>
  <c r="BM37" i="1" s="1"/>
  <c r="BL36" i="1"/>
  <c r="BK36" i="1"/>
  <c r="BL35" i="1"/>
  <c r="BL34" i="1"/>
  <c r="BK34" i="1"/>
  <c r="BL33" i="1"/>
  <c r="BL32" i="1"/>
  <c r="BK32" i="1"/>
  <c r="BM32" i="1"/>
  <c r="BL31" i="1"/>
  <c r="BL30" i="1"/>
  <c r="BK30" i="1"/>
  <c r="BL29" i="1"/>
  <c r="BM29" i="1" s="1"/>
  <c r="BL28" i="1"/>
  <c r="BK28" i="1"/>
  <c r="BL27" i="1"/>
  <c r="BL26" i="1"/>
  <c r="BK26" i="1"/>
  <c r="BL25" i="1"/>
  <c r="BL24" i="1"/>
  <c r="BK24" i="1"/>
  <c r="BM24" i="1" s="1"/>
  <c r="BL23" i="1"/>
  <c r="BL22" i="1"/>
  <c r="BK22" i="1"/>
  <c r="BL21" i="1"/>
  <c r="BM21" i="1"/>
  <c r="BL20" i="1"/>
  <c r="BK20" i="1"/>
  <c r="BL19" i="1"/>
  <c r="BL18" i="1"/>
  <c r="BK18" i="1"/>
  <c r="BL17" i="1"/>
  <c r="BL16" i="1"/>
  <c r="BK16" i="1"/>
  <c r="BM16" i="1" s="1"/>
  <c r="BL15" i="1"/>
  <c r="BL14" i="1"/>
  <c r="BK14" i="1"/>
  <c r="BM14" i="1" s="1"/>
  <c r="BL13" i="1"/>
  <c r="BM13" i="1"/>
  <c r="BL12" i="1"/>
  <c r="BK12" i="1"/>
  <c r="BL11" i="1"/>
  <c r="BL10" i="1"/>
  <c r="BK10" i="1"/>
  <c r="BH46" i="1"/>
  <c r="BG46" i="1"/>
  <c r="BH45" i="1"/>
  <c r="BH44" i="1"/>
  <c r="BG44" i="1"/>
  <c r="BH43" i="1"/>
  <c r="BH42" i="1"/>
  <c r="BG42" i="1"/>
  <c r="BI42" i="1" s="1"/>
  <c r="BH41" i="1"/>
  <c r="BH40" i="1"/>
  <c r="BG40" i="1"/>
  <c r="BH39" i="1"/>
  <c r="BH38" i="1"/>
  <c r="BG38" i="1"/>
  <c r="BH37" i="1"/>
  <c r="BH36" i="1"/>
  <c r="BG36" i="1"/>
  <c r="BH35" i="1"/>
  <c r="BI35" i="1" s="1"/>
  <c r="BH34" i="1"/>
  <c r="BG34" i="1"/>
  <c r="BI34" i="1" s="1"/>
  <c r="BH33" i="1"/>
  <c r="BH32" i="1"/>
  <c r="BG32" i="1"/>
  <c r="BH31" i="1"/>
  <c r="BH30" i="1"/>
  <c r="BG30" i="1"/>
  <c r="BH29" i="1"/>
  <c r="BH28" i="1"/>
  <c r="BG28" i="1"/>
  <c r="BH27" i="1"/>
  <c r="BH26" i="1"/>
  <c r="BI26" i="1"/>
  <c r="BG26" i="1"/>
  <c r="BH25" i="1"/>
  <c r="BH24" i="1"/>
  <c r="BG24" i="1"/>
  <c r="BH23" i="1"/>
  <c r="BH22" i="1"/>
  <c r="BG22" i="1"/>
  <c r="BI22" i="1" s="1"/>
  <c r="BH21" i="1"/>
  <c r="BI21" i="1" s="1"/>
  <c r="BH20" i="1"/>
  <c r="BI20" i="1" s="1"/>
  <c r="BG20" i="1"/>
  <c r="BH19" i="1"/>
  <c r="BH18" i="1"/>
  <c r="BI18" i="1" s="1"/>
  <c r="BG18" i="1"/>
  <c r="BH17" i="1"/>
  <c r="BH16" i="1"/>
  <c r="BG16" i="1"/>
  <c r="BH15" i="1"/>
  <c r="BH14" i="1"/>
  <c r="BG14" i="1"/>
  <c r="BH13" i="1"/>
  <c r="BH48" i="1" s="1"/>
  <c r="BH12" i="1"/>
  <c r="BG12" i="1"/>
  <c r="BH11" i="1"/>
  <c r="BH10" i="1"/>
  <c r="BG10" i="1"/>
  <c r="BI10" i="1" s="1"/>
  <c r="BD46" i="1"/>
  <c r="BC46" i="1"/>
  <c r="BD45" i="1"/>
  <c r="BE45" i="1"/>
  <c r="BD44" i="1"/>
  <c r="BC44" i="1"/>
  <c r="BE44" i="1" s="1"/>
  <c r="BD43" i="1"/>
  <c r="BD42" i="1"/>
  <c r="BC42" i="1"/>
  <c r="BD41" i="1"/>
  <c r="BD40" i="1"/>
  <c r="BC40" i="1"/>
  <c r="BE40" i="1" s="1"/>
  <c r="BD39" i="1"/>
  <c r="BD38" i="1"/>
  <c r="BC38" i="1"/>
  <c r="BD37" i="1"/>
  <c r="BE37" i="1"/>
  <c r="BD36" i="1"/>
  <c r="BC36" i="1"/>
  <c r="BD35" i="1"/>
  <c r="BD34" i="1"/>
  <c r="BC34" i="1"/>
  <c r="BD33" i="1"/>
  <c r="BD32" i="1"/>
  <c r="BC32" i="1"/>
  <c r="BE32" i="1"/>
  <c r="BD31" i="1"/>
  <c r="BD30" i="1"/>
  <c r="BC30" i="1"/>
  <c r="BD29" i="1"/>
  <c r="BE29" i="1"/>
  <c r="BD28" i="1"/>
  <c r="BC28" i="1"/>
  <c r="BD27" i="1"/>
  <c r="BD26" i="1"/>
  <c r="BC26" i="1"/>
  <c r="BD25" i="1"/>
  <c r="BD24" i="1"/>
  <c r="BC24" i="1"/>
  <c r="BE24" i="1"/>
  <c r="BD23" i="1"/>
  <c r="BD22" i="1"/>
  <c r="BC22" i="1"/>
  <c r="BD21" i="1"/>
  <c r="BE21" i="1" s="1"/>
  <c r="BD20" i="1"/>
  <c r="BC20" i="1"/>
  <c r="BD19" i="1"/>
  <c r="BD18" i="1"/>
  <c r="BC18" i="1"/>
  <c r="BD17" i="1"/>
  <c r="BD16" i="1"/>
  <c r="BC16" i="1"/>
  <c r="BD15" i="1"/>
  <c r="BD14" i="1"/>
  <c r="BC14" i="1"/>
  <c r="BD13" i="1"/>
  <c r="BE13" i="1" s="1"/>
  <c r="BD12" i="1"/>
  <c r="BC12" i="1"/>
  <c r="BD11" i="1"/>
  <c r="BD10" i="1"/>
  <c r="BC10" i="1"/>
  <c r="AZ46" i="1"/>
  <c r="AY46" i="1"/>
  <c r="AZ45" i="1"/>
  <c r="AZ44" i="1"/>
  <c r="AY44" i="1"/>
  <c r="AZ43" i="1"/>
  <c r="AZ42" i="1"/>
  <c r="BA42" i="1" s="1"/>
  <c r="AY42" i="1"/>
  <c r="AZ41" i="1"/>
  <c r="AZ40" i="1"/>
  <c r="AY40" i="1"/>
  <c r="BA40" i="1" s="1"/>
  <c r="AZ39" i="1"/>
  <c r="BA39" i="1" s="1"/>
  <c r="AZ38" i="1"/>
  <c r="BA38" i="1" s="1"/>
  <c r="AY38" i="1"/>
  <c r="AZ37" i="1"/>
  <c r="AZ36" i="1"/>
  <c r="AY36" i="1"/>
  <c r="AZ35" i="1"/>
  <c r="AZ34" i="1"/>
  <c r="AY34" i="1"/>
  <c r="BA34" i="1" s="1"/>
  <c r="AZ33" i="1"/>
  <c r="AZ32" i="1"/>
  <c r="AY32" i="1"/>
  <c r="AZ31" i="1"/>
  <c r="BA31" i="1" s="1"/>
  <c r="AZ30" i="1"/>
  <c r="AY30" i="1"/>
  <c r="AZ29" i="1"/>
  <c r="AZ28" i="1"/>
  <c r="AY28" i="1"/>
  <c r="AZ27" i="1"/>
  <c r="AZ26" i="1"/>
  <c r="AY26" i="1"/>
  <c r="BA26" i="1" s="1"/>
  <c r="AZ25" i="1"/>
  <c r="BA25" i="1" s="1"/>
  <c r="AZ24" i="1"/>
  <c r="AY24" i="1"/>
  <c r="AZ23" i="1"/>
  <c r="AZ22" i="1"/>
  <c r="AY22" i="1"/>
  <c r="AZ21" i="1"/>
  <c r="BA21" i="1" s="1"/>
  <c r="AZ20" i="1"/>
  <c r="AY20" i="1"/>
  <c r="AZ19" i="1"/>
  <c r="AZ18" i="1"/>
  <c r="AY18" i="1"/>
  <c r="BA18" i="1" s="1"/>
  <c r="AZ17" i="1"/>
  <c r="BA17" i="1" s="1"/>
  <c r="AZ16" i="1"/>
  <c r="AY16" i="1"/>
  <c r="BA16" i="1"/>
  <c r="AZ15" i="1"/>
  <c r="AZ14" i="1"/>
  <c r="AY14" i="1"/>
  <c r="AZ13" i="1"/>
  <c r="AZ12" i="1"/>
  <c r="AY12" i="1"/>
  <c r="AZ11" i="1"/>
  <c r="BA11" i="1" s="1"/>
  <c r="AZ10" i="1"/>
  <c r="BA10" i="1"/>
  <c r="AY10" i="1"/>
  <c r="AV46" i="1"/>
  <c r="AU46" i="1"/>
  <c r="AV45" i="1"/>
  <c r="AW45" i="1" s="1"/>
  <c r="AV44" i="1"/>
  <c r="AU44" i="1"/>
  <c r="AV43" i="1"/>
  <c r="AV42" i="1"/>
  <c r="AW42" i="1"/>
  <c r="AU42" i="1"/>
  <c r="AV41" i="1"/>
  <c r="AV40" i="1"/>
  <c r="AU40" i="1"/>
  <c r="AW40" i="1"/>
  <c r="AV39" i="1"/>
  <c r="AV38" i="1"/>
  <c r="AU38" i="1"/>
  <c r="AV37" i="1"/>
  <c r="AV36" i="1"/>
  <c r="AU36" i="1"/>
  <c r="AV35" i="1"/>
  <c r="AW35" i="1" s="1"/>
  <c r="AV34" i="1"/>
  <c r="AW34" i="1"/>
  <c r="AU34" i="1"/>
  <c r="AV33" i="1"/>
  <c r="AV32" i="1"/>
  <c r="AU32" i="1"/>
  <c r="AV31" i="1"/>
  <c r="AV30" i="1"/>
  <c r="AU30" i="1"/>
  <c r="AV29" i="1"/>
  <c r="AV28" i="1"/>
  <c r="AU28" i="1"/>
  <c r="AW28" i="1" s="1"/>
  <c r="AV27" i="1"/>
  <c r="AV26" i="1"/>
  <c r="AU26" i="1"/>
  <c r="AW26" i="1" s="1"/>
  <c r="AV25" i="1"/>
  <c r="AV24" i="1"/>
  <c r="AU24" i="1"/>
  <c r="AV23" i="1"/>
  <c r="AV22" i="1"/>
  <c r="AU22" i="1"/>
  <c r="AV21" i="1"/>
  <c r="AV20" i="1"/>
  <c r="AU20" i="1"/>
  <c r="AV19" i="1"/>
  <c r="AV18" i="1"/>
  <c r="AU18" i="1"/>
  <c r="AW18" i="1" s="1"/>
  <c r="AV17" i="1"/>
  <c r="AV16" i="1"/>
  <c r="AU16" i="1"/>
  <c r="AV15" i="1"/>
  <c r="AV14" i="1"/>
  <c r="AU14" i="1"/>
  <c r="AV13" i="1"/>
  <c r="AW13" i="1" s="1"/>
  <c r="AV12" i="1"/>
  <c r="AU12" i="1"/>
  <c r="AV11" i="1"/>
  <c r="AV10" i="1"/>
  <c r="AW10" i="1" s="1"/>
  <c r="AU10" i="1"/>
  <c r="AR46" i="1"/>
  <c r="AQ46" i="1"/>
  <c r="AR45" i="1"/>
  <c r="AS45" i="1"/>
  <c r="AR44" i="1"/>
  <c r="AQ44" i="1"/>
  <c r="AS44" i="1" s="1"/>
  <c r="AR43" i="1"/>
  <c r="AS43" i="1" s="1"/>
  <c r="AR42" i="1"/>
  <c r="AQ42" i="1"/>
  <c r="AR41" i="1"/>
  <c r="AR40" i="1"/>
  <c r="AQ40" i="1"/>
  <c r="AS40" i="1" s="1"/>
  <c r="AR39" i="1"/>
  <c r="AR38" i="1"/>
  <c r="AQ38" i="1"/>
  <c r="AR37" i="1"/>
  <c r="AS37" i="1"/>
  <c r="AR36" i="1"/>
  <c r="AS36" i="1" s="1"/>
  <c r="AQ36" i="1"/>
  <c r="AR35" i="1"/>
  <c r="AR34" i="1"/>
  <c r="AQ34" i="1"/>
  <c r="AR33" i="1"/>
  <c r="AR32" i="1"/>
  <c r="AQ32" i="1"/>
  <c r="AS32" i="1" s="1"/>
  <c r="AR31" i="1"/>
  <c r="AR30" i="1"/>
  <c r="AQ30" i="1"/>
  <c r="AR29" i="1"/>
  <c r="AS29" i="1" s="1"/>
  <c r="AR28" i="1"/>
  <c r="AQ28" i="1"/>
  <c r="AR27" i="1"/>
  <c r="AR26" i="1"/>
  <c r="AQ26" i="1"/>
  <c r="AR25" i="1"/>
  <c r="AR24" i="1"/>
  <c r="AQ24" i="1"/>
  <c r="AS24" i="1"/>
  <c r="AR23" i="1"/>
  <c r="AR22" i="1"/>
  <c r="AQ22" i="1"/>
  <c r="AR21" i="1"/>
  <c r="AS21" i="1"/>
  <c r="AR20" i="1"/>
  <c r="AQ20" i="1"/>
  <c r="AR19" i="1"/>
  <c r="AR18" i="1"/>
  <c r="AQ18" i="1"/>
  <c r="AR17" i="1"/>
  <c r="AR16" i="1"/>
  <c r="AS16" i="1" s="1"/>
  <c r="AS48" i="1" s="1"/>
  <c r="AQ16" i="1"/>
  <c r="AR15" i="1"/>
  <c r="AR14" i="1"/>
  <c r="AQ14" i="1"/>
  <c r="AR13" i="1"/>
  <c r="AS13" i="1" s="1"/>
  <c r="AR12" i="1"/>
  <c r="AQ12" i="1"/>
  <c r="AR11" i="1"/>
  <c r="AR10" i="1"/>
  <c r="AQ10" i="1"/>
  <c r="AN46" i="1"/>
  <c r="AM46" i="1"/>
  <c r="AN45" i="1"/>
  <c r="AN44" i="1"/>
  <c r="AM44" i="1"/>
  <c r="AN43" i="1"/>
  <c r="AN42" i="1"/>
  <c r="AM42" i="1"/>
  <c r="AN41" i="1"/>
  <c r="AN40" i="1"/>
  <c r="AM40" i="1"/>
  <c r="AO40" i="1" s="1"/>
  <c r="AN39" i="1"/>
  <c r="AN38" i="1"/>
  <c r="AM38" i="1"/>
  <c r="AN37" i="1"/>
  <c r="AN36" i="1"/>
  <c r="AM36" i="1"/>
  <c r="AN35" i="1"/>
  <c r="AN34" i="1"/>
  <c r="AM34" i="1"/>
  <c r="AN33" i="1"/>
  <c r="AO33" i="1" s="1"/>
  <c r="AN32" i="1"/>
  <c r="AO32" i="1" s="1"/>
  <c r="AM32" i="1"/>
  <c r="AN31" i="1"/>
  <c r="AN30" i="1"/>
  <c r="AM30" i="1"/>
  <c r="AN29" i="1"/>
  <c r="AO29" i="1" s="1"/>
  <c r="AN28" i="1"/>
  <c r="AM28" i="1"/>
  <c r="AN27" i="1"/>
  <c r="AO27" i="1" s="1"/>
  <c r="AN26" i="1"/>
  <c r="AM26" i="1"/>
  <c r="AN25" i="1"/>
  <c r="AN24" i="1"/>
  <c r="AM24" i="1"/>
  <c r="AN23" i="1"/>
  <c r="AN22" i="1"/>
  <c r="AM22" i="1"/>
  <c r="AN21" i="1"/>
  <c r="AN20" i="1"/>
  <c r="AM20" i="1"/>
  <c r="AO20" i="1" s="1"/>
  <c r="AN19" i="1"/>
  <c r="AN18" i="1"/>
  <c r="AM18" i="1"/>
  <c r="AN17" i="1"/>
  <c r="AN16" i="1"/>
  <c r="AM16" i="1"/>
  <c r="AN15" i="1"/>
  <c r="AN14" i="1"/>
  <c r="AM14" i="1"/>
  <c r="AN13" i="1"/>
  <c r="AN12" i="1"/>
  <c r="AM12" i="1"/>
  <c r="AN11" i="1"/>
  <c r="AN10" i="1"/>
  <c r="AM10" i="1"/>
  <c r="AJ46" i="1"/>
  <c r="AJ45" i="1"/>
  <c r="AJ44" i="1"/>
  <c r="AJ43" i="1"/>
  <c r="AJ42" i="1"/>
  <c r="AJ41" i="1"/>
  <c r="AJ40" i="1"/>
  <c r="AK40" i="1" s="1"/>
  <c r="AJ39" i="1"/>
  <c r="AK39" i="1" s="1"/>
  <c r="AJ38" i="1"/>
  <c r="AK38" i="1" s="1"/>
  <c r="AJ37" i="1"/>
  <c r="AJ36" i="1"/>
  <c r="AJ35" i="1"/>
  <c r="AJ34" i="1"/>
  <c r="AJ33" i="1"/>
  <c r="AK33" i="1"/>
  <c r="AJ32" i="1"/>
  <c r="AJ31" i="1"/>
  <c r="AJ30" i="1"/>
  <c r="AJ29" i="1"/>
  <c r="AJ28" i="1"/>
  <c r="AJ27" i="1"/>
  <c r="AJ26" i="1"/>
  <c r="AJ25" i="1"/>
  <c r="AK25" i="1" s="1"/>
  <c r="AJ24" i="1"/>
  <c r="AJ23" i="1"/>
  <c r="AK23" i="1" s="1"/>
  <c r="AJ22" i="1"/>
  <c r="AJ21" i="1"/>
  <c r="AJ20" i="1"/>
  <c r="AJ19" i="1"/>
  <c r="AK19" i="1" s="1"/>
  <c r="AJ18" i="1"/>
  <c r="AJ17" i="1"/>
  <c r="AJ16" i="1"/>
  <c r="AJ15" i="1"/>
  <c r="AK15" i="1" s="1"/>
  <c r="AJ14" i="1"/>
  <c r="AJ13" i="1"/>
  <c r="AJ12" i="1"/>
  <c r="AJ11" i="1"/>
  <c r="AJ10" i="1"/>
  <c r="AI42" i="1"/>
  <c r="AI38" i="1"/>
  <c r="AI34" i="1"/>
  <c r="AK34" i="1" s="1"/>
  <c r="AI30" i="1"/>
  <c r="AK30" i="1"/>
  <c r="AI26" i="1"/>
  <c r="AK26" i="1" s="1"/>
  <c r="AI22" i="1"/>
  <c r="AK22" i="1" s="1"/>
  <c r="AI18" i="1"/>
  <c r="AK18" i="1" s="1"/>
  <c r="AI14" i="1"/>
  <c r="AI46" i="1"/>
  <c r="AK41" i="1"/>
  <c r="AI40" i="1"/>
  <c r="AI36" i="1"/>
  <c r="AI32" i="1"/>
  <c r="AK32" i="1" s="1"/>
  <c r="AI28" i="1"/>
  <c r="AI24" i="1"/>
  <c r="AK24" i="1" s="1"/>
  <c r="AI20" i="1"/>
  <c r="AI16" i="1"/>
  <c r="AK16" i="1" s="1"/>
  <c r="AI12" i="1"/>
  <c r="AK12" i="1" s="1"/>
  <c r="AI44" i="1"/>
  <c r="AK11" i="1"/>
  <c r="AK27" i="1"/>
  <c r="AK31" i="1"/>
  <c r="AK35" i="1"/>
  <c r="AI10" i="1"/>
  <c r="AF46" i="1"/>
  <c r="AE46" i="1"/>
  <c r="AF45" i="1"/>
  <c r="AF44" i="1"/>
  <c r="AE44" i="1"/>
  <c r="AF43" i="1"/>
  <c r="AG43" i="1" s="1"/>
  <c r="AF42" i="1"/>
  <c r="AE42" i="1"/>
  <c r="AF41" i="1"/>
  <c r="AF40" i="1"/>
  <c r="AG40" i="1"/>
  <c r="AE40" i="1"/>
  <c r="AF39" i="1"/>
  <c r="AF38" i="1"/>
  <c r="AE38" i="1"/>
  <c r="AF37" i="1"/>
  <c r="AF36" i="1"/>
  <c r="AE36" i="1"/>
  <c r="AF35" i="1"/>
  <c r="AG35" i="1"/>
  <c r="AF34" i="1"/>
  <c r="AE34" i="1"/>
  <c r="AF33" i="1"/>
  <c r="AF32" i="1"/>
  <c r="AE32" i="1"/>
  <c r="AG32" i="1" s="1"/>
  <c r="AF31" i="1"/>
  <c r="AF30" i="1"/>
  <c r="AE30" i="1"/>
  <c r="AF29" i="1"/>
  <c r="AF28" i="1"/>
  <c r="AE28" i="1"/>
  <c r="AF27" i="1"/>
  <c r="AG27" i="1" s="1"/>
  <c r="AF26" i="1"/>
  <c r="AE26" i="1"/>
  <c r="AF25" i="1"/>
  <c r="AF24" i="1"/>
  <c r="AG24" i="1" s="1"/>
  <c r="AE24" i="1"/>
  <c r="AF23" i="1"/>
  <c r="AF22" i="1"/>
  <c r="AE22" i="1"/>
  <c r="AF21" i="1"/>
  <c r="AF20" i="1"/>
  <c r="AE20" i="1"/>
  <c r="AF19" i="1"/>
  <c r="AG19" i="1" s="1"/>
  <c r="AF18" i="1"/>
  <c r="AE18" i="1"/>
  <c r="AF17" i="1"/>
  <c r="AF16" i="1"/>
  <c r="AG16" i="1"/>
  <c r="AE16" i="1"/>
  <c r="AF15" i="1"/>
  <c r="AF14" i="1"/>
  <c r="AE14" i="1"/>
  <c r="AF13" i="1"/>
  <c r="AF48" i="1" s="1"/>
  <c r="AF12" i="1"/>
  <c r="AE12" i="1"/>
  <c r="AF11" i="1"/>
  <c r="AG11" i="1"/>
  <c r="AF10" i="1"/>
  <c r="AE10" i="1"/>
  <c r="AB46" i="1"/>
  <c r="AA46" i="1"/>
  <c r="AC46" i="1" s="1"/>
  <c r="AB45" i="1"/>
  <c r="AB44" i="1"/>
  <c r="AA44" i="1"/>
  <c r="AB43" i="1"/>
  <c r="AB42" i="1"/>
  <c r="AA42" i="1"/>
  <c r="AB41" i="1"/>
  <c r="AB40" i="1"/>
  <c r="AA40" i="1"/>
  <c r="AB39" i="1"/>
  <c r="AB38" i="1"/>
  <c r="AA38" i="1"/>
  <c r="AC38" i="1"/>
  <c r="AB37" i="1"/>
  <c r="AB36" i="1"/>
  <c r="AA36" i="1"/>
  <c r="AB35" i="1"/>
  <c r="AB34" i="1"/>
  <c r="AA34" i="1"/>
  <c r="AB33" i="1"/>
  <c r="AB32" i="1"/>
  <c r="AA32" i="1"/>
  <c r="AB31" i="1"/>
  <c r="AB30" i="1"/>
  <c r="AA30" i="1"/>
  <c r="AC30" i="1"/>
  <c r="AB29" i="1"/>
  <c r="AB28" i="1"/>
  <c r="AC28" i="1" s="1"/>
  <c r="AA28" i="1"/>
  <c r="AB27" i="1"/>
  <c r="AB26" i="1"/>
  <c r="AA26" i="1"/>
  <c r="AB25" i="1"/>
  <c r="AB24" i="1"/>
  <c r="AA24" i="1"/>
  <c r="AB23" i="1"/>
  <c r="AB22" i="1"/>
  <c r="AA22" i="1"/>
  <c r="AC22" i="1"/>
  <c r="AB21" i="1"/>
  <c r="AB20" i="1"/>
  <c r="AA20" i="1"/>
  <c r="AB19" i="1"/>
  <c r="AB18" i="1"/>
  <c r="AA18" i="1"/>
  <c r="AB17" i="1"/>
  <c r="AB16" i="1"/>
  <c r="AA16" i="1"/>
  <c r="AB15" i="1"/>
  <c r="AB14" i="1"/>
  <c r="AA14" i="1"/>
  <c r="AC14" i="1" s="1"/>
  <c r="AB13" i="1"/>
  <c r="AB12" i="1"/>
  <c r="AA12" i="1"/>
  <c r="AB11" i="1"/>
  <c r="AB10" i="1"/>
  <c r="AA10" i="1"/>
  <c r="X46" i="1"/>
  <c r="W46" i="1"/>
  <c r="X45" i="1"/>
  <c r="X44" i="1"/>
  <c r="W44" i="1"/>
  <c r="X43" i="1"/>
  <c r="Y43" i="1" s="1"/>
  <c r="X42" i="1"/>
  <c r="W42" i="1"/>
  <c r="X41" i="1"/>
  <c r="X40" i="1"/>
  <c r="Y40" i="1" s="1"/>
  <c r="W40" i="1"/>
  <c r="X39" i="1"/>
  <c r="X38" i="1"/>
  <c r="W38" i="1"/>
  <c r="K38" i="1" s="1"/>
  <c r="X37" i="1"/>
  <c r="X36" i="1"/>
  <c r="W36" i="1"/>
  <c r="X35" i="1"/>
  <c r="Y35" i="1"/>
  <c r="X34" i="1"/>
  <c r="W34" i="1"/>
  <c r="X33" i="1"/>
  <c r="X32" i="1"/>
  <c r="W32" i="1"/>
  <c r="Y32" i="1" s="1"/>
  <c r="X31" i="1"/>
  <c r="Y31" i="1" s="1"/>
  <c r="X30" i="1"/>
  <c r="Y30" i="1" s="1"/>
  <c r="W30" i="1"/>
  <c r="X29" i="1"/>
  <c r="X28" i="1"/>
  <c r="W28" i="1"/>
  <c r="X27" i="1"/>
  <c r="Y27" i="1" s="1"/>
  <c r="X26" i="1"/>
  <c r="W26" i="1"/>
  <c r="X25" i="1"/>
  <c r="X24" i="1"/>
  <c r="W24" i="1"/>
  <c r="X23" i="1"/>
  <c r="Y23" i="1" s="1"/>
  <c r="X22" i="1"/>
  <c r="W22" i="1"/>
  <c r="X21" i="1"/>
  <c r="X20" i="1"/>
  <c r="W20" i="1"/>
  <c r="X19" i="1"/>
  <c r="Y19" i="1" s="1"/>
  <c r="X18" i="1"/>
  <c r="W18" i="1"/>
  <c r="X17" i="1"/>
  <c r="X16" i="1"/>
  <c r="L16" i="1" s="1"/>
  <c r="Y16" i="1"/>
  <c r="W16" i="1"/>
  <c r="X15" i="1"/>
  <c r="X14" i="1"/>
  <c r="W14" i="1"/>
  <c r="X13" i="1"/>
  <c r="X12" i="1"/>
  <c r="W12" i="1"/>
  <c r="X11" i="1"/>
  <c r="X10" i="1"/>
  <c r="W10" i="1"/>
  <c r="T46" i="1"/>
  <c r="S46" i="1"/>
  <c r="U46" i="1" s="1"/>
  <c r="T45" i="1"/>
  <c r="T44" i="1"/>
  <c r="S44" i="1"/>
  <c r="T43" i="1"/>
  <c r="T42" i="1"/>
  <c r="S42" i="1"/>
  <c r="T41" i="1"/>
  <c r="T40" i="1"/>
  <c r="S40" i="1"/>
  <c r="T39" i="1"/>
  <c r="T38" i="1"/>
  <c r="S38" i="1"/>
  <c r="T37" i="1"/>
  <c r="T36" i="1"/>
  <c r="S36" i="1"/>
  <c r="T35" i="1"/>
  <c r="T34" i="1"/>
  <c r="S34" i="1"/>
  <c r="T33" i="1"/>
  <c r="T32" i="1"/>
  <c r="S32" i="1"/>
  <c r="T31" i="1"/>
  <c r="T30" i="1"/>
  <c r="S30" i="1"/>
  <c r="U30" i="1"/>
  <c r="T29" i="1"/>
  <c r="T28" i="1"/>
  <c r="S28" i="1"/>
  <c r="T27" i="1"/>
  <c r="T26" i="1"/>
  <c r="S26" i="1"/>
  <c r="T25" i="1"/>
  <c r="T24" i="1"/>
  <c r="S24" i="1"/>
  <c r="T23" i="1"/>
  <c r="T22" i="1"/>
  <c r="L22" i="1" s="1"/>
  <c r="S22" i="1"/>
  <c r="U22" i="1" s="1"/>
  <c r="T21" i="1"/>
  <c r="T20" i="1"/>
  <c r="S20" i="1"/>
  <c r="T19" i="1"/>
  <c r="T18" i="1"/>
  <c r="S18" i="1"/>
  <c r="T17" i="1"/>
  <c r="T16" i="1"/>
  <c r="S16" i="1"/>
  <c r="T15" i="1"/>
  <c r="T14" i="1"/>
  <c r="L14" i="1" s="1"/>
  <c r="S14" i="1"/>
  <c r="T13" i="1"/>
  <c r="T12" i="1"/>
  <c r="S12" i="1"/>
  <c r="T11" i="1"/>
  <c r="T10" i="1"/>
  <c r="S10" i="1"/>
  <c r="P46" i="1"/>
  <c r="O46" i="1"/>
  <c r="P45" i="1"/>
  <c r="P44" i="1"/>
  <c r="L44" i="1" s="1"/>
  <c r="O44" i="1"/>
  <c r="P43" i="1"/>
  <c r="Q43" i="1" s="1"/>
  <c r="P42" i="1"/>
  <c r="O42" i="1"/>
  <c r="P41" i="1"/>
  <c r="P40" i="1"/>
  <c r="O40" i="1"/>
  <c r="Q40" i="1" s="1"/>
  <c r="P39" i="1"/>
  <c r="P38" i="1"/>
  <c r="O38" i="1"/>
  <c r="P37" i="1"/>
  <c r="P36" i="1"/>
  <c r="O36" i="1"/>
  <c r="K36" i="1" s="1"/>
  <c r="P35" i="1"/>
  <c r="Q35" i="1" s="1"/>
  <c r="P34" i="1"/>
  <c r="O34" i="1"/>
  <c r="P33" i="1"/>
  <c r="P32" i="1"/>
  <c r="Q32" i="1"/>
  <c r="O32" i="1"/>
  <c r="P31" i="1"/>
  <c r="P30" i="1"/>
  <c r="O30" i="1"/>
  <c r="K30" i="1" s="1"/>
  <c r="P29" i="1"/>
  <c r="P28" i="1"/>
  <c r="O28" i="1"/>
  <c r="P27" i="1"/>
  <c r="Q27" i="1"/>
  <c r="P26" i="1"/>
  <c r="L26" i="1" s="1"/>
  <c r="O26" i="1"/>
  <c r="P25" i="1"/>
  <c r="P24" i="1"/>
  <c r="O24" i="1"/>
  <c r="Q24" i="1" s="1"/>
  <c r="P23" i="1"/>
  <c r="P22" i="1"/>
  <c r="O22" i="1"/>
  <c r="K22" i="1" s="1"/>
  <c r="P21" i="1"/>
  <c r="P20" i="1"/>
  <c r="O20" i="1"/>
  <c r="P19" i="1"/>
  <c r="L19" i="1" s="1"/>
  <c r="M19" i="1" s="1"/>
  <c r="P18" i="1"/>
  <c r="O18" i="1"/>
  <c r="P17" i="1"/>
  <c r="P16" i="1"/>
  <c r="Q16" i="1" s="1"/>
  <c r="O16" i="1"/>
  <c r="P15" i="1"/>
  <c r="L15" i="1" s="1"/>
  <c r="P14" i="1"/>
  <c r="O14" i="1"/>
  <c r="P13" i="1"/>
  <c r="P12" i="1"/>
  <c r="O12" i="1"/>
  <c r="Q12" i="1" s="1"/>
  <c r="P11" i="1"/>
  <c r="P10" i="1"/>
  <c r="O10" i="1"/>
  <c r="K28" i="1"/>
  <c r="M6" i="1"/>
  <c r="I6" i="2"/>
  <c r="CV46" i="2"/>
  <c r="CU46" i="2"/>
  <c r="CV45" i="2"/>
  <c r="CV44" i="2"/>
  <c r="CU44" i="2"/>
  <c r="CW44" i="2" s="1"/>
  <c r="CV43" i="2"/>
  <c r="CV42" i="2"/>
  <c r="CU42" i="2"/>
  <c r="CV41" i="2"/>
  <c r="CV40" i="2"/>
  <c r="CU40" i="2"/>
  <c r="CV39" i="2"/>
  <c r="CW39" i="2" s="1"/>
  <c r="CV38" i="2"/>
  <c r="CU38" i="2"/>
  <c r="CV37" i="2"/>
  <c r="CV36" i="2"/>
  <c r="CW36" i="2" s="1"/>
  <c r="CU36" i="2"/>
  <c r="CV35" i="2"/>
  <c r="CV34" i="2"/>
  <c r="CU34" i="2"/>
  <c r="CW34" i="2"/>
  <c r="CV33" i="2"/>
  <c r="CV32" i="2"/>
  <c r="CU32" i="2"/>
  <c r="CV31" i="2"/>
  <c r="CW31" i="2"/>
  <c r="CV30" i="2"/>
  <c r="CU30" i="2"/>
  <c r="CV29" i="2"/>
  <c r="CV28" i="2"/>
  <c r="CU28" i="2"/>
  <c r="CW28" i="2" s="1"/>
  <c r="CV27" i="2"/>
  <c r="CV26" i="2"/>
  <c r="CU26" i="2"/>
  <c r="CW26" i="2" s="1"/>
  <c r="CV25" i="2"/>
  <c r="CV24" i="2"/>
  <c r="CU24" i="2"/>
  <c r="CV23" i="2"/>
  <c r="CW23" i="2" s="1"/>
  <c r="CV22" i="2"/>
  <c r="CU22" i="2"/>
  <c r="CV21" i="2"/>
  <c r="CV20" i="2"/>
  <c r="CU20" i="2"/>
  <c r="CW20" i="2" s="1"/>
  <c r="CV19" i="2"/>
  <c r="CV18" i="2"/>
  <c r="CU18" i="2"/>
  <c r="CW18" i="2"/>
  <c r="CV17" i="2"/>
  <c r="CV16" i="2"/>
  <c r="CU16" i="2"/>
  <c r="CV15" i="2"/>
  <c r="CV14" i="2"/>
  <c r="CU14" i="2"/>
  <c r="CV13" i="2"/>
  <c r="CV12" i="2"/>
  <c r="CW12" i="2" s="1"/>
  <c r="CU12" i="2"/>
  <c r="CV11" i="2"/>
  <c r="CV10" i="2"/>
  <c r="CU10" i="2"/>
  <c r="CR46" i="2"/>
  <c r="CQ46" i="2"/>
  <c r="CR45" i="2"/>
  <c r="CR44" i="2"/>
  <c r="CQ44" i="2"/>
  <c r="CS44" i="2" s="1"/>
  <c r="CR43" i="2"/>
  <c r="CR42" i="2"/>
  <c r="CS42" i="2" s="1"/>
  <c r="CQ42" i="2"/>
  <c r="CR41" i="2"/>
  <c r="CR40" i="2"/>
  <c r="CQ40" i="2"/>
  <c r="CR39" i="2"/>
  <c r="CS39" i="2" s="1"/>
  <c r="CR38" i="2"/>
  <c r="CQ38" i="2"/>
  <c r="CR37" i="2"/>
  <c r="CS37" i="2" s="1"/>
  <c r="CR36" i="2"/>
  <c r="CS36" i="2" s="1"/>
  <c r="CQ36" i="2"/>
  <c r="CR35" i="2"/>
  <c r="CR34" i="2"/>
  <c r="CQ34" i="2"/>
  <c r="CS34" i="2" s="1"/>
  <c r="CR33" i="2"/>
  <c r="CR32" i="2"/>
  <c r="CQ32" i="2"/>
  <c r="CR31" i="2"/>
  <c r="CR30" i="2"/>
  <c r="CQ30" i="2"/>
  <c r="CS30" i="2" s="1"/>
  <c r="CR29" i="2"/>
  <c r="CS29" i="2" s="1"/>
  <c r="CR28" i="2"/>
  <c r="CS28" i="2" s="1"/>
  <c r="CQ28" i="2"/>
  <c r="CR27" i="2"/>
  <c r="CR26" i="2"/>
  <c r="CQ26" i="2"/>
  <c r="CS26" i="2" s="1"/>
  <c r="CR25" i="2"/>
  <c r="CR24" i="2"/>
  <c r="CQ24" i="2"/>
  <c r="CR23" i="2"/>
  <c r="CR22" i="2"/>
  <c r="CQ22" i="2"/>
  <c r="CR21" i="2"/>
  <c r="CR20" i="2"/>
  <c r="CQ20" i="2"/>
  <c r="CS20" i="2" s="1"/>
  <c r="CR19" i="2"/>
  <c r="CR18" i="2"/>
  <c r="CQ18" i="2"/>
  <c r="CS18" i="2"/>
  <c r="CR17" i="2"/>
  <c r="CR16" i="2"/>
  <c r="CQ16" i="2"/>
  <c r="CR15" i="2"/>
  <c r="CS15" i="2"/>
  <c r="CR14" i="2"/>
  <c r="CQ14" i="2"/>
  <c r="CR13" i="2"/>
  <c r="CR12" i="2"/>
  <c r="CS12" i="2" s="1"/>
  <c r="CQ12" i="2"/>
  <c r="CR11" i="2"/>
  <c r="CR10" i="2"/>
  <c r="CQ10" i="2"/>
  <c r="CS10" i="2"/>
  <c r="CN46" i="2"/>
  <c r="CM46" i="2"/>
  <c r="CN45" i="2"/>
  <c r="CN44" i="2"/>
  <c r="CM44" i="2"/>
  <c r="CN43" i="2"/>
  <c r="CN42" i="2"/>
  <c r="CO42" i="2" s="1"/>
  <c r="CM42" i="2"/>
  <c r="CN41" i="2"/>
  <c r="CN40" i="2"/>
  <c r="CM40" i="2"/>
  <c r="CN39" i="2"/>
  <c r="CO39" i="2"/>
  <c r="CN38" i="2"/>
  <c r="CM38" i="2"/>
  <c r="CN37" i="2"/>
  <c r="CN36" i="2"/>
  <c r="CO36" i="2" s="1"/>
  <c r="CM36" i="2"/>
  <c r="CN35" i="2"/>
  <c r="CN34" i="2"/>
  <c r="CM34" i="2"/>
  <c r="CO34" i="2"/>
  <c r="CN33" i="2"/>
  <c r="CN32" i="2"/>
  <c r="CM32" i="2"/>
  <c r="CN31" i="2"/>
  <c r="CO31" i="2"/>
  <c r="CN30" i="2"/>
  <c r="CM30" i="2"/>
  <c r="CN29" i="2"/>
  <c r="CN28" i="2"/>
  <c r="CM28" i="2"/>
  <c r="CN27" i="2"/>
  <c r="CN26" i="2"/>
  <c r="CM26" i="2"/>
  <c r="CO26" i="2" s="1"/>
  <c r="CN25" i="2"/>
  <c r="CN24" i="2"/>
  <c r="CM24" i="2"/>
  <c r="CN23" i="2"/>
  <c r="CO23" i="2" s="1"/>
  <c r="CN22" i="2"/>
  <c r="CM22" i="2"/>
  <c r="CN21" i="2"/>
  <c r="CN20" i="2"/>
  <c r="CO20" i="2"/>
  <c r="CM20" i="2"/>
  <c r="CN19" i="2"/>
  <c r="CN18" i="2"/>
  <c r="CM18" i="2"/>
  <c r="CO18" i="2"/>
  <c r="CN17" i="2"/>
  <c r="CN16" i="2"/>
  <c r="CM16" i="2"/>
  <c r="CN15" i="2"/>
  <c r="CO15" i="2" s="1"/>
  <c r="CN14" i="2"/>
  <c r="CM14" i="2"/>
  <c r="CN13" i="2"/>
  <c r="CN12" i="2"/>
  <c r="CM12" i="2"/>
  <c r="CN11" i="2"/>
  <c r="CN10" i="2"/>
  <c r="CM10" i="2"/>
  <c r="CO10" i="2" s="1"/>
  <c r="CJ46" i="2"/>
  <c r="CI46" i="2"/>
  <c r="CJ45" i="2"/>
  <c r="CK45" i="2"/>
  <c r="CJ44" i="2"/>
  <c r="CK44" i="2"/>
  <c r="CI44" i="2"/>
  <c r="CJ43" i="2"/>
  <c r="CJ42" i="2"/>
  <c r="CI42" i="2"/>
  <c r="CK42" i="2" s="1"/>
  <c r="CJ41" i="2"/>
  <c r="CJ40" i="2"/>
  <c r="CI40" i="2"/>
  <c r="CJ39" i="2"/>
  <c r="CK39" i="2"/>
  <c r="CJ38" i="2"/>
  <c r="CI38" i="2"/>
  <c r="CJ37" i="2"/>
  <c r="CJ36" i="2"/>
  <c r="CK36" i="2"/>
  <c r="CI36" i="2"/>
  <c r="CJ35" i="2"/>
  <c r="CJ34" i="2"/>
  <c r="CI34" i="2"/>
  <c r="CJ33" i="2"/>
  <c r="CJ32" i="2"/>
  <c r="CI32" i="2"/>
  <c r="CK32" i="2" s="1"/>
  <c r="CJ31" i="2"/>
  <c r="CK31" i="2"/>
  <c r="CJ30" i="2"/>
  <c r="CI30" i="2"/>
  <c r="CJ29" i="2"/>
  <c r="CJ28" i="2"/>
  <c r="CK28" i="2" s="1"/>
  <c r="CI28" i="2"/>
  <c r="CJ27" i="2"/>
  <c r="CJ26" i="2"/>
  <c r="CI26" i="2"/>
  <c r="CK26" i="2"/>
  <c r="CJ25" i="2"/>
  <c r="CK25" i="2" s="1"/>
  <c r="CJ24" i="2"/>
  <c r="CI24" i="2"/>
  <c r="CJ23" i="2"/>
  <c r="CJ22" i="2"/>
  <c r="CI22" i="2"/>
  <c r="CJ21" i="2"/>
  <c r="CJ20" i="2"/>
  <c r="CI20" i="2"/>
  <c r="CJ19" i="2"/>
  <c r="CJ18" i="2"/>
  <c r="CI18" i="2"/>
  <c r="CK18" i="2"/>
  <c r="CJ17" i="2"/>
  <c r="CJ16" i="2"/>
  <c r="CI16" i="2"/>
  <c r="CJ15" i="2"/>
  <c r="CJ14" i="2"/>
  <c r="CI14" i="2"/>
  <c r="CJ13" i="2"/>
  <c r="CJ12" i="2"/>
  <c r="CI12" i="2"/>
  <c r="CJ11" i="2"/>
  <c r="CJ10" i="2"/>
  <c r="CI10" i="2"/>
  <c r="CF46" i="2"/>
  <c r="CE46" i="2"/>
  <c r="CF45" i="2"/>
  <c r="CF44" i="2"/>
  <c r="CG44" i="2" s="1"/>
  <c r="CE44" i="2"/>
  <c r="CF43" i="2"/>
  <c r="CF42" i="2"/>
  <c r="CE42" i="2"/>
  <c r="CF41" i="2"/>
  <c r="CF40" i="2"/>
  <c r="CE40" i="2"/>
  <c r="CG40" i="2" s="1"/>
  <c r="CF39" i="2"/>
  <c r="CG39" i="2" s="1"/>
  <c r="CF38" i="2"/>
  <c r="CE38" i="2"/>
  <c r="CF37" i="2"/>
  <c r="CF36" i="2"/>
  <c r="CG36" i="2" s="1"/>
  <c r="CE36" i="2"/>
  <c r="CF35" i="2"/>
  <c r="CF34" i="2"/>
  <c r="CE34" i="2"/>
  <c r="CF33" i="2"/>
  <c r="CF32" i="2"/>
  <c r="CE32" i="2"/>
  <c r="CF31" i="2"/>
  <c r="CG31" i="2"/>
  <c r="CF30" i="2"/>
  <c r="CE30" i="2"/>
  <c r="CF29" i="2"/>
  <c r="CF28" i="2"/>
  <c r="CE28" i="2"/>
  <c r="CG28" i="2" s="1"/>
  <c r="CF27" i="2"/>
  <c r="CF26" i="2"/>
  <c r="CE26" i="2"/>
  <c r="CF25" i="2"/>
  <c r="CF24" i="2"/>
  <c r="CE24" i="2"/>
  <c r="CF23" i="2"/>
  <c r="CG23" i="2" s="1"/>
  <c r="CF22" i="2"/>
  <c r="CE22" i="2"/>
  <c r="CF21" i="2"/>
  <c r="CF20" i="2"/>
  <c r="CG20" i="2"/>
  <c r="CE20" i="2"/>
  <c r="CF19" i="2"/>
  <c r="CF18" i="2"/>
  <c r="CE18" i="2"/>
  <c r="CF17" i="2"/>
  <c r="CF16" i="2"/>
  <c r="CE16" i="2"/>
  <c r="CF15" i="2"/>
  <c r="CG15" i="2" s="1"/>
  <c r="CF14" i="2"/>
  <c r="CE14" i="2"/>
  <c r="CF13" i="2"/>
  <c r="CF12" i="2"/>
  <c r="CE12" i="2"/>
  <c r="CF11" i="2"/>
  <c r="CF10" i="2"/>
  <c r="CE10" i="2"/>
  <c r="CB46" i="2"/>
  <c r="CA46" i="2"/>
  <c r="CB45" i="2"/>
  <c r="CC45" i="2" s="1"/>
  <c r="CB44" i="2"/>
  <c r="CA44" i="2"/>
  <c r="CB43" i="2"/>
  <c r="CB42" i="2"/>
  <c r="CC42" i="2" s="1"/>
  <c r="CA42" i="2"/>
  <c r="CB41" i="2"/>
  <c r="CB40" i="2"/>
  <c r="CA40" i="2"/>
  <c r="CB39" i="2"/>
  <c r="CC39" i="2" s="1"/>
  <c r="CB38" i="2"/>
  <c r="CA38" i="2"/>
  <c r="CB37" i="2"/>
  <c r="CB36" i="2"/>
  <c r="CC36" i="2" s="1"/>
  <c r="CA36" i="2"/>
  <c r="CB35" i="2"/>
  <c r="CB34" i="2"/>
  <c r="CA34" i="2"/>
  <c r="CC34" i="2" s="1"/>
  <c r="CB33" i="2"/>
  <c r="CB32" i="2"/>
  <c r="CA32" i="2"/>
  <c r="CB31" i="2"/>
  <c r="CC31" i="2"/>
  <c r="CB30" i="2"/>
  <c r="CA30" i="2"/>
  <c r="CB29" i="2"/>
  <c r="CB28" i="2"/>
  <c r="CA28" i="2"/>
  <c r="CB27" i="2"/>
  <c r="CB26" i="2"/>
  <c r="CA26" i="2"/>
  <c r="CC26" i="2" s="1"/>
  <c r="CB25" i="2"/>
  <c r="CB24" i="2"/>
  <c r="CA24" i="2"/>
  <c r="CC24" i="2" s="1"/>
  <c r="CB23" i="2"/>
  <c r="CC23" i="2"/>
  <c r="CB22" i="2"/>
  <c r="CA22" i="2"/>
  <c r="CB21" i="2"/>
  <c r="CB20" i="2"/>
  <c r="CC20" i="2" s="1"/>
  <c r="CA20" i="2"/>
  <c r="CB19" i="2"/>
  <c r="CB18" i="2"/>
  <c r="CA18" i="2"/>
  <c r="CC18" i="2"/>
  <c r="CB17" i="2"/>
  <c r="CC17" i="2" s="1"/>
  <c r="CB16" i="2"/>
  <c r="CA16" i="2"/>
  <c r="CB15" i="2"/>
  <c r="CC15" i="2"/>
  <c r="CB14" i="2"/>
  <c r="CA14" i="2"/>
  <c r="CB13" i="2"/>
  <c r="CB12" i="2"/>
  <c r="CA12" i="2"/>
  <c r="CB11" i="2"/>
  <c r="CB10" i="2"/>
  <c r="CA10" i="2"/>
  <c r="BX46" i="2"/>
  <c r="BW46" i="2"/>
  <c r="BX45" i="2"/>
  <c r="BX44" i="2"/>
  <c r="BY44" i="2" s="1"/>
  <c r="BW44" i="2"/>
  <c r="BX43" i="2"/>
  <c r="BX42" i="2"/>
  <c r="BW42" i="2"/>
  <c r="BY42" i="2"/>
  <c r="BX41" i="2"/>
  <c r="BY41" i="2" s="1"/>
  <c r="BX40" i="2"/>
  <c r="BY40" i="2" s="1"/>
  <c r="BW40" i="2"/>
  <c r="BX39" i="2"/>
  <c r="BY39" i="2" s="1"/>
  <c r="BX38" i="2"/>
  <c r="BW38" i="2"/>
  <c r="BX37" i="2"/>
  <c r="BY37" i="2" s="1"/>
  <c r="BX36" i="2"/>
  <c r="BW36" i="2"/>
  <c r="BY36" i="2" s="1"/>
  <c r="BX35" i="2"/>
  <c r="BY35" i="2" s="1"/>
  <c r="BX34" i="2"/>
  <c r="BW34" i="2"/>
  <c r="BY34" i="2"/>
  <c r="BX33" i="2"/>
  <c r="BX32" i="2"/>
  <c r="BW32" i="2"/>
  <c r="BY32" i="2" s="1"/>
  <c r="BX31" i="2"/>
  <c r="BY31" i="2"/>
  <c r="BX30" i="2"/>
  <c r="BW30" i="2"/>
  <c r="BX29" i="2"/>
  <c r="BY29" i="2" s="1"/>
  <c r="BX28" i="2"/>
  <c r="BW28" i="2"/>
  <c r="BY28" i="2" s="1"/>
  <c r="BX27" i="2"/>
  <c r="BX26" i="2"/>
  <c r="BW26" i="2"/>
  <c r="BY26" i="2" s="1"/>
  <c r="BX25" i="2"/>
  <c r="BX24" i="2"/>
  <c r="BW24" i="2"/>
  <c r="BY24" i="2" s="1"/>
  <c r="BX23" i="2"/>
  <c r="BY23" i="2" s="1"/>
  <c r="BX22" i="2"/>
  <c r="BW22" i="2"/>
  <c r="BX21" i="2"/>
  <c r="BX20" i="2"/>
  <c r="BY20" i="2" s="1"/>
  <c r="BW20" i="2"/>
  <c r="BX19" i="2"/>
  <c r="BX18" i="2"/>
  <c r="BW18" i="2"/>
  <c r="BY18" i="2"/>
  <c r="BX17" i="2"/>
  <c r="BX16" i="2"/>
  <c r="BW16" i="2"/>
  <c r="BY16" i="2"/>
  <c r="BX15" i="2"/>
  <c r="BY15" i="2" s="1"/>
  <c r="BX14" i="2"/>
  <c r="BW14" i="2"/>
  <c r="BX13" i="2"/>
  <c r="BX12" i="2"/>
  <c r="BW12" i="2"/>
  <c r="BY12" i="2" s="1"/>
  <c r="BX11" i="2"/>
  <c r="BY11" i="2" s="1"/>
  <c r="BX10" i="2"/>
  <c r="BW10" i="2"/>
  <c r="BT46" i="2"/>
  <c r="BS46" i="2"/>
  <c r="BT45" i="2"/>
  <c r="BT44" i="2"/>
  <c r="BS44" i="2"/>
  <c r="BU44" i="2" s="1"/>
  <c r="BT43" i="2"/>
  <c r="BU43" i="2" s="1"/>
  <c r="BT42" i="2"/>
  <c r="BU42" i="2" s="1"/>
  <c r="BS42" i="2"/>
  <c r="BT41" i="2"/>
  <c r="BT40" i="2"/>
  <c r="BS40" i="2"/>
  <c r="BU40" i="2" s="1"/>
  <c r="BT39" i="2"/>
  <c r="BU39" i="2" s="1"/>
  <c r="BT38" i="2"/>
  <c r="BS38" i="2"/>
  <c r="BT37" i="2"/>
  <c r="BT36" i="2"/>
  <c r="BU36" i="2"/>
  <c r="BS36" i="2"/>
  <c r="BT35" i="2"/>
  <c r="BT34" i="2"/>
  <c r="BS34" i="2"/>
  <c r="BU34" i="2" s="1"/>
  <c r="BT33" i="2"/>
  <c r="BT32" i="2"/>
  <c r="BS32" i="2"/>
  <c r="BU32" i="2" s="1"/>
  <c r="BT31" i="2"/>
  <c r="BU31" i="2"/>
  <c r="BT30" i="2"/>
  <c r="BS30" i="2"/>
  <c r="BT29" i="2"/>
  <c r="BT28" i="2"/>
  <c r="BU28" i="2"/>
  <c r="BS28" i="2"/>
  <c r="BT27" i="2"/>
  <c r="BT26" i="2"/>
  <c r="BS26" i="2"/>
  <c r="BT25" i="2"/>
  <c r="BT24" i="2"/>
  <c r="BS24" i="2"/>
  <c r="BU24" i="2"/>
  <c r="BT23" i="2"/>
  <c r="BU23" i="2" s="1"/>
  <c r="BT22" i="2"/>
  <c r="BS22" i="2"/>
  <c r="BT21" i="2"/>
  <c r="BT20" i="2"/>
  <c r="BU20" i="2" s="1"/>
  <c r="BS20" i="2"/>
  <c r="BT19" i="2"/>
  <c r="BT18" i="2"/>
  <c r="BS18" i="2"/>
  <c r="BT17" i="2"/>
  <c r="BT16" i="2"/>
  <c r="BU16" i="2" s="1"/>
  <c r="BS16" i="2"/>
  <c r="BT15" i="2"/>
  <c r="BU15" i="2" s="1"/>
  <c r="BT14" i="2"/>
  <c r="BS14" i="2"/>
  <c r="BT13" i="2"/>
  <c r="BT12" i="2"/>
  <c r="BS12" i="2"/>
  <c r="BT11" i="2"/>
  <c r="BT10" i="2"/>
  <c r="BS10" i="2"/>
  <c r="BP46" i="2"/>
  <c r="BO46" i="2"/>
  <c r="BP45" i="2"/>
  <c r="BQ45" i="2" s="1"/>
  <c r="BP44" i="2"/>
  <c r="BQ44" i="2" s="1"/>
  <c r="BO44" i="2"/>
  <c r="BP43" i="2"/>
  <c r="BP42" i="2"/>
  <c r="BO42" i="2"/>
  <c r="BQ42" i="2"/>
  <c r="BP41" i="2"/>
  <c r="BP40" i="2"/>
  <c r="BO40" i="2"/>
  <c r="BP39" i="2"/>
  <c r="BP38" i="2"/>
  <c r="BO38" i="2"/>
  <c r="BP37" i="2"/>
  <c r="BQ37" i="2" s="1"/>
  <c r="BP36" i="2"/>
  <c r="BO36" i="2"/>
  <c r="BQ36" i="2" s="1"/>
  <c r="BP35" i="2"/>
  <c r="BQ35" i="2" s="1"/>
  <c r="BP34" i="2"/>
  <c r="BQ34" i="2" s="1"/>
  <c r="BO34" i="2"/>
  <c r="BP33" i="2"/>
  <c r="BP32" i="2"/>
  <c r="BO32" i="2"/>
  <c r="BP31" i="2"/>
  <c r="BP30" i="2"/>
  <c r="BO30" i="2"/>
  <c r="BP29" i="2"/>
  <c r="BQ29" i="2"/>
  <c r="BP28" i="2"/>
  <c r="BQ28" i="2"/>
  <c r="BO28" i="2"/>
  <c r="BP27" i="2"/>
  <c r="BP26" i="2"/>
  <c r="BO26" i="2"/>
  <c r="BQ26" i="2" s="1"/>
  <c r="BP25" i="2"/>
  <c r="BP24" i="2"/>
  <c r="BO24" i="2"/>
  <c r="BP23" i="2"/>
  <c r="BP22" i="2"/>
  <c r="BO22" i="2"/>
  <c r="BP21" i="2"/>
  <c r="BQ21" i="2" s="1"/>
  <c r="BP20" i="2"/>
  <c r="BQ20" i="2"/>
  <c r="BO20" i="2"/>
  <c r="BP19" i="2"/>
  <c r="BP18" i="2"/>
  <c r="BO18" i="2"/>
  <c r="BQ18" i="2" s="1"/>
  <c r="BP17" i="2"/>
  <c r="BP16" i="2"/>
  <c r="BO16" i="2"/>
  <c r="BP15" i="2"/>
  <c r="BQ15" i="2" s="1"/>
  <c r="BP14" i="2"/>
  <c r="BO14" i="2"/>
  <c r="BP13" i="2"/>
  <c r="BQ13" i="2" s="1"/>
  <c r="BP12" i="2"/>
  <c r="BQ12" i="2" s="1"/>
  <c r="BO12" i="2"/>
  <c r="BP11" i="2"/>
  <c r="BP10" i="2"/>
  <c r="BO10" i="2"/>
  <c r="BL46" i="2"/>
  <c r="BK46" i="2"/>
  <c r="BL45" i="2"/>
  <c r="BM45" i="2"/>
  <c r="BL44" i="2"/>
  <c r="BM44" i="2" s="1"/>
  <c r="BK44" i="2"/>
  <c r="BL43" i="2"/>
  <c r="BL42" i="2"/>
  <c r="BK42" i="2"/>
  <c r="BL41" i="2"/>
  <c r="BL40" i="2"/>
  <c r="BK40" i="2"/>
  <c r="BL39" i="2"/>
  <c r="BL38" i="2"/>
  <c r="BK38" i="2"/>
  <c r="BL37" i="2"/>
  <c r="BM37" i="2" s="1"/>
  <c r="BL36" i="2"/>
  <c r="BM36" i="2" s="1"/>
  <c r="BK36" i="2"/>
  <c r="BL35" i="2"/>
  <c r="BL34" i="2"/>
  <c r="BK34" i="2"/>
  <c r="BL33" i="2"/>
  <c r="BL32" i="2"/>
  <c r="BK32" i="2"/>
  <c r="BL31" i="2"/>
  <c r="BM31" i="2" s="1"/>
  <c r="BL30" i="2"/>
  <c r="BK30" i="2"/>
  <c r="BL29" i="2"/>
  <c r="BM29" i="2" s="1"/>
  <c r="BL28" i="2"/>
  <c r="BK28" i="2"/>
  <c r="BM28" i="2" s="1"/>
  <c r="BL27" i="2"/>
  <c r="BL26" i="2"/>
  <c r="BK26" i="2"/>
  <c r="BL25" i="2"/>
  <c r="BL24" i="2"/>
  <c r="BK24" i="2"/>
  <c r="BL23" i="2"/>
  <c r="BL22" i="2"/>
  <c r="BK22" i="2"/>
  <c r="BL21" i="2"/>
  <c r="BM21" i="2"/>
  <c r="BL20" i="2"/>
  <c r="BM20" i="2" s="1"/>
  <c r="BK20" i="2"/>
  <c r="BL19" i="2"/>
  <c r="BL18" i="2"/>
  <c r="BK18" i="2"/>
  <c r="BL17" i="2"/>
  <c r="BL16" i="2"/>
  <c r="BK16" i="2"/>
  <c r="BL15" i="2"/>
  <c r="BM15" i="2"/>
  <c r="BL14" i="2"/>
  <c r="BK14" i="2"/>
  <c r="BL13" i="2"/>
  <c r="BM13" i="2" s="1"/>
  <c r="BL12" i="2"/>
  <c r="BK12" i="2"/>
  <c r="BL11" i="2"/>
  <c r="BL10" i="2"/>
  <c r="BK10" i="2"/>
  <c r="BH46" i="2"/>
  <c r="BG46" i="2"/>
  <c r="BH45" i="2"/>
  <c r="BI45" i="2"/>
  <c r="BH44" i="2"/>
  <c r="BG44" i="2"/>
  <c r="BH43" i="2"/>
  <c r="BH42" i="2"/>
  <c r="BG42" i="2"/>
  <c r="BI42" i="2" s="1"/>
  <c r="BH41" i="2"/>
  <c r="BH40" i="2"/>
  <c r="BG40" i="2"/>
  <c r="BH39" i="2"/>
  <c r="BH38" i="2"/>
  <c r="BG38" i="2"/>
  <c r="BH37" i="2"/>
  <c r="BI37" i="2" s="1"/>
  <c r="BH36" i="2"/>
  <c r="BG36" i="2"/>
  <c r="BH35" i="2"/>
  <c r="BH34" i="2"/>
  <c r="BG34" i="2"/>
  <c r="BI34" i="2" s="1"/>
  <c r="BH33" i="2"/>
  <c r="BH32" i="2"/>
  <c r="BG32" i="2"/>
  <c r="BH31" i="2"/>
  <c r="BI31" i="2"/>
  <c r="BH30" i="2"/>
  <c r="BG30" i="2"/>
  <c r="BH29" i="2"/>
  <c r="BH28" i="2"/>
  <c r="BG28" i="2"/>
  <c r="BH27" i="2"/>
  <c r="BH26" i="2"/>
  <c r="BG26" i="2"/>
  <c r="BI26" i="2" s="1"/>
  <c r="BH25" i="2"/>
  <c r="BH24" i="2"/>
  <c r="BG24" i="2"/>
  <c r="BH23" i="2"/>
  <c r="BH22" i="2"/>
  <c r="BG22" i="2"/>
  <c r="BH21" i="2"/>
  <c r="BH20" i="2"/>
  <c r="BG20" i="2"/>
  <c r="BH19" i="2"/>
  <c r="BH18" i="2"/>
  <c r="BG18" i="2"/>
  <c r="BI18" i="2"/>
  <c r="BH17" i="2"/>
  <c r="BH16" i="2"/>
  <c r="BG16" i="2"/>
  <c r="BH15" i="2"/>
  <c r="BH14" i="2"/>
  <c r="BG14" i="2"/>
  <c r="BH13" i="2"/>
  <c r="BH12" i="2"/>
  <c r="BG12" i="2"/>
  <c r="BH11" i="2"/>
  <c r="BH10" i="2"/>
  <c r="BG10" i="2"/>
  <c r="BC46" i="2"/>
  <c r="BC45" i="2"/>
  <c r="BC44" i="2"/>
  <c r="BE44" i="2" s="1"/>
  <c r="BC43" i="2"/>
  <c r="BC42" i="2"/>
  <c r="BE42" i="2" s="1"/>
  <c r="BC41" i="2"/>
  <c r="BC40" i="2"/>
  <c r="BC39" i="2"/>
  <c r="BC38" i="2"/>
  <c r="BE38" i="2" s="1"/>
  <c r="BC37" i="2"/>
  <c r="BC36" i="2"/>
  <c r="BC35" i="2"/>
  <c r="BE35" i="2"/>
  <c r="BC34" i="2"/>
  <c r="BE34" i="2" s="1"/>
  <c r="BC33" i="2"/>
  <c r="BE33" i="2" s="1"/>
  <c r="BC32" i="2"/>
  <c r="BC31" i="2"/>
  <c r="BE31" i="2" s="1"/>
  <c r="BC30" i="2"/>
  <c r="BC29" i="2"/>
  <c r="BC28" i="2"/>
  <c r="BC27" i="2"/>
  <c r="BC26" i="2"/>
  <c r="BE26" i="2" s="1"/>
  <c r="BD26" i="2"/>
  <c r="BC25" i="2"/>
  <c r="BC24" i="2"/>
  <c r="BE24" i="2" s="1"/>
  <c r="BC23" i="2"/>
  <c r="BC22" i="2"/>
  <c r="BC21" i="2"/>
  <c r="BE21" i="2" s="1"/>
  <c r="BC20" i="2"/>
  <c r="BC19" i="2"/>
  <c r="BC18" i="2"/>
  <c r="BD18" i="2"/>
  <c r="BC17" i="2"/>
  <c r="BE17" i="2" s="1"/>
  <c r="BC16" i="2"/>
  <c r="BE16" i="2" s="1"/>
  <c r="BC15" i="2"/>
  <c r="BE15" i="2" s="1"/>
  <c r="BC14" i="2"/>
  <c r="BC13" i="2"/>
  <c r="BC12" i="2"/>
  <c r="BC11" i="2"/>
  <c r="BC10" i="2"/>
  <c r="BE10" i="2" s="1"/>
  <c r="BD10" i="2"/>
  <c r="BD46" i="2"/>
  <c r="BE46" i="2"/>
  <c r="BD14" i="2"/>
  <c r="BE14" i="2"/>
  <c r="BD22" i="2"/>
  <c r="BD30" i="2"/>
  <c r="BE30" i="2"/>
  <c r="BD34" i="2"/>
  <c r="BD38" i="2"/>
  <c r="BD42" i="2"/>
  <c r="BD45" i="2"/>
  <c r="BD13" i="2"/>
  <c r="BE13" i="2" s="1"/>
  <c r="BD17" i="2"/>
  <c r="BD21" i="2"/>
  <c r="BD25" i="2"/>
  <c r="BD29" i="2"/>
  <c r="BE29" i="2" s="1"/>
  <c r="BD33" i="2"/>
  <c r="BD37" i="2"/>
  <c r="BE37" i="2"/>
  <c r="BD41" i="2"/>
  <c r="BE41" i="2"/>
  <c r="BD44" i="2"/>
  <c r="BD12" i="2"/>
  <c r="BD16" i="2"/>
  <c r="BD20" i="2"/>
  <c r="BE20" i="2" s="1"/>
  <c r="BD24" i="2"/>
  <c r="BD28" i="2"/>
  <c r="BD32" i="2"/>
  <c r="BE32" i="2" s="1"/>
  <c r="BD36" i="2"/>
  <c r="BE36" i="2" s="1"/>
  <c r="BD40" i="2"/>
  <c r="BE40" i="2"/>
  <c r="BD43" i="2"/>
  <c r="BE43" i="2" s="1"/>
  <c r="BD11" i="2"/>
  <c r="BD15" i="2"/>
  <c r="BD19" i="2"/>
  <c r="BE19" i="2"/>
  <c r="BD23" i="2"/>
  <c r="BE23" i="2"/>
  <c r="BD27" i="2"/>
  <c r="BE27" i="2" s="1"/>
  <c r="BD31" i="2"/>
  <c r="BD35" i="2"/>
  <c r="BD39" i="2"/>
  <c r="BE8" i="2"/>
  <c r="BE9" i="2"/>
  <c r="AZ46" i="2"/>
  <c r="AY46" i="2"/>
  <c r="BA46" i="2"/>
  <c r="AZ45" i="2"/>
  <c r="AZ44" i="2"/>
  <c r="AY44" i="2"/>
  <c r="AZ43" i="2"/>
  <c r="BA43" i="2"/>
  <c r="AZ42" i="2"/>
  <c r="AY42" i="2"/>
  <c r="AZ41" i="2"/>
  <c r="BA41" i="2" s="1"/>
  <c r="AZ40" i="2"/>
  <c r="AY40" i="2"/>
  <c r="AZ39" i="2"/>
  <c r="BA39" i="2" s="1"/>
  <c r="AZ38" i="2"/>
  <c r="BA38" i="2" s="1"/>
  <c r="AY38" i="2"/>
  <c r="AZ37" i="2"/>
  <c r="AZ36" i="2"/>
  <c r="AY36" i="2"/>
  <c r="AZ35" i="2"/>
  <c r="AZ34" i="2"/>
  <c r="AY34" i="2"/>
  <c r="AZ33" i="2"/>
  <c r="BA33" i="2"/>
  <c r="AZ32" i="2"/>
  <c r="BA32" i="2" s="1"/>
  <c r="AY32" i="2"/>
  <c r="AZ31" i="2"/>
  <c r="AZ30" i="2"/>
  <c r="AY30" i="2"/>
  <c r="BA30" i="2" s="1"/>
  <c r="AZ29" i="2"/>
  <c r="AZ28" i="2"/>
  <c r="AY28" i="2"/>
  <c r="AZ27" i="2"/>
  <c r="AZ26" i="2"/>
  <c r="AY26" i="2"/>
  <c r="AZ25" i="2"/>
  <c r="BA25" i="2" s="1"/>
  <c r="AZ24" i="2"/>
  <c r="BA24" i="2"/>
  <c r="AY24" i="2"/>
  <c r="AZ23" i="2"/>
  <c r="AZ22" i="2"/>
  <c r="AY22" i="2"/>
  <c r="BA22" i="2" s="1"/>
  <c r="AZ21" i="2"/>
  <c r="AZ20" i="2"/>
  <c r="AY20" i="2"/>
  <c r="AZ19" i="2"/>
  <c r="AZ18" i="2"/>
  <c r="AY18" i="2"/>
  <c r="AZ17" i="2"/>
  <c r="BA17" i="2" s="1"/>
  <c r="AZ16" i="2"/>
  <c r="BA16" i="2" s="1"/>
  <c r="AY16" i="2"/>
  <c r="AZ15" i="2"/>
  <c r="AZ14" i="2"/>
  <c r="AY14" i="2"/>
  <c r="BA14" i="2" s="1"/>
  <c r="AZ13" i="2"/>
  <c r="AZ12" i="2"/>
  <c r="AY12" i="2"/>
  <c r="AZ11" i="2"/>
  <c r="AZ10" i="2"/>
  <c r="AY10" i="2"/>
  <c r="AV46" i="2"/>
  <c r="AU46" i="2"/>
  <c r="AW46" i="2"/>
  <c r="AV45" i="2"/>
  <c r="AW45" i="2" s="1"/>
  <c r="AV44" i="2"/>
  <c r="AU44" i="2"/>
  <c r="AV43" i="2"/>
  <c r="AW43" i="2"/>
  <c r="AV42" i="2"/>
  <c r="AU42" i="2"/>
  <c r="AV41" i="2"/>
  <c r="AV40" i="2"/>
  <c r="AU40" i="2"/>
  <c r="AV39" i="2"/>
  <c r="AV38" i="2"/>
  <c r="AU38" i="2"/>
  <c r="AW38" i="2" s="1"/>
  <c r="AV37" i="2"/>
  <c r="AV36" i="2"/>
  <c r="AU36" i="2"/>
  <c r="AV35" i="2"/>
  <c r="AW35" i="2" s="1"/>
  <c r="AV34" i="2"/>
  <c r="AU34" i="2"/>
  <c r="AV33" i="2"/>
  <c r="AV32" i="2"/>
  <c r="AU32" i="2"/>
  <c r="AV31" i="2"/>
  <c r="H31" i="2" s="1"/>
  <c r="I31" i="2" s="1"/>
  <c r="AV30" i="2"/>
  <c r="AU30" i="2"/>
  <c r="AV29" i="2"/>
  <c r="AV28" i="2"/>
  <c r="AU28" i="2"/>
  <c r="AV27" i="2"/>
  <c r="AW27" i="2" s="1"/>
  <c r="AV26" i="2"/>
  <c r="AU26" i="2"/>
  <c r="AV25" i="2"/>
  <c r="AV24" i="2"/>
  <c r="AU24" i="2"/>
  <c r="AV23" i="2"/>
  <c r="AV22" i="2"/>
  <c r="AU22" i="2"/>
  <c r="AW22" i="2"/>
  <c r="AV21" i="2"/>
  <c r="AV20" i="2"/>
  <c r="AU20" i="2"/>
  <c r="AV19" i="2"/>
  <c r="AW19" i="2" s="1"/>
  <c r="AV18" i="2"/>
  <c r="AU18" i="2"/>
  <c r="AV17" i="2"/>
  <c r="AW17" i="2" s="1"/>
  <c r="AV16" i="2"/>
  <c r="AU16" i="2"/>
  <c r="AV15" i="2"/>
  <c r="AV14" i="2"/>
  <c r="AU14" i="2"/>
  <c r="AW14" i="2" s="1"/>
  <c r="AV13" i="2"/>
  <c r="AV12" i="2"/>
  <c r="AU12" i="2"/>
  <c r="AV11" i="2"/>
  <c r="AW11" i="2"/>
  <c r="AV10" i="2"/>
  <c r="AU10" i="2"/>
  <c r="AW10" i="2" s="1"/>
  <c r="AR46" i="2"/>
  <c r="AQ46" i="2"/>
  <c r="AS46" i="2"/>
  <c r="AR45" i="2"/>
  <c r="AR44" i="2"/>
  <c r="AQ44" i="2"/>
  <c r="AS44" i="2" s="1"/>
  <c r="AR43" i="2"/>
  <c r="AS43" i="2"/>
  <c r="AR42" i="2"/>
  <c r="AQ42" i="2"/>
  <c r="AR41" i="2"/>
  <c r="AR40" i="2"/>
  <c r="AQ40" i="2"/>
  <c r="AR39" i="2"/>
  <c r="AR38" i="2"/>
  <c r="AQ38" i="2"/>
  <c r="AS38" i="2" s="1"/>
  <c r="AR37" i="2"/>
  <c r="AR36" i="2"/>
  <c r="AQ36" i="2"/>
  <c r="AS36" i="2"/>
  <c r="AR35" i="2"/>
  <c r="AS35" i="2"/>
  <c r="AR34" i="2"/>
  <c r="AQ34" i="2"/>
  <c r="AR33" i="2"/>
  <c r="AR32" i="2"/>
  <c r="AQ32" i="2"/>
  <c r="AR31" i="2"/>
  <c r="AR30" i="2"/>
  <c r="AQ30" i="2"/>
  <c r="AS30" i="2"/>
  <c r="AR29" i="2"/>
  <c r="AR28" i="2"/>
  <c r="AQ28" i="2"/>
  <c r="AS28" i="2" s="1"/>
  <c r="AR27" i="2"/>
  <c r="AS27" i="2"/>
  <c r="AR26" i="2"/>
  <c r="AQ26" i="2"/>
  <c r="AR25" i="2"/>
  <c r="AR24" i="2"/>
  <c r="AQ24" i="2"/>
  <c r="AR23" i="2"/>
  <c r="AR22" i="2"/>
  <c r="AQ22" i="2"/>
  <c r="AS22" i="2"/>
  <c r="AR21" i="2"/>
  <c r="AR20" i="2"/>
  <c r="AQ20" i="2"/>
  <c r="AS20" i="2" s="1"/>
  <c r="AR19" i="2"/>
  <c r="AS19" i="2" s="1"/>
  <c r="AR18" i="2"/>
  <c r="AQ18" i="2"/>
  <c r="AR17" i="2"/>
  <c r="AR16" i="2"/>
  <c r="AQ16" i="2"/>
  <c r="AR15" i="2"/>
  <c r="AR14" i="2"/>
  <c r="AQ14" i="2"/>
  <c r="AS14" i="2"/>
  <c r="AR13" i="2"/>
  <c r="AR12" i="2"/>
  <c r="AQ12" i="2"/>
  <c r="AS12" i="2" s="1"/>
  <c r="AR11" i="2"/>
  <c r="AS11" i="2"/>
  <c r="AR10" i="2"/>
  <c r="AQ10" i="2"/>
  <c r="AN46" i="2"/>
  <c r="AO46" i="2" s="1"/>
  <c r="AM46" i="2"/>
  <c r="AN45" i="2"/>
  <c r="AN44" i="2"/>
  <c r="AM44" i="2"/>
  <c r="AO44" i="2" s="1"/>
  <c r="AN43" i="2"/>
  <c r="AO43" i="2" s="1"/>
  <c r="AN42" i="2"/>
  <c r="AM42" i="2"/>
  <c r="AN41" i="2"/>
  <c r="AN40" i="2"/>
  <c r="AM40" i="2"/>
  <c r="AN39" i="2"/>
  <c r="AN38" i="2"/>
  <c r="AM38" i="2"/>
  <c r="AN37" i="2"/>
  <c r="AN36" i="2"/>
  <c r="AM36" i="2"/>
  <c r="AO36" i="2"/>
  <c r="AN35" i="2"/>
  <c r="AO35" i="2" s="1"/>
  <c r="AN34" i="2"/>
  <c r="AM34" i="2"/>
  <c r="AN33" i="2"/>
  <c r="AN32" i="2"/>
  <c r="AO32" i="2" s="1"/>
  <c r="AM32" i="2"/>
  <c r="AN31" i="2"/>
  <c r="AN30" i="2"/>
  <c r="AM30" i="2"/>
  <c r="AN29" i="2"/>
  <c r="AN28" i="2"/>
  <c r="AM28" i="2"/>
  <c r="AO28" i="2" s="1"/>
  <c r="AN27" i="2"/>
  <c r="AO27" i="2"/>
  <c r="AN26" i="2"/>
  <c r="AM26" i="2"/>
  <c r="AN25" i="2"/>
  <c r="AN24" i="2"/>
  <c r="AO24" i="2" s="1"/>
  <c r="AM24" i="2"/>
  <c r="AN23" i="2"/>
  <c r="AN22" i="2"/>
  <c r="AO22" i="2" s="1"/>
  <c r="AM22" i="2"/>
  <c r="AN21" i="2"/>
  <c r="AN20" i="2"/>
  <c r="AM20" i="2"/>
  <c r="AO20" i="2" s="1"/>
  <c r="AN19" i="2"/>
  <c r="AO19" i="2" s="1"/>
  <c r="AN18" i="2"/>
  <c r="AM18" i="2"/>
  <c r="AN17" i="2"/>
  <c r="AN16" i="2"/>
  <c r="AM16" i="2"/>
  <c r="AN15" i="2"/>
  <c r="AN14" i="2"/>
  <c r="AM14" i="2"/>
  <c r="AN13" i="2"/>
  <c r="AN12" i="2"/>
  <c r="AM12" i="2"/>
  <c r="AO12" i="2" s="1"/>
  <c r="AN11" i="2"/>
  <c r="AO11" i="2"/>
  <c r="AN10" i="2"/>
  <c r="AM10" i="2"/>
  <c r="AJ46" i="2"/>
  <c r="AK46" i="2" s="1"/>
  <c r="AI46" i="2"/>
  <c r="AJ45" i="2"/>
  <c r="AJ44" i="2"/>
  <c r="AI44" i="2"/>
  <c r="AJ43" i="2"/>
  <c r="AJ42" i="2"/>
  <c r="AI42" i="2"/>
  <c r="AJ41" i="2"/>
  <c r="AK41" i="2"/>
  <c r="AJ40" i="2"/>
  <c r="AK40" i="2"/>
  <c r="AI40" i="2"/>
  <c r="AJ39" i="2"/>
  <c r="AJ38" i="2"/>
  <c r="AI38" i="2"/>
  <c r="AJ37" i="2"/>
  <c r="AJ36" i="2"/>
  <c r="AI36" i="2"/>
  <c r="AJ35" i="2"/>
  <c r="AJ34" i="2"/>
  <c r="AI34" i="2"/>
  <c r="AJ33" i="2"/>
  <c r="AK33" i="2"/>
  <c r="AJ32" i="2"/>
  <c r="AI32" i="2"/>
  <c r="AJ31" i="2"/>
  <c r="AJ30" i="2"/>
  <c r="AI30" i="2"/>
  <c r="AJ29" i="2"/>
  <c r="AJ28" i="2"/>
  <c r="AI28" i="2"/>
  <c r="AJ27" i="2"/>
  <c r="AK27" i="2"/>
  <c r="AJ26" i="2"/>
  <c r="AI26" i="2"/>
  <c r="AJ25" i="2"/>
  <c r="AK25" i="2"/>
  <c r="AJ24" i="2"/>
  <c r="AI24" i="2"/>
  <c r="AJ23" i="2"/>
  <c r="AJ22" i="2"/>
  <c r="AI22" i="2"/>
  <c r="AK22" i="2" s="1"/>
  <c r="AJ21" i="2"/>
  <c r="AJ20" i="2"/>
  <c r="AI20" i="2"/>
  <c r="AJ19" i="2"/>
  <c r="AJ18" i="2"/>
  <c r="AI18" i="2"/>
  <c r="AJ17" i="2"/>
  <c r="AK17" i="2" s="1"/>
  <c r="AJ16" i="2"/>
  <c r="AI16" i="2"/>
  <c r="AJ15" i="2"/>
  <c r="AJ14" i="2"/>
  <c r="AI14" i="2"/>
  <c r="AJ13" i="2"/>
  <c r="AJ12" i="2"/>
  <c r="AI12" i="2"/>
  <c r="AJ11" i="2"/>
  <c r="AI10" i="2"/>
  <c r="AJ10" i="2"/>
  <c r="AF46" i="2"/>
  <c r="AE46" i="2"/>
  <c r="AG46" i="2" s="1"/>
  <c r="AF45" i="2"/>
  <c r="AF44" i="2"/>
  <c r="AE44" i="2"/>
  <c r="AF43" i="2"/>
  <c r="AF42" i="2"/>
  <c r="AE42" i="2"/>
  <c r="AF41" i="2"/>
  <c r="AG41" i="2"/>
  <c r="AF40" i="2"/>
  <c r="AE40" i="2"/>
  <c r="AF39" i="2"/>
  <c r="AF38" i="2"/>
  <c r="AE38" i="2"/>
  <c r="AF37" i="2"/>
  <c r="AF36" i="2"/>
  <c r="AE36" i="2"/>
  <c r="AF35" i="2"/>
  <c r="AF34" i="2"/>
  <c r="AE34" i="2"/>
  <c r="AF33" i="2"/>
  <c r="AG33" i="2" s="1"/>
  <c r="AF32" i="2"/>
  <c r="AG32" i="2" s="1"/>
  <c r="AE32" i="2"/>
  <c r="AF31" i="2"/>
  <c r="AF30" i="2"/>
  <c r="AE30" i="2"/>
  <c r="AG30" i="2" s="1"/>
  <c r="AF29" i="2"/>
  <c r="AF28" i="2"/>
  <c r="AE28" i="2"/>
  <c r="AF27" i="2"/>
  <c r="AF26" i="2"/>
  <c r="AE26" i="2"/>
  <c r="AF25" i="2"/>
  <c r="AG25" i="2" s="1"/>
  <c r="AF24" i="2"/>
  <c r="AE24" i="2"/>
  <c r="AF23" i="2"/>
  <c r="AF22" i="2"/>
  <c r="AE22" i="2"/>
  <c r="AF21" i="2"/>
  <c r="AF20" i="2"/>
  <c r="AE20" i="2"/>
  <c r="AF19" i="2"/>
  <c r="AG19" i="2" s="1"/>
  <c r="AF18" i="2"/>
  <c r="AE18" i="2"/>
  <c r="AF17" i="2"/>
  <c r="AG17" i="2" s="1"/>
  <c r="AF16" i="2"/>
  <c r="AE16" i="2"/>
  <c r="AF15" i="2"/>
  <c r="AG15" i="2" s="1"/>
  <c r="AF14" i="2"/>
  <c r="AE14" i="2"/>
  <c r="AF13" i="2"/>
  <c r="AF12" i="2"/>
  <c r="AE12" i="2"/>
  <c r="AF11" i="2"/>
  <c r="AF10" i="2"/>
  <c r="AE10" i="2"/>
  <c r="AB46" i="2"/>
  <c r="AA46" i="2"/>
  <c r="AB45" i="2"/>
  <c r="AB44" i="2"/>
  <c r="AC44" i="2" s="1"/>
  <c r="AA44" i="2"/>
  <c r="AB43" i="2"/>
  <c r="AC43" i="2" s="1"/>
  <c r="AB42" i="2"/>
  <c r="AA42" i="2"/>
  <c r="AB41" i="2"/>
  <c r="AB40" i="2"/>
  <c r="AA40" i="2"/>
  <c r="AB39" i="2"/>
  <c r="AB38" i="2"/>
  <c r="AA38" i="2"/>
  <c r="AB37" i="2"/>
  <c r="AB36" i="2"/>
  <c r="AA36" i="2"/>
  <c r="AC36" i="2" s="1"/>
  <c r="AB35" i="2"/>
  <c r="AC35" i="2" s="1"/>
  <c r="AB34" i="2"/>
  <c r="AA34" i="2"/>
  <c r="AB33" i="2"/>
  <c r="AB32" i="2"/>
  <c r="AA32" i="2"/>
  <c r="AB31" i="2"/>
  <c r="AB30" i="2"/>
  <c r="AA30" i="2"/>
  <c r="AC30" i="2" s="1"/>
  <c r="AB29" i="2"/>
  <c r="AB28" i="2"/>
  <c r="AA28" i="2"/>
  <c r="AC28" i="2" s="1"/>
  <c r="AB27" i="2"/>
  <c r="AC27" i="2"/>
  <c r="AB26" i="2"/>
  <c r="AA26" i="2"/>
  <c r="AC26" i="2" s="1"/>
  <c r="AB25" i="2"/>
  <c r="AB24" i="2"/>
  <c r="AA24" i="2"/>
  <c r="AB23" i="2"/>
  <c r="AB22" i="2"/>
  <c r="AA22" i="2"/>
  <c r="AC22" i="2" s="1"/>
  <c r="AB21" i="2"/>
  <c r="AB20" i="2"/>
  <c r="AA20" i="2"/>
  <c r="AC20" i="2" s="1"/>
  <c r="AB19" i="2"/>
  <c r="AB18" i="2"/>
  <c r="AA18" i="2"/>
  <c r="AB17" i="2"/>
  <c r="AB16" i="2"/>
  <c r="AA16" i="2"/>
  <c r="AB15" i="2"/>
  <c r="AB14" i="2"/>
  <c r="AA14" i="2"/>
  <c r="AC14" i="2"/>
  <c r="AB13" i="2"/>
  <c r="AB12" i="2"/>
  <c r="AC12" i="2" s="1"/>
  <c r="AA12" i="2"/>
  <c r="AB11" i="2"/>
  <c r="AC11" i="2" s="1"/>
  <c r="AB10" i="2"/>
  <c r="AA10" i="2"/>
  <c r="Y9" i="2"/>
  <c r="W46" i="2"/>
  <c r="X46" i="2"/>
  <c r="Y46" i="2" s="1"/>
  <c r="X45" i="2"/>
  <c r="Y45" i="2"/>
  <c r="W44" i="2"/>
  <c r="X44" i="2"/>
  <c r="Y44" i="2"/>
  <c r="X43" i="2"/>
  <c r="Y43" i="2" s="1"/>
  <c r="W42" i="2"/>
  <c r="Y42" i="2" s="1"/>
  <c r="X42" i="2"/>
  <c r="X41" i="2"/>
  <c r="Y41" i="2"/>
  <c r="W40" i="2"/>
  <c r="X40" i="2"/>
  <c r="X39" i="2"/>
  <c r="Y39" i="2"/>
  <c r="W38" i="2"/>
  <c r="Y38" i="2" s="1"/>
  <c r="X38" i="2"/>
  <c r="X37" i="2"/>
  <c r="Y37" i="2" s="1"/>
  <c r="W36" i="2"/>
  <c r="X36" i="2"/>
  <c r="Y36" i="2"/>
  <c r="X35" i="2"/>
  <c r="Y35" i="2"/>
  <c r="W34" i="2"/>
  <c r="X34" i="2"/>
  <c r="Y34" i="2"/>
  <c r="X33" i="2"/>
  <c r="Y33" i="2" s="1"/>
  <c r="W32" i="2"/>
  <c r="Y32" i="2" s="1"/>
  <c r="X32" i="2"/>
  <c r="X31" i="2"/>
  <c r="Y31" i="2"/>
  <c r="W30" i="2"/>
  <c r="Y30" i="2" s="1"/>
  <c r="X30" i="2"/>
  <c r="X29" i="2"/>
  <c r="Y29" i="2"/>
  <c r="W28" i="2"/>
  <c r="Y28" i="2" s="1"/>
  <c r="X28" i="2"/>
  <c r="X27" i="2"/>
  <c r="Y27" i="2" s="1"/>
  <c r="W26" i="2"/>
  <c r="X26" i="2"/>
  <c r="Y26" i="2" s="1"/>
  <c r="X25" i="2"/>
  <c r="Y25" i="2" s="1"/>
  <c r="W24" i="2"/>
  <c r="X24" i="2"/>
  <c r="X23" i="2"/>
  <c r="Y23" i="2" s="1"/>
  <c r="W22" i="2"/>
  <c r="Y22" i="2" s="1"/>
  <c r="X22" i="2"/>
  <c r="X21" i="2"/>
  <c r="Y21" i="2"/>
  <c r="W20" i="2"/>
  <c r="X20" i="2"/>
  <c r="X19" i="2"/>
  <c r="Y19" i="2"/>
  <c r="W18" i="2"/>
  <c r="Y18" i="2" s="1"/>
  <c r="X18" i="2"/>
  <c r="X17" i="2"/>
  <c r="Y17" i="2" s="1"/>
  <c r="W16" i="2"/>
  <c r="X16" i="2"/>
  <c r="X15" i="2"/>
  <c r="Y15" i="2"/>
  <c r="W14" i="2"/>
  <c r="X14" i="2"/>
  <c r="X13" i="2"/>
  <c r="Y13" i="2" s="1"/>
  <c r="W12" i="2"/>
  <c r="Y12" i="2" s="1"/>
  <c r="X12" i="2"/>
  <c r="X11" i="2"/>
  <c r="Y11" i="2"/>
  <c r="X10" i="2"/>
  <c r="Y10" i="2" s="1"/>
  <c r="W10" i="2"/>
  <c r="Y8" i="2"/>
  <c r="T46" i="2"/>
  <c r="S46" i="2"/>
  <c r="U46" i="2" s="1"/>
  <c r="T45" i="2"/>
  <c r="T44" i="2"/>
  <c r="S44" i="2"/>
  <c r="U44" i="2" s="1"/>
  <c r="T43" i="2"/>
  <c r="T42" i="2"/>
  <c r="S42" i="2"/>
  <c r="T41" i="2"/>
  <c r="U41" i="2" s="1"/>
  <c r="T40" i="2"/>
  <c r="U40" i="2"/>
  <c r="S40" i="2"/>
  <c r="T39" i="2"/>
  <c r="T38" i="2"/>
  <c r="S38" i="2"/>
  <c r="T37" i="2"/>
  <c r="T36" i="2"/>
  <c r="S36" i="2"/>
  <c r="T35" i="2"/>
  <c r="U35" i="2" s="1"/>
  <c r="T34" i="2"/>
  <c r="S34" i="2"/>
  <c r="T33" i="2"/>
  <c r="U33" i="2" s="1"/>
  <c r="T32" i="2"/>
  <c r="S32" i="2"/>
  <c r="T31" i="2"/>
  <c r="T30" i="2"/>
  <c r="S30" i="2"/>
  <c r="T29" i="2"/>
  <c r="U29" i="2" s="1"/>
  <c r="T28" i="2"/>
  <c r="S28" i="2"/>
  <c r="T27" i="2"/>
  <c r="U27" i="2" s="1"/>
  <c r="T26" i="2"/>
  <c r="S26" i="2"/>
  <c r="T25" i="2"/>
  <c r="U25" i="2" s="1"/>
  <c r="T24" i="2"/>
  <c r="S24" i="2"/>
  <c r="T23" i="2"/>
  <c r="T22" i="2"/>
  <c r="S22" i="2"/>
  <c r="T21" i="2"/>
  <c r="T20" i="2"/>
  <c r="S20" i="2"/>
  <c r="T19" i="2"/>
  <c r="T18" i="2"/>
  <c r="S18" i="2"/>
  <c r="T17" i="2"/>
  <c r="U17" i="2"/>
  <c r="T16" i="2"/>
  <c r="U16" i="2"/>
  <c r="S16" i="2"/>
  <c r="T15" i="2"/>
  <c r="T14" i="2"/>
  <c r="S14" i="2"/>
  <c r="T13" i="2"/>
  <c r="T12" i="2"/>
  <c r="S12" i="2"/>
  <c r="U12" i="2" s="1"/>
  <c r="T11" i="2"/>
  <c r="T10" i="2"/>
  <c r="S10" i="2"/>
  <c r="P46" i="2"/>
  <c r="O46" i="2"/>
  <c r="P45" i="2"/>
  <c r="P44" i="2"/>
  <c r="O44" i="2"/>
  <c r="P43" i="2"/>
  <c r="P42" i="2"/>
  <c r="O42" i="2"/>
  <c r="P41" i="2"/>
  <c r="Q41" i="2"/>
  <c r="P40" i="2"/>
  <c r="H40" i="2" s="1"/>
  <c r="O40" i="2"/>
  <c r="P39" i="2"/>
  <c r="P38" i="2"/>
  <c r="O38" i="2"/>
  <c r="P37" i="2"/>
  <c r="P36" i="2"/>
  <c r="O36" i="2"/>
  <c r="Q36" i="2" s="1"/>
  <c r="P35" i="2"/>
  <c r="P34" i="2"/>
  <c r="O34" i="2"/>
  <c r="P33" i="2"/>
  <c r="Q33" i="2"/>
  <c r="P32" i="2"/>
  <c r="Q32" i="2" s="1"/>
  <c r="O32" i="2"/>
  <c r="P31" i="2"/>
  <c r="P30" i="2"/>
  <c r="O30" i="2"/>
  <c r="P29" i="2"/>
  <c r="P28" i="2"/>
  <c r="H28" i="2" s="1"/>
  <c r="O28" i="2"/>
  <c r="P27" i="2"/>
  <c r="Q27" i="2" s="1"/>
  <c r="P26" i="2"/>
  <c r="O26" i="2"/>
  <c r="P25" i="2"/>
  <c r="P24" i="2"/>
  <c r="O24" i="2"/>
  <c r="P23" i="2"/>
  <c r="P22" i="2"/>
  <c r="O22" i="2"/>
  <c r="Q22" i="2"/>
  <c r="P21" i="2"/>
  <c r="Q21" i="2" s="1"/>
  <c r="P20" i="2"/>
  <c r="O20" i="2"/>
  <c r="P19" i="2"/>
  <c r="P18" i="2"/>
  <c r="O18" i="2"/>
  <c r="P17" i="2"/>
  <c r="Q17" i="2" s="1"/>
  <c r="P16" i="2"/>
  <c r="O16" i="2"/>
  <c r="P15" i="2"/>
  <c r="Q15" i="2" s="1"/>
  <c r="P14" i="2"/>
  <c r="O14" i="2"/>
  <c r="P13" i="2"/>
  <c r="P12" i="2"/>
  <c r="O12" i="2"/>
  <c r="P11" i="2"/>
  <c r="P10" i="2"/>
  <c r="O10" i="2"/>
  <c r="L46" i="2"/>
  <c r="M46" i="2"/>
  <c r="H46" i="2"/>
  <c r="K46" i="2"/>
  <c r="L45" i="2"/>
  <c r="L44" i="2"/>
  <c r="K44" i="2"/>
  <c r="L43" i="2"/>
  <c r="L42" i="2"/>
  <c r="K42" i="2"/>
  <c r="G42" i="2" s="1"/>
  <c r="L41" i="2"/>
  <c r="L40" i="2"/>
  <c r="K40" i="2"/>
  <c r="L39" i="2"/>
  <c r="H39" i="2" s="1"/>
  <c r="I39" i="2" s="1"/>
  <c r="L38" i="2"/>
  <c r="K38" i="2"/>
  <c r="M38" i="2"/>
  <c r="L37" i="2"/>
  <c r="M37" i="2" s="1"/>
  <c r="L36" i="2"/>
  <c r="M36" i="2" s="1"/>
  <c r="K36" i="2"/>
  <c r="L35" i="2"/>
  <c r="L34" i="2"/>
  <c r="K34" i="2"/>
  <c r="L33" i="2"/>
  <c r="L32" i="2"/>
  <c r="H32" i="2" s="1"/>
  <c r="K32" i="2"/>
  <c r="L31" i="2"/>
  <c r="L30" i="2"/>
  <c r="K30" i="2"/>
  <c r="L29" i="2"/>
  <c r="L28" i="2"/>
  <c r="K28" i="2"/>
  <c r="L27" i="2"/>
  <c r="L26" i="2"/>
  <c r="K26" i="2"/>
  <c r="G26" i="2" s="1"/>
  <c r="L25" i="2"/>
  <c r="L24" i="2"/>
  <c r="K24" i="2"/>
  <c r="L23" i="2"/>
  <c r="H23" i="2"/>
  <c r="I23" i="2" s="1"/>
  <c r="L22" i="2"/>
  <c r="K22" i="2"/>
  <c r="L21" i="2"/>
  <c r="L20" i="2"/>
  <c r="K20" i="2"/>
  <c r="L19" i="2"/>
  <c r="L18" i="2"/>
  <c r="K18" i="2"/>
  <c r="L17" i="2"/>
  <c r="L16" i="2"/>
  <c r="H16" i="2" s="1"/>
  <c r="K16" i="2"/>
  <c r="L15" i="2"/>
  <c r="L14" i="2"/>
  <c r="K14" i="2"/>
  <c r="L13" i="2"/>
  <c r="L12" i="2"/>
  <c r="H12" i="2" s="1"/>
  <c r="K12" i="2"/>
  <c r="L11" i="2"/>
  <c r="H11" i="2"/>
  <c r="I11" i="2" s="1"/>
  <c r="L10" i="2"/>
  <c r="K10" i="2"/>
  <c r="AF9" i="2"/>
  <c r="P9" i="1"/>
  <c r="T9" i="1"/>
  <c r="X9" i="1"/>
  <c r="AB9" i="1"/>
  <c r="AF9" i="1"/>
  <c r="AJ9" i="1"/>
  <c r="AN9" i="1"/>
  <c r="AR9" i="1"/>
  <c r="AV9" i="1"/>
  <c r="BD9" i="1"/>
  <c r="BH9" i="1"/>
  <c r="BL9" i="1"/>
  <c r="BP9" i="1"/>
  <c r="BT9" i="1"/>
  <c r="BX9" i="1"/>
  <c r="BY9" i="1" s="1"/>
  <c r="CB9" i="1"/>
  <c r="CF9" i="1"/>
  <c r="CJ9" i="1"/>
  <c r="CN9" i="1"/>
  <c r="AZ9" i="1"/>
  <c r="BA9" i="1" s="1"/>
  <c r="P8" i="1"/>
  <c r="T8" i="1"/>
  <c r="X8" i="1"/>
  <c r="AB8" i="1"/>
  <c r="AF8" i="1"/>
  <c r="AJ8" i="1"/>
  <c r="AN8" i="1"/>
  <c r="AO8" i="1" s="1"/>
  <c r="AR8" i="1"/>
  <c r="AV8" i="1"/>
  <c r="BD8" i="1"/>
  <c r="BH8" i="1"/>
  <c r="BL8" i="1"/>
  <c r="BL48" i="1" s="1"/>
  <c r="BP8" i="1"/>
  <c r="BT8" i="1"/>
  <c r="BU8" i="1" s="1"/>
  <c r="BX8" i="1"/>
  <c r="BX48" i="1" s="1"/>
  <c r="CB8" i="1"/>
  <c r="CF8" i="1"/>
  <c r="CJ8" i="1"/>
  <c r="CN8" i="1"/>
  <c r="O8" i="1"/>
  <c r="S8" i="1"/>
  <c r="W8" i="1"/>
  <c r="AA8" i="1"/>
  <c r="AA48" i="1" s="1"/>
  <c r="AE8" i="1"/>
  <c r="AI8" i="1"/>
  <c r="AM8" i="1"/>
  <c r="AQ8" i="1"/>
  <c r="AU8" i="1"/>
  <c r="BC8" i="1"/>
  <c r="BG8" i="1"/>
  <c r="BK8" i="1"/>
  <c r="BO8" i="1"/>
  <c r="BS8" i="1"/>
  <c r="BW8" i="1"/>
  <c r="CA8" i="1"/>
  <c r="CE8" i="1"/>
  <c r="CI8" i="1"/>
  <c r="CM8" i="1"/>
  <c r="CO8" i="1" s="1"/>
  <c r="L6" i="1"/>
  <c r="K6" i="1"/>
  <c r="BA8" i="1"/>
  <c r="BA12" i="1"/>
  <c r="BA13" i="1"/>
  <c r="BA14" i="1"/>
  <c r="BA15" i="1"/>
  <c r="BA19" i="1"/>
  <c r="BA20" i="1"/>
  <c r="BA22" i="1"/>
  <c r="BA23" i="1"/>
  <c r="BA27" i="1"/>
  <c r="BA28" i="1"/>
  <c r="BA29" i="1"/>
  <c r="BA30" i="1"/>
  <c r="BA33" i="1"/>
  <c r="BA35" i="1"/>
  <c r="BA36" i="1"/>
  <c r="BA37" i="1"/>
  <c r="BA41" i="1"/>
  <c r="BA43" i="1"/>
  <c r="BA44" i="1"/>
  <c r="BA45" i="1"/>
  <c r="AZ48" i="1"/>
  <c r="CV9" i="2"/>
  <c r="CR9" i="2"/>
  <c r="CN9" i="2"/>
  <c r="CJ9" i="2"/>
  <c r="CF9" i="2"/>
  <c r="CB9" i="2"/>
  <c r="CB48" i="2" s="1"/>
  <c r="CC9" i="2"/>
  <c r="L9" i="2"/>
  <c r="H6" i="2"/>
  <c r="G6" i="2"/>
  <c r="BX9" i="2"/>
  <c r="BY9" i="2" s="1"/>
  <c r="BX8" i="2"/>
  <c r="BW8" i="2"/>
  <c r="BY8" i="2"/>
  <c r="BY10" i="2"/>
  <c r="BY13" i="2"/>
  <c r="BY14" i="2"/>
  <c r="BY17" i="2"/>
  <c r="BY19" i="2"/>
  <c r="BY21" i="2"/>
  <c r="BY22" i="2"/>
  <c r="BY25" i="2"/>
  <c r="BY27" i="2"/>
  <c r="BY30" i="2"/>
  <c r="BY33" i="2"/>
  <c r="BY38" i="2"/>
  <c r="BY43" i="2"/>
  <c r="BY45" i="2"/>
  <c r="BY46" i="2"/>
  <c r="BT9" i="2"/>
  <c r="BU9" i="2" s="1"/>
  <c r="BP9" i="2"/>
  <c r="BL9" i="2"/>
  <c r="BH9" i="2"/>
  <c r="BI9" i="2"/>
  <c r="AZ9" i="2"/>
  <c r="AZ8" i="2"/>
  <c r="AV9" i="2"/>
  <c r="AR9" i="2"/>
  <c r="AS9" i="2"/>
  <c r="AN9" i="2"/>
  <c r="AJ9" i="2"/>
  <c r="AB9" i="2"/>
  <c r="AC9" i="2" s="1"/>
  <c r="T9" i="2"/>
  <c r="U9" i="2" s="1"/>
  <c r="P9" i="2"/>
  <c r="CM48" i="1"/>
  <c r="CK8" i="1"/>
  <c r="CK11" i="1"/>
  <c r="CK12" i="1"/>
  <c r="CK14" i="1"/>
  <c r="CK15" i="1"/>
  <c r="CK17" i="1"/>
  <c r="CK19" i="1"/>
  <c r="CK20" i="1"/>
  <c r="CK22" i="1"/>
  <c r="CK23" i="1"/>
  <c r="CK25" i="1"/>
  <c r="CK26" i="1"/>
  <c r="CK27" i="1"/>
  <c r="CK28" i="1"/>
  <c r="CK33" i="1"/>
  <c r="CK34" i="1"/>
  <c r="CK35" i="1"/>
  <c r="CK36" i="1"/>
  <c r="CK38" i="1"/>
  <c r="CK39" i="1"/>
  <c r="CK41" i="1"/>
  <c r="CK42" i="1"/>
  <c r="CK43" i="1"/>
  <c r="CK46" i="1"/>
  <c r="CG9" i="1"/>
  <c r="CG11" i="1"/>
  <c r="CG12" i="1"/>
  <c r="CG13" i="1"/>
  <c r="CG14" i="1"/>
  <c r="CG15" i="1"/>
  <c r="CG16" i="1"/>
  <c r="CG19" i="1"/>
  <c r="CG20" i="1"/>
  <c r="CG21" i="1"/>
  <c r="CG22" i="1"/>
  <c r="CG23" i="1"/>
  <c r="CG27" i="1"/>
  <c r="CG28" i="1"/>
  <c r="CG29" i="1"/>
  <c r="CG30" i="1"/>
  <c r="CG31" i="1"/>
  <c r="CG33" i="1"/>
  <c r="CG35" i="1"/>
  <c r="CG36" i="1"/>
  <c r="CG37" i="1"/>
  <c r="CG38" i="1"/>
  <c r="CG41" i="1"/>
  <c r="CG43" i="1"/>
  <c r="CG44" i="1"/>
  <c r="CG45" i="1"/>
  <c r="CC9" i="1"/>
  <c r="CC10" i="1"/>
  <c r="CC11" i="1"/>
  <c r="CC12" i="1"/>
  <c r="CC14" i="1"/>
  <c r="CC15" i="1"/>
  <c r="CC17" i="1"/>
  <c r="CC18" i="1"/>
  <c r="CC19" i="1"/>
  <c r="CC20" i="1"/>
  <c r="CC22" i="1"/>
  <c r="CC23" i="1"/>
  <c r="CC25" i="1"/>
  <c r="CC30" i="1"/>
  <c r="CC31" i="1"/>
  <c r="CC34" i="1"/>
  <c r="CC35" i="1"/>
  <c r="CC36" i="1"/>
  <c r="CC38" i="1"/>
  <c r="CC39" i="1"/>
  <c r="CC41" i="1"/>
  <c r="CC42" i="1"/>
  <c r="CC43" i="1"/>
  <c r="CC44" i="1"/>
  <c r="CC46" i="1"/>
  <c r="BY11" i="1"/>
  <c r="BY12" i="1"/>
  <c r="BY13" i="1"/>
  <c r="BY15" i="1"/>
  <c r="BY16" i="1"/>
  <c r="BY17" i="1"/>
  <c r="BY19" i="1"/>
  <c r="BY21" i="1"/>
  <c r="BY23" i="1"/>
  <c r="BY24" i="1"/>
  <c r="BY25" i="1"/>
  <c r="BY27" i="1"/>
  <c r="BY28" i="1"/>
  <c r="BY30" i="1"/>
  <c r="BY31" i="1"/>
  <c r="BY32" i="1"/>
  <c r="BY33" i="1"/>
  <c r="BY35" i="1"/>
  <c r="BY37" i="1"/>
  <c r="BY38" i="1"/>
  <c r="BY39" i="1"/>
  <c r="BY40" i="1"/>
  <c r="BY41" i="1"/>
  <c r="BY44" i="1"/>
  <c r="BY45" i="1"/>
  <c r="BY46" i="1"/>
  <c r="BU11" i="1"/>
  <c r="BU12" i="1"/>
  <c r="BU14" i="1"/>
  <c r="BU15" i="1"/>
  <c r="BU18" i="1"/>
  <c r="BU19" i="1"/>
  <c r="BU20" i="1"/>
  <c r="BU22" i="1"/>
  <c r="BU23" i="1"/>
  <c r="BU25" i="1"/>
  <c r="BU26" i="1"/>
  <c r="BU27" i="1"/>
  <c r="BU28" i="1"/>
  <c r="BU30" i="1"/>
  <c r="BU33" i="1"/>
  <c r="BU34" i="1"/>
  <c r="BU35" i="1"/>
  <c r="BU36" i="1"/>
  <c r="BU39" i="1"/>
  <c r="BU41" i="1"/>
  <c r="BU42" i="1"/>
  <c r="BU43" i="1"/>
  <c r="BU44" i="1"/>
  <c r="BU46" i="1"/>
  <c r="BQ9" i="1"/>
  <c r="BQ11" i="1"/>
  <c r="BQ12" i="1"/>
  <c r="BQ13" i="1"/>
  <c r="BQ14" i="1"/>
  <c r="BQ15" i="1"/>
  <c r="BQ16" i="1"/>
  <c r="BQ19" i="1"/>
  <c r="BQ20" i="1"/>
  <c r="BQ21" i="1"/>
  <c r="BQ22" i="1"/>
  <c r="BQ23" i="1"/>
  <c r="BQ25" i="1"/>
  <c r="BQ27" i="1"/>
  <c r="BQ28" i="1"/>
  <c r="BQ29" i="1"/>
  <c r="BQ30" i="1"/>
  <c r="BQ31" i="1"/>
  <c r="BQ33" i="1"/>
  <c r="BQ35" i="1"/>
  <c r="BQ36" i="1"/>
  <c r="BQ37" i="1"/>
  <c r="BQ39" i="1"/>
  <c r="BQ40" i="1"/>
  <c r="BQ41" i="1"/>
  <c r="BQ42" i="1"/>
  <c r="BQ44" i="1"/>
  <c r="BQ45" i="1"/>
  <c r="BM9" i="1"/>
  <c r="BM10" i="1"/>
  <c r="BM11" i="1"/>
  <c r="BM12" i="1"/>
  <c r="BM15" i="1"/>
  <c r="BM17" i="1"/>
  <c r="BM18" i="1"/>
  <c r="BM19" i="1"/>
  <c r="BM20" i="1"/>
  <c r="BM22" i="1"/>
  <c r="BM23" i="1"/>
  <c r="BM25" i="1"/>
  <c r="BM26" i="1"/>
  <c r="BM27" i="1"/>
  <c r="BM28" i="1"/>
  <c r="BM30" i="1"/>
  <c r="BM31" i="1"/>
  <c r="BM33" i="1"/>
  <c r="BM34" i="1"/>
  <c r="BM35" i="1"/>
  <c r="BM36" i="1"/>
  <c r="BM38" i="1"/>
  <c r="BM39" i="1"/>
  <c r="BM41" i="1"/>
  <c r="BM42" i="1"/>
  <c r="BM43" i="1"/>
  <c r="BM44" i="1"/>
  <c r="BM46" i="1"/>
  <c r="BI8" i="1"/>
  <c r="BI9" i="1"/>
  <c r="BI11" i="1"/>
  <c r="BI12" i="1"/>
  <c r="BI13" i="1"/>
  <c r="BI15" i="1"/>
  <c r="BI16" i="1"/>
  <c r="BI17" i="1"/>
  <c r="BI19" i="1"/>
  <c r="BI23" i="1"/>
  <c r="BI24" i="1"/>
  <c r="BI25" i="1"/>
  <c r="BI27" i="1"/>
  <c r="BI28" i="1"/>
  <c r="BI29" i="1"/>
  <c r="BI30" i="1"/>
  <c r="BI31" i="1"/>
  <c r="BI32" i="1"/>
  <c r="BI33" i="1"/>
  <c r="BI37" i="1"/>
  <c r="BI38" i="1"/>
  <c r="BI39" i="1"/>
  <c r="BI40" i="1"/>
  <c r="BI41" i="1"/>
  <c r="BI43" i="1"/>
  <c r="BI44" i="1"/>
  <c r="BI45" i="1"/>
  <c r="BI46" i="1"/>
  <c r="BE8" i="1"/>
  <c r="BE10" i="1"/>
  <c r="BE11" i="1"/>
  <c r="BE12" i="1"/>
  <c r="BE14" i="1"/>
  <c r="BE15" i="1"/>
  <c r="BE17" i="1"/>
  <c r="BE18" i="1"/>
  <c r="BE19" i="1"/>
  <c r="BE20" i="1"/>
  <c r="BE22" i="1"/>
  <c r="BE23" i="1"/>
  <c r="BE25" i="1"/>
  <c r="BE26" i="1"/>
  <c r="BE27" i="1"/>
  <c r="BE28" i="1"/>
  <c r="BE30" i="1"/>
  <c r="BE31" i="1"/>
  <c r="BE33" i="1"/>
  <c r="BE34" i="1"/>
  <c r="BE35" i="1"/>
  <c r="BE36" i="1"/>
  <c r="BE38" i="1"/>
  <c r="BE39" i="1"/>
  <c r="BE41" i="1"/>
  <c r="BE42" i="1"/>
  <c r="BE43" i="1"/>
  <c r="BE46" i="1"/>
  <c r="AW9" i="1"/>
  <c r="AW11" i="1"/>
  <c r="AW12" i="1"/>
  <c r="AW14" i="1"/>
  <c r="AW15" i="1"/>
  <c r="AW16" i="1"/>
  <c r="AW17" i="1"/>
  <c r="AW19" i="1"/>
  <c r="AW21" i="1"/>
  <c r="AW22" i="1"/>
  <c r="AW23" i="1"/>
  <c r="AW24" i="1"/>
  <c r="AW25" i="1"/>
  <c r="AW27" i="1"/>
  <c r="AW29" i="1"/>
  <c r="AW30" i="1"/>
  <c r="AW31" i="1"/>
  <c r="AW32" i="1"/>
  <c r="AW33" i="1"/>
  <c r="AW36" i="1"/>
  <c r="AW37" i="1"/>
  <c r="AW38" i="1"/>
  <c r="AW39" i="1"/>
  <c r="AW41" i="1"/>
  <c r="AW43" i="1"/>
  <c r="AW44" i="1"/>
  <c r="AW46" i="1"/>
  <c r="AS9" i="1"/>
  <c r="AS10" i="1"/>
  <c r="AS11" i="1"/>
  <c r="AS12" i="1"/>
  <c r="AS14" i="1"/>
  <c r="AS15" i="1"/>
  <c r="AS17" i="1"/>
  <c r="AS18" i="1"/>
  <c r="AS19" i="1"/>
  <c r="AS20" i="1"/>
  <c r="AS22" i="1"/>
  <c r="AS23" i="1"/>
  <c r="AS25" i="1"/>
  <c r="AS26" i="1"/>
  <c r="AS27" i="1"/>
  <c r="AS28" i="1"/>
  <c r="AS30" i="1"/>
  <c r="AS31" i="1"/>
  <c r="AS33" i="1"/>
  <c r="AS34" i="1"/>
  <c r="AS35" i="1"/>
  <c r="AS38" i="1"/>
  <c r="AS39" i="1"/>
  <c r="AS41" i="1"/>
  <c r="AS42" i="1"/>
  <c r="AS46" i="1"/>
  <c r="AO9" i="1"/>
  <c r="AO10" i="1"/>
  <c r="AO11" i="1"/>
  <c r="AO13" i="1"/>
  <c r="AO14" i="1"/>
  <c r="AO15" i="1"/>
  <c r="AO17" i="1"/>
  <c r="AO18" i="1"/>
  <c r="AO19" i="1"/>
  <c r="AO21" i="1"/>
  <c r="AO22" i="1"/>
  <c r="AO23" i="1"/>
  <c r="AO25" i="1"/>
  <c r="AO26" i="1"/>
  <c r="AO28" i="1"/>
  <c r="AO30" i="1"/>
  <c r="AO31" i="1"/>
  <c r="AO35" i="1"/>
  <c r="AO36" i="1"/>
  <c r="AO37" i="1"/>
  <c r="AO38" i="1"/>
  <c r="AO39" i="1"/>
  <c r="AO41" i="1"/>
  <c r="AO42" i="1"/>
  <c r="AO43" i="1"/>
  <c r="AO44" i="1"/>
  <c r="AO45" i="1"/>
  <c r="AO46" i="1"/>
  <c r="AK8" i="1"/>
  <c r="AK43" i="1"/>
  <c r="AK44" i="1"/>
  <c r="AK45" i="1"/>
  <c r="AG9" i="1"/>
  <c r="AG10" i="1"/>
  <c r="AG12" i="1"/>
  <c r="AG13" i="1"/>
  <c r="AG14" i="1"/>
  <c r="AG15" i="1"/>
  <c r="AG17" i="1"/>
  <c r="AG18" i="1"/>
  <c r="AG20" i="1"/>
  <c r="AG21" i="1"/>
  <c r="AG22" i="1"/>
  <c r="AG23" i="1"/>
  <c r="AG25" i="1"/>
  <c r="AG26" i="1"/>
  <c r="AG28" i="1"/>
  <c r="AG29" i="1"/>
  <c r="AG30" i="1"/>
  <c r="AG31" i="1"/>
  <c r="AG33" i="1"/>
  <c r="AG34" i="1"/>
  <c r="AG36" i="1"/>
  <c r="AG37" i="1"/>
  <c r="AG38" i="1"/>
  <c r="AG39" i="1"/>
  <c r="AG41" i="1"/>
  <c r="AG42" i="1"/>
  <c r="AG44" i="1"/>
  <c r="AG45" i="1"/>
  <c r="AG46" i="1"/>
  <c r="AC9" i="1"/>
  <c r="AC10" i="1"/>
  <c r="AC11" i="1"/>
  <c r="AC12" i="1"/>
  <c r="AC13" i="1"/>
  <c r="AC15" i="1"/>
  <c r="AC16" i="1"/>
  <c r="AC17" i="1"/>
  <c r="AC18" i="1"/>
  <c r="AC19" i="1"/>
  <c r="AC20" i="1"/>
  <c r="AC21" i="1"/>
  <c r="AC23" i="1"/>
  <c r="AC24" i="1"/>
  <c r="AC25" i="1"/>
  <c r="AC26" i="1"/>
  <c r="AC27" i="1"/>
  <c r="AC29" i="1"/>
  <c r="AC31" i="1"/>
  <c r="AC32" i="1"/>
  <c r="AC33" i="1"/>
  <c r="AC34" i="1"/>
  <c r="AC35" i="1"/>
  <c r="AC36" i="1"/>
  <c r="AC37" i="1"/>
  <c r="AC39" i="1"/>
  <c r="AC40" i="1"/>
  <c r="AC41" i="1"/>
  <c r="AC42" i="1"/>
  <c r="AC43" i="1"/>
  <c r="AC44" i="1"/>
  <c r="AC45" i="1"/>
  <c r="AB48" i="1"/>
  <c r="Y8" i="1"/>
  <c r="Y9" i="1"/>
  <c r="Y10" i="1"/>
  <c r="Y12" i="1"/>
  <c r="Y13" i="1"/>
  <c r="Y14" i="1"/>
  <c r="Y15" i="1"/>
  <c r="Y17" i="1"/>
  <c r="Y18" i="1"/>
  <c r="Y20" i="1"/>
  <c r="Y21" i="1"/>
  <c r="Y22" i="1"/>
  <c r="Y25" i="1"/>
  <c r="Y26" i="1"/>
  <c r="Y28" i="1"/>
  <c r="Y29" i="1"/>
  <c r="Y33" i="1"/>
  <c r="Y34" i="1"/>
  <c r="Y36" i="1"/>
  <c r="Y37" i="1"/>
  <c r="Y39" i="1"/>
  <c r="Y41" i="1"/>
  <c r="Y42" i="1"/>
  <c r="Y44" i="1"/>
  <c r="Y45" i="1"/>
  <c r="Y46" i="1"/>
  <c r="U8" i="1"/>
  <c r="U10" i="1"/>
  <c r="U11" i="1"/>
  <c r="U12" i="1"/>
  <c r="U13" i="1"/>
  <c r="U15" i="1"/>
  <c r="U16" i="1"/>
  <c r="U17" i="1"/>
  <c r="U18" i="1"/>
  <c r="U19" i="1"/>
  <c r="U20" i="1"/>
  <c r="U21" i="1"/>
  <c r="U23" i="1"/>
  <c r="U24" i="1"/>
  <c r="U25" i="1"/>
  <c r="U26" i="1"/>
  <c r="U27" i="1"/>
  <c r="U28" i="1"/>
  <c r="U29" i="1"/>
  <c r="U31" i="1"/>
  <c r="U32" i="1"/>
  <c r="U33" i="1"/>
  <c r="U34" i="1"/>
  <c r="U35" i="1"/>
  <c r="U36" i="1"/>
  <c r="U37" i="1"/>
  <c r="U39" i="1"/>
  <c r="U40" i="1"/>
  <c r="U41" i="1"/>
  <c r="U42" i="1"/>
  <c r="U43" i="1"/>
  <c r="U44" i="1"/>
  <c r="U45" i="1"/>
  <c r="Q9" i="1"/>
  <c r="Q10" i="1"/>
  <c r="Q13" i="1"/>
  <c r="Q14" i="1"/>
  <c r="Q15" i="1"/>
  <c r="Q17" i="1"/>
  <c r="Q18" i="1"/>
  <c r="Q20" i="1"/>
  <c r="Q21" i="1"/>
  <c r="Q22" i="1"/>
  <c r="Q23" i="1"/>
  <c r="Q25" i="1"/>
  <c r="Q28" i="1"/>
  <c r="Q29" i="1"/>
  <c r="Q30" i="1"/>
  <c r="Q31" i="1"/>
  <c r="Q33" i="1"/>
  <c r="Q34" i="1"/>
  <c r="Q36" i="1"/>
  <c r="Q37" i="1"/>
  <c r="Q38" i="1"/>
  <c r="Q39" i="1"/>
  <c r="Q41" i="1"/>
  <c r="Q42" i="1"/>
  <c r="Q44" i="1"/>
  <c r="Q45" i="1"/>
  <c r="Q46" i="1"/>
  <c r="O48" i="1"/>
  <c r="M15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H48" i="1"/>
  <c r="G48" i="1"/>
  <c r="E8" i="1"/>
  <c r="E9" i="1"/>
  <c r="E10" i="1"/>
  <c r="E48" i="1" s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D48" i="1"/>
  <c r="C48" i="1"/>
  <c r="CV8" i="2"/>
  <c r="CU8" i="2"/>
  <c r="CW8" i="2"/>
  <c r="CR8" i="2"/>
  <c r="CQ8" i="2"/>
  <c r="CN8" i="2"/>
  <c r="CN48" i="2" s="1"/>
  <c r="CM8" i="2"/>
  <c r="CM48" i="2"/>
  <c r="CJ8" i="2"/>
  <c r="CI8" i="2"/>
  <c r="CF8" i="2"/>
  <c r="CF48" i="2" s="1"/>
  <c r="CE8" i="2"/>
  <c r="CG8" i="2" s="1"/>
  <c r="CB8" i="2"/>
  <c r="CA8" i="2"/>
  <c r="BT8" i="2"/>
  <c r="BS8" i="2"/>
  <c r="BU8" i="2" s="1"/>
  <c r="BU48" i="2" s="1"/>
  <c r="BP8" i="2"/>
  <c r="BO8" i="2"/>
  <c r="BL8" i="2"/>
  <c r="BK8" i="2"/>
  <c r="BM8" i="2" s="1"/>
  <c r="BH8" i="2"/>
  <c r="BG8" i="2"/>
  <c r="AY8" i="2"/>
  <c r="AV8" i="2"/>
  <c r="AW8" i="2"/>
  <c r="AU8" i="2"/>
  <c r="AR8" i="2"/>
  <c r="AQ8" i="2"/>
  <c r="AN8" i="2"/>
  <c r="AO8" i="2" s="1"/>
  <c r="AM8" i="2"/>
  <c r="AJ8" i="2"/>
  <c r="AI8" i="2"/>
  <c r="AF8" i="2"/>
  <c r="AE8" i="2"/>
  <c r="AG8" i="2" s="1"/>
  <c r="AB8" i="2"/>
  <c r="AB48" i="2" s="1"/>
  <c r="AA8" i="2"/>
  <c r="AC8" i="2" s="1"/>
  <c r="T8" i="2"/>
  <c r="S8" i="2"/>
  <c r="P8" i="2"/>
  <c r="Q8" i="2" s="1"/>
  <c r="O8" i="2"/>
  <c r="L8" i="2"/>
  <c r="K8" i="2"/>
  <c r="CW46" i="2"/>
  <c r="CW45" i="2"/>
  <c r="CS46" i="2"/>
  <c r="CS45" i="2"/>
  <c r="CO46" i="2"/>
  <c r="CO45" i="2"/>
  <c r="CK46" i="2"/>
  <c r="CG46" i="2"/>
  <c r="CG45" i="2"/>
  <c r="CC46" i="2"/>
  <c r="BU46" i="2"/>
  <c r="BU45" i="2"/>
  <c r="BQ46" i="2"/>
  <c r="BM46" i="2"/>
  <c r="BI46" i="2"/>
  <c r="BA45" i="2"/>
  <c r="AS45" i="2"/>
  <c r="AO45" i="2"/>
  <c r="AK45" i="2"/>
  <c r="AG45" i="2"/>
  <c r="AC46" i="2"/>
  <c r="AC45" i="2"/>
  <c r="U45" i="2"/>
  <c r="Q46" i="2"/>
  <c r="Q45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W43" i="2"/>
  <c r="CW42" i="2"/>
  <c r="CW41" i="2"/>
  <c r="CW40" i="2"/>
  <c r="CW38" i="2"/>
  <c r="CW37" i="2"/>
  <c r="CW35" i="2"/>
  <c r="CW33" i="2"/>
  <c r="CW32" i="2"/>
  <c r="CW30" i="2"/>
  <c r="CW29" i="2"/>
  <c r="CW27" i="2"/>
  <c r="CW25" i="2"/>
  <c r="CW24" i="2"/>
  <c r="CW22" i="2"/>
  <c r="CW21" i="2"/>
  <c r="CW19" i="2"/>
  <c r="CW17" i="2"/>
  <c r="CW16" i="2"/>
  <c r="CW15" i="2"/>
  <c r="CW14" i="2"/>
  <c r="CW13" i="2"/>
  <c r="CW11" i="2"/>
  <c r="CW10" i="2"/>
  <c r="CW9" i="2"/>
  <c r="CS43" i="2"/>
  <c r="CS41" i="2"/>
  <c r="CS40" i="2"/>
  <c r="CS38" i="2"/>
  <c r="CS35" i="2"/>
  <c r="CS33" i="2"/>
  <c r="CS32" i="2"/>
  <c r="CS31" i="2"/>
  <c r="CS27" i="2"/>
  <c r="CS25" i="2"/>
  <c r="CS24" i="2"/>
  <c r="CS23" i="2"/>
  <c r="CS22" i="2"/>
  <c r="CS21" i="2"/>
  <c r="CS19" i="2"/>
  <c r="CS17" i="2"/>
  <c r="CS16" i="2"/>
  <c r="CS14" i="2"/>
  <c r="CS13" i="2"/>
  <c r="CS11" i="2"/>
  <c r="CO44" i="2"/>
  <c r="CO43" i="2"/>
  <c r="CO41" i="2"/>
  <c r="CO40" i="2"/>
  <c r="CO38" i="2"/>
  <c r="CO37" i="2"/>
  <c r="CO35" i="2"/>
  <c r="CO33" i="2"/>
  <c r="CO32" i="2"/>
  <c r="CO30" i="2"/>
  <c r="CO29" i="2"/>
  <c r="CO28" i="2"/>
  <c r="CO27" i="2"/>
  <c r="CO25" i="2"/>
  <c r="CO24" i="2"/>
  <c r="CO22" i="2"/>
  <c r="CO21" i="2"/>
  <c r="CO19" i="2"/>
  <c r="CO17" i="2"/>
  <c r="CO16" i="2"/>
  <c r="CO14" i="2"/>
  <c r="CO13" i="2"/>
  <c r="CO12" i="2"/>
  <c r="CO11" i="2"/>
  <c r="CO9" i="2"/>
  <c r="CK43" i="2"/>
  <c r="CK41" i="2"/>
  <c r="CK40" i="2"/>
  <c r="CK38" i="2"/>
  <c r="CK37" i="2"/>
  <c r="CK35" i="2"/>
  <c r="CK34" i="2"/>
  <c r="CK33" i="2"/>
  <c r="CK30" i="2"/>
  <c r="CK29" i="2"/>
  <c r="CK27" i="2"/>
  <c r="CK24" i="2"/>
  <c r="CK23" i="2"/>
  <c r="CK22" i="2"/>
  <c r="CK21" i="2"/>
  <c r="CK20" i="2"/>
  <c r="CK19" i="2"/>
  <c r="CK17" i="2"/>
  <c r="CK16" i="2"/>
  <c r="CK15" i="2"/>
  <c r="CK14" i="2"/>
  <c r="CK13" i="2"/>
  <c r="CK12" i="2"/>
  <c r="CK11" i="2"/>
  <c r="CK9" i="2"/>
  <c r="CK8" i="2"/>
  <c r="CG43" i="2"/>
  <c r="CG41" i="2"/>
  <c r="CG37" i="2"/>
  <c r="CG35" i="2"/>
  <c r="CG33" i="2"/>
  <c r="CG29" i="2"/>
  <c r="CG27" i="2"/>
  <c r="CG25" i="2"/>
  <c r="CG21" i="2"/>
  <c r="CG19" i="2"/>
  <c r="CG17" i="2"/>
  <c r="CG13" i="2"/>
  <c r="CG11" i="2"/>
  <c r="CG9" i="2"/>
  <c r="CG10" i="2"/>
  <c r="CG14" i="2"/>
  <c r="CG16" i="2"/>
  <c r="CG18" i="2"/>
  <c r="CG22" i="2"/>
  <c r="CG24" i="2"/>
  <c r="CG26" i="2"/>
  <c r="CG30" i="2"/>
  <c r="CG32" i="2"/>
  <c r="CG34" i="2"/>
  <c r="CG38" i="2"/>
  <c r="CG42" i="2"/>
  <c r="CC44" i="2"/>
  <c r="CC43" i="2"/>
  <c r="CC41" i="2"/>
  <c r="CC40" i="2"/>
  <c r="CC38" i="2"/>
  <c r="CC37" i="2"/>
  <c r="CC35" i="2"/>
  <c r="CC33" i="2"/>
  <c r="CC32" i="2"/>
  <c r="CC30" i="2"/>
  <c r="CC29" i="2"/>
  <c r="CC28" i="2"/>
  <c r="CC27" i="2"/>
  <c r="CC25" i="2"/>
  <c r="CC22" i="2"/>
  <c r="CC21" i="2"/>
  <c r="CC19" i="2"/>
  <c r="CC16" i="2"/>
  <c r="CC14" i="2"/>
  <c r="CC13" i="2"/>
  <c r="CC12" i="2"/>
  <c r="CC11" i="2"/>
  <c r="CC8" i="2"/>
  <c r="BU41" i="2"/>
  <c r="BU38" i="2"/>
  <c r="BU37" i="2"/>
  <c r="BU35" i="2"/>
  <c r="BU33" i="2"/>
  <c r="BU30" i="2"/>
  <c r="BU29" i="2"/>
  <c r="BU27" i="2"/>
  <c r="BU26" i="2"/>
  <c r="BU25" i="2"/>
  <c r="BU22" i="2"/>
  <c r="BU21" i="2"/>
  <c r="BU19" i="2"/>
  <c r="BU18" i="2"/>
  <c r="BU17" i="2"/>
  <c r="BU14" i="2"/>
  <c r="BU13" i="2"/>
  <c r="BU11" i="2"/>
  <c r="BU10" i="2"/>
  <c r="BQ43" i="2"/>
  <c r="BQ41" i="2"/>
  <c r="BQ39" i="2"/>
  <c r="BQ33" i="2"/>
  <c r="BQ31" i="2"/>
  <c r="BQ27" i="2"/>
  <c r="BQ25" i="2"/>
  <c r="BQ23" i="2"/>
  <c r="BQ19" i="2"/>
  <c r="BQ17" i="2"/>
  <c r="BQ11" i="2"/>
  <c r="BQ9" i="2"/>
  <c r="BQ8" i="2"/>
  <c r="BQ14" i="2"/>
  <c r="BQ16" i="2"/>
  <c r="BQ24" i="2"/>
  <c r="BQ30" i="2"/>
  <c r="BQ32" i="2"/>
  <c r="BQ38" i="2"/>
  <c r="BQ40" i="2"/>
  <c r="BM43" i="2"/>
  <c r="BM42" i="2"/>
  <c r="BM41" i="2"/>
  <c r="BM40" i="2"/>
  <c r="BM39" i="2"/>
  <c r="BM38" i="2"/>
  <c r="BM35" i="2"/>
  <c r="BM34" i="2"/>
  <c r="BM33" i="2"/>
  <c r="BM32" i="2"/>
  <c r="BM30" i="2"/>
  <c r="BM27" i="2"/>
  <c r="BM26" i="2"/>
  <c r="BM25" i="2"/>
  <c r="BM24" i="2"/>
  <c r="BM23" i="2"/>
  <c r="BM22" i="2"/>
  <c r="BM19" i="2"/>
  <c r="BM18" i="2"/>
  <c r="BM17" i="2"/>
  <c r="BM16" i="2"/>
  <c r="BM11" i="2"/>
  <c r="BM10" i="2"/>
  <c r="BM9" i="2"/>
  <c r="BI43" i="2"/>
  <c r="BI41" i="2"/>
  <c r="BI40" i="2"/>
  <c r="BI39" i="2"/>
  <c r="BI38" i="2"/>
  <c r="BI35" i="2"/>
  <c r="BI33" i="2"/>
  <c r="BI32" i="2"/>
  <c r="BI30" i="2"/>
  <c r="BI29" i="2"/>
  <c r="BI28" i="2"/>
  <c r="BI27" i="2"/>
  <c r="BI25" i="2"/>
  <c r="BI24" i="2"/>
  <c r="BI23" i="2"/>
  <c r="BI22" i="2"/>
  <c r="BI21" i="2"/>
  <c r="BI20" i="2"/>
  <c r="BI19" i="2"/>
  <c r="BI17" i="2"/>
  <c r="BI16" i="2"/>
  <c r="BI15" i="2"/>
  <c r="BI14" i="2"/>
  <c r="BI13" i="2"/>
  <c r="BI12" i="2"/>
  <c r="BI11" i="2"/>
  <c r="BI8" i="2"/>
  <c r="BA37" i="2"/>
  <c r="BA35" i="2"/>
  <c r="BA31" i="2"/>
  <c r="BA29" i="2"/>
  <c r="BA27" i="2"/>
  <c r="BA23" i="2"/>
  <c r="BA21" i="2"/>
  <c r="BA19" i="2"/>
  <c r="BA15" i="2"/>
  <c r="BA13" i="2"/>
  <c r="BA9" i="2"/>
  <c r="BA8" i="2"/>
  <c r="BA10" i="2"/>
  <c r="BA12" i="2"/>
  <c r="BA18" i="2"/>
  <c r="BA20" i="2"/>
  <c r="BA26" i="2"/>
  <c r="BA28" i="2"/>
  <c r="BA34" i="2"/>
  <c r="BA36" i="2"/>
  <c r="BA42" i="2"/>
  <c r="BA44" i="2"/>
  <c r="AW44" i="2"/>
  <c r="AW42" i="2"/>
  <c r="AW41" i="2"/>
  <c r="AW40" i="2"/>
  <c r="AW39" i="2"/>
  <c r="AW37" i="2"/>
  <c r="AW36" i="2"/>
  <c r="AW34" i="2"/>
  <c r="AW33" i="2"/>
  <c r="AW32" i="2"/>
  <c r="AW31" i="2"/>
  <c r="AW29" i="2"/>
  <c r="AW28" i="2"/>
  <c r="AW26" i="2"/>
  <c r="AW25" i="2"/>
  <c r="AW24" i="2"/>
  <c r="AW23" i="2"/>
  <c r="AW21" i="2"/>
  <c r="AW20" i="2"/>
  <c r="AW16" i="2"/>
  <c r="AW15" i="2"/>
  <c r="AW13" i="2"/>
  <c r="AW12" i="2"/>
  <c r="AW9" i="2"/>
  <c r="AC41" i="2"/>
  <c r="AC39" i="2"/>
  <c r="AC37" i="2"/>
  <c r="AC33" i="2"/>
  <c r="AC31" i="2"/>
  <c r="AC29" i="2"/>
  <c r="AC25" i="2"/>
  <c r="AC23" i="2"/>
  <c r="AC21" i="2"/>
  <c r="AC17" i="2"/>
  <c r="AC15" i="2"/>
  <c r="AC10" i="2"/>
  <c r="AC16" i="2"/>
  <c r="AC18" i="2"/>
  <c r="AC24" i="2"/>
  <c r="AC32" i="2"/>
  <c r="AC34" i="2"/>
  <c r="AC40" i="2"/>
  <c r="AC42" i="2"/>
  <c r="AS41" i="2"/>
  <c r="AS39" i="2"/>
  <c r="AS37" i="2"/>
  <c r="AS33" i="2"/>
  <c r="AS31" i="2"/>
  <c r="AS29" i="2"/>
  <c r="AS25" i="2"/>
  <c r="AS23" i="2"/>
  <c r="AS21" i="2"/>
  <c r="AS17" i="2"/>
  <c r="AS15" i="2"/>
  <c r="AS13" i="2"/>
  <c r="AS8" i="2"/>
  <c r="AS10" i="2"/>
  <c r="AS16" i="2"/>
  <c r="AS18" i="2"/>
  <c r="AS24" i="2"/>
  <c r="AS26" i="2"/>
  <c r="AS32" i="2"/>
  <c r="AS34" i="2"/>
  <c r="AS40" i="2"/>
  <c r="AS42" i="2"/>
  <c r="AR48" i="2"/>
  <c r="AQ48" i="2"/>
  <c r="AO42" i="2"/>
  <c r="AO41" i="2"/>
  <c r="AO39" i="2"/>
  <c r="AO38" i="2"/>
  <c r="AO37" i="2"/>
  <c r="AO34" i="2"/>
  <c r="AO33" i="2"/>
  <c r="AO31" i="2"/>
  <c r="AO30" i="2"/>
  <c r="AO29" i="2"/>
  <c r="AO26" i="2"/>
  <c r="AO25" i="2"/>
  <c r="AO23" i="2"/>
  <c r="AO21" i="2"/>
  <c r="AO18" i="2"/>
  <c r="AO17" i="2"/>
  <c r="AO15" i="2"/>
  <c r="AO14" i="2"/>
  <c r="AO13" i="2"/>
  <c r="AO10" i="2"/>
  <c r="AO9" i="2"/>
  <c r="CV48" i="2"/>
  <c r="CQ48" i="2"/>
  <c r="CJ48" i="2"/>
  <c r="AK8" i="2"/>
  <c r="AK9" i="2"/>
  <c r="AK10" i="2"/>
  <c r="AK11" i="2"/>
  <c r="AK12" i="2"/>
  <c r="AK13" i="2"/>
  <c r="AK14" i="2"/>
  <c r="AK15" i="2"/>
  <c r="AK16" i="2"/>
  <c r="AK18" i="2"/>
  <c r="AK19" i="2"/>
  <c r="AK20" i="2"/>
  <c r="AK21" i="2"/>
  <c r="AK23" i="2"/>
  <c r="AK24" i="2"/>
  <c r="AK26" i="2"/>
  <c r="AK28" i="2"/>
  <c r="AK29" i="2"/>
  <c r="AK30" i="2"/>
  <c r="AK31" i="2"/>
  <c r="AK32" i="2"/>
  <c r="AK34" i="2"/>
  <c r="AK35" i="2"/>
  <c r="AK36" i="2"/>
  <c r="AK37" i="2"/>
  <c r="AK38" i="2"/>
  <c r="AK39" i="2"/>
  <c r="AK42" i="2"/>
  <c r="AK43" i="2"/>
  <c r="AK44" i="2"/>
  <c r="AI48" i="2"/>
  <c r="AG9" i="2"/>
  <c r="AG10" i="2"/>
  <c r="AG11" i="2"/>
  <c r="AG12" i="2"/>
  <c r="AG13" i="2"/>
  <c r="AG16" i="2"/>
  <c r="AG18" i="2"/>
  <c r="AG20" i="2"/>
  <c r="AG21" i="2"/>
  <c r="AG22" i="2"/>
  <c r="AG23" i="2"/>
  <c r="AG24" i="2"/>
  <c r="AG26" i="2"/>
  <c r="AG27" i="2"/>
  <c r="AG28" i="2"/>
  <c r="AG29" i="2"/>
  <c r="AG31" i="2"/>
  <c r="AG34" i="2"/>
  <c r="AG35" i="2"/>
  <c r="AG36" i="2"/>
  <c r="AG37" i="2"/>
  <c r="AG38" i="2"/>
  <c r="AG39" i="2"/>
  <c r="AG40" i="2"/>
  <c r="AG42" i="2"/>
  <c r="AG43" i="2"/>
  <c r="AG44" i="2"/>
  <c r="U10" i="2"/>
  <c r="U11" i="2"/>
  <c r="U13" i="2"/>
  <c r="U14" i="2"/>
  <c r="U15" i="2"/>
  <c r="U18" i="2"/>
  <c r="U19" i="2"/>
  <c r="U20" i="2"/>
  <c r="U21" i="2"/>
  <c r="U23" i="2"/>
  <c r="U24" i="2"/>
  <c r="U26" i="2"/>
  <c r="U28" i="2"/>
  <c r="U31" i="2"/>
  <c r="U32" i="2"/>
  <c r="U34" i="2"/>
  <c r="U36" i="2"/>
  <c r="U37" i="2"/>
  <c r="U38" i="2"/>
  <c r="U39" i="2"/>
  <c r="U42" i="2"/>
  <c r="U43" i="2"/>
  <c r="Q9" i="2"/>
  <c r="Q10" i="2"/>
  <c r="Q11" i="2"/>
  <c r="Q12" i="2"/>
  <c r="Q13" i="2"/>
  <c r="Q18" i="2"/>
  <c r="Q20" i="2"/>
  <c r="Q23" i="2"/>
  <c r="Q24" i="2"/>
  <c r="Q26" i="2"/>
  <c r="Q28" i="2"/>
  <c r="Q29" i="2"/>
  <c r="Q30" i="2"/>
  <c r="Q31" i="2"/>
  <c r="Q34" i="2"/>
  <c r="Q35" i="2"/>
  <c r="Q37" i="2"/>
  <c r="Q38" i="2"/>
  <c r="Q39" i="2"/>
  <c r="Q42" i="2"/>
  <c r="Q43" i="2"/>
  <c r="Q44" i="2"/>
  <c r="M10" i="2"/>
  <c r="M12" i="2"/>
  <c r="M13" i="2"/>
  <c r="M14" i="2"/>
  <c r="M15" i="2"/>
  <c r="M16" i="2"/>
  <c r="M17" i="2"/>
  <c r="M19" i="2"/>
  <c r="M20" i="2"/>
  <c r="M21" i="2"/>
  <c r="M23" i="2"/>
  <c r="M24" i="2"/>
  <c r="M25" i="2"/>
  <c r="M26" i="2"/>
  <c r="M27" i="2"/>
  <c r="M29" i="2"/>
  <c r="M30" i="2"/>
  <c r="M31" i="2"/>
  <c r="M33" i="2"/>
  <c r="M35" i="2"/>
  <c r="M40" i="2"/>
  <c r="M41" i="2"/>
  <c r="M42" i="2"/>
  <c r="M44" i="2"/>
  <c r="D48" i="2"/>
  <c r="C48" i="2"/>
  <c r="CS9" i="2"/>
  <c r="CR48" i="2"/>
  <c r="P48" i="1"/>
  <c r="L8" i="1"/>
  <c r="M28" i="2"/>
  <c r="M8" i="2"/>
  <c r="CU48" i="2"/>
  <c r="BQ8" i="1"/>
  <c r="AW8" i="1"/>
  <c r="AG8" i="1"/>
  <c r="AG48" i="1" s="1"/>
  <c r="Q8" i="1"/>
  <c r="H18" i="2"/>
  <c r="H24" i="2"/>
  <c r="M43" i="2"/>
  <c r="Q19" i="2"/>
  <c r="U8" i="2"/>
  <c r="AN48" i="2"/>
  <c r="BS48" i="2"/>
  <c r="CE48" i="2"/>
  <c r="H25" i="2"/>
  <c r="I25" i="2"/>
  <c r="Q25" i="2"/>
  <c r="Y14" i="2"/>
  <c r="W48" i="2"/>
  <c r="BM12" i="2"/>
  <c r="BD48" i="2"/>
  <c r="X48" i="2"/>
  <c r="Y24" i="2"/>
  <c r="M39" i="2"/>
  <c r="M11" i="2"/>
  <c r="Q14" i="2"/>
  <c r="AE48" i="1"/>
  <c r="CG8" i="1"/>
  <c r="Y16" i="2"/>
  <c r="BE25" i="2"/>
  <c r="BE39" i="2"/>
  <c r="BI10" i="2"/>
  <c r="BG48" i="2"/>
  <c r="BQ10" i="2"/>
  <c r="BU12" i="2"/>
  <c r="BT48" i="2"/>
  <c r="CK10" i="2"/>
  <c r="CK48" i="2"/>
  <c r="CI48" i="2"/>
  <c r="M34" i="2"/>
  <c r="M22" i="2"/>
  <c r="M18" i="2"/>
  <c r="Q40" i="2"/>
  <c r="AE48" i="2"/>
  <c r="AU48" i="2"/>
  <c r="CA48" i="2"/>
  <c r="BA11" i="2"/>
  <c r="CG12" i="2"/>
  <c r="CG48" i="2" s="1"/>
  <c r="CO8" i="2"/>
  <c r="CO48" i="2" s="1"/>
  <c r="CJ48" i="1"/>
  <c r="CK9" i="1"/>
  <c r="CK48" i="1" s="1"/>
  <c r="BT48" i="1"/>
  <c r="BU9" i="1"/>
  <c r="BD48" i="1"/>
  <c r="BE9" i="1"/>
  <c r="AK9" i="1"/>
  <c r="AJ48" i="1"/>
  <c r="U9" i="1"/>
  <c r="L9" i="1"/>
  <c r="M9" i="1"/>
  <c r="T48" i="1"/>
  <c r="G20" i="2"/>
  <c r="G24" i="2"/>
  <c r="I24" i="2"/>
  <c r="H30" i="2"/>
  <c r="H34" i="2"/>
  <c r="H41" i="2"/>
  <c r="I41" i="2" s="1"/>
  <c r="H45" i="2"/>
  <c r="I45" i="2" s="1"/>
  <c r="M45" i="2"/>
  <c r="Y40" i="2"/>
  <c r="BE22" i="2"/>
  <c r="AK46" i="1"/>
  <c r="K46" i="1"/>
  <c r="BY48" i="2"/>
  <c r="CC8" i="1"/>
  <c r="CC48" i="1" s="1"/>
  <c r="CA48" i="1"/>
  <c r="BM8" i="1"/>
  <c r="BK48" i="1"/>
  <c r="AS8" i="1"/>
  <c r="AQ48" i="1"/>
  <c r="G12" i="2"/>
  <c r="I12" i="2" s="1"/>
  <c r="H17" i="2"/>
  <c r="I17" i="2"/>
  <c r="G28" i="2"/>
  <c r="I28" i="2"/>
  <c r="H33" i="2"/>
  <c r="I33" i="2"/>
  <c r="H38" i="2"/>
  <c r="G44" i="2"/>
  <c r="BE11" i="2"/>
  <c r="BC48" i="2"/>
  <c r="BE18" i="2"/>
  <c r="BE28" i="2"/>
  <c r="K40" i="1"/>
  <c r="AK14" i="1"/>
  <c r="AI48" i="1"/>
  <c r="K42" i="1"/>
  <c r="AK42" i="1"/>
  <c r="AK13" i="1"/>
  <c r="L13" i="1"/>
  <c r="M13" i="1"/>
  <c r="L21" i="1"/>
  <c r="M21" i="1"/>
  <c r="AK21" i="1"/>
  <c r="AK28" i="1"/>
  <c r="L28" i="1"/>
  <c r="M28" i="1"/>
  <c r="L36" i="1"/>
  <c r="M36" i="1" s="1"/>
  <c r="AK36" i="1"/>
  <c r="K16" i="1"/>
  <c r="M16" i="1" s="1"/>
  <c r="AO16" i="1"/>
  <c r="K24" i="1"/>
  <c r="AO24" i="1"/>
  <c r="BE16" i="1"/>
  <c r="BE48" i="1" s="1"/>
  <c r="BC48" i="1"/>
  <c r="BU16" i="1"/>
  <c r="BU48" i="1" s="1"/>
  <c r="BS48" i="1"/>
  <c r="CK16" i="1"/>
  <c r="CI48" i="1"/>
  <c r="G8" i="2"/>
  <c r="I48" i="1"/>
  <c r="AC8" i="1"/>
  <c r="AC48" i="1"/>
  <c r="AO34" i="1"/>
  <c r="BX48" i="2"/>
  <c r="AY48" i="1"/>
  <c r="H10" i="2"/>
  <c r="H21" i="2"/>
  <c r="I21" i="2" s="1"/>
  <c r="H26" i="2"/>
  <c r="I26" i="2"/>
  <c r="H37" i="2"/>
  <c r="I37" i="2" s="1"/>
  <c r="H42" i="2"/>
  <c r="I42" i="2" s="1"/>
  <c r="G46" i="2"/>
  <c r="BE12" i="2"/>
  <c r="K14" i="1"/>
  <c r="M14" i="1" s="1"/>
  <c r="S48" i="1"/>
  <c r="U14" i="1"/>
  <c r="Y11" i="1"/>
  <c r="X48" i="1"/>
  <c r="AK20" i="1"/>
  <c r="K20" i="1"/>
  <c r="L10" i="1"/>
  <c r="L18" i="1"/>
  <c r="L37" i="1"/>
  <c r="M37" i="1"/>
  <c r="L45" i="1"/>
  <c r="M45" i="1" s="1"/>
  <c r="K18" i="1"/>
  <c r="M18" i="1" s="1"/>
  <c r="AK10" i="1"/>
  <c r="AK37" i="1"/>
  <c r="AV44" i="10"/>
  <c r="BH44" i="10"/>
  <c r="BL44" i="10"/>
  <c r="M43" i="10"/>
  <c r="CB43" i="10"/>
  <c r="CC43" i="10" s="1"/>
  <c r="CF43" i="10"/>
  <c r="CG43" i="10" s="1"/>
  <c r="CJ43" i="10"/>
  <c r="CK43" i="10" s="1"/>
  <c r="AJ42" i="10"/>
  <c r="AK42" i="10" s="1"/>
  <c r="AN42" i="10"/>
  <c r="AO42" i="10" s="1"/>
  <c r="CR36" i="10"/>
  <c r="CW23" i="10"/>
  <c r="BO14" i="10"/>
  <c r="AB31" i="10"/>
  <c r="AC31" i="10"/>
  <c r="BO44" i="10"/>
  <c r="BH11" i="10"/>
  <c r="BI11" i="10"/>
  <c r="BW14" i="10"/>
  <c r="BP31" i="10"/>
  <c r="BQ31" i="10" s="1"/>
  <c r="BS44" i="10"/>
  <c r="BT31" i="10"/>
  <c r="BU31" i="10"/>
  <c r="M44" i="10"/>
  <c r="CW29" i="10"/>
  <c r="BX31" i="10"/>
  <c r="BY31" i="10" s="1"/>
  <c r="AE34" i="10"/>
  <c r="CA42" i="10"/>
  <c r="AI34" i="10"/>
  <c r="CJ42" i="10"/>
  <c r="CK42" i="10" s="1"/>
  <c r="AF44" i="10"/>
  <c r="AI12" i="10"/>
  <c r="AI44" i="10"/>
  <c r="AK44" i="10"/>
  <c r="M16" i="10"/>
  <c r="AJ44" i="10"/>
  <c r="AS8" i="10"/>
  <c r="AV10" i="10"/>
  <c r="CW18" i="10"/>
  <c r="M30" i="10"/>
  <c r="AB32" i="10"/>
  <c r="AM44" i="10"/>
  <c r="AJ46" i="10"/>
  <c r="AC8" i="10"/>
  <c r="AW8" i="10"/>
  <c r="AZ10" i="10"/>
  <c r="AB16" i="10"/>
  <c r="CW22" i="10"/>
  <c r="AN32" i="10"/>
  <c r="BL43" i="10"/>
  <c r="BM43" i="10" s="1"/>
  <c r="AR44" i="10"/>
  <c r="AM46" i="10"/>
  <c r="AO46" i="10"/>
  <c r="BA28" i="10"/>
  <c r="S28" i="10"/>
  <c r="CS10" i="10"/>
  <c r="M11" i="10"/>
  <c r="BP11" i="10"/>
  <c r="BQ11" i="10" s="1"/>
  <c r="CW28" i="10"/>
  <c r="M36" i="10"/>
  <c r="M37" i="10"/>
  <c r="BH10" i="10"/>
  <c r="AY12" i="10"/>
  <c r="AE14" i="10"/>
  <c r="CA14" i="10"/>
  <c r="AF16" i="10"/>
  <c r="M28" i="10"/>
  <c r="AF31" i="10"/>
  <c r="AG31" i="10"/>
  <c r="CB31" i="10"/>
  <c r="CC31" i="10" s="1"/>
  <c r="AU34" i="10"/>
  <c r="AB39" i="10"/>
  <c r="AC39" i="10"/>
  <c r="AR41" i="10"/>
  <c r="AS41" i="10"/>
  <c r="CQ42" i="10"/>
  <c r="AV45" i="10"/>
  <c r="AW45" i="10" s="1"/>
  <c r="AQ46" i="10"/>
  <c r="AS46" i="10" s="1"/>
  <c r="CM46" i="10"/>
  <c r="CO46" i="10" s="1"/>
  <c r="M10" i="10"/>
  <c r="BL10" i="10"/>
  <c r="X11" i="10"/>
  <c r="BT11" i="10"/>
  <c r="BU11" i="10"/>
  <c r="BO12" i="10"/>
  <c r="AI14" i="10"/>
  <c r="CE14" i="10"/>
  <c r="DA22" i="10"/>
  <c r="AY34" i="10"/>
  <c r="AF36" i="10"/>
  <c r="AJ37" i="10"/>
  <c r="AK37" i="10" s="1"/>
  <c r="AF39" i="10"/>
  <c r="AG39" i="10" s="1"/>
  <c r="BD40" i="10"/>
  <c r="BP41" i="10"/>
  <c r="BQ41" i="10"/>
  <c r="AN44" i="10"/>
  <c r="AO44" i="10"/>
  <c r="BT44" i="10"/>
  <c r="BU44" i="10" s="1"/>
  <c r="BT45" i="10"/>
  <c r="BU45" i="10"/>
  <c r="AZ46" i="10"/>
  <c r="CU48" i="10"/>
  <c r="BP10" i="10"/>
  <c r="AB11" i="10"/>
  <c r="AC11" i="10"/>
  <c r="BX11" i="10"/>
  <c r="BY11" i="10" s="1"/>
  <c r="AJ14" i="10"/>
  <c r="CF14" i="10"/>
  <c r="BC16" i="10"/>
  <c r="AJ31" i="10"/>
  <c r="AK31" i="10"/>
  <c r="CF31" i="10"/>
  <c r="CG31" i="10"/>
  <c r="AB33" i="10"/>
  <c r="AC33" i="10"/>
  <c r="BK34" i="10"/>
  <c r="AJ36" i="10"/>
  <c r="T36" i="10" s="1"/>
  <c r="AN37" i="10"/>
  <c r="AO37" i="10"/>
  <c r="AJ39" i="10"/>
  <c r="AK39" i="10" s="1"/>
  <c r="CN41" i="10"/>
  <c r="CO41" i="10" s="1"/>
  <c r="AY42" i="10"/>
  <c r="CR45" i="10"/>
  <c r="CS45" i="10"/>
  <c r="BC46" i="10"/>
  <c r="X45" i="10"/>
  <c r="X10" i="10"/>
  <c r="BT10" i="10"/>
  <c r="T10" i="10" s="1"/>
  <c r="AJ11" i="10"/>
  <c r="AK11" i="10" s="1"/>
  <c r="CF11" i="10"/>
  <c r="CG11" i="10"/>
  <c r="AQ14" i="10"/>
  <c r="CM14" i="10"/>
  <c r="CF16" i="10"/>
  <c r="AY24" i="10"/>
  <c r="AR31" i="10"/>
  <c r="AS31" i="10"/>
  <c r="CN31" i="10"/>
  <c r="CO31" i="10"/>
  <c r="BO34" i="10"/>
  <c r="S34" i="10" s="1"/>
  <c r="U34" i="10" s="1"/>
  <c r="AV36" i="10"/>
  <c r="BL37" i="10"/>
  <c r="BM37" i="10"/>
  <c r="AZ39" i="10"/>
  <c r="BA39" i="10"/>
  <c r="AZ42" i="10"/>
  <c r="BA42" i="10"/>
  <c r="BX44" i="10"/>
  <c r="BD46" i="10"/>
  <c r="S22" i="10"/>
  <c r="U22" i="10" s="1"/>
  <c r="M8" i="10"/>
  <c r="AB10" i="10"/>
  <c r="BX10" i="10"/>
  <c r="AN11" i="10"/>
  <c r="AO11" i="10" s="1"/>
  <c r="CJ11" i="10"/>
  <c r="CK11" i="10"/>
  <c r="AU14" i="10"/>
  <c r="CQ14" i="10"/>
  <c r="CS14" i="10"/>
  <c r="CW24" i="10"/>
  <c r="AV31" i="10"/>
  <c r="AW31" i="10" s="1"/>
  <c r="CR31" i="10"/>
  <c r="CS31" i="10" s="1"/>
  <c r="AJ33" i="10"/>
  <c r="AK33" i="10" s="1"/>
  <c r="CA34" i="10"/>
  <c r="CC34" i="10" s="1"/>
  <c r="AZ36" i="10"/>
  <c r="CJ37" i="10"/>
  <c r="CK37" i="10" s="1"/>
  <c r="BD39" i="10"/>
  <c r="BE39" i="10"/>
  <c r="BC42" i="10"/>
  <c r="AF43" i="10"/>
  <c r="AG43" i="10"/>
  <c r="CB44" i="10"/>
  <c r="BG46" i="10"/>
  <c r="BL11" i="10"/>
  <c r="BM11" i="10"/>
  <c r="BP14" i="10"/>
  <c r="BQ14" i="10"/>
  <c r="AF10" i="10"/>
  <c r="CB10" i="10"/>
  <c r="AR11" i="10"/>
  <c r="AS11" i="10" s="1"/>
  <c r="CN11" i="10"/>
  <c r="CO11" i="10"/>
  <c r="AJ13" i="10"/>
  <c r="AK13" i="10"/>
  <c r="AY14" i="10"/>
  <c r="BA14" i="10"/>
  <c r="AZ31" i="10"/>
  <c r="BA31" i="10"/>
  <c r="BH33" i="10"/>
  <c r="BI33" i="10"/>
  <c r="CE34" i="10"/>
  <c r="CG34" i="10" s="1"/>
  <c r="BL36" i="10"/>
  <c r="BH39" i="10"/>
  <c r="BI39" i="10"/>
  <c r="BD42" i="10"/>
  <c r="AJ43" i="10"/>
  <c r="AK43" i="10"/>
  <c r="W44" i="10"/>
  <c r="AY44" i="10"/>
  <c r="CE44" i="10"/>
  <c r="CG44" i="10" s="1"/>
  <c r="BP46" i="10"/>
  <c r="T46" i="10" s="1"/>
  <c r="AJ10" i="10"/>
  <c r="CF10" i="10"/>
  <c r="BH13" i="10"/>
  <c r="BI13" i="10"/>
  <c r="AZ14" i="10"/>
  <c r="DA18" i="10"/>
  <c r="BD31" i="10"/>
  <c r="BE31" i="10"/>
  <c r="CF33" i="10"/>
  <c r="CG33" i="10"/>
  <c r="CQ34" i="10"/>
  <c r="CS34" i="10" s="1"/>
  <c r="BP36" i="10"/>
  <c r="BX39" i="10"/>
  <c r="BY39" i="10" s="1"/>
  <c r="W42" i="10"/>
  <c r="Y42" i="10" s="1"/>
  <c r="BK42" i="10"/>
  <c r="AN43" i="10"/>
  <c r="AO43" i="10"/>
  <c r="X44" i="10"/>
  <c r="BC44" i="10"/>
  <c r="CI44" i="10"/>
  <c r="CK44" i="10"/>
  <c r="W46" i="10"/>
  <c r="BS46" i="10"/>
  <c r="S8" i="10"/>
  <c r="U8" i="10" s="1"/>
  <c r="T9" i="10"/>
  <c r="U9" i="10"/>
  <c r="AN10" i="10"/>
  <c r="CJ10" i="10"/>
  <c r="AV11" i="10"/>
  <c r="AW11" i="10"/>
  <c r="CR11" i="10"/>
  <c r="CS11" i="10"/>
  <c r="CF13" i="10"/>
  <c r="CG13" i="10" s="1"/>
  <c r="BG14" i="10"/>
  <c r="CB36" i="10"/>
  <c r="CB39" i="10"/>
  <c r="CC39" i="10" s="1"/>
  <c r="X42" i="10"/>
  <c r="BP42" i="10"/>
  <c r="BD43" i="10"/>
  <c r="BE43" i="10" s="1"/>
  <c r="BD44" i="10"/>
  <c r="CN44" i="10"/>
  <c r="X46" i="10"/>
  <c r="BT46" i="10"/>
  <c r="AR10" i="10"/>
  <c r="AZ11" i="10"/>
  <c r="BA11" i="10"/>
  <c r="M12" i="10"/>
  <c r="BK14" i="10"/>
  <c r="BM14" i="10" s="1"/>
  <c r="CW21" i="10"/>
  <c r="BH31" i="10"/>
  <c r="BI31" i="10" s="1"/>
  <c r="X32" i="10"/>
  <c r="CF36" i="10"/>
  <c r="CF39" i="10"/>
  <c r="CG39" i="10"/>
  <c r="AE42" i="10"/>
  <c r="BS42" i="10"/>
  <c r="BU42" i="10"/>
  <c r="BH43" i="10"/>
  <c r="BI43" i="10"/>
  <c r="AB44" i="10"/>
  <c r="CR44" i="10"/>
  <c r="CS44" i="10" s="1"/>
  <c r="AA46" i="10"/>
  <c r="AC46" i="10" s="1"/>
  <c r="BW46" i="10"/>
  <c r="AN15" i="10"/>
  <c r="AO15" i="10" s="1"/>
  <c r="CJ15" i="10"/>
  <c r="CK15" i="10"/>
  <c r="CW17" i="10"/>
  <c r="AI10" i="10"/>
  <c r="AK10" i="10"/>
  <c r="AY10" i="10"/>
  <c r="BA10" i="10" s="1"/>
  <c r="BO10" i="10"/>
  <c r="CE10" i="10"/>
  <c r="AJ12" i="10"/>
  <c r="AK12" i="10"/>
  <c r="AZ12" i="10"/>
  <c r="BA12" i="10"/>
  <c r="BP12" i="10"/>
  <c r="CF12" i="10"/>
  <c r="CG12" i="10" s="1"/>
  <c r="M13" i="10"/>
  <c r="AN13" i="10"/>
  <c r="AO13" i="10" s="1"/>
  <c r="BL13" i="10"/>
  <c r="BM13" i="10"/>
  <c r="CJ13" i="10"/>
  <c r="CK13" i="10"/>
  <c r="W16" i="10"/>
  <c r="AM16" i="10"/>
  <c r="AO16" i="10"/>
  <c r="BD16" i="10"/>
  <c r="CA16" i="10"/>
  <c r="CZ48" i="10"/>
  <c r="T25" i="10"/>
  <c r="U25" i="10" s="1"/>
  <c r="CW25" i="10"/>
  <c r="BU8" i="10"/>
  <c r="Y8" i="10"/>
  <c r="AO8" i="10"/>
  <c r="W14" i="10"/>
  <c r="AM14" i="10"/>
  <c r="BC14" i="10"/>
  <c r="BS14" i="10"/>
  <c r="AR15" i="10"/>
  <c r="AS15" i="10"/>
  <c r="BP15" i="10"/>
  <c r="BQ15" i="10" s="1"/>
  <c r="CN15" i="10"/>
  <c r="CO15" i="10"/>
  <c r="X16" i="10"/>
  <c r="S20" i="10"/>
  <c r="U20" i="10" s="1"/>
  <c r="M15" i="10"/>
  <c r="BL15" i="10"/>
  <c r="BM15" i="10"/>
  <c r="BY8" i="10"/>
  <c r="CO8" i="10"/>
  <c r="W12" i="10"/>
  <c r="AM12" i="10"/>
  <c r="BC12" i="10"/>
  <c r="BS12" i="10"/>
  <c r="CI12" i="10"/>
  <c r="AR13" i="10"/>
  <c r="AS13" i="10" s="1"/>
  <c r="BP13" i="10"/>
  <c r="BQ13" i="10"/>
  <c r="CN13" i="10"/>
  <c r="CO13" i="10" s="1"/>
  <c r="X14" i="10"/>
  <c r="AN14" i="10"/>
  <c r="BD14" i="10"/>
  <c r="BT14" i="10"/>
  <c r="CJ14" i="10"/>
  <c r="CK14" i="10" s="1"/>
  <c r="CE16" i="10"/>
  <c r="AY18" i="10"/>
  <c r="S18" i="10" s="1"/>
  <c r="M18" i="10"/>
  <c r="S26" i="10"/>
  <c r="U26" i="10"/>
  <c r="BA26" i="10"/>
  <c r="DA30" i="10"/>
  <c r="DA48" i="10"/>
  <c r="W10" i="10"/>
  <c r="Y10" i="10" s="1"/>
  <c r="AM10" i="10"/>
  <c r="AO10" i="10"/>
  <c r="BC10" i="10"/>
  <c r="BE10" i="10"/>
  <c r="BS10" i="10"/>
  <c r="CI10" i="10"/>
  <c r="CK10" i="10"/>
  <c r="X12" i="10"/>
  <c r="T12" i="10" s="1"/>
  <c r="U12" i="10" s="1"/>
  <c r="AN12" i="10"/>
  <c r="BD12" i="10"/>
  <c r="BE12" i="10" s="1"/>
  <c r="BT12" i="10"/>
  <c r="CJ12" i="10"/>
  <c r="X15" i="10"/>
  <c r="AV15" i="10"/>
  <c r="AW15" i="10" s="1"/>
  <c r="BT15" i="10"/>
  <c r="BU15" i="10" s="1"/>
  <c r="CR15" i="10"/>
  <c r="CS15" i="10"/>
  <c r="AA16" i="10"/>
  <c r="AQ16" i="10"/>
  <c r="AS16" i="10" s="1"/>
  <c r="CY48" i="10"/>
  <c r="BA22" i="10"/>
  <c r="X13" i="10"/>
  <c r="AV13" i="10"/>
  <c r="AW13" i="10" s="1"/>
  <c r="BT13" i="10"/>
  <c r="BU13" i="10" s="1"/>
  <c r="CR13" i="10"/>
  <c r="CS13" i="10"/>
  <c r="BM8" i="10"/>
  <c r="CC8" i="10"/>
  <c r="CS8" i="10"/>
  <c r="AA12" i="10"/>
  <c r="AQ12" i="10"/>
  <c r="BG12" i="10"/>
  <c r="BW12" i="10"/>
  <c r="CM12" i="10"/>
  <c r="AB14" i="10"/>
  <c r="AC14" i="10" s="1"/>
  <c r="AR14" i="10"/>
  <c r="BH14" i="10"/>
  <c r="BI14" i="10"/>
  <c r="BX14" i="10"/>
  <c r="BY14" i="10"/>
  <c r="CN14" i="10"/>
  <c r="AB15" i="10"/>
  <c r="AC15" i="10" s="1"/>
  <c r="AZ15" i="10"/>
  <c r="BA15" i="10" s="1"/>
  <c r="BX15" i="10"/>
  <c r="BY15" i="10" s="1"/>
  <c r="CM16" i="10"/>
  <c r="BW16" i="10"/>
  <c r="BG16" i="10"/>
  <c r="AU16" i="10"/>
  <c r="BO16" i="10"/>
  <c r="CI16" i="10"/>
  <c r="AA10" i="10"/>
  <c r="AQ10" i="10"/>
  <c r="BG10" i="10"/>
  <c r="BW10" i="10"/>
  <c r="CM10" i="10"/>
  <c r="CO10" i="10"/>
  <c r="AB12" i="10"/>
  <c r="AR12" i="10"/>
  <c r="BH12" i="10"/>
  <c r="BX12" i="10"/>
  <c r="CN12" i="10"/>
  <c r="AB13" i="10"/>
  <c r="AC13" i="10" s="1"/>
  <c r="AZ13" i="10"/>
  <c r="BA13" i="10" s="1"/>
  <c r="BX13" i="10"/>
  <c r="BY13" i="10" s="1"/>
  <c r="CR16" i="10"/>
  <c r="CB16" i="10"/>
  <c r="BL16" i="10"/>
  <c r="BM16" i="10" s="1"/>
  <c r="CN16" i="10"/>
  <c r="CO16" i="10" s="1"/>
  <c r="BX16" i="10"/>
  <c r="BH16" i="10"/>
  <c r="AR16" i="10"/>
  <c r="AE16" i="10"/>
  <c r="AV16" i="10"/>
  <c r="BP16" i="10"/>
  <c r="CJ16" i="10"/>
  <c r="CV48" i="10"/>
  <c r="AF15" i="10"/>
  <c r="AG15" i="10"/>
  <c r="BD15" i="10"/>
  <c r="BE15" i="10" s="1"/>
  <c r="CB15" i="10"/>
  <c r="CC15" i="10"/>
  <c r="BQ8" i="10"/>
  <c r="CG8" i="10"/>
  <c r="CW8" i="10"/>
  <c r="AE12" i="10"/>
  <c r="AU12" i="10"/>
  <c r="BK12" i="10"/>
  <c r="CA12" i="10"/>
  <c r="CQ12" i="10"/>
  <c r="AF13" i="10"/>
  <c r="AG13" i="10" s="1"/>
  <c r="BD13" i="10"/>
  <c r="BE13" i="10" s="1"/>
  <c r="M14" i="10"/>
  <c r="AF14" i="10"/>
  <c r="AG14" i="10"/>
  <c r="AV14" i="10"/>
  <c r="BL14" i="10"/>
  <c r="CB14" i="10"/>
  <c r="AY16" i="10"/>
  <c r="BS16" i="10"/>
  <c r="CQ16" i="10"/>
  <c r="CS16" i="10"/>
  <c r="CK8" i="10"/>
  <c r="T8" i="10"/>
  <c r="AE10" i="10"/>
  <c r="AG10" i="10"/>
  <c r="AU10" i="10"/>
  <c r="AW10" i="10"/>
  <c r="BK10" i="10"/>
  <c r="BM10" i="10"/>
  <c r="CA10" i="10"/>
  <c r="CC10" i="10" s="1"/>
  <c r="AF11" i="10"/>
  <c r="AG11" i="10"/>
  <c r="BD11" i="10"/>
  <c r="BE11" i="10"/>
  <c r="AF12" i="10"/>
  <c r="AV12" i="10"/>
  <c r="BL12" i="10"/>
  <c r="CB12" i="10"/>
  <c r="AJ15" i="10"/>
  <c r="AK15" i="10"/>
  <c r="BH15" i="10"/>
  <c r="BI15" i="10" s="1"/>
  <c r="AI16" i="10"/>
  <c r="AK16" i="10"/>
  <c r="AZ16" i="10"/>
  <c r="BT16" i="10"/>
  <c r="CW20" i="10"/>
  <c r="CF35" i="10"/>
  <c r="CG35" i="10"/>
  <c r="BH35" i="10"/>
  <c r="BI35" i="10" s="1"/>
  <c r="AJ35" i="10"/>
  <c r="AK35" i="10"/>
  <c r="CB35" i="10"/>
  <c r="CC35" i="10" s="1"/>
  <c r="BD35" i="10"/>
  <c r="BE35" i="10" s="1"/>
  <c r="AF35" i="10"/>
  <c r="AG35" i="10" s="1"/>
  <c r="BX35" i="10"/>
  <c r="BY35" i="10"/>
  <c r="AZ35" i="10"/>
  <c r="BA35" i="10" s="1"/>
  <c r="AB35" i="10"/>
  <c r="AC35" i="10"/>
  <c r="CR35" i="10"/>
  <c r="CS35" i="10" s="1"/>
  <c r="BT35" i="10"/>
  <c r="BU35" i="10" s="1"/>
  <c r="AV35" i="10"/>
  <c r="AW35" i="10" s="1"/>
  <c r="X35" i="10"/>
  <c r="CN35" i="10"/>
  <c r="CO35" i="10"/>
  <c r="BP35" i="10"/>
  <c r="BQ35" i="10"/>
  <c r="AR35" i="10"/>
  <c r="AS35" i="10"/>
  <c r="CJ35" i="10"/>
  <c r="CK35" i="10"/>
  <c r="BL35" i="10"/>
  <c r="BM35" i="10"/>
  <c r="AN35" i="10"/>
  <c r="AO35" i="10"/>
  <c r="M35" i="10"/>
  <c r="AI32" i="10"/>
  <c r="AY32" i="10"/>
  <c r="BO32" i="10"/>
  <c r="CE32" i="10"/>
  <c r="S32" i="10" s="1"/>
  <c r="AJ34" i="10"/>
  <c r="T34" i="10" s="1"/>
  <c r="AZ34" i="10"/>
  <c r="BP34" i="10"/>
  <c r="CF34" i="10"/>
  <c r="AR39" i="10"/>
  <c r="AS39" i="10"/>
  <c r="BP39" i="10"/>
  <c r="BQ39" i="10" s="1"/>
  <c r="CN39" i="10"/>
  <c r="CO39" i="10" s="1"/>
  <c r="BT40" i="10"/>
  <c r="X43" i="10"/>
  <c r="AV43" i="10"/>
  <c r="AW43" i="10"/>
  <c r="BT43" i="10"/>
  <c r="BU43" i="10"/>
  <c r="CR43" i="10"/>
  <c r="CS43" i="10"/>
  <c r="AA44" i="10"/>
  <c r="AQ44" i="10"/>
  <c r="AS44" i="10"/>
  <c r="BG44" i="10"/>
  <c r="BW44" i="10"/>
  <c r="CM44" i="10"/>
  <c r="AB46" i="10"/>
  <c r="AR46" i="10"/>
  <c r="BH46" i="10"/>
  <c r="BX46" i="10"/>
  <c r="BY46" i="10" s="1"/>
  <c r="CN46" i="10"/>
  <c r="CW27" i="10"/>
  <c r="AJ32" i="10"/>
  <c r="AZ32" i="10"/>
  <c r="BP32" i="10"/>
  <c r="CF32" i="10"/>
  <c r="M33" i="10"/>
  <c r="AN33" i="10"/>
  <c r="AO33" i="10"/>
  <c r="BL33" i="10"/>
  <c r="BM33" i="10" s="1"/>
  <c r="CJ33" i="10"/>
  <c r="CK33" i="10"/>
  <c r="AM36" i="10"/>
  <c r="BC36" i="10"/>
  <c r="BS36" i="10"/>
  <c r="CI36" i="10"/>
  <c r="AR37" i="10"/>
  <c r="AS37" i="10"/>
  <c r="BP37" i="10"/>
  <c r="BQ37" i="10"/>
  <c r="CN37" i="10"/>
  <c r="CO37" i="10"/>
  <c r="X41" i="10"/>
  <c r="AV41" i="10"/>
  <c r="AW41" i="10" s="1"/>
  <c r="BT41" i="10"/>
  <c r="BU41" i="10" s="1"/>
  <c r="CR41" i="10"/>
  <c r="CS41" i="10"/>
  <c r="AA42" i="10"/>
  <c r="AQ42" i="10"/>
  <c r="BG42" i="10"/>
  <c r="BI42" i="10" s="1"/>
  <c r="BW42" i="10"/>
  <c r="CM42" i="10"/>
  <c r="AB45" i="10"/>
  <c r="AC45" i="10"/>
  <c r="AZ45" i="10"/>
  <c r="BA45" i="10"/>
  <c r="BX45" i="10"/>
  <c r="BY45" i="10"/>
  <c r="M20" i="10"/>
  <c r="M31" i="10"/>
  <c r="AN31" i="10"/>
  <c r="AO31" i="10"/>
  <c r="BL31" i="10"/>
  <c r="BM31" i="10"/>
  <c r="W34" i="10"/>
  <c r="AM34" i="10"/>
  <c r="BC34" i="10"/>
  <c r="BS34" i="10"/>
  <c r="CI34" i="10"/>
  <c r="X36" i="10"/>
  <c r="AN36" i="10"/>
  <c r="BD36" i="10"/>
  <c r="BE36" i="10" s="1"/>
  <c r="BT36" i="10"/>
  <c r="CJ36" i="10"/>
  <c r="X39" i="10"/>
  <c r="AV39" i="10"/>
  <c r="AW39" i="10" s="1"/>
  <c r="BT39" i="10"/>
  <c r="BU39" i="10" s="1"/>
  <c r="CR39" i="10"/>
  <c r="CS39" i="10" s="1"/>
  <c r="AB42" i="10"/>
  <c r="AR42" i="10"/>
  <c r="BH42" i="10"/>
  <c r="BX42" i="10"/>
  <c r="CN42" i="10"/>
  <c r="AB43" i="10"/>
  <c r="AC43" i="10" s="1"/>
  <c r="AZ43" i="10"/>
  <c r="BA43" i="10"/>
  <c r="BX43" i="10"/>
  <c r="BY43" i="10" s="1"/>
  <c r="AE46" i="10"/>
  <c r="AU46" i="10"/>
  <c r="BK46" i="10"/>
  <c r="CA46" i="10"/>
  <c r="CQ46" i="10"/>
  <c r="CS46" i="10"/>
  <c r="M22" i="10"/>
  <c r="W32" i="10"/>
  <c r="AM32" i="10"/>
  <c r="AO32" i="10"/>
  <c r="BC32" i="10"/>
  <c r="BS32" i="10"/>
  <c r="CI32" i="10"/>
  <c r="AR33" i="10"/>
  <c r="AS33" i="10" s="1"/>
  <c r="BP33" i="10"/>
  <c r="BQ33" i="10" s="1"/>
  <c r="CN33" i="10"/>
  <c r="CO33" i="10" s="1"/>
  <c r="X34" i="10"/>
  <c r="AN34" i="10"/>
  <c r="BD34" i="10"/>
  <c r="BE34" i="10" s="1"/>
  <c r="BT34" i="10"/>
  <c r="CJ34" i="10"/>
  <c r="X37" i="10"/>
  <c r="AV37" i="10"/>
  <c r="AW37" i="10" s="1"/>
  <c r="BT37" i="10"/>
  <c r="BU37" i="10" s="1"/>
  <c r="CR37" i="10"/>
  <c r="CS37" i="10" s="1"/>
  <c r="BX40" i="10"/>
  <c r="AB41" i="10"/>
  <c r="AC41" i="10" s="1"/>
  <c r="AZ41" i="10"/>
  <c r="BA41" i="10"/>
  <c r="BX41" i="10"/>
  <c r="BY41" i="10" s="1"/>
  <c r="AE44" i="10"/>
  <c r="AG44" i="10" s="1"/>
  <c r="AU44" i="10"/>
  <c r="AW44" i="10" s="1"/>
  <c r="BK44" i="10"/>
  <c r="BM44" i="10"/>
  <c r="CA44" i="10"/>
  <c r="CC44" i="10" s="1"/>
  <c r="AF45" i="10"/>
  <c r="AG45" i="10"/>
  <c r="BD45" i="10"/>
  <c r="BE45" i="10"/>
  <c r="CB45" i="10"/>
  <c r="CC45" i="10"/>
  <c r="M46" i="10"/>
  <c r="AF46" i="10"/>
  <c r="AV46" i="10"/>
  <c r="BL46" i="10"/>
  <c r="CB46" i="10"/>
  <c r="CC46" i="10" s="1"/>
  <c r="BD32" i="10"/>
  <c r="T32" i="10" s="1"/>
  <c r="BT32" i="10"/>
  <c r="CJ32" i="10"/>
  <c r="AA36" i="10"/>
  <c r="AQ36" i="10"/>
  <c r="BG36" i="10"/>
  <c r="BW36" i="10"/>
  <c r="CM36" i="10"/>
  <c r="CO36" i="10"/>
  <c r="AB38" i="10"/>
  <c r="M26" i="10"/>
  <c r="X33" i="10"/>
  <c r="AV33" i="10"/>
  <c r="AW33" i="10"/>
  <c r="BT33" i="10"/>
  <c r="BU33" i="10"/>
  <c r="CR33" i="10"/>
  <c r="CS33" i="10"/>
  <c r="AA34" i="10"/>
  <c r="AQ34" i="10"/>
  <c r="BG34" i="10"/>
  <c r="BW34" i="10"/>
  <c r="CM34" i="10"/>
  <c r="AB36" i="10"/>
  <c r="AC36" i="10" s="1"/>
  <c r="AR36" i="10"/>
  <c r="BH36" i="10"/>
  <c r="BX36" i="10"/>
  <c r="AB37" i="10"/>
  <c r="AC37" i="10" s="1"/>
  <c r="AZ37" i="10"/>
  <c r="BA37" i="10" s="1"/>
  <c r="BX37" i="10"/>
  <c r="BY37" i="10" s="1"/>
  <c r="CQ40" i="10"/>
  <c r="CS40" i="10" s="1"/>
  <c r="AF41" i="10"/>
  <c r="AG41" i="10" s="1"/>
  <c r="BD41" i="10"/>
  <c r="BE41" i="10" s="1"/>
  <c r="CB41" i="10"/>
  <c r="CC41" i="10" s="1"/>
  <c r="M42" i="10"/>
  <c r="AF42" i="10"/>
  <c r="AV42" i="10"/>
  <c r="AW42" i="10" s="1"/>
  <c r="BL42" i="10"/>
  <c r="BM42" i="10" s="1"/>
  <c r="CB42" i="10"/>
  <c r="CR42" i="10"/>
  <c r="CS42" i="10" s="1"/>
  <c r="AJ45" i="10"/>
  <c r="AK45" i="10" s="1"/>
  <c r="BH45" i="10"/>
  <c r="BI45" i="10"/>
  <c r="CF45" i="10"/>
  <c r="CG45" i="10" s="1"/>
  <c r="AI46" i="10"/>
  <c r="AY46" i="10"/>
  <c r="BA46" i="10" s="1"/>
  <c r="BO46" i="10"/>
  <c r="AA32" i="10"/>
  <c r="AC32" i="10" s="1"/>
  <c r="AQ32" i="10"/>
  <c r="AS32" i="10" s="1"/>
  <c r="BG32" i="10"/>
  <c r="BW32" i="10"/>
  <c r="CM32" i="10"/>
  <c r="AB34" i="10"/>
  <c r="AR34" i="10"/>
  <c r="BH34" i="10"/>
  <c r="BX34" i="10"/>
  <c r="BY34" i="10" s="1"/>
  <c r="CN34" i="10"/>
  <c r="T24" i="10"/>
  <c r="BH32" i="10"/>
  <c r="BX32" i="10"/>
  <c r="CN32" i="10"/>
  <c r="AZ33" i="10"/>
  <c r="BA33" i="10"/>
  <c r="BX33" i="10"/>
  <c r="BY33" i="10" s="1"/>
  <c r="AE36" i="10"/>
  <c r="AU36" i="10"/>
  <c r="BK36" i="10"/>
  <c r="CA36" i="10"/>
  <c r="CQ36" i="10"/>
  <c r="CS36" i="10" s="1"/>
  <c r="AF37" i="10"/>
  <c r="AG37" i="10" s="1"/>
  <c r="BD37" i="10"/>
  <c r="BE37" i="10"/>
  <c r="CB37" i="10"/>
  <c r="CC37" i="10" s="1"/>
  <c r="AF38" i="10"/>
  <c r="AJ41" i="10"/>
  <c r="AK41" i="10" s="1"/>
  <c r="BH41" i="10"/>
  <c r="BI41" i="10" s="1"/>
  <c r="CF41" i="10"/>
  <c r="CG41" i="10" s="1"/>
  <c r="BO42" i="10"/>
  <c r="CE42" i="10"/>
  <c r="CG42" i="10" s="1"/>
  <c r="AZ44" i="10"/>
  <c r="BP44" i="10"/>
  <c r="BQ44" i="10"/>
  <c r="CF44" i="10"/>
  <c r="M45" i="10"/>
  <c r="AN45" i="10"/>
  <c r="AO45" i="10" s="1"/>
  <c r="BL45" i="10"/>
  <c r="BM45" i="10" s="1"/>
  <c r="CJ45" i="10"/>
  <c r="CK45" i="10"/>
  <c r="T28" i="10"/>
  <c r="AE32" i="10"/>
  <c r="AU32" i="10"/>
  <c r="BK32" i="10"/>
  <c r="BM32" i="10" s="1"/>
  <c r="CA32" i="10"/>
  <c r="CQ32" i="10"/>
  <c r="CS32" i="10"/>
  <c r="AF33" i="10"/>
  <c r="AG33" i="10"/>
  <c r="BD33" i="10"/>
  <c r="BE33" i="10"/>
  <c r="AF34" i="10"/>
  <c r="AG34" i="10"/>
  <c r="AV34" i="10"/>
  <c r="AW34" i="10"/>
  <c r="BL34" i="10"/>
  <c r="CB34" i="10"/>
  <c r="BH37" i="10"/>
  <c r="BI37" i="10" s="1"/>
  <c r="M41" i="10"/>
  <c r="AN41" i="10"/>
  <c r="AO41" i="10"/>
  <c r="BL41" i="10"/>
  <c r="BM41" i="10"/>
  <c r="AR45" i="10"/>
  <c r="AS45" i="10"/>
  <c r="BP45" i="10"/>
  <c r="BQ45" i="10" s="1"/>
  <c r="AF32" i="10"/>
  <c r="AV32" i="10"/>
  <c r="BL32" i="10"/>
  <c r="CB32" i="10"/>
  <c r="AI36" i="10"/>
  <c r="AY36" i="10"/>
  <c r="BA36" i="10" s="1"/>
  <c r="BO36" i="10"/>
  <c r="BQ36" i="10" s="1"/>
  <c r="AJ38" i="10"/>
  <c r="M39" i="10"/>
  <c r="AN39" i="10"/>
  <c r="AO39" i="10"/>
  <c r="BL39" i="10"/>
  <c r="AR43" i="10"/>
  <c r="AS43" i="10" s="1"/>
  <c r="BP43" i="10"/>
  <c r="BQ43" i="10" s="1"/>
  <c r="BA44" i="10"/>
  <c r="CO44" i="10"/>
  <c r="Y44" i="10"/>
  <c r="BI44" i="10"/>
  <c r="BQ42" i="10"/>
  <c r="BE42" i="10"/>
  <c r="AW36" i="10"/>
  <c r="CC36" i="10"/>
  <c r="AG36" i="10"/>
  <c r="AS34" i="10"/>
  <c r="BY36" i="10"/>
  <c r="CO14" i="10"/>
  <c r="AS36" i="10"/>
  <c r="AS10" i="10"/>
  <c r="CG14" i="10"/>
  <c r="AS14" i="10"/>
  <c r="BM34" i="10"/>
  <c r="AK14" i="10"/>
  <c r="BE46" i="10"/>
  <c r="BQ12" i="10"/>
  <c r="CK32" i="10"/>
  <c r="AK46" i="10"/>
  <c r="CG10" i="10"/>
  <c r="BU46" i="10"/>
  <c r="AW32" i="10"/>
  <c r="AW14" i="10"/>
  <c r="Y46" i="10"/>
  <c r="CK16" i="10"/>
  <c r="AW16" i="10"/>
  <c r="BI12" i="10"/>
  <c r="AG42" i="10"/>
  <c r="BE44" i="10"/>
  <c r="AW46" i="10"/>
  <c r="CG16" i="10"/>
  <c r="BU12" i="10"/>
  <c r="BY42" i="10"/>
  <c r="BY44" i="10"/>
  <c r="CC12" i="10"/>
  <c r="BU14" i="10"/>
  <c r="BE16" i="10"/>
  <c r="BQ10" i="10"/>
  <c r="AC34" i="10"/>
  <c r="CO12" i="10"/>
  <c r="BA24" i="10"/>
  <c r="S24" i="10"/>
  <c r="U24" i="10" s="1"/>
  <c r="AS42" i="10"/>
  <c r="BI46" i="10"/>
  <c r="BU16" i="10"/>
  <c r="AG32" i="10"/>
  <c r="CO34" i="10"/>
  <c r="BU32" i="10"/>
  <c r="BM36" i="10"/>
  <c r="BI16" i="10"/>
  <c r="Y15" i="10"/>
  <c r="Y33" i="10"/>
  <c r="T33" i="10"/>
  <c r="U33" i="10" s="1"/>
  <c r="CK34" i="10"/>
  <c r="CO42" i="10"/>
  <c r="AW12" i="10"/>
  <c r="BY16" i="10"/>
  <c r="AO12" i="10"/>
  <c r="Y16" i="10"/>
  <c r="T42" i="10"/>
  <c r="BM46" i="10"/>
  <c r="BM12" i="10"/>
  <c r="BI10" i="10"/>
  <c r="BY12" i="10"/>
  <c r="U18" i="10"/>
  <c r="BA18" i="10"/>
  <c r="CC32" i="10"/>
  <c r="AG46" i="10"/>
  <c r="BU34" i="10"/>
  <c r="BA16" i="10"/>
  <c r="AG12" i="10"/>
  <c r="AC10" i="10"/>
  <c r="AS12" i="10"/>
  <c r="S12" i="10"/>
  <c r="BY10" i="10"/>
  <c r="AC12" i="10"/>
  <c r="AO34" i="10"/>
  <c r="Y13" i="10"/>
  <c r="T44" i="10"/>
  <c r="Y34" i="10"/>
  <c r="AC42" i="10"/>
  <c r="AC44" i="10"/>
  <c r="T14" i="10"/>
  <c r="BE14" i="10"/>
  <c r="BI34" i="10"/>
  <c r="Y37" i="10"/>
  <c r="Y39" i="10"/>
  <c r="BU36" i="10"/>
  <c r="AO14" i="10"/>
  <c r="BQ32" i="10"/>
  <c r="Y35" i="10"/>
  <c r="T35" i="10"/>
  <c r="U35" i="10" s="1"/>
  <c r="BY32" i="10"/>
  <c r="Y41" i="10"/>
  <c r="AO36" i="10"/>
  <c r="Y43" i="10"/>
  <c r="BA32" i="10"/>
  <c r="CO32" i="10"/>
  <c r="Y32" i="10"/>
  <c r="S14" i="10"/>
  <c r="U14" i="10" s="1"/>
  <c r="Y14" i="10"/>
  <c r="BI32" i="10"/>
  <c r="BI36" i="10"/>
  <c r="AK32" i="10"/>
  <c r="BQ16" i="10"/>
  <c r="CK12" i="10"/>
  <c r="CC16" i="10"/>
  <c r="BH40" i="10"/>
  <c r="X40" i="10"/>
  <c r="AR40" i="10"/>
  <c r="AB40" i="10"/>
  <c r="BP40" i="10"/>
  <c r="AZ40" i="10"/>
  <c r="AV40" i="10"/>
  <c r="AF40" i="10"/>
  <c r="T40" i="10" s="1"/>
  <c r="BL40" i="10"/>
  <c r="AN40" i="10"/>
  <c r="CF40" i="10"/>
  <c r="CB40" i="10"/>
  <c r="CR40" i="10"/>
  <c r="CJ40" i="10"/>
  <c r="AJ40" i="10"/>
  <c r="BM39" i="10"/>
  <c r="L48" i="10"/>
  <c r="T37" i="10"/>
  <c r="U37" i="10" s="1"/>
  <c r="AB48" i="10"/>
  <c r="Q48" i="10"/>
  <c r="S46" i="10" l="1"/>
  <c r="U46" i="10" s="1"/>
  <c r="U32" i="10"/>
  <c r="AR48" i="10"/>
  <c r="T43" i="10"/>
  <c r="U43" i="10" s="1"/>
  <c r="CS12" i="10"/>
  <c r="AC16" i="10"/>
  <c r="U28" i="10"/>
  <c r="CQ38" i="10"/>
  <c r="BS38" i="10"/>
  <c r="AU38" i="10"/>
  <c r="CM38" i="10"/>
  <c r="BO38" i="10"/>
  <c r="AQ38" i="10"/>
  <c r="AQ48" i="10" s="1"/>
  <c r="CI38" i="10"/>
  <c r="BK38" i="10"/>
  <c r="AM38" i="10"/>
  <c r="CE38" i="10"/>
  <c r="BG38" i="10"/>
  <c r="W38" i="10"/>
  <c r="CA38" i="10"/>
  <c r="BC38" i="10"/>
  <c r="BW38" i="10"/>
  <c r="AY38" i="10"/>
  <c r="AE38" i="10"/>
  <c r="AG38" i="10" s="1"/>
  <c r="AA38" i="10"/>
  <c r="Q16" i="2"/>
  <c r="Q48" i="2" s="1"/>
  <c r="O48" i="2"/>
  <c r="G16" i="2"/>
  <c r="I16" i="2" s="1"/>
  <c r="CE40" i="10"/>
  <c r="CG40" i="10" s="1"/>
  <c r="BC40" i="10"/>
  <c r="BE40" i="10" s="1"/>
  <c r="AY40" i="10"/>
  <c r="BA40" i="10" s="1"/>
  <c r="W40" i="10"/>
  <c r="AI40" i="10"/>
  <c r="AK40" i="10" s="1"/>
  <c r="BS40" i="10"/>
  <c r="BU40" i="10" s="1"/>
  <c r="BO40" i="10"/>
  <c r="BQ40" i="10" s="1"/>
  <c r="CI40" i="10"/>
  <c r="CK40" i="10" s="1"/>
  <c r="AM40" i="10"/>
  <c r="AO40" i="10" s="1"/>
  <c r="AA40" i="10"/>
  <c r="AC40" i="10" s="1"/>
  <c r="AE40" i="10"/>
  <c r="AG40" i="10" s="1"/>
  <c r="AQ40" i="10"/>
  <c r="AS40" i="10" s="1"/>
  <c r="BW40" i="10"/>
  <c r="BY40" i="10" s="1"/>
  <c r="CA40" i="10"/>
  <c r="CC40" i="10" s="1"/>
  <c r="M40" i="10"/>
  <c r="T11" i="10"/>
  <c r="U11" i="10" s="1"/>
  <c r="S16" i="10"/>
  <c r="T15" i="10"/>
  <c r="U15" i="10" s="1"/>
  <c r="M38" i="10"/>
  <c r="M48" i="10" s="1"/>
  <c r="AU40" i="10"/>
  <c r="AW40" i="10" s="1"/>
  <c r="T45" i="10"/>
  <c r="U45" i="10" s="1"/>
  <c r="Y45" i="10"/>
  <c r="AF48" i="10"/>
  <c r="BO48" i="10"/>
  <c r="Y12" i="10"/>
  <c r="T16" i="10"/>
  <c r="BQ46" i="10"/>
  <c r="CK36" i="10"/>
  <c r="BA34" i="10"/>
  <c r="CC14" i="10"/>
  <c r="BD48" i="10"/>
  <c r="AK34" i="10"/>
  <c r="BE48" i="2"/>
  <c r="BU10" i="10"/>
  <c r="CM40" i="10"/>
  <c r="CO40" i="10" s="1"/>
  <c r="CC42" i="10"/>
  <c r="K48" i="10"/>
  <c r="CG32" i="10"/>
  <c r="S44" i="10"/>
  <c r="U44" i="10" s="1"/>
  <c r="BG40" i="10"/>
  <c r="BI40" i="10" s="1"/>
  <c r="AK36" i="10"/>
  <c r="AI38" i="10"/>
  <c r="T41" i="10"/>
  <c r="U41" i="10" s="1"/>
  <c r="BE32" i="10"/>
  <c r="AG16" i="10"/>
  <c r="AG48" i="10" s="1"/>
  <c r="S42" i="10"/>
  <c r="U42" i="10" s="1"/>
  <c r="BQ34" i="10"/>
  <c r="AJ48" i="10"/>
  <c r="S10" i="10"/>
  <c r="T39" i="10"/>
  <c r="U39" i="10" s="1"/>
  <c r="I46" i="2"/>
  <c r="M9" i="2"/>
  <c r="M48" i="2" s="1"/>
  <c r="L48" i="2"/>
  <c r="H9" i="2"/>
  <c r="I9" i="2" s="1"/>
  <c r="BY8" i="1"/>
  <c r="BW48" i="1"/>
  <c r="K8" i="1"/>
  <c r="K48" i="2"/>
  <c r="G32" i="2"/>
  <c r="I32" i="2" s="1"/>
  <c r="M32" i="2"/>
  <c r="M40" i="1"/>
  <c r="Y11" i="10"/>
  <c r="T13" i="10"/>
  <c r="U13" i="10" s="1"/>
  <c r="BQ48" i="2"/>
  <c r="AC48" i="2"/>
  <c r="AK48" i="2"/>
  <c r="AK17" i="1"/>
  <c r="L17" i="1"/>
  <c r="M17" i="1" s="1"/>
  <c r="AK29" i="1"/>
  <c r="L29" i="1"/>
  <c r="M29" i="1" s="1"/>
  <c r="CG48" i="1"/>
  <c r="BQ22" i="2"/>
  <c r="BO48" i="2"/>
  <c r="E48" i="2"/>
  <c r="BH48" i="2"/>
  <c r="BM14" i="2"/>
  <c r="BM48" i="2" s="1"/>
  <c r="BL48" i="2"/>
  <c r="CW48" i="2"/>
  <c r="U30" i="2"/>
  <c r="G30" i="2"/>
  <c r="I30" i="2" s="1"/>
  <c r="U22" i="2"/>
  <c r="U48" i="2" s="1"/>
  <c r="T48" i="2"/>
  <c r="H22" i="2"/>
  <c r="BA40" i="2"/>
  <c r="BA48" i="2" s="1"/>
  <c r="AY48" i="2"/>
  <c r="AS48" i="2"/>
  <c r="H8" i="2"/>
  <c r="AV48" i="2"/>
  <c r="G18" i="2"/>
  <c r="I18" i="2" s="1"/>
  <c r="AW18" i="2"/>
  <c r="AW48" i="2" s="1"/>
  <c r="K44" i="1"/>
  <c r="M44" i="1" s="1"/>
  <c r="W48" i="1"/>
  <c r="AA48" i="2"/>
  <c r="M22" i="1"/>
  <c r="U38" i="1"/>
  <c r="U48" i="1" s="1"/>
  <c r="L38" i="1"/>
  <c r="M38" i="1" s="1"/>
  <c r="Y24" i="1"/>
  <c r="Y48" i="1" s="1"/>
  <c r="BQ46" i="1"/>
  <c r="BP48" i="1"/>
  <c r="CS8" i="2"/>
  <c r="CS48" i="2" s="1"/>
  <c r="Y38" i="1"/>
  <c r="G22" i="2"/>
  <c r="CC10" i="2"/>
  <c r="CC48" i="2" s="1"/>
  <c r="BI36" i="1"/>
  <c r="BP48" i="2"/>
  <c r="S48" i="2"/>
  <c r="H13" i="2"/>
  <c r="I13" i="2" s="1"/>
  <c r="AC13" i="2"/>
  <c r="AG14" i="2"/>
  <c r="AG48" i="2" s="1"/>
  <c r="AF48" i="2"/>
  <c r="AU48" i="1"/>
  <c r="AW20" i="1"/>
  <c r="AW48" i="1" s="1"/>
  <c r="AM48" i="2"/>
  <c r="AO16" i="2"/>
  <c r="L27" i="1"/>
  <c r="M27" i="1" s="1"/>
  <c r="BI14" i="1"/>
  <c r="BI48" i="1" s="1"/>
  <c r="BG48" i="1"/>
  <c r="AO12" i="1"/>
  <c r="AO48" i="1" s="1"/>
  <c r="AM48" i="1"/>
  <c r="CO9" i="1"/>
  <c r="CO48" i="1" s="1"/>
  <c r="CN48" i="1"/>
  <c r="AN48" i="1"/>
  <c r="Y20" i="2"/>
  <c r="Y48" i="2" s="1"/>
  <c r="BI36" i="2"/>
  <c r="BI48" i="2" s="1"/>
  <c r="BI44" i="2"/>
  <c r="BK48" i="2"/>
  <c r="AV48" i="1"/>
  <c r="L23" i="1"/>
  <c r="M23" i="1" s="1"/>
  <c r="L30" i="1"/>
  <c r="M30" i="1" s="1"/>
  <c r="AR48" i="1"/>
  <c r="H20" i="2"/>
  <c r="I20" i="2" s="1"/>
  <c r="H27" i="2"/>
  <c r="I27" i="2" s="1"/>
  <c r="G34" i="2"/>
  <c r="I34" i="2" s="1"/>
  <c r="G40" i="2"/>
  <c r="I40" i="2" s="1"/>
  <c r="AC38" i="2"/>
  <c r="L31" i="1"/>
  <c r="M31" i="1" s="1"/>
  <c r="L24" i="1"/>
  <c r="M24" i="1" s="1"/>
  <c r="K32" i="1"/>
  <c r="M32" i="1" s="1"/>
  <c r="BO48" i="1"/>
  <c r="BE45" i="2"/>
  <c r="L39" i="1"/>
  <c r="M39" i="1" s="1"/>
  <c r="L46" i="1"/>
  <c r="M46" i="1" s="1"/>
  <c r="L41" i="1"/>
  <c r="M41" i="1" s="1"/>
  <c r="K34" i="1"/>
  <c r="BA46" i="1"/>
  <c r="BM40" i="1"/>
  <c r="BM48" i="1" s="1"/>
  <c r="BQ10" i="1"/>
  <c r="BQ48" i="1" s="1"/>
  <c r="AJ48" i="2"/>
  <c r="Q26" i="1"/>
  <c r="CF48" i="1"/>
  <c r="H14" i="2"/>
  <c r="H35" i="2"/>
  <c r="I35" i="2" s="1"/>
  <c r="K10" i="1"/>
  <c r="M10" i="1" s="1"/>
  <c r="L25" i="1"/>
  <c r="M25" i="1" s="1"/>
  <c r="AZ48" i="2"/>
  <c r="BW48" i="2"/>
  <c r="CB48" i="1"/>
  <c r="H15" i="2"/>
  <c r="I15" i="2" s="1"/>
  <c r="K26" i="1"/>
  <c r="M26" i="1" s="1"/>
  <c r="L32" i="1"/>
  <c r="BY36" i="1"/>
  <c r="P48" i="2"/>
  <c r="G10" i="2"/>
  <c r="I10" i="2" s="1"/>
  <c r="H29" i="2"/>
  <c r="I29" i="2" s="1"/>
  <c r="H36" i="2"/>
  <c r="H43" i="2"/>
  <c r="I43" i="2" s="1"/>
  <c r="AO40" i="2"/>
  <c r="AW30" i="2"/>
  <c r="Q11" i="1"/>
  <c r="L11" i="1"/>
  <c r="Q19" i="1"/>
  <c r="L33" i="1"/>
  <c r="M33" i="1" s="1"/>
  <c r="L40" i="1"/>
  <c r="L20" i="1"/>
  <c r="M20" i="1" s="1"/>
  <c r="BA24" i="1"/>
  <c r="BA48" i="1" s="1"/>
  <c r="BA32" i="1"/>
  <c r="K12" i="1"/>
  <c r="L35" i="1"/>
  <c r="M35" i="1" s="1"/>
  <c r="CE48" i="1"/>
  <c r="H44" i="2"/>
  <c r="I44" i="2" s="1"/>
  <c r="AC19" i="2"/>
  <c r="H19" i="2"/>
  <c r="I19" i="2" s="1"/>
  <c r="L12" i="1"/>
  <c r="L34" i="1"/>
  <c r="G38" i="2"/>
  <c r="I38" i="2" s="1"/>
  <c r="G14" i="2"/>
  <c r="I14" i="2" s="1"/>
  <c r="G36" i="2"/>
  <c r="L42" i="1"/>
  <c r="M42" i="1" s="1"/>
  <c r="CG32" i="1"/>
  <c r="CG40" i="1"/>
  <c r="L43" i="1"/>
  <c r="M43" i="1" s="1"/>
  <c r="W36" i="10"/>
  <c r="CE36" i="10"/>
  <c r="AZ38" i="10"/>
  <c r="AZ48" i="10" s="1"/>
  <c r="BX38" i="10"/>
  <c r="BX48" i="10" s="1"/>
  <c r="T19" i="10"/>
  <c r="U19" i="10" s="1"/>
  <c r="CE46" i="10"/>
  <c r="CG46" i="10" s="1"/>
  <c r="E48" i="10"/>
  <c r="BD38" i="10"/>
  <c r="CB38" i="10"/>
  <c r="CB48" i="10" s="1"/>
  <c r="X38" i="10"/>
  <c r="BH38" i="10"/>
  <c r="BH48" i="10" s="1"/>
  <c r="CF38" i="10"/>
  <c r="CF48" i="10" s="1"/>
  <c r="X31" i="10"/>
  <c r="X48" i="10" s="1"/>
  <c r="AN38" i="10"/>
  <c r="AN48" i="10" s="1"/>
  <c r="BL38" i="10"/>
  <c r="BL48" i="10" s="1"/>
  <c r="CJ38" i="10"/>
  <c r="CJ48" i="10" s="1"/>
  <c r="AR38" i="10"/>
  <c r="BP38" i="10"/>
  <c r="BP48" i="10" s="1"/>
  <c r="CN38" i="10"/>
  <c r="CN48" i="10" s="1"/>
  <c r="AV38" i="10"/>
  <c r="AV48" i="10" s="1"/>
  <c r="BT38" i="10"/>
  <c r="BT48" i="10" s="1"/>
  <c r="Y48" i="10" l="1"/>
  <c r="U16" i="10"/>
  <c r="S38" i="10"/>
  <c r="Y38" i="10"/>
  <c r="M34" i="1"/>
  <c r="H48" i="2"/>
  <c r="BY48" i="1"/>
  <c r="BI38" i="10"/>
  <c r="BI48" i="10" s="1"/>
  <c r="BG48" i="10"/>
  <c r="AK38" i="10"/>
  <c r="AK48" i="10" s="1"/>
  <c r="AI48" i="10"/>
  <c r="AM48" i="10"/>
  <c r="CG38" i="10"/>
  <c r="AE48" i="10"/>
  <c r="I36" i="2"/>
  <c r="S40" i="10"/>
  <c r="U40" i="10" s="1"/>
  <c r="Y40" i="10"/>
  <c r="AO38" i="10"/>
  <c r="AO48" i="10" s="1"/>
  <c r="I22" i="2"/>
  <c r="BM38" i="10"/>
  <c r="BM48" i="10" s="1"/>
  <c r="BK48" i="10"/>
  <c r="BE38" i="10"/>
  <c r="BE48" i="10" s="1"/>
  <c r="BC48" i="10"/>
  <c r="CA48" i="10"/>
  <c r="CC38" i="10"/>
  <c r="CC48" i="10" s="1"/>
  <c r="M11" i="1"/>
  <c r="L48" i="1"/>
  <c r="G48" i="2"/>
  <c r="CI48" i="10"/>
  <c r="CK38" i="10"/>
  <c r="CK48" i="10" s="1"/>
  <c r="S36" i="10"/>
  <c r="U36" i="10" s="1"/>
  <c r="Y36" i="10"/>
  <c r="W48" i="10"/>
  <c r="M8" i="1"/>
  <c r="M48" i="1" s="1"/>
  <c r="K48" i="1"/>
  <c r="Y31" i="10"/>
  <c r="T31" i="10"/>
  <c r="U31" i="10" s="1"/>
  <c r="Q48" i="1"/>
  <c r="AO48" i="2"/>
  <c r="AK48" i="1"/>
  <c r="I8" i="2"/>
  <c r="I48" i="2" s="1"/>
  <c r="AC38" i="10"/>
  <c r="AC48" i="10" s="1"/>
  <c r="AA48" i="10"/>
  <c r="AS38" i="10"/>
  <c r="AS48" i="10" s="1"/>
  <c r="U10" i="10"/>
  <c r="S48" i="10"/>
  <c r="BQ38" i="10"/>
  <c r="BQ48" i="10" s="1"/>
  <c r="M12" i="1"/>
  <c r="BA38" i="10"/>
  <c r="BA48" i="10" s="1"/>
  <c r="CO38" i="10"/>
  <c r="CO48" i="10" s="1"/>
  <c r="BU38" i="10"/>
  <c r="BU48" i="10" s="1"/>
  <c r="BS48" i="10"/>
  <c r="CS38" i="10"/>
  <c r="CS48" i="10" s="1"/>
  <c r="CQ48" i="10"/>
  <c r="T38" i="10"/>
  <c r="CG36" i="10"/>
  <c r="CG48" i="10" s="1"/>
  <c r="CE48" i="10"/>
  <c r="AY48" i="10"/>
  <c r="BW48" i="10"/>
  <c r="BY38" i="10"/>
  <c r="BY48" i="10" s="1"/>
  <c r="AW38" i="10"/>
  <c r="AW48" i="10" s="1"/>
  <c r="AU48" i="10"/>
  <c r="CM48" i="10"/>
  <c r="T48" i="10" l="1"/>
  <c r="U38" i="10"/>
  <c r="U48" i="10" s="1"/>
</calcChain>
</file>

<file path=xl/sharedStrings.xml><?xml version="1.0" encoding="utf-8"?>
<sst xmlns="http://schemas.openxmlformats.org/spreadsheetml/2006/main" count="394" uniqueCount="71">
  <si>
    <t>Payment</t>
  </si>
  <si>
    <t xml:space="preserve">   UMCP Fraternity/Sorority Houses (Auxiliary)</t>
  </si>
  <si>
    <t xml:space="preserve">   UMBC Resident Hall Renovation (Auxiliary)</t>
  </si>
  <si>
    <t xml:space="preserve"> USMO Shady Grove Parking Garage (Auxiliary)</t>
  </si>
  <si>
    <t xml:space="preserve">         BSU New Student Center (Auxiliary)</t>
  </si>
  <si>
    <t xml:space="preserve">       SU Dormitory Renovations (Auxiliary)</t>
  </si>
  <si>
    <t xml:space="preserve">           SU New Parking Garage (Auxiliary)</t>
  </si>
  <si>
    <t xml:space="preserve">  SU Mixed-Used - Student Housing (Auxiliary)</t>
  </si>
  <si>
    <t>TU Student Housing-West Village PH I (Auxiliary)</t>
  </si>
  <si>
    <t xml:space="preserve">      TU Resident Hall Renovations (Auxiliary)</t>
  </si>
  <si>
    <t>TU Towson Center Arena Improvement (Auxiliary)</t>
  </si>
  <si>
    <t xml:space="preserve">    TU West Village Parking Structure (Auxiliary)</t>
  </si>
  <si>
    <t xml:space="preserve">  Debt Svc from Earnings and Accrued Interest</t>
  </si>
  <si>
    <t>Date</t>
  </si>
  <si>
    <t>Principal</t>
  </si>
  <si>
    <t>Interest</t>
  </si>
  <si>
    <t>Total</t>
  </si>
  <si>
    <t xml:space="preserve"> </t>
  </si>
  <si>
    <t xml:space="preserve">      UMCP Facilities Renewal (Academic)</t>
  </si>
  <si>
    <t xml:space="preserve">      UMCP Emergency Projects (Academic)</t>
  </si>
  <si>
    <t xml:space="preserve">       UMB Facilities Renewal (Academic) </t>
  </si>
  <si>
    <t xml:space="preserve">     UMB Pharmacy Hall Addition (Academic)</t>
  </si>
  <si>
    <t xml:space="preserve">        UMB Emergency Projects (Acedemic)</t>
  </si>
  <si>
    <t xml:space="preserve">      UMES Facilities Renewal (Academic)</t>
  </si>
  <si>
    <t xml:space="preserve">         UMBC Facilities Renewal (Academic)</t>
  </si>
  <si>
    <t xml:space="preserve">       BSU Facilities Renewal (Academic)</t>
  </si>
  <si>
    <t xml:space="preserve">        CSU Facilities Renewal (Academic)</t>
  </si>
  <si>
    <t xml:space="preserve">          FSU Facilities Renewal (Academic)</t>
  </si>
  <si>
    <t xml:space="preserve">          SU Facilities Renewal (Academic)</t>
  </si>
  <si>
    <t xml:space="preserve">          TU Facilities Renewal (Academic)</t>
  </si>
  <si>
    <t xml:space="preserve">          UB Facilities Renewal (Academic)</t>
  </si>
  <si>
    <t xml:space="preserve">          Distribution of Debt Services</t>
  </si>
  <si>
    <t xml:space="preserve">       University System of Maryland</t>
  </si>
  <si>
    <t xml:space="preserve">      CEES Facilities Renewal (Academic)</t>
  </si>
  <si>
    <t xml:space="preserve"> TU College of Liberal Arts Complex (Academic)</t>
  </si>
  <si>
    <t xml:space="preserve">   UMCP High Rise Residence - 32nd (Auxiliary)</t>
  </si>
  <si>
    <t xml:space="preserve">          Total Debt Services - 2011 Series A </t>
  </si>
  <si>
    <t xml:space="preserve">    2011 Series A Bond Funded Projects</t>
  </si>
  <si>
    <t>UMBC New Performing Arts &amp; Humanities (Acad)</t>
  </si>
  <si>
    <t>BSU Fine and performing Arts Center (Acad)</t>
  </si>
  <si>
    <t xml:space="preserve">  CSU New Physical Edu. Complex (Acad)</t>
  </si>
  <si>
    <t xml:space="preserve">   TU Campus-Wide Safety &amp; Circulation (Acad)</t>
  </si>
  <si>
    <t xml:space="preserve">         Total Academic Projects - 2011A</t>
  </si>
  <si>
    <t xml:space="preserve">        Total Academic Projects - 2011A</t>
  </si>
  <si>
    <t xml:space="preserve"> UMCP Repl Carroll, Caroline, Wicomico (Aux)</t>
  </si>
  <si>
    <t xml:space="preserve">   TU Burdick PH 2 Air Conditioning (Auxiliary)</t>
  </si>
  <si>
    <t>TU West Village Dining Commons (Auxiliary)</t>
  </si>
  <si>
    <t xml:space="preserve">                         2011 A Bonds</t>
  </si>
  <si>
    <t xml:space="preserve">           Total Auxiliary Projects - 2011A</t>
  </si>
  <si>
    <t xml:space="preserve">          CSU Emergency Funds (Academic)</t>
  </si>
  <si>
    <t xml:space="preserve">   UMCP High Rise Residence - 33rd (Auxiliary)</t>
  </si>
  <si>
    <t xml:space="preserve">   UMB Pratt Street Garage Renov. (Auxiliary)</t>
  </si>
  <si>
    <t xml:space="preserve">     UMB New Campus Center (Auxiliary)</t>
  </si>
  <si>
    <t xml:space="preserve">           CSU Parking Garage (Auxiliary)</t>
  </si>
  <si>
    <t xml:space="preserve">      CEES Emergency Funds (Academic)</t>
  </si>
  <si>
    <t xml:space="preserve">    UMCP/UMBI Facilities Renewal (Academic) </t>
  </si>
  <si>
    <t xml:space="preserve">  UMCP/UMBI Emergency Projects (Academic) </t>
  </si>
  <si>
    <t xml:space="preserve">       2011 A Bonds - Original</t>
  </si>
  <si>
    <t xml:space="preserve">     2011A - Refund on 2016B</t>
  </si>
  <si>
    <t xml:space="preserve">            2011 Series A Bonds - Total</t>
  </si>
  <si>
    <t xml:space="preserve">     2011A - Refund on 2021A</t>
  </si>
  <si>
    <t xml:space="preserve">                                                                         Total Debt Services - 2011 Series A </t>
  </si>
  <si>
    <t>Academic Projects</t>
  </si>
  <si>
    <t xml:space="preserve">   Debt Svc from Earnings/Interest/Plant Fund</t>
  </si>
  <si>
    <t xml:space="preserve"> USMO Shady Grove Parking Garage-Paid Off</t>
  </si>
  <si>
    <t>2011A Refund on 2026B(2016B)</t>
  </si>
  <si>
    <t xml:space="preserve">            Distribution of Debt Services after 2016B 2021A and 2026B</t>
  </si>
  <si>
    <t xml:space="preserve"> Distribution of Debt Servicesafter 2016B 2021A and 2026B</t>
  </si>
  <si>
    <t xml:space="preserve"> Distribution of Debt Services after 2016B 2021A and 2026B</t>
  </si>
  <si>
    <t xml:space="preserve">            Distribution of Debt Services after after 2016B 2021A and 2026B</t>
  </si>
  <si>
    <t xml:space="preserve">          Distribution of Debt Services after 2016B 2021A and 2026B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</si>
</sst>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0.00000%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ED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8" fontId="0" fillId="0" borderId="0" xfId="0" applyNumberFormat="1" applyAlignment="1">
      <alignment horizontal="right"/>
    </xf>
    <xf numFmtId="38" fontId="0" fillId="0" borderId="0" xfId="0" quotePrefix="1" applyNumberFormat="1" applyAlignment="1">
      <alignment horizontal="left"/>
    </xf>
    <xf numFmtId="38" fontId="0" fillId="0" borderId="0" xfId="0" applyNumberFormat="1"/>
    <xf numFmtId="3" fontId="0" fillId="0" borderId="0" xfId="0" applyNumberFormat="1"/>
    <xf numFmtId="38" fontId="0" fillId="0" borderId="0" xfId="0" applyNumberFormat="1" applyAlignment="1">
      <alignment horizontal="left"/>
    </xf>
    <xf numFmtId="165" fontId="0" fillId="0" borderId="0" xfId="0" applyNumberFormat="1"/>
    <xf numFmtId="164" fontId="0" fillId="0" borderId="1" xfId="0" applyNumberFormat="1" applyBorder="1" applyAlignment="1">
      <alignment horizontal="center"/>
    </xf>
    <xf numFmtId="38" fontId="0" fillId="2" borderId="2" xfId="0" quotePrefix="1" applyNumberFormat="1" applyFill="1" applyBorder="1" applyAlignment="1">
      <alignment horizontal="left"/>
    </xf>
    <xf numFmtId="38" fontId="0" fillId="2" borderId="3" xfId="0" applyNumberFormat="1" applyFill="1" applyBorder="1" applyAlignment="1">
      <alignment horizontal="right"/>
    </xf>
    <xf numFmtId="38" fontId="0" fillId="2" borderId="4" xfId="0" applyNumberFormat="1" applyFill="1" applyBorder="1" applyAlignment="1">
      <alignment horizontal="right"/>
    </xf>
    <xf numFmtId="38" fontId="0" fillId="0" borderId="2" xfId="0" quotePrefix="1" applyNumberFormat="1" applyBorder="1" applyAlignment="1">
      <alignment horizontal="left"/>
    </xf>
    <xf numFmtId="38" fontId="0" fillId="0" borderId="5" xfId="0" applyNumberFormat="1" applyBorder="1" applyAlignment="1">
      <alignment horizontal="right"/>
    </xf>
    <xf numFmtId="38" fontId="0" fillId="0" borderId="4" xfId="0" applyNumberFormat="1" applyBorder="1" applyAlignment="1">
      <alignment horizontal="right"/>
    </xf>
    <xf numFmtId="38" fontId="0" fillId="0" borderId="3" xfId="0" applyNumberFormat="1" applyBorder="1" applyAlignment="1">
      <alignment horizontal="right"/>
    </xf>
    <xf numFmtId="3" fontId="0" fillId="0" borderId="2" xfId="0" quotePrefix="1" applyNumberFormat="1" applyBorder="1" applyAlignment="1">
      <alignment horizontal="left"/>
    </xf>
    <xf numFmtId="3" fontId="0" fillId="0" borderId="3" xfId="0" applyNumberFormat="1" applyBorder="1"/>
    <xf numFmtId="3" fontId="0" fillId="0" borderId="4" xfId="0" applyNumberFormat="1" applyBorder="1"/>
    <xf numFmtId="3" fontId="0" fillId="0" borderId="2" xfId="0" applyNumberForma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/>
    <xf numFmtId="165" fontId="0" fillId="0" borderId="5" xfId="0" applyNumberFormat="1" applyBorder="1"/>
    <xf numFmtId="165" fontId="0" fillId="0" borderId="4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2" xfId="0" quotePrefix="1" applyNumberFormat="1" applyBorder="1" applyAlignment="1">
      <alignment horizontal="right"/>
    </xf>
    <xf numFmtId="165" fontId="0" fillId="0" borderId="3" xfId="0" applyNumberFormat="1" applyBorder="1"/>
    <xf numFmtId="164" fontId="0" fillId="0" borderId="8" xfId="0" applyNumberFormat="1" applyBorder="1" applyAlignment="1">
      <alignment horizontal="center"/>
    </xf>
    <xf numFmtId="38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14" fontId="0" fillId="0" borderId="0" xfId="0" applyNumberFormat="1"/>
    <xf numFmtId="164" fontId="0" fillId="0" borderId="0" xfId="0" applyNumberFormat="1" applyAlignment="1">
      <alignment horizontal="center"/>
    </xf>
    <xf numFmtId="38" fontId="0" fillId="0" borderId="10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0" fillId="0" borderId="2" xfId="0" applyNumberFormat="1" applyBorder="1" applyAlignment="1">
      <alignment horizontal="left"/>
    </xf>
    <xf numFmtId="38" fontId="0" fillId="0" borderId="6" xfId="0" applyNumberFormat="1" applyBorder="1" applyAlignment="1">
      <alignment horizontal="right"/>
    </xf>
    <xf numFmtId="38" fontId="0" fillId="0" borderId="12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38" fontId="0" fillId="0" borderId="6" xfId="0" applyNumberFormat="1" applyBorder="1" applyAlignment="1">
      <alignment horizontal="center"/>
    </xf>
    <xf numFmtId="165" fontId="0" fillId="0" borderId="0" xfId="0" applyNumberFormat="1" applyAlignment="1">
      <alignment horizontal="right"/>
    </xf>
    <xf numFmtId="38" fontId="0" fillId="0" borderId="3" xfId="0" applyNumberFormat="1" applyBorder="1"/>
    <xf numFmtId="38" fontId="0" fillId="0" borderId="13" xfId="0" applyNumberFormat="1" applyBorder="1"/>
    <xf numFmtId="38" fontId="0" fillId="0" borderId="12" xfId="0" applyNumberFormat="1" applyBorder="1" applyAlignment="1">
      <alignment horizontal="center"/>
    </xf>
    <xf numFmtId="38" fontId="0" fillId="0" borderId="13" xfId="0" applyNumberFormat="1" applyBorder="1" applyAlignment="1">
      <alignment horizontal="right"/>
    </xf>
    <xf numFmtId="38" fontId="3" fillId="0" borderId="5" xfId="0" quotePrefix="1" applyNumberFormat="1" applyFont="1" applyBorder="1" applyAlignment="1">
      <alignment horizontal="left"/>
    </xf>
    <xf numFmtId="38" fontId="2" fillId="2" borderId="2" xfId="0" quotePrefix="1" applyNumberFormat="1" applyFont="1" applyFill="1" applyBorder="1" applyAlignment="1">
      <alignment horizontal="left"/>
    </xf>
    <xf numFmtId="164" fontId="0" fillId="3" borderId="0" xfId="0" applyNumberFormat="1" applyFill="1"/>
    <xf numFmtId="38" fontId="2" fillId="0" borderId="0" xfId="0" applyNumberFormat="1" applyFont="1"/>
    <xf numFmtId="38" fontId="4" fillId="0" borderId="11" xfId="0" applyNumberFormat="1" applyFont="1" applyBorder="1" applyAlignment="1">
      <alignment horizontal="right"/>
    </xf>
    <xf numFmtId="3" fontId="5" fillId="0" borderId="2" xfId="0" quotePrefix="1" applyNumberFormat="1" applyFont="1" applyBorder="1" applyAlignment="1">
      <alignment horizontal="left"/>
    </xf>
    <xf numFmtId="38" fontId="5" fillId="0" borderId="7" xfId="0" quotePrefix="1" applyNumberFormat="1" applyFont="1" applyBorder="1" applyAlignment="1">
      <alignment horizontal="left"/>
    </xf>
    <xf numFmtId="38" fontId="5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0C5FE-35C8-4FA6-AC55-AF27D036BCBB}">
  <sheetPr>
    <tabColor theme="3" tint="0.79998168889431442"/>
  </sheetPr>
  <dimension ref="A1:DD578"/>
  <sheetViews>
    <sheetView workbookViewId="0">
      <pane xSplit="1" ySplit="7" topLeftCell="B29" activePane="bottomRight" state="frozen"/>
      <selection pane="topRight" activeCell="B1" sqref="B1"/>
      <selection pane="bottomLeft" activeCell="A8" sqref="A8"/>
      <selection pane="bottomRight" activeCell="E61" sqref="E61"/>
    </sheetView>
  </sheetViews>
  <sheetFormatPr defaultColWidth="13.7109375" defaultRowHeight="12.75" x14ac:dyDescent="0.2"/>
  <cols>
    <col min="1" max="1" width="9.7109375" style="32" customWidth="1"/>
    <col min="2" max="2" width="3.7109375" customWidth="1"/>
    <col min="3" max="5" width="13.7109375" style="3" customWidth="1"/>
    <col min="6" max="6" width="3.7109375" style="5" customWidth="1"/>
    <col min="7" max="9" width="13.7109375" style="5" customWidth="1"/>
    <col min="10" max="10" width="3.7109375" style="5" customWidth="1"/>
    <col min="11" max="13" width="13.7109375" customWidth="1"/>
    <col min="14" max="14" width="3.7109375" style="5" customWidth="1"/>
    <col min="15" max="17" width="13.7109375" customWidth="1"/>
    <col min="18" max="18" width="3.7109375" style="5" customWidth="1"/>
    <col min="19" max="21" width="13.7109375" style="5" customWidth="1"/>
    <col min="22" max="22" width="3.7109375" style="5" customWidth="1"/>
    <col min="23" max="25" width="13.7109375" style="5" customWidth="1"/>
    <col min="26" max="26" width="3.7109375" style="5" customWidth="1"/>
    <col min="27" max="29" width="13.7109375" style="5" customWidth="1"/>
    <col min="30" max="30" width="3.7109375" style="5" customWidth="1"/>
    <col min="31" max="33" width="13.7109375" customWidth="1"/>
    <col min="34" max="34" width="3.7109375" style="5" customWidth="1"/>
    <col min="35" max="37" width="13.7109375" customWidth="1"/>
    <col min="38" max="38" width="3.7109375" style="6" customWidth="1"/>
    <col min="39" max="41" width="13.7109375" customWidth="1"/>
    <col min="42" max="42" width="3.7109375" style="6" customWidth="1"/>
    <col min="43" max="45" width="13.7109375" customWidth="1"/>
    <col min="46" max="46" width="3.7109375" customWidth="1"/>
    <col min="47" max="49" width="13.7109375" style="6" customWidth="1"/>
    <col min="50" max="50" width="3.7109375" style="6" customWidth="1"/>
    <col min="51" max="53" width="13.7109375" style="6" customWidth="1"/>
    <col min="54" max="54" width="3.7109375" style="6" customWidth="1"/>
    <col min="55" max="57" width="13.7109375" style="6" customWidth="1"/>
    <col min="58" max="58" width="3.7109375" style="6" customWidth="1"/>
    <col min="59" max="61" width="12.7109375" style="6" customWidth="1"/>
    <col min="62" max="62" width="3.7109375" style="6" customWidth="1"/>
    <col min="63" max="65" width="13.7109375" style="6" customWidth="1"/>
    <col min="66" max="66" width="3.7109375" style="6" customWidth="1"/>
    <col min="67" max="69" width="13.7109375" style="6" customWidth="1"/>
    <col min="70" max="70" width="3.7109375" style="6" customWidth="1"/>
    <col min="71" max="73" width="13.7109375" style="6" customWidth="1"/>
    <col min="74" max="74" width="3.7109375" style="6" customWidth="1"/>
    <col min="75" max="77" width="13.7109375" style="6" customWidth="1"/>
    <col min="78" max="78" width="3.7109375" style="6" customWidth="1"/>
    <col min="79" max="81" width="13.7109375" style="6" customWidth="1"/>
    <col min="82" max="82" width="3.7109375" style="6" customWidth="1"/>
    <col min="83" max="85" width="12.7109375" style="6" customWidth="1"/>
    <col min="86" max="86" width="3.7109375" style="6" customWidth="1"/>
    <col min="87" max="89" width="13.7109375" style="6" customWidth="1"/>
    <col min="90" max="90" width="3.7109375" style="6" customWidth="1"/>
    <col min="91" max="93" width="13.7109375" style="6" customWidth="1"/>
    <col min="94" max="94" width="3.7109375" style="6" customWidth="1"/>
  </cols>
  <sheetData>
    <row r="1" spans="1:108" x14ac:dyDescent="0.2">
      <c r="A1" s="1"/>
      <c r="B1" s="2"/>
      <c r="D1" s="4"/>
      <c r="G1" s="4" t="s">
        <v>32</v>
      </c>
      <c r="K1" s="4"/>
      <c r="S1" s="4" t="s">
        <v>32</v>
      </c>
      <c r="AE1" s="4" t="s">
        <v>32</v>
      </c>
      <c r="AQ1" s="4" t="s">
        <v>32</v>
      </c>
      <c r="AY1" s="4"/>
      <c r="BC1" s="4" t="s">
        <v>32</v>
      </c>
      <c r="BG1" s="4"/>
      <c r="BO1" s="4" t="s">
        <v>32</v>
      </c>
      <c r="BS1" s="4"/>
      <c r="CA1" s="4" t="s">
        <v>32</v>
      </c>
      <c r="CM1" s="4" t="s">
        <v>32</v>
      </c>
    </row>
    <row r="2" spans="1:108" x14ac:dyDescent="0.2">
      <c r="A2" s="1"/>
      <c r="B2" s="2"/>
      <c r="D2" s="4"/>
      <c r="G2" s="4" t="s">
        <v>31</v>
      </c>
      <c r="K2" s="4"/>
      <c r="S2" s="4" t="s">
        <v>31</v>
      </c>
      <c r="AE2" s="4" t="s">
        <v>31</v>
      </c>
      <c r="AQ2" s="4" t="s">
        <v>31</v>
      </c>
      <c r="AY2" s="4"/>
      <c r="BC2" s="4" t="s">
        <v>31</v>
      </c>
      <c r="BG2" s="4"/>
      <c r="BO2" s="4" t="s">
        <v>31</v>
      </c>
      <c r="BS2" s="4"/>
      <c r="CA2" s="4" t="s">
        <v>31</v>
      </c>
      <c r="CM2" s="4" t="s">
        <v>31</v>
      </c>
    </row>
    <row r="3" spans="1:108" x14ac:dyDescent="0.2">
      <c r="A3" s="1"/>
      <c r="B3" s="2"/>
      <c r="D3" s="7"/>
      <c r="G3" s="4" t="s">
        <v>37</v>
      </c>
      <c r="K3" s="4"/>
      <c r="L3" s="8"/>
      <c r="S3" s="4" t="s">
        <v>37</v>
      </c>
      <c r="AE3" s="4" t="s">
        <v>37</v>
      </c>
      <c r="AQ3" s="4" t="s">
        <v>37</v>
      </c>
      <c r="AY3" s="4"/>
      <c r="BC3" s="4" t="s">
        <v>37</v>
      </c>
      <c r="BG3" s="4"/>
      <c r="BO3" s="4" t="s">
        <v>37</v>
      </c>
      <c r="BS3" s="4"/>
      <c r="CA3" s="4" t="s">
        <v>37</v>
      </c>
      <c r="CM3" s="4" t="s">
        <v>37</v>
      </c>
    </row>
    <row r="4" spans="1:108" x14ac:dyDescent="0.2">
      <c r="A4" s="1"/>
      <c r="B4" s="2"/>
      <c r="C4" s="7"/>
      <c r="D4" s="4"/>
    </row>
    <row r="5" spans="1:108" x14ac:dyDescent="0.2">
      <c r="A5" s="9" t="s">
        <v>0</v>
      </c>
      <c r="C5" s="10" t="s">
        <v>36</v>
      </c>
      <c r="D5" s="11"/>
      <c r="E5" s="12"/>
      <c r="G5" s="13" t="s">
        <v>43</v>
      </c>
      <c r="H5" s="14"/>
      <c r="I5" s="15"/>
      <c r="K5" s="13" t="s">
        <v>48</v>
      </c>
      <c r="L5" s="16"/>
      <c r="M5" s="15"/>
      <c r="O5" s="20" t="s">
        <v>44</v>
      </c>
      <c r="P5" s="18"/>
      <c r="Q5" s="19"/>
      <c r="S5" s="17" t="s">
        <v>1</v>
      </c>
      <c r="T5" s="18"/>
      <c r="U5" s="19"/>
      <c r="W5" s="20" t="s">
        <v>35</v>
      </c>
      <c r="X5" s="18"/>
      <c r="Y5" s="19"/>
      <c r="AA5" s="20" t="s">
        <v>50</v>
      </c>
      <c r="AB5" s="18"/>
      <c r="AC5" s="19"/>
      <c r="AE5" s="17" t="s">
        <v>51</v>
      </c>
      <c r="AF5" s="18"/>
      <c r="AG5" s="19"/>
      <c r="AI5" s="20" t="s">
        <v>52</v>
      </c>
      <c r="AJ5" s="18"/>
      <c r="AK5" s="19"/>
      <c r="AM5" s="17" t="s">
        <v>2</v>
      </c>
      <c r="AN5" s="18"/>
      <c r="AO5" s="19"/>
      <c r="AQ5" s="17" t="s">
        <v>3</v>
      </c>
      <c r="AR5" s="18"/>
      <c r="AS5" s="19"/>
      <c r="AT5" s="6"/>
      <c r="AU5" s="17" t="s">
        <v>4</v>
      </c>
      <c r="AV5" s="18"/>
      <c r="AW5" s="19"/>
      <c r="AY5" s="20" t="s">
        <v>53</v>
      </c>
      <c r="AZ5" s="18"/>
      <c r="BA5" s="19"/>
      <c r="BC5" s="17" t="s">
        <v>5</v>
      </c>
      <c r="BD5" s="18"/>
      <c r="BE5" s="19"/>
      <c r="BG5" s="17" t="s">
        <v>6</v>
      </c>
      <c r="BH5" s="18"/>
      <c r="BI5" s="19"/>
      <c r="BK5" s="20" t="s">
        <v>7</v>
      </c>
      <c r="BL5" s="18"/>
      <c r="BM5" s="19"/>
      <c r="BO5" s="17" t="s">
        <v>45</v>
      </c>
      <c r="BP5" s="18"/>
      <c r="BQ5" s="19"/>
      <c r="BS5" s="20" t="s">
        <v>8</v>
      </c>
      <c r="BT5" s="18"/>
      <c r="BU5" s="19"/>
      <c r="BW5" s="20" t="s">
        <v>9</v>
      </c>
      <c r="BX5" s="18"/>
      <c r="BY5" s="19"/>
      <c r="CA5" s="20" t="s">
        <v>10</v>
      </c>
      <c r="CB5" s="18"/>
      <c r="CC5" s="19"/>
      <c r="CE5" s="20" t="s">
        <v>46</v>
      </c>
      <c r="CF5" s="18"/>
      <c r="CG5" s="19"/>
      <c r="CI5" s="17" t="s">
        <v>11</v>
      </c>
      <c r="CJ5" s="18"/>
      <c r="CK5" s="19"/>
      <c r="CM5" s="20" t="s">
        <v>12</v>
      </c>
      <c r="CN5" s="18"/>
      <c r="CO5" s="19"/>
    </row>
    <row r="6" spans="1:108" s="8" customFormat="1" x14ac:dyDescent="0.2">
      <c r="A6" s="21" t="s">
        <v>13</v>
      </c>
      <c r="C6" s="37" t="s">
        <v>47</v>
      </c>
      <c r="D6" s="14"/>
      <c r="E6" s="36"/>
      <c r="F6" s="5"/>
      <c r="G6" s="22">
        <v>2.7609600000000002E-2</v>
      </c>
      <c r="H6" s="23">
        <v>0.1184027</v>
      </c>
      <c r="I6" s="24">
        <v>0.15072199999999999</v>
      </c>
      <c r="J6" s="5"/>
      <c r="K6" s="22">
        <f>O6+S6+W6+AA6+AE6+AI6+AM6+AQ6+AU6+BC6+BG6+BK6+BO6+BS6+BW6+CA6+CE6+CI6+CM6+AY6</f>
        <v>0.97708799999999996</v>
      </c>
      <c r="L6" s="25">
        <f>P6+AF6+AJ6+BL6+CJ6+CN6+T6+AN6+BD6+BH6+BT6+CB6+CF6+X6+AB6+AR6+BP6+BX6+AV6+AZ6</f>
        <v>0.88159730000000014</v>
      </c>
      <c r="M6" s="24">
        <f>Q6+U6+Y6+AC6+AG6+AK6+AO6+AS6+AW6+BA6+BE6+BI6+BM6+BQ6+BU6+BY6+CC6+CG6+CK6+CO6</f>
        <v>0.84927800000000009</v>
      </c>
      <c r="N6" s="5"/>
      <c r="O6" s="26">
        <v>2.7577000000000001E-3</v>
      </c>
      <c r="P6" s="27">
        <v>2.2536400000000002E-2</v>
      </c>
      <c r="Q6" s="24">
        <v>3.8330099999999999E-2</v>
      </c>
      <c r="R6" s="5"/>
      <c r="S6" s="26">
        <v>3.1492199999999998E-2</v>
      </c>
      <c r="T6" s="27">
        <v>6.3952899999999993E-2</v>
      </c>
      <c r="U6" s="24">
        <v>6.9455699999999995E-2</v>
      </c>
      <c r="V6" s="5"/>
      <c r="W6" s="26">
        <v>2.8390999999999998E-3</v>
      </c>
      <c r="X6" s="27">
        <v>5.3772899999999998E-2</v>
      </c>
      <c r="Y6" s="24">
        <v>5.5965099999999997E-2</v>
      </c>
      <c r="Z6" s="5"/>
      <c r="AA6" s="26">
        <v>0</v>
      </c>
      <c r="AB6" s="27">
        <v>4.0566199999999997E-2</v>
      </c>
      <c r="AC6" s="24">
        <v>6.6508999999999999E-2</v>
      </c>
      <c r="AD6" s="5"/>
      <c r="AE6" s="26">
        <v>0</v>
      </c>
      <c r="AF6" s="27">
        <v>1.6299999999999999E-3</v>
      </c>
      <c r="AG6" s="24">
        <v>3.9725999999999997E-3</v>
      </c>
      <c r="AH6" s="5"/>
      <c r="AI6" s="26">
        <v>0</v>
      </c>
      <c r="AJ6" s="27">
        <v>3.3040000000000001E-4</v>
      </c>
      <c r="AK6" s="24">
        <v>3.5760000000000002E-4</v>
      </c>
      <c r="AM6" s="26">
        <v>3.7598000000000002E-3</v>
      </c>
      <c r="AN6" s="27">
        <v>4.24374E-2</v>
      </c>
      <c r="AO6" s="24">
        <v>7.3165599999999997E-2</v>
      </c>
      <c r="AQ6" s="26">
        <v>2.5000000000000002E-6</v>
      </c>
      <c r="AR6" s="27">
        <v>2.5000000000000002E-6</v>
      </c>
      <c r="AS6" s="24">
        <v>2.6000000000000001E-6</v>
      </c>
      <c r="AT6" s="42"/>
      <c r="AU6" s="26">
        <v>3.1752999999999998E-3</v>
      </c>
      <c r="AV6" s="27">
        <v>6.3802300000000006E-2</v>
      </c>
      <c r="AW6" s="24">
        <v>9.3454999999999996E-2</v>
      </c>
      <c r="AY6" s="26">
        <v>0</v>
      </c>
      <c r="AZ6" s="27">
        <v>1.49E-5</v>
      </c>
      <c r="BA6" s="24">
        <v>2.2049999999999999E-4</v>
      </c>
      <c r="BC6" s="26">
        <v>7.2024999999999997E-3</v>
      </c>
      <c r="BD6" s="27">
        <v>2.14144E-2</v>
      </c>
      <c r="BE6" s="24">
        <v>3.91863E-2</v>
      </c>
      <c r="BG6" s="26">
        <v>8.6600000000000004E-5</v>
      </c>
      <c r="BH6" s="27">
        <v>1.9010000000000001E-4</v>
      </c>
      <c r="BI6" s="24">
        <v>1.9780000000000001E-4</v>
      </c>
      <c r="BK6" s="26">
        <v>4.6349999999999999E-4</v>
      </c>
      <c r="BL6" s="27">
        <v>4.9697999999999999E-3</v>
      </c>
      <c r="BM6" s="24">
        <v>7.6905999999999997E-3</v>
      </c>
      <c r="BO6" s="26">
        <v>2.1123000000000001E-3</v>
      </c>
      <c r="BP6" s="27">
        <v>2.4686999999999999E-3</v>
      </c>
      <c r="BQ6" s="24">
        <v>4.0943000000000004E-3</v>
      </c>
      <c r="BS6" s="26">
        <v>1.14827E-2</v>
      </c>
      <c r="BT6" s="27">
        <v>1.2730099999999999E-2</v>
      </c>
      <c r="BU6" s="24">
        <v>1.33414E-2</v>
      </c>
      <c r="BW6" s="26">
        <v>3.4188499999999997E-2</v>
      </c>
      <c r="BX6" s="27">
        <v>9.4567300000000007E-2</v>
      </c>
      <c r="BY6" s="24">
        <v>0.11743770000000001</v>
      </c>
      <c r="CA6" s="26">
        <v>3.24867E-2</v>
      </c>
      <c r="CB6" s="27">
        <v>0.1778921</v>
      </c>
      <c r="CC6" s="24">
        <v>0.24313570000000001</v>
      </c>
      <c r="CE6" s="26">
        <v>7.8215999999999997E-3</v>
      </c>
      <c r="CF6" s="27">
        <v>1.0282400000000001E-2</v>
      </c>
      <c r="CG6" s="24">
        <v>1.0790900000000001E-2</v>
      </c>
      <c r="CI6" s="26">
        <v>4.2497999999999998E-3</v>
      </c>
      <c r="CJ6" s="27">
        <v>1.1462200000000001E-2</v>
      </c>
      <c r="CK6" s="24">
        <v>1.1969499999999999E-2</v>
      </c>
      <c r="CM6" s="26">
        <v>0.83296720000000002</v>
      </c>
      <c r="CN6" s="27">
        <v>0.25657429999999998</v>
      </c>
      <c r="CO6" s="24"/>
    </row>
    <row r="7" spans="1:108" x14ac:dyDescent="0.2">
      <c r="A7" s="28"/>
      <c r="C7" s="29" t="s">
        <v>14</v>
      </c>
      <c r="D7" s="29" t="s">
        <v>15</v>
      </c>
      <c r="E7" s="29" t="s">
        <v>16</v>
      </c>
      <c r="G7" s="29" t="s">
        <v>14</v>
      </c>
      <c r="H7" s="29" t="s">
        <v>15</v>
      </c>
      <c r="I7" s="29" t="s">
        <v>16</v>
      </c>
      <c r="K7" s="29" t="s">
        <v>14</v>
      </c>
      <c r="L7" s="29" t="s">
        <v>15</v>
      </c>
      <c r="M7" s="29" t="s">
        <v>16</v>
      </c>
      <c r="O7" s="30" t="s">
        <v>14</v>
      </c>
      <c r="P7" s="30" t="s">
        <v>15</v>
      </c>
      <c r="Q7" s="30" t="s">
        <v>16</v>
      </c>
      <c r="S7" s="30" t="s">
        <v>14</v>
      </c>
      <c r="T7" s="30" t="s">
        <v>15</v>
      </c>
      <c r="U7" s="30" t="s">
        <v>16</v>
      </c>
      <c r="W7" s="30" t="s">
        <v>14</v>
      </c>
      <c r="X7" s="30" t="s">
        <v>15</v>
      </c>
      <c r="Y7" s="30" t="s">
        <v>16</v>
      </c>
      <c r="AA7" s="30" t="s">
        <v>14</v>
      </c>
      <c r="AB7" s="30" t="s">
        <v>15</v>
      </c>
      <c r="AC7" s="30" t="s">
        <v>16</v>
      </c>
      <c r="AE7" s="30" t="s">
        <v>14</v>
      </c>
      <c r="AF7" s="30" t="s">
        <v>15</v>
      </c>
      <c r="AG7" s="30" t="s">
        <v>16</v>
      </c>
      <c r="AI7" s="30" t="s">
        <v>14</v>
      </c>
      <c r="AJ7" s="30" t="s">
        <v>15</v>
      </c>
      <c r="AK7" s="30" t="s">
        <v>16</v>
      </c>
      <c r="AM7" s="30" t="s">
        <v>14</v>
      </c>
      <c r="AN7" s="30" t="s">
        <v>15</v>
      </c>
      <c r="AO7" s="30" t="s">
        <v>16</v>
      </c>
      <c r="AQ7" s="30" t="s">
        <v>14</v>
      </c>
      <c r="AR7" s="30" t="s">
        <v>15</v>
      </c>
      <c r="AS7" s="30" t="s">
        <v>16</v>
      </c>
      <c r="AT7" s="31"/>
      <c r="AU7" s="30" t="s">
        <v>14</v>
      </c>
      <c r="AV7" s="30" t="s">
        <v>15</v>
      </c>
      <c r="AW7" s="30" t="s">
        <v>16</v>
      </c>
      <c r="AY7" s="30" t="s">
        <v>14</v>
      </c>
      <c r="AZ7" s="30" t="s">
        <v>15</v>
      </c>
      <c r="BA7" s="30" t="s">
        <v>16</v>
      </c>
      <c r="BC7" s="30" t="s">
        <v>14</v>
      </c>
      <c r="BD7" s="30" t="s">
        <v>15</v>
      </c>
      <c r="BE7" s="30" t="s">
        <v>16</v>
      </c>
      <c r="BG7" s="30" t="s">
        <v>14</v>
      </c>
      <c r="BH7" s="30" t="s">
        <v>15</v>
      </c>
      <c r="BI7" s="30" t="s">
        <v>16</v>
      </c>
      <c r="BK7" s="30" t="s">
        <v>14</v>
      </c>
      <c r="BL7" s="30" t="s">
        <v>15</v>
      </c>
      <c r="BM7" s="30" t="s">
        <v>16</v>
      </c>
      <c r="BO7" s="30" t="s">
        <v>14</v>
      </c>
      <c r="BP7" s="30" t="s">
        <v>15</v>
      </c>
      <c r="BQ7" s="30" t="s">
        <v>16</v>
      </c>
      <c r="BS7" s="30" t="s">
        <v>14</v>
      </c>
      <c r="BT7" s="30" t="s">
        <v>15</v>
      </c>
      <c r="BU7" s="30" t="s">
        <v>16</v>
      </c>
      <c r="BW7" s="30" t="s">
        <v>14</v>
      </c>
      <c r="BX7" s="30" t="s">
        <v>15</v>
      </c>
      <c r="BY7" s="30" t="s">
        <v>16</v>
      </c>
      <c r="CA7" s="30" t="s">
        <v>14</v>
      </c>
      <c r="CB7" s="30" t="s">
        <v>15</v>
      </c>
      <c r="CC7" s="30" t="s">
        <v>16</v>
      </c>
      <c r="CE7" s="30" t="s">
        <v>14</v>
      </c>
      <c r="CF7" s="30" t="s">
        <v>15</v>
      </c>
      <c r="CG7" s="30" t="s">
        <v>16</v>
      </c>
      <c r="CI7" s="30" t="s">
        <v>14</v>
      </c>
      <c r="CJ7" s="30" t="s">
        <v>15</v>
      </c>
      <c r="CK7" s="30" t="s">
        <v>16</v>
      </c>
      <c r="CM7" s="30" t="s">
        <v>14</v>
      </c>
      <c r="CN7" s="30" t="s">
        <v>15</v>
      </c>
      <c r="CO7" s="30" t="s">
        <v>16</v>
      </c>
    </row>
    <row r="8" spans="1:108" x14ac:dyDescent="0.2">
      <c r="A8" s="32">
        <v>41000</v>
      </c>
      <c r="C8" s="3">
        <v>3880000</v>
      </c>
      <c r="D8" s="3">
        <v>2270324</v>
      </c>
      <c r="E8" s="3">
        <f>C8+D8</f>
        <v>6150324</v>
      </c>
      <c r="G8" s="43">
        <v>107125</v>
      </c>
      <c r="H8" s="43">
        <v>62683</v>
      </c>
      <c r="I8" s="43">
        <f t="shared" ref="I8:I46" si="0">G8+H8</f>
        <v>169808</v>
      </c>
      <c r="K8" s="43">
        <f>O8+S8+W8+AA8+AE8+AI8+AM8+AQ8+AU8+BC8+BG8+BK8+BO8+BS8+BW8+CA8+CE8+CI8+CM8+AY8-631-3271-7864-6460</f>
        <v>3772875.44</v>
      </c>
      <c r="L8" s="16">
        <f>P8+T8+X8+AB8+AF8+AJ8+AN8+AR8+AV8+BD8+BH8+BL8+BP8+BT8+BX8+CB8+CF8+CJ8+CN8+AZ8-369-1914-4602-3780</f>
        <v>2207641.3365120003</v>
      </c>
      <c r="M8" s="43">
        <f>K8+L8</f>
        <v>5980516.7765120007</v>
      </c>
      <c r="O8" s="43">
        <f>C8*$O$6</f>
        <v>10699.876</v>
      </c>
      <c r="P8" s="43">
        <f>D8*$O$6</f>
        <v>6260.8724947999999</v>
      </c>
      <c r="Q8" s="43">
        <f>O8+P8</f>
        <v>16960.748494799998</v>
      </c>
      <c r="S8" s="43">
        <f>C8*$S$6</f>
        <v>122189.73599999999</v>
      </c>
      <c r="T8" s="43">
        <f>D8*$S$6</f>
        <v>71497.497472799994</v>
      </c>
      <c r="U8" s="43">
        <f>S8+T8</f>
        <v>193687.2334728</v>
      </c>
      <c r="W8" s="43">
        <f>C8*$W$6</f>
        <v>11015.707999999999</v>
      </c>
      <c r="X8" s="43">
        <f>D8*$W$6</f>
        <v>6445.6768683999999</v>
      </c>
      <c r="Y8" s="43">
        <f>W8+X8</f>
        <v>17461.384868399997</v>
      </c>
      <c r="AA8" s="43">
        <f>C8*$AA$6</f>
        <v>0</v>
      </c>
      <c r="AB8" s="43">
        <f>D8*$AA$6</f>
        <v>0</v>
      </c>
      <c r="AC8" s="43">
        <f>AA8+AB8</f>
        <v>0</v>
      </c>
      <c r="AE8" s="43">
        <f>C8*$AE$6</f>
        <v>0</v>
      </c>
      <c r="AF8" s="43">
        <f>D8*$AE$6</f>
        <v>0</v>
      </c>
      <c r="AG8" s="43">
        <f>AE8+AF8</f>
        <v>0</v>
      </c>
      <c r="AI8" s="43">
        <f>C8*$AI$6</f>
        <v>0</v>
      </c>
      <c r="AJ8" s="43">
        <f>D8*$AI$6</f>
        <v>0</v>
      </c>
      <c r="AK8" s="43">
        <f>AI8+AJ8</f>
        <v>0</v>
      </c>
      <c r="AL8" s="5"/>
      <c r="AM8" s="43">
        <f>C8*$AM$6</f>
        <v>14588.024000000001</v>
      </c>
      <c r="AN8" s="43">
        <f>D8*$AM$6</f>
        <v>8535.9641752000007</v>
      </c>
      <c r="AO8" s="43">
        <f>AM8+AN8</f>
        <v>23123.9881752</v>
      </c>
      <c r="AP8" s="5"/>
      <c r="AQ8" s="43">
        <f>C8*$AQ$6</f>
        <v>9.7000000000000011</v>
      </c>
      <c r="AR8" s="43">
        <f>D8*$AQ$6</f>
        <v>5.6758100000000002</v>
      </c>
      <c r="AS8" s="43">
        <f>AQ8+AR8</f>
        <v>15.375810000000001</v>
      </c>
      <c r="AT8" s="5"/>
      <c r="AU8" s="43">
        <f>C8*$AU$6</f>
        <v>12320.163999999999</v>
      </c>
      <c r="AV8" s="43">
        <f>D8*$AU$6</f>
        <v>7208.9597971999992</v>
      </c>
      <c r="AW8" s="43">
        <f t="shared" ref="AW8:AW46" si="1">AU8+AV8</f>
        <v>19529.123797199998</v>
      </c>
      <c r="AX8" s="5"/>
      <c r="AY8" s="43">
        <v>0</v>
      </c>
      <c r="AZ8" s="43">
        <v>0</v>
      </c>
      <c r="BA8" s="43">
        <f>AY8+AZ8</f>
        <v>0</v>
      </c>
      <c r="BB8" s="5"/>
      <c r="BC8" s="43">
        <f>C8*$BC$6</f>
        <v>27945.699999999997</v>
      </c>
      <c r="BD8" s="43">
        <f>D8*$BC$6</f>
        <v>16352.008609999999</v>
      </c>
      <c r="BE8" s="43">
        <f>BC8+BD8</f>
        <v>44297.708609999994</v>
      </c>
      <c r="BF8" s="5"/>
      <c r="BG8" s="43">
        <f>C8*$BG$6</f>
        <v>336.00800000000004</v>
      </c>
      <c r="BH8" s="43">
        <f>D8*$BG$6</f>
        <v>196.61005840000001</v>
      </c>
      <c r="BI8" s="43">
        <f>BG8+BH8</f>
        <v>532.61805840000011</v>
      </c>
      <c r="BJ8" s="5"/>
      <c r="BK8" s="43">
        <f>C8*$BK$6</f>
        <v>1798.3799999999999</v>
      </c>
      <c r="BL8" s="43">
        <f>D8*$BK$6</f>
        <v>1052.2951740000001</v>
      </c>
      <c r="BM8" s="43">
        <f>BK8+BL8</f>
        <v>2850.675174</v>
      </c>
      <c r="BN8" s="5"/>
      <c r="BO8" s="43">
        <f>C8*$BO$6</f>
        <v>8195.7240000000002</v>
      </c>
      <c r="BP8" s="43">
        <f>D8*$BO$6</f>
        <v>4795.6053852000005</v>
      </c>
      <c r="BQ8" s="43">
        <f>BO8+BP8</f>
        <v>12991.329385200001</v>
      </c>
      <c r="BR8" s="5"/>
      <c r="BS8" s="43">
        <f>C8*$BS$6</f>
        <v>44552.876000000004</v>
      </c>
      <c r="BT8" s="43">
        <f>D8*$BS$6</f>
        <v>26069.449394800002</v>
      </c>
      <c r="BU8" s="43">
        <f>BS8+BT8</f>
        <v>70622.325394800006</v>
      </c>
      <c r="BV8" s="5"/>
      <c r="BW8" s="43">
        <f>C8*$BW$6</f>
        <v>132651.37999999998</v>
      </c>
      <c r="BX8" s="43">
        <f>D8*$BW$6</f>
        <v>77618.97207399999</v>
      </c>
      <c r="BY8" s="43">
        <f>BW8+BX8</f>
        <v>210270.35207399997</v>
      </c>
      <c r="BZ8" s="5"/>
      <c r="CA8" s="43">
        <f>C8*$CA$6</f>
        <v>126048.39600000001</v>
      </c>
      <c r="CB8" s="43">
        <f>D8*$CA$6</f>
        <v>73755.334690799995</v>
      </c>
      <c r="CC8" s="43">
        <f>CA8+CB8</f>
        <v>199803.7306908</v>
      </c>
      <c r="CD8" s="5"/>
      <c r="CE8" s="43">
        <f>C8*$CE$6</f>
        <v>30347.807999999997</v>
      </c>
      <c r="CF8" s="43">
        <f>D8*$CE$6</f>
        <v>17757.5661984</v>
      </c>
      <c r="CG8" s="43">
        <f>CE8+CF8</f>
        <v>48105.374198399993</v>
      </c>
      <c r="CH8" s="5"/>
      <c r="CI8" s="43">
        <f>C8*$CI$6</f>
        <v>16489.223999999998</v>
      </c>
      <c r="CJ8" s="43">
        <f>D8*CI6</f>
        <v>9648.4229352000002</v>
      </c>
      <c r="CK8" s="43">
        <f>CI8+CJ8</f>
        <v>26137.646935199999</v>
      </c>
      <c r="CL8" s="5"/>
      <c r="CM8" s="43">
        <f>C8*$CM$6</f>
        <v>3231912.736</v>
      </c>
      <c r="CN8" s="43">
        <f>D8*CM6</f>
        <v>1891105.4253728001</v>
      </c>
      <c r="CO8" s="43">
        <f>CM8+CN8</f>
        <v>5123018.1613728004</v>
      </c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</row>
    <row r="9" spans="1:108" x14ac:dyDescent="0.2">
      <c r="A9" s="32">
        <v>41183</v>
      </c>
      <c r="D9" s="3">
        <v>2480050</v>
      </c>
      <c r="E9" s="3">
        <f t="shared" ref="E9:E46" si="2">C9+D9</f>
        <v>2480050</v>
      </c>
      <c r="G9" s="44"/>
      <c r="H9" s="44">
        <v>293645</v>
      </c>
      <c r="I9" s="44">
        <f t="shared" si="0"/>
        <v>293645</v>
      </c>
      <c r="K9" s="44"/>
      <c r="L9" s="46">
        <f>P9+T9+X9+AB9+AF9+AJ9+AN9+AR9+AV9+BD9+BH9+BL9+BP9+BT9+BX9+CB9+CF9+CJ9+CN9+AZ9</f>
        <v>2186405.3838649997</v>
      </c>
      <c r="M9" s="44">
        <f>K9+L9</f>
        <v>2186405.3838649997</v>
      </c>
      <c r="O9" s="44"/>
      <c r="P9" s="44">
        <f>D9*P6</f>
        <v>55891.398820000002</v>
      </c>
      <c r="Q9" s="44">
        <f>O9+P9</f>
        <v>55891.398820000002</v>
      </c>
      <c r="S9" s="44"/>
      <c r="T9" s="44">
        <f>D9*$T$6</f>
        <v>158606.38964499999</v>
      </c>
      <c r="U9" s="44">
        <f>S9+T9</f>
        <v>158606.38964499999</v>
      </c>
      <c r="W9" s="44"/>
      <c r="X9" s="44">
        <f>D9*X6</f>
        <v>133359.480645</v>
      </c>
      <c r="Y9" s="44">
        <f>W9+X9</f>
        <v>133359.480645</v>
      </c>
      <c r="AA9" s="44"/>
      <c r="AB9" s="44">
        <f>D9*AB6</f>
        <v>100606.20430999999</v>
      </c>
      <c r="AC9" s="44">
        <f>AA9+AB9</f>
        <v>100606.20430999999</v>
      </c>
      <c r="AE9" s="44"/>
      <c r="AF9" s="44">
        <f>D9*$AF$6</f>
        <v>4042.4814999999999</v>
      </c>
      <c r="AG9" s="44">
        <f>AE9+AF9</f>
        <v>4042.4814999999999</v>
      </c>
      <c r="AI9" s="44"/>
      <c r="AJ9" s="44">
        <f>D9*$AJ$6</f>
        <v>819.40852000000007</v>
      </c>
      <c r="AK9" s="44">
        <f>AI9+AJ9</f>
        <v>819.40852000000007</v>
      </c>
      <c r="AL9" s="5"/>
      <c r="AM9" s="44"/>
      <c r="AN9" s="44">
        <f>D9*AN6</f>
        <v>105246.87387</v>
      </c>
      <c r="AO9" s="44">
        <f>AM9+AN9</f>
        <v>105246.87387</v>
      </c>
      <c r="AP9" s="5"/>
      <c r="AQ9" s="44"/>
      <c r="AR9" s="44">
        <f>D9*AR6</f>
        <v>6.2001250000000008</v>
      </c>
      <c r="AS9" s="44">
        <f>AQ9+AR9</f>
        <v>6.2001250000000008</v>
      </c>
      <c r="AT9" s="5"/>
      <c r="AU9" s="44"/>
      <c r="AV9" s="44">
        <f>D9*$AV$6</f>
        <v>158232.894115</v>
      </c>
      <c r="AW9" s="44">
        <f t="shared" si="1"/>
        <v>158232.894115</v>
      </c>
      <c r="AX9" s="5"/>
      <c r="AY9" s="44"/>
      <c r="AZ9" s="44">
        <f>D9*$AZ$6</f>
        <v>36.952745</v>
      </c>
      <c r="BA9" s="44">
        <f>AY9+AZ9</f>
        <v>36.952745</v>
      </c>
      <c r="BB9" s="5"/>
      <c r="BC9" s="44"/>
      <c r="BD9" s="44">
        <f>D9*BD6</f>
        <v>53108.782720000003</v>
      </c>
      <c r="BE9" s="44">
        <f>BC9+BD9</f>
        <v>53108.782720000003</v>
      </c>
      <c r="BF9" s="5"/>
      <c r="BG9" s="44"/>
      <c r="BH9" s="44">
        <f>D9*$BH$6</f>
        <v>471.45750500000003</v>
      </c>
      <c r="BI9" s="44">
        <f>BG9+BH9</f>
        <v>471.45750500000003</v>
      </c>
      <c r="BJ9" s="5"/>
      <c r="BK9" s="44"/>
      <c r="BL9" s="44">
        <f>D9*$BL$6</f>
        <v>12325.352489999999</v>
      </c>
      <c r="BM9" s="44">
        <f>BK9+BL9</f>
        <v>12325.352489999999</v>
      </c>
      <c r="BN9" s="5"/>
      <c r="BO9" s="44"/>
      <c r="BP9" s="44">
        <f>D9*$BP$6</f>
        <v>6122.4994349999997</v>
      </c>
      <c r="BQ9" s="44">
        <f>BO9+BP9</f>
        <v>6122.4994349999997</v>
      </c>
      <c r="BR9" s="5"/>
      <c r="BS9" s="44"/>
      <c r="BT9" s="44">
        <f>D9*$BT$6</f>
        <v>31571.284505</v>
      </c>
      <c r="BU9" s="44">
        <f>BS9+BT9</f>
        <v>31571.284505</v>
      </c>
      <c r="BV9" s="5"/>
      <c r="BW9" s="44"/>
      <c r="BX9" s="44">
        <f>D9*$BX$6</f>
        <v>234531.63236500003</v>
      </c>
      <c r="BY9" s="44">
        <f t="shared" ref="BY9:BY46" si="3">BW9+BX9</f>
        <v>234531.63236500003</v>
      </c>
      <c r="BZ9" s="5"/>
      <c r="CA9" s="44"/>
      <c r="CB9" s="44">
        <f>D9*$CB$6</f>
        <v>441181.30260499998</v>
      </c>
      <c r="CC9" s="44">
        <f>CA9+CB9</f>
        <v>441181.30260499998</v>
      </c>
      <c r="CD9" s="5"/>
      <c r="CE9" s="44"/>
      <c r="CF9" s="44">
        <f>D9*$CF$6</f>
        <v>25500.866120000002</v>
      </c>
      <c r="CG9" s="44">
        <f>CE9+CF9</f>
        <v>25500.866120000002</v>
      </c>
      <c r="CH9" s="5"/>
      <c r="CI9" s="44"/>
      <c r="CJ9" s="44">
        <f>D9*$CJ$6</f>
        <v>28426.829110000002</v>
      </c>
      <c r="CK9" s="44">
        <f>CI9+CJ9</f>
        <v>28426.829110000002</v>
      </c>
      <c r="CL9" s="5"/>
      <c r="CM9" s="44"/>
      <c r="CN9" s="44">
        <f>D9*$CN$6</f>
        <v>636317.09271499992</v>
      </c>
      <c r="CO9" s="44">
        <f>CM9+CN9</f>
        <v>636317.09271499992</v>
      </c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</row>
    <row r="10" spans="1:108" x14ac:dyDescent="0.2">
      <c r="A10" s="32">
        <v>41365</v>
      </c>
      <c r="B10" t="s">
        <v>17</v>
      </c>
      <c r="C10" s="3">
        <v>3895000</v>
      </c>
      <c r="D10" s="3">
        <v>2480050</v>
      </c>
      <c r="E10" s="3">
        <f t="shared" si="2"/>
        <v>6375050</v>
      </c>
      <c r="G10" s="5">
        <v>587062</v>
      </c>
      <c r="H10" s="5">
        <v>373798</v>
      </c>
      <c r="I10" s="5">
        <f t="shared" si="0"/>
        <v>960860</v>
      </c>
      <c r="K10" s="5">
        <f>O10+S10+W10+AA10+AE10+AI10+AM10+AQ10+AU10+AY10+BC10+BG10+BK10+BL121+BO10+BS10+BW10+CA10+CE10+CI10+CM10</f>
        <v>3307937.81</v>
      </c>
      <c r="L10" s="3">
        <f>P10+T10+X10+AB10+AF10+AJ10+AN10+AR10+AV10+AZ10+BD10+BH10+BL10+BP10+BT10+BX10+CB10+CF10+CJ10+CN10</f>
        <v>2106251.9039000007</v>
      </c>
      <c r="M10" s="5">
        <f t="shared" ref="M10:M46" si="4">K10+L10</f>
        <v>5414189.7139000008</v>
      </c>
      <c r="O10" s="5">
        <f>C10*$Q$6</f>
        <v>149295.7395</v>
      </c>
      <c r="P10" s="5">
        <f>D10*$Q$6</f>
        <v>95060.564505000002</v>
      </c>
      <c r="Q10" s="5">
        <f t="shared" ref="Q10:Q46" si="5">O10+P10</f>
        <v>244356.30400499998</v>
      </c>
      <c r="S10" s="5">
        <f>C10*$U$6</f>
        <v>270529.95149999997</v>
      </c>
      <c r="T10" s="5">
        <f>D10*$U$6</f>
        <v>172253.60878499999</v>
      </c>
      <c r="U10" s="5">
        <f t="shared" ref="U10:U46" si="6">S10+T10</f>
        <v>442783.56028499996</v>
      </c>
      <c r="W10" s="5">
        <f>C10*$Y$6</f>
        <v>217984.06449999998</v>
      </c>
      <c r="X10" s="5">
        <f>D10*$Y$6</f>
        <v>138796.24625500001</v>
      </c>
      <c r="Y10" s="5">
        <f t="shared" ref="Y10:Y46" si="7">W10+X10</f>
        <v>356780.31075499998</v>
      </c>
      <c r="AA10" s="5">
        <f>C10*$AC$6</f>
        <v>259052.55499999999</v>
      </c>
      <c r="AB10" s="5">
        <f>D10*$AC$6</f>
        <v>164945.64545000001</v>
      </c>
      <c r="AC10" s="5">
        <f t="shared" ref="AC10:AC46" si="8">AA10+AB10</f>
        <v>423998.20045</v>
      </c>
      <c r="AE10" s="5">
        <f>C10*$AG$6</f>
        <v>15473.276999999998</v>
      </c>
      <c r="AF10" s="5">
        <f>D10*$AG$6</f>
        <v>9852.2466299999996</v>
      </c>
      <c r="AG10" s="5">
        <f t="shared" ref="AG10:AG46" si="9">AE10+AF10</f>
        <v>25325.523629999996</v>
      </c>
      <c r="AI10" s="5">
        <f>C10*$AK$6</f>
        <v>1392.8520000000001</v>
      </c>
      <c r="AJ10" s="5">
        <f>D10*$AK$6</f>
        <v>886.86588000000006</v>
      </c>
      <c r="AK10" s="5">
        <f t="shared" ref="AK10:AK46" si="10">AI10+AJ10</f>
        <v>2279.7178800000002</v>
      </c>
      <c r="AL10" s="5"/>
      <c r="AM10" s="5">
        <f>C10*$AO$6</f>
        <v>284980.01199999999</v>
      </c>
      <c r="AN10" s="5">
        <f>D10*$AO$6</f>
        <v>181454.34628</v>
      </c>
      <c r="AO10" s="5">
        <f t="shared" ref="AO10:AO46" si="11">AM10+AN10</f>
        <v>466434.35827999999</v>
      </c>
      <c r="AP10" s="5"/>
      <c r="AQ10" s="5">
        <f>C10*$AS$6</f>
        <v>10.127000000000001</v>
      </c>
      <c r="AR10" s="5">
        <f>D10*$AS$6</f>
        <v>6.4481299999999999</v>
      </c>
      <c r="AS10" s="5">
        <f t="shared" ref="AS10:AS46" si="12">AQ10+AR10</f>
        <v>16.575130000000001</v>
      </c>
      <c r="AT10" s="5"/>
      <c r="AU10" s="5">
        <f>C10*$AW$6</f>
        <v>364007.22499999998</v>
      </c>
      <c r="AV10" s="5">
        <f>D10*$AW$6</f>
        <v>231773.07274999999</v>
      </c>
      <c r="AW10" s="5">
        <f t="shared" si="1"/>
        <v>595780.29774999991</v>
      </c>
      <c r="AX10" s="5"/>
      <c r="AY10" s="5">
        <f>C10*$BA$6</f>
        <v>858.84749999999997</v>
      </c>
      <c r="AZ10" s="5">
        <f>D10*$BA$6</f>
        <v>546.85102499999994</v>
      </c>
      <c r="BA10" s="5">
        <f t="shared" ref="BA10:BA46" si="13">AY10+AZ10</f>
        <v>1405.6985249999998</v>
      </c>
      <c r="BB10" s="5"/>
      <c r="BC10" s="5">
        <f>C10*$BE$6</f>
        <v>152630.6385</v>
      </c>
      <c r="BD10" s="5">
        <f>D10*$BE$6</f>
        <v>97183.983315000005</v>
      </c>
      <c r="BE10" s="5">
        <f t="shared" ref="BE10:BE46" si="14">BC10+BD10</f>
        <v>249814.62181500002</v>
      </c>
      <c r="BF10" s="5"/>
      <c r="BG10" s="5">
        <f>C10*$BI$6</f>
        <v>770.43100000000004</v>
      </c>
      <c r="BH10" s="5">
        <f>D10*$BI$6</f>
        <v>490.55389000000002</v>
      </c>
      <c r="BI10" s="5">
        <f t="shared" ref="BI10:BI46" si="15">BG10+BH10</f>
        <v>1260.9848900000002</v>
      </c>
      <c r="BJ10" s="5"/>
      <c r="BK10" s="5">
        <f>C10*$BM$6</f>
        <v>29954.886999999999</v>
      </c>
      <c r="BL10" s="5">
        <f>D10*$BM$6</f>
        <v>19073.072529999998</v>
      </c>
      <c r="BM10" s="5">
        <f t="shared" ref="BM10:BM46" si="16">BK10+BL10</f>
        <v>49027.959529999993</v>
      </c>
      <c r="BN10" s="5"/>
      <c r="BO10" s="5">
        <f>C10*$BQ$6</f>
        <v>15947.298500000001</v>
      </c>
      <c r="BP10" s="5">
        <f>D10*$BQ$6</f>
        <v>10154.068715000001</v>
      </c>
      <c r="BQ10" s="5">
        <f t="shared" ref="BQ10:BQ46" si="17">BO10+BP10</f>
        <v>26101.367215000002</v>
      </c>
      <c r="BR10" s="5"/>
      <c r="BS10" s="5">
        <f>C10*$BU$6</f>
        <v>51964.752999999997</v>
      </c>
      <c r="BT10" s="5">
        <f>D10*$BU$6</f>
        <v>33087.339070000002</v>
      </c>
      <c r="BU10" s="5">
        <f t="shared" ref="BU10:BU46" si="18">BS10+BT10</f>
        <v>85052.092069999999</v>
      </c>
      <c r="BV10" s="5"/>
      <c r="BW10" s="5">
        <f>C10*$BY$6</f>
        <v>457419.84150000004</v>
      </c>
      <c r="BX10" s="5">
        <f>D10*$BY$6</f>
        <v>291251.36788500001</v>
      </c>
      <c r="BY10" s="5">
        <f t="shared" si="3"/>
        <v>748671.20938500005</v>
      </c>
      <c r="BZ10" s="5"/>
      <c r="CA10" s="5">
        <f>C10*$CC$6</f>
        <v>947013.55150000006</v>
      </c>
      <c r="CB10" s="5">
        <f>D10*$CC$6</f>
        <v>602988.69278500008</v>
      </c>
      <c r="CC10" s="5">
        <f t="shared" ref="CC10:CC46" si="19">CA10+CB10</f>
        <v>1550002.244285</v>
      </c>
      <c r="CD10" s="5"/>
      <c r="CE10" s="5">
        <f>C10*$CG$6</f>
        <v>42030.555500000002</v>
      </c>
      <c r="CF10" s="5">
        <f>D10*$CG$6</f>
        <v>26761.971545</v>
      </c>
      <c r="CG10" s="5">
        <f t="shared" ref="CG10:CG46" si="20">CE10+CF10</f>
        <v>68792.527044999995</v>
      </c>
      <c r="CH10" s="5"/>
      <c r="CI10" s="5">
        <f>C10*$CK$6</f>
        <v>46621.202499999999</v>
      </c>
      <c r="CJ10" s="5">
        <f>D10*$CK$6</f>
        <v>29684.958474999999</v>
      </c>
      <c r="CK10" s="5">
        <f t="shared" ref="CK10:CK46" si="21">CI10+CJ10</f>
        <v>76306.160975000006</v>
      </c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</row>
    <row r="11" spans="1:108" x14ac:dyDescent="0.2">
      <c r="A11" s="32">
        <v>41548</v>
      </c>
      <c r="D11" s="3">
        <v>2421625</v>
      </c>
      <c r="E11" s="3">
        <f t="shared" si="2"/>
        <v>2421625</v>
      </c>
      <c r="H11" s="5">
        <v>364992</v>
      </c>
      <c r="I11" s="5">
        <f t="shared" si="0"/>
        <v>364992</v>
      </c>
      <c r="K11" s="5"/>
      <c r="L11" s="3">
        <f t="shared" ref="L11:L46" si="22">P11+T11+X11+AB11+AF11+AJ11+AN11+AR11+AV11+AZ11+BD11+BH11+BL11+BP11+BT11+BX11+CB11+CF11+CJ11+CN11</f>
        <v>2056632.83675</v>
      </c>
      <c r="M11" s="5">
        <f t="shared" si="4"/>
        <v>2056632.83675</v>
      </c>
      <c r="O11" s="5"/>
      <c r="P11" s="5">
        <f t="shared" ref="P11:P46" si="23">D11*$Q$6</f>
        <v>92821.128412499995</v>
      </c>
      <c r="Q11" s="5">
        <f t="shared" si="5"/>
        <v>92821.128412499995</v>
      </c>
      <c r="T11" s="5">
        <f t="shared" ref="T11:T46" si="24">D11*$U$6</f>
        <v>168195.65951249999</v>
      </c>
      <c r="U11" s="5">
        <f t="shared" si="6"/>
        <v>168195.65951249999</v>
      </c>
      <c r="X11" s="5">
        <f t="shared" ref="X11:X46" si="25">D11*$Y$6</f>
        <v>135526.48528749999</v>
      </c>
      <c r="Y11" s="5">
        <f t="shared" si="7"/>
        <v>135526.48528749999</v>
      </c>
      <c r="AB11" s="5">
        <f t="shared" ref="AB11:AB46" si="26">D11*$AC$6</f>
        <v>161059.85712500001</v>
      </c>
      <c r="AC11" s="5">
        <f t="shared" si="8"/>
        <v>161059.85712500001</v>
      </c>
      <c r="AE11" s="5"/>
      <c r="AF11" s="5">
        <f t="shared" ref="AF11:AF46" si="27">D11*$AG$6</f>
        <v>9620.1474749999998</v>
      </c>
      <c r="AG11" s="5">
        <f t="shared" si="9"/>
        <v>9620.1474749999998</v>
      </c>
      <c r="AI11" s="5"/>
      <c r="AJ11" s="5">
        <f t="shared" ref="AJ11:AJ46" si="28">D11*$AK$6</f>
        <v>865.97310000000004</v>
      </c>
      <c r="AK11" s="5">
        <f t="shared" si="10"/>
        <v>865.97310000000004</v>
      </c>
      <c r="AL11" s="5"/>
      <c r="AM11" s="5"/>
      <c r="AN11" s="5">
        <f t="shared" ref="AN11:AN46" si="29">D11*$AO$6</f>
        <v>177179.64609999998</v>
      </c>
      <c r="AO11" s="5">
        <f t="shared" si="11"/>
        <v>177179.64609999998</v>
      </c>
      <c r="AP11" s="5"/>
      <c r="AQ11" s="5"/>
      <c r="AR11" s="5">
        <f t="shared" ref="AR11:AR46" si="30">D11*$AS$6</f>
        <v>6.2962250000000006</v>
      </c>
      <c r="AS11" s="5">
        <f t="shared" si="12"/>
        <v>6.2962250000000006</v>
      </c>
      <c r="AT11" s="5"/>
      <c r="AU11" s="5"/>
      <c r="AV11" s="5">
        <f t="shared" ref="AV11:AV46" si="31">D11*$AW$6</f>
        <v>226312.96437499998</v>
      </c>
      <c r="AW11" s="5">
        <f t="shared" si="1"/>
        <v>226312.96437499998</v>
      </c>
      <c r="AX11" s="5"/>
      <c r="AY11" s="5"/>
      <c r="AZ11" s="5">
        <f t="shared" ref="AZ11:AZ46" si="32">D11*$BA$6</f>
        <v>533.96831250000002</v>
      </c>
      <c r="BA11" s="5">
        <f t="shared" si="13"/>
        <v>533.96831250000002</v>
      </c>
      <c r="BB11" s="5"/>
      <c r="BC11" s="5"/>
      <c r="BD11" s="5">
        <f t="shared" ref="BD11:BD46" si="33">D11*$BE$6</f>
        <v>94894.5237375</v>
      </c>
      <c r="BE11" s="5">
        <f t="shared" si="14"/>
        <v>94894.5237375</v>
      </c>
      <c r="BF11" s="5"/>
      <c r="BG11" s="5"/>
      <c r="BH11" s="5">
        <f t="shared" ref="BH11:BH46" si="34">D11*$BI$6</f>
        <v>478.99742500000002</v>
      </c>
      <c r="BI11" s="5">
        <f t="shared" si="15"/>
        <v>478.99742500000002</v>
      </c>
      <c r="BJ11" s="5"/>
      <c r="BK11" s="5"/>
      <c r="BL11" s="5">
        <f t="shared" ref="BL11:BL46" si="35">D11*$BM$6</f>
        <v>18623.749225</v>
      </c>
      <c r="BM11" s="5">
        <f t="shared" si="16"/>
        <v>18623.749225</v>
      </c>
      <c r="BN11" s="5"/>
      <c r="BO11" s="5"/>
      <c r="BP11" s="5">
        <f t="shared" ref="BP11:BP46" si="36">D11*$BQ$6</f>
        <v>9914.8592375000007</v>
      </c>
      <c r="BQ11" s="5">
        <f t="shared" si="17"/>
        <v>9914.8592375000007</v>
      </c>
      <c r="BR11" s="5"/>
      <c r="BS11" s="5"/>
      <c r="BT11" s="5">
        <f t="shared" ref="BT11:BT46" si="37">D11*$BU$6</f>
        <v>32307.867774999999</v>
      </c>
      <c r="BU11" s="5">
        <f t="shared" si="18"/>
        <v>32307.867774999999</v>
      </c>
      <c r="BV11" s="5"/>
      <c r="BW11" s="5"/>
      <c r="BX11" s="5">
        <f t="shared" ref="BX11:BX46" si="38">D11*$BY$6</f>
        <v>284390.07026250003</v>
      </c>
      <c r="BY11" s="5">
        <f t="shared" si="3"/>
        <v>284390.07026250003</v>
      </c>
      <c r="BZ11" s="5"/>
      <c r="CA11" s="5"/>
      <c r="CB11" s="5">
        <f t="shared" ref="CB11:CB46" si="39">D11*$CC$6</f>
        <v>588783.4895125</v>
      </c>
      <c r="CC11" s="5">
        <f t="shared" si="19"/>
        <v>588783.4895125</v>
      </c>
      <c r="CD11" s="5"/>
      <c r="CE11" s="5"/>
      <c r="CF11" s="5">
        <f t="shared" ref="CF11:CF46" si="40">D11*$CG$6</f>
        <v>26131.513212500002</v>
      </c>
      <c r="CG11" s="5">
        <f t="shared" si="20"/>
        <v>26131.513212500002</v>
      </c>
      <c r="CH11" s="5"/>
      <c r="CI11" s="5"/>
      <c r="CJ11" s="5">
        <f t="shared" ref="CJ11:CJ46" si="41">D11*$CK$6</f>
        <v>28985.640437499998</v>
      </c>
      <c r="CK11" s="5">
        <f t="shared" si="21"/>
        <v>28985.640437499998</v>
      </c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</row>
    <row r="12" spans="1:108" x14ac:dyDescent="0.2">
      <c r="A12" s="32">
        <v>41730</v>
      </c>
      <c r="C12" s="3">
        <v>4010000</v>
      </c>
      <c r="D12" s="3">
        <v>2421625</v>
      </c>
      <c r="E12" s="3">
        <f t="shared" si="2"/>
        <v>6431625</v>
      </c>
      <c r="G12" s="5">
        <v>604395</v>
      </c>
      <c r="H12" s="5">
        <v>364992</v>
      </c>
      <c r="I12" s="5">
        <f t="shared" si="0"/>
        <v>969387</v>
      </c>
      <c r="K12" s="5">
        <f t="shared" ref="K12:K46" si="42">O12+S12+W12+AA12+AE12+AI12+AM12+AQ12+AU12+AY12+BC12+BG12+BK12+BL123+BO12+BS12+BW12+CA12+CE12+CI12+CM12</f>
        <v>3405604.7800000003</v>
      </c>
      <c r="L12" s="3">
        <f t="shared" si="22"/>
        <v>2056632.83675</v>
      </c>
      <c r="M12" s="5">
        <f t="shared" si="4"/>
        <v>5462237.61675</v>
      </c>
      <c r="O12" s="5">
        <f t="shared" ref="O12:O46" si="43">C12*$Q$6</f>
        <v>153703.701</v>
      </c>
      <c r="P12" s="5">
        <f t="shared" si="23"/>
        <v>92821.128412499995</v>
      </c>
      <c r="Q12" s="5">
        <f t="shared" si="5"/>
        <v>246524.8294125</v>
      </c>
      <c r="S12" s="5">
        <f t="shared" ref="S12:S46" si="44">C12*$U$6</f>
        <v>278517.35699999996</v>
      </c>
      <c r="T12" s="5">
        <f t="shared" si="24"/>
        <v>168195.65951249999</v>
      </c>
      <c r="U12" s="5">
        <f t="shared" si="6"/>
        <v>446713.01651249995</v>
      </c>
      <c r="W12" s="5">
        <f t="shared" ref="W12:W46" si="45">C12*$Y$6</f>
        <v>224420.05099999998</v>
      </c>
      <c r="X12" s="5">
        <f t="shared" si="25"/>
        <v>135526.48528749999</v>
      </c>
      <c r="Y12" s="5">
        <f t="shared" si="7"/>
        <v>359946.53628749994</v>
      </c>
      <c r="AA12" s="5">
        <f t="shared" ref="AA12:AA46" si="46">C12*$AC$6</f>
        <v>266701.08999999997</v>
      </c>
      <c r="AB12" s="5">
        <f t="shared" si="26"/>
        <v>161059.85712500001</v>
      </c>
      <c r="AC12" s="5">
        <f t="shared" si="8"/>
        <v>427760.94712499995</v>
      </c>
      <c r="AE12" s="5">
        <f t="shared" ref="AE12:AE46" si="47">C12*$AG$6</f>
        <v>15930.125999999998</v>
      </c>
      <c r="AF12" s="5">
        <f t="shared" si="27"/>
        <v>9620.1474749999998</v>
      </c>
      <c r="AG12" s="5">
        <f t="shared" si="9"/>
        <v>25550.273474999998</v>
      </c>
      <c r="AI12" s="5">
        <f t="shared" ref="AI12:AI46" si="48">C12*$AK$6</f>
        <v>1433.9760000000001</v>
      </c>
      <c r="AJ12" s="5">
        <f t="shared" si="28"/>
        <v>865.97310000000004</v>
      </c>
      <c r="AK12" s="5">
        <f t="shared" si="10"/>
        <v>2299.9491000000003</v>
      </c>
      <c r="AL12" s="5"/>
      <c r="AM12" s="5">
        <f t="shared" ref="AM12:AM46" si="49">C12*$AO$6</f>
        <v>293394.05599999998</v>
      </c>
      <c r="AN12" s="5">
        <f t="shared" si="29"/>
        <v>177179.64609999998</v>
      </c>
      <c r="AO12" s="5">
        <f t="shared" si="11"/>
        <v>470573.70209999999</v>
      </c>
      <c r="AP12" s="5"/>
      <c r="AQ12" s="5">
        <f t="shared" ref="AQ12:AQ46" si="50">C12*$AS$6</f>
        <v>10.426</v>
      </c>
      <c r="AR12" s="5">
        <f t="shared" si="30"/>
        <v>6.2962250000000006</v>
      </c>
      <c r="AS12" s="5">
        <f t="shared" si="12"/>
        <v>16.722225000000002</v>
      </c>
      <c r="AT12" s="5"/>
      <c r="AU12" s="5">
        <f t="shared" ref="AU12:AU46" si="51">C12*$AW$6</f>
        <v>374754.55</v>
      </c>
      <c r="AV12" s="5">
        <f t="shared" si="31"/>
        <v>226312.96437499998</v>
      </c>
      <c r="AW12" s="5">
        <f t="shared" si="1"/>
        <v>601067.51437500003</v>
      </c>
      <c r="AX12" s="5"/>
      <c r="AY12" s="5">
        <f t="shared" ref="AY12:AY46" si="52">C12*$BA$6</f>
        <v>884.20499999999993</v>
      </c>
      <c r="AZ12" s="5">
        <f t="shared" si="32"/>
        <v>533.96831250000002</v>
      </c>
      <c r="BA12" s="5">
        <f t="shared" si="13"/>
        <v>1418.1733125000001</v>
      </c>
      <c r="BB12" s="5"/>
      <c r="BC12" s="5">
        <f t="shared" ref="BC12:BC46" si="53">C12*$BE$6</f>
        <v>157137.06299999999</v>
      </c>
      <c r="BD12" s="5">
        <f t="shared" si="33"/>
        <v>94894.5237375</v>
      </c>
      <c r="BE12" s="5">
        <f t="shared" si="14"/>
        <v>252031.58673749998</v>
      </c>
      <c r="BF12" s="5"/>
      <c r="BG12" s="5">
        <f t="shared" ref="BG12:BG46" si="54">C12*$BI$6</f>
        <v>793.178</v>
      </c>
      <c r="BH12" s="5">
        <f t="shared" si="34"/>
        <v>478.99742500000002</v>
      </c>
      <c r="BI12" s="5">
        <f t="shared" si="15"/>
        <v>1272.1754249999999</v>
      </c>
      <c r="BJ12" s="5"/>
      <c r="BK12" s="5">
        <f t="shared" ref="BK12:BK46" si="55">C12*$BM$6</f>
        <v>30839.306</v>
      </c>
      <c r="BL12" s="5">
        <f t="shared" si="35"/>
        <v>18623.749225</v>
      </c>
      <c r="BM12" s="5">
        <f t="shared" si="16"/>
        <v>49463.055225000004</v>
      </c>
      <c r="BN12" s="5"/>
      <c r="BO12" s="5">
        <f t="shared" ref="BO12:BO46" si="56">C12*$BQ$6</f>
        <v>16418.143</v>
      </c>
      <c r="BP12" s="5">
        <f t="shared" si="36"/>
        <v>9914.8592375000007</v>
      </c>
      <c r="BQ12" s="5">
        <f t="shared" si="17"/>
        <v>26333.002237500001</v>
      </c>
      <c r="BR12" s="5"/>
      <c r="BS12" s="5">
        <f t="shared" ref="BS12:BS46" si="57">C12*$BU$6</f>
        <v>53499.013999999996</v>
      </c>
      <c r="BT12" s="5">
        <f t="shared" si="37"/>
        <v>32307.867774999999</v>
      </c>
      <c r="BU12" s="5">
        <f t="shared" si="18"/>
        <v>85806.881774999987</v>
      </c>
      <c r="BV12" s="5"/>
      <c r="BW12" s="5">
        <f t="shared" ref="BW12:BW46" si="58">C12*$BY$6</f>
        <v>470925.17700000003</v>
      </c>
      <c r="BX12" s="5">
        <f t="shared" si="38"/>
        <v>284390.07026250003</v>
      </c>
      <c r="BY12" s="5">
        <f t="shared" si="3"/>
        <v>755315.24726249999</v>
      </c>
      <c r="BZ12" s="5"/>
      <c r="CA12" s="5">
        <f t="shared" ref="CA12:CA46" si="59">C12*$CC$6</f>
        <v>974974.15700000001</v>
      </c>
      <c r="CB12" s="5">
        <f t="shared" si="39"/>
        <v>588783.4895125</v>
      </c>
      <c r="CC12" s="5">
        <f t="shared" si="19"/>
        <v>1563757.6465125</v>
      </c>
      <c r="CD12" s="5"/>
      <c r="CE12" s="5">
        <f t="shared" ref="CE12:CE46" si="60">C12*$CG$6</f>
        <v>43271.509000000005</v>
      </c>
      <c r="CF12" s="5">
        <f t="shared" si="40"/>
        <v>26131.513212500002</v>
      </c>
      <c r="CG12" s="5">
        <f t="shared" si="20"/>
        <v>69403.022212500015</v>
      </c>
      <c r="CH12" s="5"/>
      <c r="CI12" s="5">
        <f t="shared" ref="CI12:CI46" si="61">C12*$CK$6</f>
        <v>47997.695</v>
      </c>
      <c r="CJ12" s="5">
        <f t="shared" si="41"/>
        <v>28985.640437499998</v>
      </c>
      <c r="CK12" s="5">
        <f t="shared" si="21"/>
        <v>76983.335437500005</v>
      </c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</row>
    <row r="13" spans="1:108" x14ac:dyDescent="0.2">
      <c r="A13" s="32">
        <v>41913</v>
      </c>
      <c r="D13" s="3">
        <v>2361475</v>
      </c>
      <c r="E13" s="3">
        <f t="shared" si="2"/>
        <v>2361475</v>
      </c>
      <c r="H13" s="5">
        <v>355926</v>
      </c>
      <c r="I13" s="5">
        <f t="shared" si="0"/>
        <v>355926</v>
      </c>
      <c r="K13" s="5"/>
      <c r="L13" s="3">
        <f t="shared" si="22"/>
        <v>2005548.76505</v>
      </c>
      <c r="M13" s="5">
        <f t="shared" si="4"/>
        <v>2005548.76505</v>
      </c>
      <c r="O13" s="5"/>
      <c r="P13" s="5">
        <f t="shared" si="23"/>
        <v>90515.572897499995</v>
      </c>
      <c r="Q13" s="5">
        <f t="shared" si="5"/>
        <v>90515.572897499995</v>
      </c>
      <c r="T13" s="5">
        <f t="shared" si="24"/>
        <v>164017.89915749998</v>
      </c>
      <c r="U13" s="5">
        <f t="shared" si="6"/>
        <v>164017.89915749998</v>
      </c>
      <c r="X13" s="5">
        <f t="shared" si="25"/>
        <v>132160.1845225</v>
      </c>
      <c r="Y13" s="5">
        <f t="shared" si="7"/>
        <v>132160.1845225</v>
      </c>
      <c r="AB13" s="5">
        <f t="shared" si="26"/>
        <v>157059.34077499999</v>
      </c>
      <c r="AC13" s="5">
        <f t="shared" si="8"/>
        <v>157059.34077499999</v>
      </c>
      <c r="AE13" s="5"/>
      <c r="AF13" s="5">
        <f t="shared" si="27"/>
        <v>9381.1955849999995</v>
      </c>
      <c r="AG13" s="5">
        <f t="shared" si="9"/>
        <v>9381.1955849999995</v>
      </c>
      <c r="AI13" s="5"/>
      <c r="AJ13" s="5">
        <f t="shared" si="28"/>
        <v>844.46346000000005</v>
      </c>
      <c r="AK13" s="5">
        <f t="shared" si="10"/>
        <v>844.46346000000005</v>
      </c>
      <c r="AL13" s="5"/>
      <c r="AM13" s="5"/>
      <c r="AN13" s="5">
        <f t="shared" si="29"/>
        <v>172778.73525999999</v>
      </c>
      <c r="AO13" s="5">
        <f t="shared" si="11"/>
        <v>172778.73525999999</v>
      </c>
      <c r="AP13" s="5"/>
      <c r="AQ13" s="5"/>
      <c r="AR13" s="5">
        <f t="shared" si="30"/>
        <v>6.1398350000000006</v>
      </c>
      <c r="AS13" s="5">
        <f t="shared" si="12"/>
        <v>6.1398350000000006</v>
      </c>
      <c r="AT13" s="5"/>
      <c r="AU13" s="5"/>
      <c r="AV13" s="5">
        <f t="shared" si="31"/>
        <v>220691.646125</v>
      </c>
      <c r="AW13" s="5">
        <f t="shared" si="1"/>
        <v>220691.646125</v>
      </c>
      <c r="AX13" s="5"/>
      <c r="AY13" s="5"/>
      <c r="AZ13" s="5">
        <f t="shared" si="32"/>
        <v>520.70523749999995</v>
      </c>
      <c r="BA13" s="5">
        <f t="shared" si="13"/>
        <v>520.70523749999995</v>
      </c>
      <c r="BB13" s="5"/>
      <c r="BC13" s="5"/>
      <c r="BD13" s="5">
        <f t="shared" si="33"/>
        <v>92537.4677925</v>
      </c>
      <c r="BE13" s="5">
        <f t="shared" si="14"/>
        <v>92537.4677925</v>
      </c>
      <c r="BF13" s="5"/>
      <c r="BG13" s="5"/>
      <c r="BH13" s="5">
        <f t="shared" si="34"/>
        <v>467.09975500000002</v>
      </c>
      <c r="BI13" s="5">
        <f t="shared" si="15"/>
        <v>467.09975500000002</v>
      </c>
      <c r="BJ13" s="5"/>
      <c r="BK13" s="5"/>
      <c r="BL13" s="5">
        <f t="shared" si="35"/>
        <v>18161.159635</v>
      </c>
      <c r="BM13" s="5">
        <f t="shared" si="16"/>
        <v>18161.159635</v>
      </c>
      <c r="BN13" s="5"/>
      <c r="BO13" s="5"/>
      <c r="BP13" s="5">
        <f t="shared" si="36"/>
        <v>9668.5870925000017</v>
      </c>
      <c r="BQ13" s="5">
        <f t="shared" si="17"/>
        <v>9668.5870925000017</v>
      </c>
      <c r="BR13" s="5"/>
      <c r="BS13" s="5"/>
      <c r="BT13" s="5">
        <f t="shared" si="37"/>
        <v>31505.382565</v>
      </c>
      <c r="BU13" s="5">
        <f t="shared" si="18"/>
        <v>31505.382565</v>
      </c>
      <c r="BV13" s="5"/>
      <c r="BW13" s="5"/>
      <c r="BX13" s="5">
        <f t="shared" si="38"/>
        <v>277326.19260750001</v>
      </c>
      <c r="BY13" s="5">
        <f t="shared" si="3"/>
        <v>277326.19260750001</v>
      </c>
      <c r="BZ13" s="5"/>
      <c r="CA13" s="5"/>
      <c r="CB13" s="5">
        <f t="shared" si="39"/>
        <v>574158.87715750001</v>
      </c>
      <c r="CC13" s="5">
        <f t="shared" si="19"/>
        <v>574158.87715750001</v>
      </c>
      <c r="CD13" s="5"/>
      <c r="CE13" s="5"/>
      <c r="CF13" s="5">
        <f t="shared" si="40"/>
        <v>25482.440577500001</v>
      </c>
      <c r="CG13" s="5">
        <f t="shared" si="20"/>
        <v>25482.440577500001</v>
      </c>
      <c r="CH13" s="5"/>
      <c r="CI13" s="5"/>
      <c r="CJ13" s="5">
        <f t="shared" si="41"/>
        <v>28265.6750125</v>
      </c>
      <c r="CK13" s="5">
        <f t="shared" si="21"/>
        <v>28265.6750125</v>
      </c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</row>
    <row r="14" spans="1:108" x14ac:dyDescent="0.2">
      <c r="A14" s="32">
        <v>42095</v>
      </c>
      <c r="C14" s="3">
        <v>4130000</v>
      </c>
      <c r="D14" s="3">
        <v>2361475</v>
      </c>
      <c r="E14" s="3">
        <f t="shared" si="2"/>
        <v>6491475</v>
      </c>
      <c r="G14" s="5">
        <v>622482</v>
      </c>
      <c r="H14" s="5">
        <v>355926</v>
      </c>
      <c r="I14" s="5">
        <f t="shared" si="0"/>
        <v>978408</v>
      </c>
      <c r="K14" s="5">
        <f t="shared" si="42"/>
        <v>3507518.14</v>
      </c>
      <c r="L14" s="3">
        <f t="shared" si="22"/>
        <v>2005548.76505</v>
      </c>
      <c r="M14" s="5">
        <f t="shared" si="4"/>
        <v>5513066.9050500002</v>
      </c>
      <c r="O14" s="5">
        <f t="shared" si="43"/>
        <v>158303.31299999999</v>
      </c>
      <c r="P14" s="5">
        <f t="shared" si="23"/>
        <v>90515.572897499995</v>
      </c>
      <c r="Q14" s="5">
        <f t="shared" si="5"/>
        <v>248818.88589749997</v>
      </c>
      <c r="S14" s="5">
        <f t="shared" si="44"/>
        <v>286852.04099999997</v>
      </c>
      <c r="T14" s="5">
        <f t="shared" si="24"/>
        <v>164017.89915749998</v>
      </c>
      <c r="U14" s="5">
        <f t="shared" si="6"/>
        <v>450869.94015749998</v>
      </c>
      <c r="W14" s="5">
        <f t="shared" si="45"/>
        <v>231135.86299999998</v>
      </c>
      <c r="X14" s="5">
        <f t="shared" si="25"/>
        <v>132160.1845225</v>
      </c>
      <c r="Y14" s="5">
        <f t="shared" si="7"/>
        <v>363296.04752249998</v>
      </c>
      <c r="AA14" s="5">
        <f t="shared" si="46"/>
        <v>274682.17</v>
      </c>
      <c r="AB14" s="5">
        <f t="shared" si="26"/>
        <v>157059.34077499999</v>
      </c>
      <c r="AC14" s="5">
        <f t="shared" si="8"/>
        <v>431741.51077499997</v>
      </c>
      <c r="AE14" s="5">
        <f t="shared" si="47"/>
        <v>16406.838</v>
      </c>
      <c r="AF14" s="5">
        <f t="shared" si="27"/>
        <v>9381.1955849999995</v>
      </c>
      <c r="AG14" s="5">
        <f t="shared" si="9"/>
        <v>25788.033584999997</v>
      </c>
      <c r="AI14" s="5">
        <f t="shared" si="48"/>
        <v>1476.8880000000001</v>
      </c>
      <c r="AJ14" s="5">
        <f t="shared" si="28"/>
        <v>844.46346000000005</v>
      </c>
      <c r="AK14" s="5">
        <f t="shared" si="10"/>
        <v>2321.3514600000003</v>
      </c>
      <c r="AL14" s="5"/>
      <c r="AM14" s="5">
        <f t="shared" si="49"/>
        <v>302173.92800000001</v>
      </c>
      <c r="AN14" s="5">
        <f t="shared" si="29"/>
        <v>172778.73525999999</v>
      </c>
      <c r="AO14" s="5">
        <f t="shared" si="11"/>
        <v>474952.66326</v>
      </c>
      <c r="AP14" s="5"/>
      <c r="AQ14" s="5">
        <f t="shared" si="50"/>
        <v>10.738</v>
      </c>
      <c r="AR14" s="5">
        <f t="shared" si="30"/>
        <v>6.1398350000000006</v>
      </c>
      <c r="AS14" s="5">
        <f t="shared" si="12"/>
        <v>16.877835000000001</v>
      </c>
      <c r="AT14" s="5"/>
      <c r="AU14" s="5">
        <f t="shared" si="51"/>
        <v>385969.14999999997</v>
      </c>
      <c r="AV14" s="5">
        <f t="shared" si="31"/>
        <v>220691.646125</v>
      </c>
      <c r="AW14" s="5">
        <f t="shared" si="1"/>
        <v>606660.79612499999</v>
      </c>
      <c r="AX14" s="5"/>
      <c r="AY14" s="5">
        <f t="shared" si="52"/>
        <v>910.66499999999996</v>
      </c>
      <c r="AZ14" s="5">
        <f t="shared" si="32"/>
        <v>520.70523749999995</v>
      </c>
      <c r="BA14" s="5">
        <f t="shared" si="13"/>
        <v>1431.3702374999998</v>
      </c>
      <c r="BB14" s="5"/>
      <c r="BC14" s="5">
        <f t="shared" si="53"/>
        <v>161839.41899999999</v>
      </c>
      <c r="BD14" s="5">
        <f t="shared" si="33"/>
        <v>92537.4677925</v>
      </c>
      <c r="BE14" s="5">
        <f t="shared" si="14"/>
        <v>254376.88679249998</v>
      </c>
      <c r="BF14" s="5"/>
      <c r="BG14" s="5">
        <f t="shared" si="54"/>
        <v>816.91399999999999</v>
      </c>
      <c r="BH14" s="5">
        <f t="shared" si="34"/>
        <v>467.09975500000002</v>
      </c>
      <c r="BI14" s="5">
        <f t="shared" si="15"/>
        <v>1284.0137549999999</v>
      </c>
      <c r="BJ14" s="5"/>
      <c r="BK14" s="5">
        <f t="shared" si="55"/>
        <v>31762.178</v>
      </c>
      <c r="BL14" s="5">
        <f t="shared" si="35"/>
        <v>18161.159635</v>
      </c>
      <c r="BM14" s="5">
        <f t="shared" si="16"/>
        <v>49923.337635000004</v>
      </c>
      <c r="BN14" s="5"/>
      <c r="BO14" s="5">
        <f t="shared" si="56"/>
        <v>16909.459000000003</v>
      </c>
      <c r="BP14" s="5">
        <f t="shared" si="36"/>
        <v>9668.5870925000017</v>
      </c>
      <c r="BQ14" s="5">
        <f t="shared" si="17"/>
        <v>26578.046092500004</v>
      </c>
      <c r="BR14" s="5"/>
      <c r="BS14" s="5">
        <f t="shared" si="57"/>
        <v>55099.981999999996</v>
      </c>
      <c r="BT14" s="5">
        <f t="shared" si="37"/>
        <v>31505.382565</v>
      </c>
      <c r="BU14" s="5">
        <f t="shared" si="18"/>
        <v>86605.364564999996</v>
      </c>
      <c r="BV14" s="5"/>
      <c r="BW14" s="5">
        <f t="shared" si="58"/>
        <v>485017.701</v>
      </c>
      <c r="BX14" s="5">
        <f t="shared" si="38"/>
        <v>277326.19260750001</v>
      </c>
      <c r="BY14" s="5">
        <f t="shared" si="3"/>
        <v>762343.89360750001</v>
      </c>
      <c r="BZ14" s="5"/>
      <c r="CA14" s="5">
        <f t="shared" si="59"/>
        <v>1004150.441</v>
      </c>
      <c r="CB14" s="5">
        <f t="shared" si="39"/>
        <v>574158.87715750001</v>
      </c>
      <c r="CC14" s="5">
        <f t="shared" si="19"/>
        <v>1578309.3181575001</v>
      </c>
      <c r="CD14" s="5"/>
      <c r="CE14" s="5">
        <f t="shared" si="60"/>
        <v>44566.417000000001</v>
      </c>
      <c r="CF14" s="5">
        <f t="shared" si="40"/>
        <v>25482.440577500001</v>
      </c>
      <c r="CG14" s="5">
        <f t="shared" si="20"/>
        <v>70048.857577500006</v>
      </c>
      <c r="CH14" s="5"/>
      <c r="CI14" s="5">
        <f t="shared" si="61"/>
        <v>49434.034999999996</v>
      </c>
      <c r="CJ14" s="5">
        <f t="shared" si="41"/>
        <v>28265.6750125</v>
      </c>
      <c r="CK14" s="5">
        <f t="shared" si="21"/>
        <v>77699.7100125</v>
      </c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</row>
    <row r="15" spans="1:108" x14ac:dyDescent="0.2">
      <c r="A15" s="32">
        <v>42278</v>
      </c>
      <c r="D15" s="3">
        <v>2278875</v>
      </c>
      <c r="E15" s="3">
        <f t="shared" si="2"/>
        <v>2278875</v>
      </c>
      <c r="H15" s="5">
        <v>343477</v>
      </c>
      <c r="I15" s="5">
        <f t="shared" si="0"/>
        <v>343477</v>
      </c>
      <c r="K15" s="5"/>
      <c r="L15" s="3">
        <f t="shared" si="22"/>
        <v>1935398.4022499998</v>
      </c>
      <c r="M15" s="5">
        <f t="shared" si="4"/>
        <v>1935398.4022499998</v>
      </c>
      <c r="O15" s="5"/>
      <c r="P15" s="5">
        <f t="shared" si="23"/>
        <v>87349.506637500002</v>
      </c>
      <c r="Q15" s="5">
        <f t="shared" si="5"/>
        <v>87349.506637500002</v>
      </c>
      <c r="T15" s="5">
        <f t="shared" si="24"/>
        <v>158280.85833749999</v>
      </c>
      <c r="U15" s="5">
        <f t="shared" si="6"/>
        <v>158280.85833749999</v>
      </c>
      <c r="X15" s="5">
        <f t="shared" si="25"/>
        <v>127537.46726249999</v>
      </c>
      <c r="Y15" s="5">
        <f t="shared" si="7"/>
        <v>127537.46726249999</v>
      </c>
      <c r="AB15" s="5">
        <f t="shared" si="26"/>
        <v>151565.69737499999</v>
      </c>
      <c r="AC15" s="5">
        <f t="shared" si="8"/>
        <v>151565.69737499999</v>
      </c>
      <c r="AE15" s="5"/>
      <c r="AF15" s="5">
        <f t="shared" si="27"/>
        <v>9053.0588250000001</v>
      </c>
      <c r="AG15" s="5">
        <f t="shared" si="9"/>
        <v>9053.0588250000001</v>
      </c>
      <c r="AI15" s="5"/>
      <c r="AJ15" s="5">
        <f t="shared" si="28"/>
        <v>814.92570000000001</v>
      </c>
      <c r="AK15" s="5">
        <f t="shared" si="10"/>
        <v>814.92570000000001</v>
      </c>
      <c r="AL15" s="5"/>
      <c r="AM15" s="5"/>
      <c r="AN15" s="5">
        <f t="shared" si="29"/>
        <v>166735.2567</v>
      </c>
      <c r="AO15" s="5">
        <f t="shared" si="11"/>
        <v>166735.2567</v>
      </c>
      <c r="AP15" s="5"/>
      <c r="AQ15" s="5"/>
      <c r="AR15" s="5">
        <f t="shared" si="30"/>
        <v>5.9250750000000005</v>
      </c>
      <c r="AS15" s="5">
        <f t="shared" si="12"/>
        <v>5.9250750000000005</v>
      </c>
      <c r="AT15" s="5"/>
      <c r="AU15" s="5"/>
      <c r="AV15" s="5">
        <f t="shared" si="31"/>
        <v>212972.263125</v>
      </c>
      <c r="AW15" s="5">
        <f t="shared" si="1"/>
        <v>212972.263125</v>
      </c>
      <c r="AX15" s="5"/>
      <c r="AY15" s="5"/>
      <c r="AZ15" s="5">
        <f t="shared" si="32"/>
        <v>502.49193750000001</v>
      </c>
      <c r="BA15" s="5">
        <f t="shared" si="13"/>
        <v>502.49193750000001</v>
      </c>
      <c r="BB15" s="5"/>
      <c r="BC15" s="5"/>
      <c r="BD15" s="5">
        <f t="shared" si="33"/>
        <v>89300.679412500001</v>
      </c>
      <c r="BE15" s="5">
        <f t="shared" si="14"/>
        <v>89300.679412500001</v>
      </c>
      <c r="BF15" s="5"/>
      <c r="BG15" s="5"/>
      <c r="BH15" s="5">
        <f t="shared" si="34"/>
        <v>450.76147500000002</v>
      </c>
      <c r="BI15" s="5">
        <f t="shared" si="15"/>
        <v>450.76147500000002</v>
      </c>
      <c r="BJ15" s="5"/>
      <c r="BK15" s="5"/>
      <c r="BL15" s="5">
        <f t="shared" si="35"/>
        <v>17525.916075000001</v>
      </c>
      <c r="BM15" s="5">
        <f t="shared" si="16"/>
        <v>17525.916075000001</v>
      </c>
      <c r="BN15" s="5"/>
      <c r="BO15" s="5"/>
      <c r="BP15" s="5">
        <f t="shared" si="36"/>
        <v>9330.3979125000005</v>
      </c>
      <c r="BQ15" s="5">
        <f t="shared" si="17"/>
        <v>9330.3979125000005</v>
      </c>
      <c r="BR15" s="5"/>
      <c r="BS15" s="5"/>
      <c r="BT15" s="5">
        <f t="shared" si="37"/>
        <v>30403.382924999998</v>
      </c>
      <c r="BU15" s="5">
        <f t="shared" si="18"/>
        <v>30403.382924999998</v>
      </c>
      <c r="BV15" s="5"/>
      <c r="BW15" s="5"/>
      <c r="BX15" s="5">
        <f t="shared" si="38"/>
        <v>267625.83858750004</v>
      </c>
      <c r="BY15" s="5">
        <f t="shared" si="3"/>
        <v>267625.83858750004</v>
      </c>
      <c r="BZ15" s="5"/>
      <c r="CA15" s="5"/>
      <c r="CB15" s="5">
        <f t="shared" si="39"/>
        <v>554075.86833750003</v>
      </c>
      <c r="CC15" s="5">
        <f t="shared" si="19"/>
        <v>554075.86833750003</v>
      </c>
      <c r="CD15" s="5"/>
      <c r="CE15" s="5"/>
      <c r="CF15" s="5">
        <f t="shared" si="40"/>
        <v>24591.112237500001</v>
      </c>
      <c r="CG15" s="5">
        <f t="shared" si="20"/>
        <v>24591.112237500001</v>
      </c>
      <c r="CH15" s="5"/>
      <c r="CI15" s="5"/>
      <c r="CJ15" s="5">
        <f t="shared" si="41"/>
        <v>27276.994312499999</v>
      </c>
      <c r="CK15" s="5">
        <f t="shared" si="21"/>
        <v>27276.994312499999</v>
      </c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</row>
    <row r="16" spans="1:108" x14ac:dyDescent="0.2">
      <c r="A16" s="32">
        <v>42461</v>
      </c>
      <c r="C16" s="3">
        <v>4295000</v>
      </c>
      <c r="D16" s="3">
        <v>2278875</v>
      </c>
      <c r="E16" s="3">
        <f t="shared" si="2"/>
        <v>6573875</v>
      </c>
      <c r="G16" s="5">
        <v>647351</v>
      </c>
      <c r="H16" s="5">
        <v>343477</v>
      </c>
      <c r="I16" s="5">
        <f t="shared" si="0"/>
        <v>990828</v>
      </c>
      <c r="K16" s="5">
        <f t="shared" si="42"/>
        <v>3647649.0100000002</v>
      </c>
      <c r="L16" s="3">
        <f t="shared" si="22"/>
        <v>1935398.4022499998</v>
      </c>
      <c r="M16" s="5">
        <f t="shared" si="4"/>
        <v>5583047.4122500001</v>
      </c>
      <c r="O16" s="5">
        <f t="shared" si="43"/>
        <v>164627.7795</v>
      </c>
      <c r="P16" s="5">
        <f t="shared" si="23"/>
        <v>87349.506637500002</v>
      </c>
      <c r="Q16" s="5">
        <f t="shared" si="5"/>
        <v>251977.28613750002</v>
      </c>
      <c r="S16" s="5">
        <f t="shared" si="44"/>
        <v>298312.23149999999</v>
      </c>
      <c r="T16" s="5">
        <f t="shared" si="24"/>
        <v>158280.85833749999</v>
      </c>
      <c r="U16" s="5">
        <f t="shared" si="6"/>
        <v>456593.08983750001</v>
      </c>
      <c r="W16" s="5">
        <f t="shared" si="45"/>
        <v>240370.10449999999</v>
      </c>
      <c r="X16" s="5">
        <f t="shared" si="25"/>
        <v>127537.46726249999</v>
      </c>
      <c r="Y16" s="5">
        <f t="shared" si="7"/>
        <v>367907.57176249998</v>
      </c>
      <c r="AA16" s="5">
        <f t="shared" si="46"/>
        <v>285656.15499999997</v>
      </c>
      <c r="AB16" s="5">
        <f t="shared" si="26"/>
        <v>151565.69737499999</v>
      </c>
      <c r="AC16" s="5">
        <f t="shared" si="8"/>
        <v>437221.85237499996</v>
      </c>
      <c r="AE16" s="5">
        <f t="shared" si="47"/>
        <v>17062.316999999999</v>
      </c>
      <c r="AF16" s="5">
        <f t="shared" si="27"/>
        <v>9053.0588250000001</v>
      </c>
      <c r="AG16" s="5">
        <f t="shared" si="9"/>
        <v>26115.375824999999</v>
      </c>
      <c r="AI16" s="5">
        <f t="shared" si="48"/>
        <v>1535.8920000000001</v>
      </c>
      <c r="AJ16" s="5">
        <f t="shared" si="28"/>
        <v>814.92570000000001</v>
      </c>
      <c r="AK16" s="5">
        <f t="shared" si="10"/>
        <v>2350.8177000000001</v>
      </c>
      <c r="AL16" s="5"/>
      <c r="AM16" s="5">
        <f t="shared" si="49"/>
        <v>314246.25199999998</v>
      </c>
      <c r="AN16" s="5">
        <f t="shared" si="29"/>
        <v>166735.2567</v>
      </c>
      <c r="AO16" s="5">
        <f t="shared" si="11"/>
        <v>480981.50870000001</v>
      </c>
      <c r="AP16" s="5"/>
      <c r="AQ16" s="5">
        <f t="shared" si="50"/>
        <v>11.167</v>
      </c>
      <c r="AR16" s="5">
        <f t="shared" si="30"/>
        <v>5.9250750000000005</v>
      </c>
      <c r="AS16" s="5">
        <f t="shared" si="12"/>
        <v>17.092075000000001</v>
      </c>
      <c r="AT16" s="5"/>
      <c r="AU16" s="5">
        <f t="shared" si="51"/>
        <v>401389.22499999998</v>
      </c>
      <c r="AV16" s="5">
        <f t="shared" si="31"/>
        <v>212972.263125</v>
      </c>
      <c r="AW16" s="5">
        <f t="shared" si="1"/>
        <v>614361.48812499992</v>
      </c>
      <c r="AX16" s="5"/>
      <c r="AY16" s="5">
        <f t="shared" si="52"/>
        <v>947.04750000000001</v>
      </c>
      <c r="AZ16" s="5">
        <f t="shared" si="32"/>
        <v>502.49193750000001</v>
      </c>
      <c r="BA16" s="5">
        <f t="shared" si="13"/>
        <v>1449.5394375000001</v>
      </c>
      <c r="BB16" s="5"/>
      <c r="BC16" s="5">
        <f t="shared" si="53"/>
        <v>168305.15849999999</v>
      </c>
      <c r="BD16" s="5">
        <f t="shared" si="33"/>
        <v>89300.679412500001</v>
      </c>
      <c r="BE16" s="5">
        <f t="shared" si="14"/>
        <v>257605.83791249999</v>
      </c>
      <c r="BF16" s="5"/>
      <c r="BG16" s="5">
        <f t="shared" si="54"/>
        <v>849.55100000000004</v>
      </c>
      <c r="BH16" s="5">
        <f t="shared" si="34"/>
        <v>450.76147500000002</v>
      </c>
      <c r="BI16" s="5">
        <f t="shared" si="15"/>
        <v>1300.3124750000002</v>
      </c>
      <c r="BJ16" s="5"/>
      <c r="BK16" s="5">
        <f t="shared" si="55"/>
        <v>33031.127</v>
      </c>
      <c r="BL16" s="5">
        <f t="shared" si="35"/>
        <v>17525.916075000001</v>
      </c>
      <c r="BM16" s="5">
        <f t="shared" si="16"/>
        <v>50557.043075000001</v>
      </c>
      <c r="BN16" s="5"/>
      <c r="BO16" s="5">
        <f t="shared" si="56"/>
        <v>17585.018500000002</v>
      </c>
      <c r="BP16" s="5">
        <f t="shared" si="36"/>
        <v>9330.3979125000005</v>
      </c>
      <c r="BQ16" s="5">
        <f t="shared" si="17"/>
        <v>26915.416412500002</v>
      </c>
      <c r="BR16" s="5"/>
      <c r="BS16" s="5">
        <f t="shared" si="57"/>
        <v>57301.313000000002</v>
      </c>
      <c r="BT16" s="5">
        <f t="shared" si="37"/>
        <v>30403.382924999998</v>
      </c>
      <c r="BU16" s="5">
        <f t="shared" si="18"/>
        <v>87704.695925000007</v>
      </c>
      <c r="BV16" s="5"/>
      <c r="BW16" s="5">
        <f t="shared" si="58"/>
        <v>504394.9215</v>
      </c>
      <c r="BX16" s="5">
        <f t="shared" si="38"/>
        <v>267625.83858750004</v>
      </c>
      <c r="BY16" s="5">
        <f t="shared" si="3"/>
        <v>772020.76008750009</v>
      </c>
      <c r="BZ16" s="5"/>
      <c r="CA16" s="5">
        <f t="shared" si="59"/>
        <v>1044267.8315000001</v>
      </c>
      <c r="CB16" s="5">
        <f t="shared" si="39"/>
        <v>554075.86833750003</v>
      </c>
      <c r="CC16" s="5">
        <f t="shared" si="19"/>
        <v>1598343.6998375002</v>
      </c>
      <c r="CD16" s="5"/>
      <c r="CE16" s="5">
        <f t="shared" si="60"/>
        <v>46346.915500000003</v>
      </c>
      <c r="CF16" s="5">
        <f t="shared" si="40"/>
        <v>24591.112237500001</v>
      </c>
      <c r="CG16" s="5">
        <f t="shared" si="20"/>
        <v>70938.027737500001</v>
      </c>
      <c r="CH16" s="5"/>
      <c r="CI16" s="5">
        <f t="shared" si="61"/>
        <v>51409.002499999995</v>
      </c>
      <c r="CJ16" s="5">
        <f t="shared" si="41"/>
        <v>27276.994312499999</v>
      </c>
      <c r="CK16" s="5">
        <f t="shared" si="21"/>
        <v>78685.996812500001</v>
      </c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</row>
    <row r="17" spans="1:108" x14ac:dyDescent="0.2">
      <c r="A17" s="32">
        <v>42644</v>
      </c>
      <c r="D17" s="3">
        <v>2192975</v>
      </c>
      <c r="E17" s="3">
        <f t="shared" si="2"/>
        <v>2192975</v>
      </c>
      <c r="H17" s="5">
        <v>330530</v>
      </c>
      <c r="I17" s="5">
        <f t="shared" si="0"/>
        <v>330530</v>
      </c>
      <c r="K17" s="5"/>
      <c r="L17" s="3">
        <f t="shared" si="22"/>
        <v>1862445.4220499997</v>
      </c>
      <c r="M17" s="5">
        <f t="shared" si="4"/>
        <v>1862445.4220499997</v>
      </c>
      <c r="O17" s="5"/>
      <c r="P17" s="5">
        <f t="shared" si="23"/>
        <v>84056.951047499999</v>
      </c>
      <c r="Q17" s="5">
        <f t="shared" si="5"/>
        <v>84056.951047499999</v>
      </c>
      <c r="T17" s="5">
        <f t="shared" si="24"/>
        <v>152314.61370749999</v>
      </c>
      <c r="U17" s="5">
        <f t="shared" si="6"/>
        <v>152314.61370749999</v>
      </c>
      <c r="X17" s="5">
        <f t="shared" si="25"/>
        <v>122730.06517249999</v>
      </c>
      <c r="Y17" s="5">
        <f t="shared" si="7"/>
        <v>122730.06517249999</v>
      </c>
      <c r="AB17" s="5">
        <f t="shared" si="26"/>
        <v>145852.57427499999</v>
      </c>
      <c r="AC17" s="5">
        <f t="shared" si="8"/>
        <v>145852.57427499999</v>
      </c>
      <c r="AE17" s="5"/>
      <c r="AF17" s="5">
        <f t="shared" si="27"/>
        <v>8711.8124849999986</v>
      </c>
      <c r="AG17" s="5">
        <f t="shared" si="9"/>
        <v>8711.8124849999986</v>
      </c>
      <c r="AI17" s="5"/>
      <c r="AJ17" s="5">
        <f t="shared" si="28"/>
        <v>784.2078600000001</v>
      </c>
      <c r="AK17" s="5">
        <f t="shared" si="10"/>
        <v>784.2078600000001</v>
      </c>
      <c r="AL17" s="5"/>
      <c r="AM17" s="5"/>
      <c r="AN17" s="5">
        <f t="shared" si="29"/>
        <v>160450.33166</v>
      </c>
      <c r="AO17" s="5">
        <f t="shared" si="11"/>
        <v>160450.33166</v>
      </c>
      <c r="AP17" s="5"/>
      <c r="AQ17" s="5"/>
      <c r="AR17" s="5">
        <f t="shared" si="30"/>
        <v>5.7017350000000002</v>
      </c>
      <c r="AS17" s="5">
        <f t="shared" si="12"/>
        <v>5.7017350000000002</v>
      </c>
      <c r="AT17" s="5"/>
      <c r="AU17" s="5"/>
      <c r="AV17" s="5">
        <f t="shared" si="31"/>
        <v>204944.47862499999</v>
      </c>
      <c r="AW17" s="5">
        <f t="shared" si="1"/>
        <v>204944.47862499999</v>
      </c>
      <c r="AX17" s="5"/>
      <c r="AY17" s="5"/>
      <c r="AZ17" s="5">
        <f t="shared" si="32"/>
        <v>483.55098749999996</v>
      </c>
      <c r="BA17" s="5">
        <f t="shared" si="13"/>
        <v>483.55098749999996</v>
      </c>
      <c r="BB17" s="5"/>
      <c r="BC17" s="5"/>
      <c r="BD17" s="5">
        <f t="shared" si="33"/>
        <v>85934.576242499999</v>
      </c>
      <c r="BE17" s="5">
        <f t="shared" si="14"/>
        <v>85934.576242499999</v>
      </c>
      <c r="BF17" s="5"/>
      <c r="BG17" s="5"/>
      <c r="BH17" s="5">
        <f t="shared" si="34"/>
        <v>433.77045500000003</v>
      </c>
      <c r="BI17" s="5">
        <f t="shared" si="15"/>
        <v>433.77045500000003</v>
      </c>
      <c r="BJ17" s="5"/>
      <c r="BK17" s="5"/>
      <c r="BL17" s="5">
        <f t="shared" si="35"/>
        <v>16865.293535000001</v>
      </c>
      <c r="BM17" s="5">
        <f t="shared" si="16"/>
        <v>16865.293535000001</v>
      </c>
      <c r="BN17" s="5"/>
      <c r="BO17" s="5"/>
      <c r="BP17" s="5">
        <f t="shared" si="36"/>
        <v>8978.6975425000001</v>
      </c>
      <c r="BQ17" s="5">
        <f t="shared" si="17"/>
        <v>8978.6975425000001</v>
      </c>
      <c r="BR17" s="5"/>
      <c r="BS17" s="5"/>
      <c r="BT17" s="5">
        <f t="shared" si="37"/>
        <v>29257.356664999999</v>
      </c>
      <c r="BU17" s="5">
        <f t="shared" si="18"/>
        <v>29257.356664999999</v>
      </c>
      <c r="BV17" s="5"/>
      <c r="BW17" s="5"/>
      <c r="BX17" s="5">
        <f t="shared" si="38"/>
        <v>257537.94015750001</v>
      </c>
      <c r="BY17" s="5">
        <f t="shared" si="3"/>
        <v>257537.94015750001</v>
      </c>
      <c r="BZ17" s="5"/>
      <c r="CA17" s="5"/>
      <c r="CB17" s="5">
        <f t="shared" si="39"/>
        <v>533190.51170749997</v>
      </c>
      <c r="CC17" s="5">
        <f t="shared" si="19"/>
        <v>533190.51170749997</v>
      </c>
      <c r="CD17" s="5"/>
      <c r="CE17" s="5"/>
      <c r="CF17" s="5">
        <f t="shared" si="40"/>
        <v>23664.173927500004</v>
      </c>
      <c r="CG17" s="5">
        <f t="shared" si="20"/>
        <v>23664.173927500004</v>
      </c>
      <c r="CH17" s="5"/>
      <c r="CI17" s="5"/>
      <c r="CJ17" s="5">
        <f t="shared" si="41"/>
        <v>26248.8142625</v>
      </c>
      <c r="CK17" s="5">
        <f t="shared" si="21"/>
        <v>26248.8142625</v>
      </c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</row>
    <row r="18" spans="1:108" x14ac:dyDescent="0.2">
      <c r="A18" s="32">
        <v>42826</v>
      </c>
      <c r="C18" s="3">
        <v>4470000</v>
      </c>
      <c r="D18" s="3">
        <v>2192975</v>
      </c>
      <c r="E18" s="3">
        <f t="shared" si="2"/>
        <v>6662975</v>
      </c>
      <c r="G18" s="5">
        <v>673727</v>
      </c>
      <c r="H18" s="5">
        <v>330530</v>
      </c>
      <c r="I18" s="5">
        <f t="shared" si="0"/>
        <v>1004257</v>
      </c>
      <c r="K18" s="5">
        <f t="shared" si="42"/>
        <v>3796272.66</v>
      </c>
      <c r="L18" s="3">
        <f t="shared" si="22"/>
        <v>1862445.4220499997</v>
      </c>
      <c r="M18" s="5">
        <f t="shared" si="4"/>
        <v>5658718.0820499994</v>
      </c>
      <c r="O18" s="5">
        <f t="shared" si="43"/>
        <v>171335.54699999999</v>
      </c>
      <c r="P18" s="5">
        <f t="shared" si="23"/>
        <v>84056.951047499999</v>
      </c>
      <c r="Q18" s="5">
        <f t="shared" si="5"/>
        <v>255392.49804749998</v>
      </c>
      <c r="S18" s="5">
        <f t="shared" si="44"/>
        <v>310466.97899999999</v>
      </c>
      <c r="T18" s="5">
        <f t="shared" si="24"/>
        <v>152314.61370749999</v>
      </c>
      <c r="U18" s="5">
        <f t="shared" si="6"/>
        <v>462781.59270749998</v>
      </c>
      <c r="W18" s="5">
        <f t="shared" si="45"/>
        <v>250163.99699999997</v>
      </c>
      <c r="X18" s="5">
        <f t="shared" si="25"/>
        <v>122730.06517249999</v>
      </c>
      <c r="Y18" s="5">
        <f t="shared" si="7"/>
        <v>372894.06217249995</v>
      </c>
      <c r="AA18" s="5">
        <f t="shared" si="46"/>
        <v>297295.23</v>
      </c>
      <c r="AB18" s="5">
        <f t="shared" si="26"/>
        <v>145852.57427499999</v>
      </c>
      <c r="AC18" s="5">
        <f t="shared" si="8"/>
        <v>443147.804275</v>
      </c>
      <c r="AE18" s="5">
        <f t="shared" si="47"/>
        <v>17757.521999999997</v>
      </c>
      <c r="AF18" s="5">
        <f t="shared" si="27"/>
        <v>8711.8124849999986</v>
      </c>
      <c r="AG18" s="5">
        <f t="shared" si="9"/>
        <v>26469.334484999996</v>
      </c>
      <c r="AI18" s="5">
        <f t="shared" si="48"/>
        <v>1598.472</v>
      </c>
      <c r="AJ18" s="5">
        <f t="shared" si="28"/>
        <v>784.2078600000001</v>
      </c>
      <c r="AK18" s="5">
        <f t="shared" si="10"/>
        <v>2382.6798600000002</v>
      </c>
      <c r="AL18" s="5"/>
      <c r="AM18" s="5">
        <f t="shared" si="49"/>
        <v>327050.23199999996</v>
      </c>
      <c r="AN18" s="5">
        <f t="shared" si="29"/>
        <v>160450.33166</v>
      </c>
      <c r="AO18" s="5">
        <f t="shared" si="11"/>
        <v>487500.56365999999</v>
      </c>
      <c r="AP18" s="5"/>
      <c r="AQ18" s="5">
        <f t="shared" si="50"/>
        <v>11.622</v>
      </c>
      <c r="AR18" s="5">
        <f t="shared" si="30"/>
        <v>5.7017350000000002</v>
      </c>
      <c r="AS18" s="5">
        <f t="shared" si="12"/>
        <v>17.323734999999999</v>
      </c>
      <c r="AT18" s="5"/>
      <c r="AU18" s="5">
        <f t="shared" si="51"/>
        <v>417743.85</v>
      </c>
      <c r="AV18" s="5">
        <f t="shared" si="31"/>
        <v>204944.47862499999</v>
      </c>
      <c r="AW18" s="5">
        <f t="shared" si="1"/>
        <v>622688.32862499997</v>
      </c>
      <c r="AX18" s="5"/>
      <c r="AY18" s="5">
        <f t="shared" si="52"/>
        <v>985.63499999999999</v>
      </c>
      <c r="AZ18" s="5">
        <f t="shared" si="32"/>
        <v>483.55098749999996</v>
      </c>
      <c r="BA18" s="5">
        <f t="shared" si="13"/>
        <v>1469.1859875</v>
      </c>
      <c r="BB18" s="5"/>
      <c r="BC18" s="5">
        <f t="shared" si="53"/>
        <v>175162.761</v>
      </c>
      <c r="BD18" s="5">
        <f t="shared" si="33"/>
        <v>85934.576242499999</v>
      </c>
      <c r="BE18" s="5">
        <f t="shared" si="14"/>
        <v>261097.33724249998</v>
      </c>
      <c r="BF18" s="5"/>
      <c r="BG18" s="5">
        <f t="shared" si="54"/>
        <v>884.16600000000005</v>
      </c>
      <c r="BH18" s="5">
        <f t="shared" si="34"/>
        <v>433.77045500000003</v>
      </c>
      <c r="BI18" s="5">
        <f t="shared" si="15"/>
        <v>1317.936455</v>
      </c>
      <c r="BJ18" s="5"/>
      <c r="BK18" s="5">
        <f t="shared" si="55"/>
        <v>34376.981999999996</v>
      </c>
      <c r="BL18" s="5">
        <f t="shared" si="35"/>
        <v>16865.293535000001</v>
      </c>
      <c r="BM18" s="5">
        <f t="shared" si="16"/>
        <v>51242.275534999993</v>
      </c>
      <c r="BN18" s="5"/>
      <c r="BO18" s="5">
        <f t="shared" si="56"/>
        <v>18301.521000000001</v>
      </c>
      <c r="BP18" s="5">
        <f t="shared" si="36"/>
        <v>8978.6975425000001</v>
      </c>
      <c r="BQ18" s="5">
        <f t="shared" si="17"/>
        <v>27280.218542499999</v>
      </c>
      <c r="BR18" s="5"/>
      <c r="BS18" s="5">
        <f t="shared" si="57"/>
        <v>59636.057999999997</v>
      </c>
      <c r="BT18" s="5">
        <f t="shared" si="37"/>
        <v>29257.356664999999</v>
      </c>
      <c r="BU18" s="5">
        <f t="shared" si="18"/>
        <v>88893.414664999989</v>
      </c>
      <c r="BV18" s="5"/>
      <c r="BW18" s="5">
        <f t="shared" si="58"/>
        <v>524946.51899999997</v>
      </c>
      <c r="BX18" s="5">
        <f t="shared" si="38"/>
        <v>257537.94015750001</v>
      </c>
      <c r="BY18" s="5">
        <f t="shared" si="3"/>
        <v>782484.45915749995</v>
      </c>
      <c r="BZ18" s="5"/>
      <c r="CA18" s="5">
        <f t="shared" si="59"/>
        <v>1086816.5790000001</v>
      </c>
      <c r="CB18" s="5">
        <f t="shared" si="39"/>
        <v>533190.51170749997</v>
      </c>
      <c r="CC18" s="5">
        <f t="shared" si="19"/>
        <v>1620007.0907075</v>
      </c>
      <c r="CD18" s="5"/>
      <c r="CE18" s="5">
        <f t="shared" si="60"/>
        <v>48235.323000000004</v>
      </c>
      <c r="CF18" s="5">
        <f t="shared" si="40"/>
        <v>23664.173927500004</v>
      </c>
      <c r="CG18" s="5">
        <f t="shared" si="20"/>
        <v>71899.496927500004</v>
      </c>
      <c r="CH18" s="5"/>
      <c r="CI18" s="5">
        <f t="shared" si="61"/>
        <v>53503.664999999994</v>
      </c>
      <c r="CJ18" s="5">
        <f t="shared" si="41"/>
        <v>26248.8142625</v>
      </c>
      <c r="CK18" s="5">
        <f t="shared" si="21"/>
        <v>79752.479262499997</v>
      </c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</row>
    <row r="19" spans="1:108" x14ac:dyDescent="0.2">
      <c r="A19" s="32">
        <v>43009</v>
      </c>
      <c r="B19" s="33"/>
      <c r="D19" s="3">
        <v>2081225</v>
      </c>
      <c r="E19" s="3">
        <f t="shared" si="2"/>
        <v>2081225</v>
      </c>
      <c r="H19" s="5">
        <v>313686</v>
      </c>
      <c r="I19" s="5">
        <f t="shared" si="0"/>
        <v>313686</v>
      </c>
      <c r="K19" s="5"/>
      <c r="L19" s="3">
        <f t="shared" si="22"/>
        <v>1767538.6055499997</v>
      </c>
      <c r="M19" s="5">
        <f t="shared" si="4"/>
        <v>1767538.6055499997</v>
      </c>
      <c r="O19" s="5"/>
      <c r="P19" s="5">
        <f t="shared" si="23"/>
        <v>79773.562372500004</v>
      </c>
      <c r="Q19" s="5">
        <f t="shared" si="5"/>
        <v>79773.562372500004</v>
      </c>
      <c r="T19" s="5">
        <f t="shared" si="24"/>
        <v>144552.93923249998</v>
      </c>
      <c r="U19" s="5">
        <f t="shared" si="6"/>
        <v>144552.93923249998</v>
      </c>
      <c r="X19" s="5">
        <f t="shared" si="25"/>
        <v>116475.96524749999</v>
      </c>
      <c r="Y19" s="5">
        <f t="shared" si="7"/>
        <v>116475.96524749999</v>
      </c>
      <c r="AB19" s="5">
        <f t="shared" si="26"/>
        <v>138420.19352500001</v>
      </c>
      <c r="AC19" s="5">
        <f t="shared" si="8"/>
        <v>138420.19352500001</v>
      </c>
      <c r="AE19" s="5"/>
      <c r="AF19" s="5">
        <f t="shared" si="27"/>
        <v>8267.8744349999997</v>
      </c>
      <c r="AG19" s="5">
        <f t="shared" si="9"/>
        <v>8267.8744349999997</v>
      </c>
      <c r="AI19" s="5"/>
      <c r="AJ19" s="5">
        <f t="shared" si="28"/>
        <v>744.24606000000006</v>
      </c>
      <c r="AK19" s="5">
        <f t="shared" si="10"/>
        <v>744.24606000000006</v>
      </c>
      <c r="AL19" s="5"/>
      <c r="AM19" s="5"/>
      <c r="AN19" s="5">
        <f t="shared" si="29"/>
        <v>152274.07585999998</v>
      </c>
      <c r="AO19" s="5">
        <f t="shared" si="11"/>
        <v>152274.07585999998</v>
      </c>
      <c r="AP19" s="5"/>
      <c r="AQ19" s="5"/>
      <c r="AR19" s="5">
        <f t="shared" si="30"/>
        <v>5.4111850000000006</v>
      </c>
      <c r="AS19" s="5">
        <f t="shared" si="12"/>
        <v>5.4111850000000006</v>
      </c>
      <c r="AT19" s="5"/>
      <c r="AU19" s="5"/>
      <c r="AV19" s="5">
        <f t="shared" si="31"/>
        <v>194500.88237499999</v>
      </c>
      <c r="AW19" s="5">
        <f t="shared" si="1"/>
        <v>194500.88237499999</v>
      </c>
      <c r="AX19" s="5"/>
      <c r="AY19" s="5"/>
      <c r="AZ19" s="5">
        <f t="shared" si="32"/>
        <v>458.91011249999997</v>
      </c>
      <c r="BA19" s="5">
        <f t="shared" si="13"/>
        <v>458.91011249999997</v>
      </c>
      <c r="BB19" s="5"/>
      <c r="BC19" s="5"/>
      <c r="BD19" s="5">
        <f t="shared" si="33"/>
        <v>81555.507217499995</v>
      </c>
      <c r="BE19" s="5">
        <f t="shared" si="14"/>
        <v>81555.507217499995</v>
      </c>
      <c r="BF19" s="5"/>
      <c r="BG19" s="5"/>
      <c r="BH19" s="5">
        <f t="shared" si="34"/>
        <v>411.66630500000002</v>
      </c>
      <c r="BI19" s="5">
        <f t="shared" si="15"/>
        <v>411.66630500000002</v>
      </c>
      <c r="BJ19" s="5"/>
      <c r="BK19" s="5"/>
      <c r="BL19" s="5">
        <f t="shared" si="35"/>
        <v>16005.868984999999</v>
      </c>
      <c r="BM19" s="5">
        <f t="shared" si="16"/>
        <v>16005.868984999999</v>
      </c>
      <c r="BN19" s="5"/>
      <c r="BO19" s="5"/>
      <c r="BP19" s="5">
        <f t="shared" si="36"/>
        <v>8521.1595175000002</v>
      </c>
      <c r="BQ19" s="5">
        <f t="shared" si="17"/>
        <v>8521.1595175000002</v>
      </c>
      <c r="BR19" s="5"/>
      <c r="BS19" s="5"/>
      <c r="BT19" s="5">
        <f t="shared" si="37"/>
        <v>27766.455214999998</v>
      </c>
      <c r="BU19" s="5">
        <f t="shared" si="18"/>
        <v>27766.455214999998</v>
      </c>
      <c r="BV19" s="5"/>
      <c r="BW19" s="5"/>
      <c r="BX19" s="5">
        <f t="shared" si="38"/>
        <v>244414.27718250002</v>
      </c>
      <c r="BY19" s="5">
        <f t="shared" si="3"/>
        <v>244414.27718250002</v>
      </c>
      <c r="BZ19" s="5"/>
      <c r="CA19" s="5"/>
      <c r="CB19" s="5">
        <f t="shared" si="39"/>
        <v>506020.09723250003</v>
      </c>
      <c r="CC19" s="5">
        <f t="shared" si="19"/>
        <v>506020.09723250003</v>
      </c>
      <c r="CD19" s="5"/>
      <c r="CE19" s="5"/>
      <c r="CF19" s="5">
        <f t="shared" si="40"/>
        <v>22458.290852500002</v>
      </c>
      <c r="CG19" s="5">
        <f t="shared" si="20"/>
        <v>22458.290852500002</v>
      </c>
      <c r="CH19" s="5"/>
      <c r="CI19" s="5"/>
      <c r="CJ19" s="5">
        <f t="shared" si="41"/>
        <v>24911.222637499999</v>
      </c>
      <c r="CK19" s="5">
        <f t="shared" si="21"/>
        <v>24911.222637499999</v>
      </c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</row>
    <row r="20" spans="1:108" x14ac:dyDescent="0.2">
      <c r="A20" s="32">
        <v>43191</v>
      </c>
      <c r="C20" s="3">
        <v>4690000</v>
      </c>
      <c r="D20" s="3">
        <v>2081225</v>
      </c>
      <c r="E20" s="3">
        <f t="shared" si="2"/>
        <v>6771225</v>
      </c>
      <c r="G20" s="5">
        <v>706886</v>
      </c>
      <c r="H20" s="5">
        <v>313686</v>
      </c>
      <c r="I20" s="5">
        <f t="shared" si="0"/>
        <v>1020572</v>
      </c>
      <c r="K20" s="5">
        <f t="shared" si="42"/>
        <v>3983113.82</v>
      </c>
      <c r="L20" s="3">
        <f t="shared" si="22"/>
        <v>1767538.6055499997</v>
      </c>
      <c r="M20" s="5">
        <f t="shared" si="4"/>
        <v>5750652.4255499998</v>
      </c>
      <c r="O20" s="5">
        <f t="shared" si="43"/>
        <v>179768.16899999999</v>
      </c>
      <c r="P20" s="5">
        <f t="shared" si="23"/>
        <v>79773.562372500004</v>
      </c>
      <c r="Q20" s="5">
        <f t="shared" si="5"/>
        <v>259541.73137250001</v>
      </c>
      <c r="S20" s="5">
        <f t="shared" si="44"/>
        <v>325747.23299999995</v>
      </c>
      <c r="T20" s="5">
        <f t="shared" si="24"/>
        <v>144552.93923249998</v>
      </c>
      <c r="U20" s="5">
        <f t="shared" si="6"/>
        <v>470300.17223249993</v>
      </c>
      <c r="W20" s="5">
        <f t="shared" si="45"/>
        <v>262476.31899999996</v>
      </c>
      <c r="X20" s="5">
        <f t="shared" si="25"/>
        <v>116475.96524749999</v>
      </c>
      <c r="Y20" s="5">
        <f t="shared" si="7"/>
        <v>378952.28424749995</v>
      </c>
      <c r="AA20" s="5">
        <f t="shared" si="46"/>
        <v>311927.21000000002</v>
      </c>
      <c r="AB20" s="5">
        <f t="shared" si="26"/>
        <v>138420.19352500001</v>
      </c>
      <c r="AC20" s="5">
        <f t="shared" si="8"/>
        <v>450347.40352500003</v>
      </c>
      <c r="AE20" s="5">
        <f t="shared" si="47"/>
        <v>18631.493999999999</v>
      </c>
      <c r="AF20" s="5">
        <f t="shared" si="27"/>
        <v>8267.8744349999997</v>
      </c>
      <c r="AG20" s="5">
        <f t="shared" si="9"/>
        <v>26899.368434999997</v>
      </c>
      <c r="AI20" s="5">
        <f t="shared" si="48"/>
        <v>1677.144</v>
      </c>
      <c r="AJ20" s="5">
        <f t="shared" si="28"/>
        <v>744.24606000000006</v>
      </c>
      <c r="AK20" s="5">
        <f t="shared" si="10"/>
        <v>2421.3900600000002</v>
      </c>
      <c r="AL20" s="5"/>
      <c r="AM20" s="5">
        <f t="shared" si="49"/>
        <v>343146.66399999999</v>
      </c>
      <c r="AN20" s="5">
        <f t="shared" si="29"/>
        <v>152274.07585999998</v>
      </c>
      <c r="AO20" s="5">
        <f t="shared" si="11"/>
        <v>495420.73985999997</v>
      </c>
      <c r="AP20" s="5"/>
      <c r="AQ20" s="5">
        <f t="shared" si="50"/>
        <v>12.194000000000001</v>
      </c>
      <c r="AR20" s="5">
        <f t="shared" si="30"/>
        <v>5.4111850000000006</v>
      </c>
      <c r="AS20" s="5">
        <f t="shared" si="12"/>
        <v>17.605185000000002</v>
      </c>
      <c r="AT20" s="5"/>
      <c r="AU20" s="5">
        <f t="shared" si="51"/>
        <v>438303.95</v>
      </c>
      <c r="AV20" s="5">
        <f t="shared" si="31"/>
        <v>194500.88237499999</v>
      </c>
      <c r="AW20" s="5">
        <f t="shared" si="1"/>
        <v>632804.832375</v>
      </c>
      <c r="AX20" s="5"/>
      <c r="AY20" s="5">
        <f t="shared" si="52"/>
        <v>1034.145</v>
      </c>
      <c r="AZ20" s="5">
        <f t="shared" si="32"/>
        <v>458.91011249999997</v>
      </c>
      <c r="BA20" s="5">
        <f t="shared" si="13"/>
        <v>1493.0551125</v>
      </c>
      <c r="BB20" s="5"/>
      <c r="BC20" s="5">
        <f t="shared" si="53"/>
        <v>183783.747</v>
      </c>
      <c r="BD20" s="5">
        <f t="shared" si="33"/>
        <v>81555.507217499995</v>
      </c>
      <c r="BE20" s="5">
        <f t="shared" si="14"/>
        <v>265339.25421749998</v>
      </c>
      <c r="BF20" s="5"/>
      <c r="BG20" s="5">
        <f t="shared" si="54"/>
        <v>927.68200000000002</v>
      </c>
      <c r="BH20" s="5">
        <f t="shared" si="34"/>
        <v>411.66630500000002</v>
      </c>
      <c r="BI20" s="5">
        <f t="shared" si="15"/>
        <v>1339.348305</v>
      </c>
      <c r="BJ20" s="5"/>
      <c r="BK20" s="5">
        <f t="shared" si="55"/>
        <v>36068.913999999997</v>
      </c>
      <c r="BL20" s="5">
        <f t="shared" si="35"/>
        <v>16005.868984999999</v>
      </c>
      <c r="BM20" s="5">
        <f t="shared" si="16"/>
        <v>52074.782984999998</v>
      </c>
      <c r="BN20" s="5"/>
      <c r="BO20" s="5">
        <f t="shared" si="56"/>
        <v>19202.267000000003</v>
      </c>
      <c r="BP20" s="5">
        <f t="shared" si="36"/>
        <v>8521.1595175000002</v>
      </c>
      <c r="BQ20" s="5">
        <f t="shared" si="17"/>
        <v>27723.426517500004</v>
      </c>
      <c r="BR20" s="5"/>
      <c r="BS20" s="5">
        <f t="shared" si="57"/>
        <v>62571.165999999997</v>
      </c>
      <c r="BT20" s="5">
        <f t="shared" si="37"/>
        <v>27766.455214999998</v>
      </c>
      <c r="BU20" s="5">
        <f t="shared" si="18"/>
        <v>90337.621214999992</v>
      </c>
      <c r="BV20" s="5"/>
      <c r="BW20" s="5">
        <f t="shared" si="58"/>
        <v>550782.81300000008</v>
      </c>
      <c r="BX20" s="5">
        <f t="shared" si="38"/>
        <v>244414.27718250002</v>
      </c>
      <c r="BY20" s="5">
        <f t="shared" si="3"/>
        <v>795197.09018250008</v>
      </c>
      <c r="BZ20" s="5"/>
      <c r="CA20" s="5">
        <f t="shared" si="59"/>
        <v>1140306.433</v>
      </c>
      <c r="CB20" s="5">
        <f t="shared" si="39"/>
        <v>506020.09723250003</v>
      </c>
      <c r="CC20" s="5">
        <f t="shared" si="19"/>
        <v>1646326.5302325001</v>
      </c>
      <c r="CD20" s="5"/>
      <c r="CE20" s="5">
        <f t="shared" si="60"/>
        <v>50609.321000000004</v>
      </c>
      <c r="CF20" s="5">
        <f t="shared" si="40"/>
        <v>22458.290852500002</v>
      </c>
      <c r="CG20" s="5">
        <f t="shared" si="20"/>
        <v>73067.611852500006</v>
      </c>
      <c r="CH20" s="5"/>
      <c r="CI20" s="5">
        <f t="shared" si="61"/>
        <v>56136.954999999994</v>
      </c>
      <c r="CJ20" s="5">
        <f t="shared" si="41"/>
        <v>24911.222637499999</v>
      </c>
      <c r="CK20" s="5">
        <f t="shared" si="21"/>
        <v>81048.17763749999</v>
      </c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</row>
    <row r="21" spans="1:108" x14ac:dyDescent="0.2">
      <c r="A21" s="32">
        <v>43374</v>
      </c>
      <c r="D21" s="3">
        <v>1963975</v>
      </c>
      <c r="E21" s="3">
        <f t="shared" si="2"/>
        <v>1963975</v>
      </c>
      <c r="H21" s="5">
        <v>296014</v>
      </c>
      <c r="I21" s="5">
        <f t="shared" si="0"/>
        <v>296014</v>
      </c>
      <c r="K21" s="5"/>
      <c r="L21" s="3">
        <f t="shared" si="22"/>
        <v>1667960.7600499997</v>
      </c>
      <c r="M21" s="5">
        <f t="shared" si="4"/>
        <v>1667960.7600499997</v>
      </c>
      <c r="O21" s="5"/>
      <c r="P21" s="5">
        <f t="shared" si="23"/>
        <v>75279.358147499996</v>
      </c>
      <c r="Q21" s="5">
        <f t="shared" si="5"/>
        <v>75279.358147499996</v>
      </c>
      <c r="T21" s="5">
        <f t="shared" si="24"/>
        <v>136409.25840749999</v>
      </c>
      <c r="U21" s="5">
        <f t="shared" si="6"/>
        <v>136409.25840749999</v>
      </c>
      <c r="X21" s="5">
        <f t="shared" si="25"/>
        <v>109914.05727249999</v>
      </c>
      <c r="Y21" s="5">
        <f t="shared" si="7"/>
        <v>109914.05727249999</v>
      </c>
      <c r="AB21" s="5">
        <f t="shared" si="26"/>
        <v>130622.01327499999</v>
      </c>
      <c r="AC21" s="5">
        <f t="shared" si="8"/>
        <v>130622.01327499999</v>
      </c>
      <c r="AE21" s="5"/>
      <c r="AF21" s="5">
        <f t="shared" si="27"/>
        <v>7802.0870849999992</v>
      </c>
      <c r="AG21" s="5">
        <f t="shared" si="9"/>
        <v>7802.0870849999992</v>
      </c>
      <c r="AI21" s="5"/>
      <c r="AJ21" s="5">
        <f t="shared" si="28"/>
        <v>702.31745999999998</v>
      </c>
      <c r="AK21" s="5">
        <f t="shared" si="10"/>
        <v>702.31745999999998</v>
      </c>
      <c r="AL21" s="5"/>
      <c r="AM21" s="5"/>
      <c r="AN21" s="5">
        <f t="shared" si="29"/>
        <v>143695.40925999999</v>
      </c>
      <c r="AO21" s="5">
        <f t="shared" si="11"/>
        <v>143695.40925999999</v>
      </c>
      <c r="AP21" s="5"/>
      <c r="AQ21" s="5"/>
      <c r="AR21" s="5">
        <f t="shared" si="30"/>
        <v>5.1063350000000005</v>
      </c>
      <c r="AS21" s="5">
        <f t="shared" si="12"/>
        <v>5.1063350000000005</v>
      </c>
      <c r="AT21" s="5"/>
      <c r="AU21" s="5"/>
      <c r="AV21" s="5">
        <f t="shared" si="31"/>
        <v>183543.28362499998</v>
      </c>
      <c r="AW21" s="5">
        <f t="shared" si="1"/>
        <v>183543.28362499998</v>
      </c>
      <c r="AX21" s="5"/>
      <c r="AY21" s="5"/>
      <c r="AZ21" s="5">
        <f t="shared" si="32"/>
        <v>433.0564875</v>
      </c>
      <c r="BA21" s="5">
        <f t="shared" si="13"/>
        <v>433.0564875</v>
      </c>
      <c r="BB21" s="5"/>
      <c r="BC21" s="5"/>
      <c r="BD21" s="5">
        <f t="shared" si="33"/>
        <v>76960.913542499999</v>
      </c>
      <c r="BE21" s="5">
        <f t="shared" si="14"/>
        <v>76960.913542499999</v>
      </c>
      <c r="BF21" s="5"/>
      <c r="BG21" s="5"/>
      <c r="BH21" s="5">
        <f t="shared" si="34"/>
        <v>388.47425500000003</v>
      </c>
      <c r="BI21" s="5">
        <f t="shared" si="15"/>
        <v>388.47425500000003</v>
      </c>
      <c r="BJ21" s="5"/>
      <c r="BK21" s="5"/>
      <c r="BL21" s="5">
        <f t="shared" si="35"/>
        <v>15104.146134999999</v>
      </c>
      <c r="BM21" s="5">
        <f t="shared" si="16"/>
        <v>15104.146134999999</v>
      </c>
      <c r="BN21" s="5"/>
      <c r="BO21" s="5"/>
      <c r="BP21" s="5">
        <f t="shared" si="36"/>
        <v>8041.1028425000004</v>
      </c>
      <c r="BQ21" s="5">
        <f t="shared" si="17"/>
        <v>8041.1028425000004</v>
      </c>
      <c r="BR21" s="5"/>
      <c r="BS21" s="5"/>
      <c r="BT21" s="5">
        <f t="shared" si="37"/>
        <v>26202.176065</v>
      </c>
      <c r="BU21" s="5">
        <f t="shared" si="18"/>
        <v>26202.176065</v>
      </c>
      <c r="BV21" s="5"/>
      <c r="BW21" s="5"/>
      <c r="BX21" s="5">
        <f t="shared" si="38"/>
        <v>230644.70685750002</v>
      </c>
      <c r="BY21" s="5">
        <f t="shared" si="3"/>
        <v>230644.70685750002</v>
      </c>
      <c r="BZ21" s="5"/>
      <c r="CA21" s="5"/>
      <c r="CB21" s="5">
        <f t="shared" si="39"/>
        <v>477512.4364075</v>
      </c>
      <c r="CC21" s="5">
        <f t="shared" si="19"/>
        <v>477512.4364075</v>
      </c>
      <c r="CD21" s="5"/>
      <c r="CE21" s="5"/>
      <c r="CF21" s="5">
        <f t="shared" si="40"/>
        <v>21193.057827500001</v>
      </c>
      <c r="CG21" s="5">
        <f t="shared" si="20"/>
        <v>21193.057827500001</v>
      </c>
      <c r="CH21" s="5"/>
      <c r="CI21" s="5"/>
      <c r="CJ21" s="5">
        <f t="shared" si="41"/>
        <v>23507.798762499999</v>
      </c>
      <c r="CK21" s="5">
        <f t="shared" si="21"/>
        <v>23507.798762499999</v>
      </c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</row>
    <row r="22" spans="1:108" x14ac:dyDescent="0.2">
      <c r="A22" s="32">
        <v>43556</v>
      </c>
      <c r="C22" s="3">
        <v>4925000</v>
      </c>
      <c r="D22" s="3">
        <v>1963975</v>
      </c>
      <c r="E22" s="3">
        <f t="shared" si="2"/>
        <v>6888975</v>
      </c>
      <c r="G22" s="5">
        <v>742306</v>
      </c>
      <c r="H22" s="5">
        <v>296014</v>
      </c>
      <c r="I22" s="5">
        <f t="shared" si="0"/>
        <v>1038320</v>
      </c>
      <c r="K22" s="5">
        <f t="shared" si="42"/>
        <v>4182694.15</v>
      </c>
      <c r="L22" s="3">
        <f t="shared" si="22"/>
        <v>1667960.7600499997</v>
      </c>
      <c r="M22" s="5">
        <f t="shared" si="4"/>
        <v>5850654.9100499991</v>
      </c>
      <c r="O22" s="5">
        <f t="shared" si="43"/>
        <v>188775.74249999999</v>
      </c>
      <c r="P22" s="5">
        <f t="shared" si="23"/>
        <v>75279.358147499996</v>
      </c>
      <c r="Q22" s="5">
        <f t="shared" si="5"/>
        <v>264055.10064750002</v>
      </c>
      <c r="S22" s="5">
        <f t="shared" si="44"/>
        <v>342069.32249999995</v>
      </c>
      <c r="T22" s="5">
        <f t="shared" si="24"/>
        <v>136409.25840749999</v>
      </c>
      <c r="U22" s="5">
        <f t="shared" si="6"/>
        <v>478478.58090749994</v>
      </c>
      <c r="W22" s="5">
        <f t="shared" si="45"/>
        <v>275628.11749999999</v>
      </c>
      <c r="X22" s="5">
        <f t="shared" si="25"/>
        <v>109914.05727249999</v>
      </c>
      <c r="Y22" s="5">
        <f t="shared" si="7"/>
        <v>385542.1747725</v>
      </c>
      <c r="AA22" s="5">
        <f t="shared" si="46"/>
        <v>327556.82500000001</v>
      </c>
      <c r="AB22" s="5">
        <f t="shared" si="26"/>
        <v>130622.01327499999</v>
      </c>
      <c r="AC22" s="5">
        <f t="shared" si="8"/>
        <v>458178.83827499999</v>
      </c>
      <c r="AE22" s="5">
        <f t="shared" si="47"/>
        <v>19565.055</v>
      </c>
      <c r="AF22" s="5">
        <f t="shared" si="27"/>
        <v>7802.0870849999992</v>
      </c>
      <c r="AG22" s="5">
        <f t="shared" si="9"/>
        <v>27367.142084999999</v>
      </c>
      <c r="AI22" s="5">
        <f t="shared" si="48"/>
        <v>1761.18</v>
      </c>
      <c r="AJ22" s="5">
        <f t="shared" si="28"/>
        <v>702.31745999999998</v>
      </c>
      <c r="AK22" s="5">
        <f t="shared" si="10"/>
        <v>2463.49746</v>
      </c>
      <c r="AL22" s="5"/>
      <c r="AM22" s="5">
        <f t="shared" si="49"/>
        <v>360340.57999999996</v>
      </c>
      <c r="AN22" s="5">
        <f t="shared" si="29"/>
        <v>143695.40925999999</v>
      </c>
      <c r="AO22" s="5">
        <f t="shared" si="11"/>
        <v>504035.98925999994</v>
      </c>
      <c r="AP22" s="5"/>
      <c r="AQ22" s="5">
        <f t="shared" si="50"/>
        <v>12.805</v>
      </c>
      <c r="AR22" s="5">
        <f t="shared" si="30"/>
        <v>5.1063350000000005</v>
      </c>
      <c r="AS22" s="5">
        <f t="shared" si="12"/>
        <v>17.911335000000001</v>
      </c>
      <c r="AT22" s="5"/>
      <c r="AU22" s="5">
        <f t="shared" si="51"/>
        <v>460265.875</v>
      </c>
      <c r="AV22" s="5">
        <f t="shared" si="31"/>
        <v>183543.28362499998</v>
      </c>
      <c r="AW22" s="5">
        <f t="shared" si="1"/>
        <v>643809.15862499992</v>
      </c>
      <c r="AX22" s="5"/>
      <c r="AY22" s="5">
        <f t="shared" si="52"/>
        <v>1085.9624999999999</v>
      </c>
      <c r="AZ22" s="5">
        <f t="shared" si="32"/>
        <v>433.0564875</v>
      </c>
      <c r="BA22" s="5">
        <f t="shared" si="13"/>
        <v>1519.0189874999999</v>
      </c>
      <c r="BB22" s="5"/>
      <c r="BC22" s="5">
        <f t="shared" si="53"/>
        <v>192992.5275</v>
      </c>
      <c r="BD22" s="5">
        <f t="shared" si="33"/>
        <v>76960.913542499999</v>
      </c>
      <c r="BE22" s="5">
        <f t="shared" si="14"/>
        <v>269953.44104249997</v>
      </c>
      <c r="BF22" s="5"/>
      <c r="BG22" s="5">
        <f t="shared" si="54"/>
        <v>974.16500000000008</v>
      </c>
      <c r="BH22" s="5">
        <f t="shared" si="34"/>
        <v>388.47425500000003</v>
      </c>
      <c r="BI22" s="5">
        <f t="shared" si="15"/>
        <v>1362.639255</v>
      </c>
      <c r="BJ22" s="5"/>
      <c r="BK22" s="5">
        <f t="shared" si="55"/>
        <v>37876.205000000002</v>
      </c>
      <c r="BL22" s="5">
        <f t="shared" si="35"/>
        <v>15104.146134999999</v>
      </c>
      <c r="BM22" s="5">
        <f t="shared" si="16"/>
        <v>52980.351135000004</v>
      </c>
      <c r="BN22" s="5"/>
      <c r="BO22" s="5">
        <f t="shared" si="56"/>
        <v>20164.427500000002</v>
      </c>
      <c r="BP22" s="5">
        <f t="shared" si="36"/>
        <v>8041.1028425000004</v>
      </c>
      <c r="BQ22" s="5">
        <f t="shared" si="17"/>
        <v>28205.530342500002</v>
      </c>
      <c r="BR22" s="5"/>
      <c r="BS22" s="5">
        <f t="shared" si="57"/>
        <v>65706.395000000004</v>
      </c>
      <c r="BT22" s="5">
        <f t="shared" si="37"/>
        <v>26202.176065</v>
      </c>
      <c r="BU22" s="5">
        <f t="shared" si="18"/>
        <v>91908.571064999996</v>
      </c>
      <c r="BV22" s="5"/>
      <c r="BW22" s="5">
        <f t="shared" si="58"/>
        <v>578380.67249999999</v>
      </c>
      <c r="BX22" s="5">
        <f t="shared" si="38"/>
        <v>230644.70685750002</v>
      </c>
      <c r="BY22" s="5">
        <f t="shared" si="3"/>
        <v>809025.3793575</v>
      </c>
      <c r="BZ22" s="5"/>
      <c r="CA22" s="5">
        <f t="shared" si="59"/>
        <v>1197443.3225</v>
      </c>
      <c r="CB22" s="5">
        <f t="shared" si="39"/>
        <v>477512.4364075</v>
      </c>
      <c r="CC22" s="5">
        <f t="shared" si="19"/>
        <v>1674955.7589075</v>
      </c>
      <c r="CD22" s="5"/>
      <c r="CE22" s="5">
        <f t="shared" si="60"/>
        <v>53145.182500000003</v>
      </c>
      <c r="CF22" s="5">
        <f t="shared" si="40"/>
        <v>21193.057827500001</v>
      </c>
      <c r="CG22" s="5">
        <f t="shared" si="20"/>
        <v>74338.240327500011</v>
      </c>
      <c r="CH22" s="5"/>
      <c r="CI22" s="5">
        <f t="shared" si="61"/>
        <v>58949.787499999999</v>
      </c>
      <c r="CJ22" s="5">
        <f t="shared" si="41"/>
        <v>23507.798762499999</v>
      </c>
      <c r="CK22" s="5">
        <f t="shared" si="21"/>
        <v>82457.586262500001</v>
      </c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</row>
    <row r="23" spans="1:108" x14ac:dyDescent="0.2">
      <c r="A23" s="32">
        <v>43739</v>
      </c>
      <c r="D23" s="3">
        <v>1840850</v>
      </c>
      <c r="E23" s="3">
        <f t="shared" si="2"/>
        <v>1840850</v>
      </c>
      <c r="H23" s="5">
        <v>277457</v>
      </c>
      <c r="I23" s="5">
        <f t="shared" si="0"/>
        <v>277457</v>
      </c>
      <c r="K23" s="5"/>
      <c r="L23" s="3">
        <f t="shared" si="22"/>
        <v>1563393.4063000001</v>
      </c>
      <c r="M23" s="5">
        <f t="shared" si="4"/>
        <v>1563393.4063000001</v>
      </c>
      <c r="O23" s="5"/>
      <c r="P23" s="5">
        <f t="shared" si="23"/>
        <v>70559.964584999994</v>
      </c>
      <c r="Q23" s="5">
        <f t="shared" si="5"/>
        <v>70559.964584999994</v>
      </c>
      <c r="T23" s="5">
        <f t="shared" si="24"/>
        <v>127857.52534499999</v>
      </c>
      <c r="U23" s="5">
        <f t="shared" si="6"/>
        <v>127857.52534499999</v>
      </c>
      <c r="X23" s="5">
        <f t="shared" si="25"/>
        <v>103023.354335</v>
      </c>
      <c r="Y23" s="5">
        <f t="shared" si="7"/>
        <v>103023.354335</v>
      </c>
      <c r="AB23" s="5">
        <f t="shared" si="26"/>
        <v>122433.09264999999</v>
      </c>
      <c r="AC23" s="5">
        <f t="shared" si="8"/>
        <v>122433.09264999999</v>
      </c>
      <c r="AE23" s="5"/>
      <c r="AF23" s="5">
        <f t="shared" si="27"/>
        <v>7312.9607099999994</v>
      </c>
      <c r="AG23" s="5">
        <f t="shared" si="9"/>
        <v>7312.9607099999994</v>
      </c>
      <c r="AI23" s="5"/>
      <c r="AJ23" s="5">
        <f t="shared" si="28"/>
        <v>658.28796</v>
      </c>
      <c r="AK23" s="5">
        <f t="shared" si="10"/>
        <v>658.28796</v>
      </c>
      <c r="AL23" s="5"/>
      <c r="AM23" s="5"/>
      <c r="AN23" s="5">
        <f t="shared" si="29"/>
        <v>134686.89476</v>
      </c>
      <c r="AO23" s="5">
        <f t="shared" si="11"/>
        <v>134686.89476</v>
      </c>
      <c r="AP23" s="5"/>
      <c r="AQ23" s="5"/>
      <c r="AR23" s="5">
        <f t="shared" si="30"/>
        <v>4.7862100000000005</v>
      </c>
      <c r="AS23" s="5">
        <f t="shared" si="12"/>
        <v>4.7862100000000005</v>
      </c>
      <c r="AT23" s="5"/>
      <c r="AU23" s="5"/>
      <c r="AV23" s="5">
        <f t="shared" si="31"/>
        <v>172036.63675000001</v>
      </c>
      <c r="AW23" s="5">
        <f t="shared" si="1"/>
        <v>172036.63675000001</v>
      </c>
      <c r="AX23" s="5"/>
      <c r="AY23" s="5"/>
      <c r="AZ23" s="5">
        <f t="shared" si="32"/>
        <v>405.90742499999999</v>
      </c>
      <c r="BA23" s="5">
        <f t="shared" si="13"/>
        <v>405.90742499999999</v>
      </c>
      <c r="BB23" s="5"/>
      <c r="BC23" s="5"/>
      <c r="BD23" s="5">
        <f t="shared" si="33"/>
        <v>72136.100355000002</v>
      </c>
      <c r="BE23" s="5">
        <f t="shared" si="14"/>
        <v>72136.100355000002</v>
      </c>
      <c r="BF23" s="5"/>
      <c r="BG23" s="5"/>
      <c r="BH23" s="5">
        <f t="shared" si="34"/>
        <v>364.12013000000002</v>
      </c>
      <c r="BI23" s="5">
        <f t="shared" si="15"/>
        <v>364.12013000000002</v>
      </c>
      <c r="BJ23" s="5"/>
      <c r="BK23" s="5"/>
      <c r="BL23" s="5">
        <f t="shared" si="35"/>
        <v>14157.24101</v>
      </c>
      <c r="BM23" s="5">
        <f t="shared" si="16"/>
        <v>14157.24101</v>
      </c>
      <c r="BN23" s="5"/>
      <c r="BO23" s="5"/>
      <c r="BP23" s="5">
        <f t="shared" si="36"/>
        <v>7536.9921550000008</v>
      </c>
      <c r="BQ23" s="5">
        <f t="shared" si="17"/>
        <v>7536.9921550000008</v>
      </c>
      <c r="BR23" s="5"/>
      <c r="BS23" s="5"/>
      <c r="BT23" s="5">
        <f t="shared" si="37"/>
        <v>24559.516189999998</v>
      </c>
      <c r="BU23" s="5">
        <f t="shared" si="18"/>
        <v>24559.516189999998</v>
      </c>
      <c r="BV23" s="5"/>
      <c r="BW23" s="5"/>
      <c r="BX23" s="5">
        <f t="shared" si="38"/>
        <v>216185.19004500002</v>
      </c>
      <c r="BY23" s="5">
        <f t="shared" si="3"/>
        <v>216185.19004500002</v>
      </c>
      <c r="BZ23" s="5"/>
      <c r="CA23" s="5"/>
      <c r="CB23" s="5">
        <f t="shared" si="39"/>
        <v>447576.35334500001</v>
      </c>
      <c r="CC23" s="5">
        <f t="shared" si="19"/>
        <v>447576.35334500001</v>
      </c>
      <c r="CD23" s="5"/>
      <c r="CE23" s="5"/>
      <c r="CF23" s="5">
        <f t="shared" si="40"/>
        <v>19864.428265000002</v>
      </c>
      <c r="CG23" s="5">
        <f t="shared" si="20"/>
        <v>19864.428265000002</v>
      </c>
      <c r="CH23" s="5"/>
      <c r="CI23" s="5"/>
      <c r="CJ23" s="5">
        <f t="shared" si="41"/>
        <v>22034.054075</v>
      </c>
      <c r="CK23" s="5">
        <f t="shared" si="21"/>
        <v>22034.054075</v>
      </c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</row>
    <row r="24" spans="1:108" x14ac:dyDescent="0.2">
      <c r="A24" s="32">
        <v>43922</v>
      </c>
      <c r="C24" s="3">
        <v>5170000</v>
      </c>
      <c r="D24" s="3">
        <v>1840850</v>
      </c>
      <c r="E24" s="3">
        <f t="shared" si="2"/>
        <v>7010850</v>
      </c>
      <c r="G24" s="5">
        <v>779233</v>
      </c>
      <c r="H24" s="5">
        <v>277457</v>
      </c>
      <c r="I24" s="5">
        <f t="shared" si="0"/>
        <v>1056690</v>
      </c>
      <c r="K24" s="5">
        <f t="shared" si="42"/>
        <v>4390767.2600000007</v>
      </c>
      <c r="L24" s="3">
        <f t="shared" si="22"/>
        <v>1563393.4063000001</v>
      </c>
      <c r="M24" s="5">
        <f t="shared" si="4"/>
        <v>5954160.6663000006</v>
      </c>
      <c r="O24" s="5">
        <f t="shared" si="43"/>
        <v>198166.617</v>
      </c>
      <c r="P24" s="5">
        <f t="shared" si="23"/>
        <v>70559.964584999994</v>
      </c>
      <c r="Q24" s="5">
        <f t="shared" si="5"/>
        <v>268726.58158499998</v>
      </c>
      <c r="S24" s="5">
        <f t="shared" si="44"/>
        <v>359085.96899999998</v>
      </c>
      <c r="T24" s="5">
        <f t="shared" si="24"/>
        <v>127857.52534499999</v>
      </c>
      <c r="U24" s="5">
        <f t="shared" si="6"/>
        <v>486943.49434499996</v>
      </c>
      <c r="W24" s="5">
        <f t="shared" si="45"/>
        <v>289339.56699999998</v>
      </c>
      <c r="X24" s="5">
        <f t="shared" si="25"/>
        <v>103023.354335</v>
      </c>
      <c r="Y24" s="5">
        <f t="shared" si="7"/>
        <v>392362.92133499996</v>
      </c>
      <c r="AA24" s="5">
        <f t="shared" si="46"/>
        <v>343851.52999999997</v>
      </c>
      <c r="AB24" s="5">
        <f t="shared" si="26"/>
        <v>122433.09264999999</v>
      </c>
      <c r="AC24" s="5">
        <f t="shared" si="8"/>
        <v>466284.62264999998</v>
      </c>
      <c r="AE24" s="5">
        <f t="shared" si="47"/>
        <v>20538.341999999997</v>
      </c>
      <c r="AF24" s="5">
        <f t="shared" si="27"/>
        <v>7312.9607099999994</v>
      </c>
      <c r="AG24" s="5">
        <f t="shared" si="9"/>
        <v>27851.302709999996</v>
      </c>
      <c r="AI24" s="5">
        <f t="shared" si="48"/>
        <v>1848.7920000000001</v>
      </c>
      <c r="AJ24" s="5">
        <f t="shared" si="28"/>
        <v>658.28796</v>
      </c>
      <c r="AK24" s="5">
        <f t="shared" si="10"/>
        <v>2507.07996</v>
      </c>
      <c r="AL24" s="5"/>
      <c r="AM24" s="5">
        <f t="shared" si="49"/>
        <v>378266.152</v>
      </c>
      <c r="AN24" s="5">
        <f t="shared" si="29"/>
        <v>134686.89476</v>
      </c>
      <c r="AO24" s="5">
        <f t="shared" si="11"/>
        <v>512953.04676</v>
      </c>
      <c r="AP24" s="5"/>
      <c r="AQ24" s="5">
        <f t="shared" si="50"/>
        <v>13.442</v>
      </c>
      <c r="AR24" s="5">
        <f t="shared" si="30"/>
        <v>4.7862100000000005</v>
      </c>
      <c r="AS24" s="5">
        <f t="shared" si="12"/>
        <v>18.228210000000001</v>
      </c>
      <c r="AT24" s="5"/>
      <c r="AU24" s="5">
        <f t="shared" si="51"/>
        <v>483162.35</v>
      </c>
      <c r="AV24" s="5">
        <f t="shared" si="31"/>
        <v>172036.63675000001</v>
      </c>
      <c r="AW24" s="5">
        <f t="shared" si="1"/>
        <v>655198.98674999992</v>
      </c>
      <c r="AX24" s="5"/>
      <c r="AY24" s="5">
        <f t="shared" si="52"/>
        <v>1139.9849999999999</v>
      </c>
      <c r="AZ24" s="5">
        <f t="shared" si="32"/>
        <v>405.90742499999999</v>
      </c>
      <c r="BA24" s="5">
        <f t="shared" si="13"/>
        <v>1545.892425</v>
      </c>
      <c r="BB24" s="5"/>
      <c r="BC24" s="5">
        <f t="shared" si="53"/>
        <v>202593.171</v>
      </c>
      <c r="BD24" s="5">
        <f t="shared" si="33"/>
        <v>72136.100355000002</v>
      </c>
      <c r="BE24" s="5">
        <f t="shared" si="14"/>
        <v>274729.27135499998</v>
      </c>
      <c r="BF24" s="5"/>
      <c r="BG24" s="5">
        <f t="shared" si="54"/>
        <v>1022.6260000000001</v>
      </c>
      <c r="BH24" s="5">
        <f t="shared" si="34"/>
        <v>364.12013000000002</v>
      </c>
      <c r="BI24" s="5">
        <f t="shared" si="15"/>
        <v>1386.74613</v>
      </c>
      <c r="BJ24" s="5"/>
      <c r="BK24" s="5">
        <f t="shared" si="55"/>
        <v>39760.402000000002</v>
      </c>
      <c r="BL24" s="5">
        <f t="shared" si="35"/>
        <v>14157.24101</v>
      </c>
      <c r="BM24" s="5">
        <f t="shared" si="16"/>
        <v>53917.64301</v>
      </c>
      <c r="BN24" s="5"/>
      <c r="BO24" s="5">
        <f t="shared" si="56"/>
        <v>21167.531000000003</v>
      </c>
      <c r="BP24" s="5">
        <f t="shared" si="36"/>
        <v>7536.9921550000008</v>
      </c>
      <c r="BQ24" s="5">
        <f t="shared" si="17"/>
        <v>28704.523155000003</v>
      </c>
      <c r="BR24" s="5"/>
      <c r="BS24" s="5">
        <f t="shared" si="57"/>
        <v>68975.038</v>
      </c>
      <c r="BT24" s="5">
        <f t="shared" si="37"/>
        <v>24559.516189999998</v>
      </c>
      <c r="BU24" s="5">
        <f t="shared" si="18"/>
        <v>93534.554189999995</v>
      </c>
      <c r="BV24" s="5"/>
      <c r="BW24" s="5">
        <f t="shared" si="58"/>
        <v>607152.90899999999</v>
      </c>
      <c r="BX24" s="5">
        <f t="shared" si="38"/>
        <v>216185.19004500002</v>
      </c>
      <c r="BY24" s="5">
        <f t="shared" si="3"/>
        <v>823338.09904500004</v>
      </c>
      <c r="BZ24" s="5"/>
      <c r="CA24" s="5">
        <f t="shared" si="59"/>
        <v>1257011.5690000001</v>
      </c>
      <c r="CB24" s="5">
        <f t="shared" si="39"/>
        <v>447576.35334500001</v>
      </c>
      <c r="CC24" s="5">
        <f t="shared" si="19"/>
        <v>1704587.9223450001</v>
      </c>
      <c r="CD24" s="5"/>
      <c r="CE24" s="5">
        <f t="shared" si="60"/>
        <v>55788.953000000001</v>
      </c>
      <c r="CF24" s="5">
        <f t="shared" si="40"/>
        <v>19864.428265000002</v>
      </c>
      <c r="CG24" s="5">
        <f t="shared" si="20"/>
        <v>75653.381265000004</v>
      </c>
      <c r="CH24" s="5"/>
      <c r="CI24" s="5">
        <f t="shared" si="61"/>
        <v>61882.314999999995</v>
      </c>
      <c r="CJ24" s="5">
        <f t="shared" si="41"/>
        <v>22034.054075</v>
      </c>
      <c r="CK24" s="5">
        <f t="shared" si="21"/>
        <v>83916.369074999995</v>
      </c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</row>
    <row r="25" spans="1:108" x14ac:dyDescent="0.2">
      <c r="A25" s="32">
        <v>44105</v>
      </c>
      <c r="D25" s="3">
        <v>1711600</v>
      </c>
      <c r="E25" s="3">
        <f t="shared" si="2"/>
        <v>1711600</v>
      </c>
      <c r="H25" s="5">
        <v>257976</v>
      </c>
      <c r="I25" s="5">
        <f t="shared" si="0"/>
        <v>257976</v>
      </c>
      <c r="K25" s="5"/>
      <c r="L25" s="3">
        <f t="shared" si="22"/>
        <v>1453624.2248</v>
      </c>
      <c r="M25" s="5">
        <f t="shared" si="4"/>
        <v>1453624.2248</v>
      </c>
      <c r="O25" s="5"/>
      <c r="P25" s="5">
        <f t="shared" si="23"/>
        <v>65605.799159999995</v>
      </c>
      <c r="Q25" s="5">
        <f t="shared" si="5"/>
        <v>65605.799159999995</v>
      </c>
      <c r="T25" s="5">
        <f t="shared" si="24"/>
        <v>118880.37611999999</v>
      </c>
      <c r="U25" s="5">
        <f t="shared" si="6"/>
        <v>118880.37611999999</v>
      </c>
      <c r="X25" s="5">
        <f t="shared" si="25"/>
        <v>95789.865160000001</v>
      </c>
      <c r="Y25" s="5">
        <f t="shared" si="7"/>
        <v>95789.865160000001</v>
      </c>
      <c r="AB25" s="5">
        <f t="shared" si="26"/>
        <v>113836.80439999999</v>
      </c>
      <c r="AC25" s="5">
        <f t="shared" si="8"/>
        <v>113836.80439999999</v>
      </c>
      <c r="AE25" s="5"/>
      <c r="AF25" s="5">
        <f t="shared" si="27"/>
        <v>6799.50216</v>
      </c>
      <c r="AG25" s="5">
        <f t="shared" si="9"/>
        <v>6799.50216</v>
      </c>
      <c r="AI25" s="5"/>
      <c r="AJ25" s="5">
        <f t="shared" si="28"/>
        <v>612.06816000000003</v>
      </c>
      <c r="AK25" s="5">
        <f t="shared" si="10"/>
        <v>612.06816000000003</v>
      </c>
      <c r="AL25" s="5"/>
      <c r="AM25" s="5"/>
      <c r="AN25" s="5">
        <f t="shared" si="29"/>
        <v>125230.24096</v>
      </c>
      <c r="AO25" s="5">
        <f t="shared" si="11"/>
        <v>125230.24096</v>
      </c>
      <c r="AP25" s="5"/>
      <c r="AQ25" s="5"/>
      <c r="AR25" s="5">
        <f t="shared" si="30"/>
        <v>4.4501600000000003</v>
      </c>
      <c r="AS25" s="5">
        <f t="shared" si="12"/>
        <v>4.4501600000000003</v>
      </c>
      <c r="AT25" s="5"/>
      <c r="AU25" s="5"/>
      <c r="AV25" s="5">
        <f t="shared" si="31"/>
        <v>159957.57799999998</v>
      </c>
      <c r="AW25" s="5">
        <f t="shared" si="1"/>
        <v>159957.57799999998</v>
      </c>
      <c r="AX25" s="5"/>
      <c r="AY25" s="5"/>
      <c r="AZ25" s="5">
        <f t="shared" si="32"/>
        <v>377.40780000000001</v>
      </c>
      <c r="BA25" s="5">
        <f t="shared" si="13"/>
        <v>377.40780000000001</v>
      </c>
      <c r="BB25" s="5"/>
      <c r="BC25" s="5"/>
      <c r="BD25" s="5">
        <f t="shared" si="33"/>
        <v>67071.271080000006</v>
      </c>
      <c r="BE25" s="5">
        <f t="shared" si="14"/>
        <v>67071.271080000006</v>
      </c>
      <c r="BF25" s="5"/>
      <c r="BG25" s="5"/>
      <c r="BH25" s="5">
        <f t="shared" si="34"/>
        <v>338.55448000000001</v>
      </c>
      <c r="BI25" s="5">
        <f t="shared" si="15"/>
        <v>338.55448000000001</v>
      </c>
      <c r="BJ25" s="5"/>
      <c r="BK25" s="5"/>
      <c r="BL25" s="5">
        <f t="shared" si="35"/>
        <v>13163.230959999999</v>
      </c>
      <c r="BM25" s="5">
        <f t="shared" si="16"/>
        <v>13163.230959999999</v>
      </c>
      <c r="BN25" s="5"/>
      <c r="BO25" s="5"/>
      <c r="BP25" s="5">
        <f t="shared" si="36"/>
        <v>7007.8038800000004</v>
      </c>
      <c r="BQ25" s="5">
        <f t="shared" si="17"/>
        <v>7007.8038800000004</v>
      </c>
      <c r="BR25" s="5"/>
      <c r="BS25" s="5"/>
      <c r="BT25" s="5">
        <f t="shared" si="37"/>
        <v>22835.140240000001</v>
      </c>
      <c r="BU25" s="5">
        <f t="shared" si="18"/>
        <v>22835.140240000001</v>
      </c>
      <c r="BV25" s="5"/>
      <c r="BW25" s="5"/>
      <c r="BX25" s="5">
        <f t="shared" si="38"/>
        <v>201006.36732000002</v>
      </c>
      <c r="BY25" s="5">
        <f t="shared" si="3"/>
        <v>201006.36732000002</v>
      </c>
      <c r="BZ25" s="5"/>
      <c r="CA25" s="5"/>
      <c r="CB25" s="5">
        <f t="shared" si="39"/>
        <v>416151.06412</v>
      </c>
      <c r="CC25" s="5">
        <f t="shared" si="19"/>
        <v>416151.06412</v>
      </c>
      <c r="CD25" s="5"/>
      <c r="CE25" s="5"/>
      <c r="CF25" s="5">
        <f t="shared" si="40"/>
        <v>18469.704440000001</v>
      </c>
      <c r="CG25" s="5">
        <f t="shared" si="20"/>
        <v>18469.704440000001</v>
      </c>
      <c r="CH25" s="5"/>
      <c r="CI25" s="5"/>
      <c r="CJ25" s="5">
        <f t="shared" si="41"/>
        <v>20486.996199999998</v>
      </c>
      <c r="CK25" s="5">
        <f t="shared" si="21"/>
        <v>20486.996199999998</v>
      </c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</row>
    <row r="26" spans="1:108" x14ac:dyDescent="0.2">
      <c r="A26" s="32">
        <v>44287</v>
      </c>
      <c r="C26" s="3">
        <v>5430000</v>
      </c>
      <c r="D26" s="3">
        <v>1711600</v>
      </c>
      <c r="E26" s="3">
        <f t="shared" si="2"/>
        <v>7141600</v>
      </c>
      <c r="G26" s="5">
        <v>818420</v>
      </c>
      <c r="H26" s="5">
        <v>257976</v>
      </c>
      <c r="I26" s="5">
        <f t="shared" si="0"/>
        <v>1076396</v>
      </c>
      <c r="K26" s="5">
        <f t="shared" si="42"/>
        <v>4611579.540000001</v>
      </c>
      <c r="L26" s="3">
        <f t="shared" si="22"/>
        <v>1453624.2248</v>
      </c>
      <c r="M26" s="5">
        <f t="shared" si="4"/>
        <v>6065203.7648000009</v>
      </c>
      <c r="O26" s="5">
        <f t="shared" si="43"/>
        <v>208132.443</v>
      </c>
      <c r="P26" s="5">
        <f t="shared" si="23"/>
        <v>65605.799159999995</v>
      </c>
      <c r="Q26" s="5">
        <f t="shared" si="5"/>
        <v>273738.24216000002</v>
      </c>
      <c r="S26" s="5">
        <f t="shared" si="44"/>
        <v>377144.451</v>
      </c>
      <c r="T26" s="5">
        <f t="shared" si="24"/>
        <v>118880.37611999999</v>
      </c>
      <c r="U26" s="5">
        <f t="shared" si="6"/>
        <v>496024.82711999997</v>
      </c>
      <c r="W26" s="5">
        <f t="shared" si="45"/>
        <v>303890.49299999996</v>
      </c>
      <c r="X26" s="5">
        <f t="shared" si="25"/>
        <v>95789.865160000001</v>
      </c>
      <c r="Y26" s="5">
        <f t="shared" si="7"/>
        <v>399680.35815999995</v>
      </c>
      <c r="AA26" s="5">
        <f t="shared" si="46"/>
        <v>361143.87</v>
      </c>
      <c r="AB26" s="5">
        <f t="shared" si="26"/>
        <v>113836.80439999999</v>
      </c>
      <c r="AC26" s="5">
        <f t="shared" si="8"/>
        <v>474980.67440000002</v>
      </c>
      <c r="AE26" s="5">
        <f t="shared" si="47"/>
        <v>21571.217999999997</v>
      </c>
      <c r="AF26" s="5">
        <f t="shared" si="27"/>
        <v>6799.50216</v>
      </c>
      <c r="AG26" s="5">
        <f t="shared" si="9"/>
        <v>28370.720159999997</v>
      </c>
      <c r="AI26" s="5">
        <f t="shared" si="48"/>
        <v>1941.768</v>
      </c>
      <c r="AJ26" s="5">
        <f t="shared" si="28"/>
        <v>612.06816000000003</v>
      </c>
      <c r="AK26" s="5">
        <f t="shared" si="10"/>
        <v>2553.8361599999998</v>
      </c>
      <c r="AL26" s="5"/>
      <c r="AM26" s="5">
        <f t="shared" si="49"/>
        <v>397289.20799999998</v>
      </c>
      <c r="AN26" s="5">
        <f t="shared" si="29"/>
        <v>125230.24096</v>
      </c>
      <c r="AO26" s="5">
        <f t="shared" si="11"/>
        <v>522519.44895999995</v>
      </c>
      <c r="AP26" s="5"/>
      <c r="AQ26" s="5">
        <f t="shared" si="50"/>
        <v>14.118</v>
      </c>
      <c r="AR26" s="5">
        <f t="shared" si="30"/>
        <v>4.4501600000000003</v>
      </c>
      <c r="AS26" s="5">
        <f t="shared" si="12"/>
        <v>18.568159999999999</v>
      </c>
      <c r="AT26" s="5"/>
      <c r="AU26" s="5">
        <f t="shared" si="51"/>
        <v>507460.64999999997</v>
      </c>
      <c r="AV26" s="5">
        <f t="shared" si="31"/>
        <v>159957.57799999998</v>
      </c>
      <c r="AW26" s="5">
        <f t="shared" si="1"/>
        <v>667418.22799999989</v>
      </c>
      <c r="AX26" s="5"/>
      <c r="AY26" s="5">
        <f t="shared" si="52"/>
        <v>1197.3150000000001</v>
      </c>
      <c r="AZ26" s="5">
        <f t="shared" si="32"/>
        <v>377.40780000000001</v>
      </c>
      <c r="BA26" s="5">
        <f t="shared" si="13"/>
        <v>1574.7228</v>
      </c>
      <c r="BB26" s="5"/>
      <c r="BC26" s="5">
        <f t="shared" si="53"/>
        <v>212781.609</v>
      </c>
      <c r="BD26" s="5">
        <f t="shared" si="33"/>
        <v>67071.271080000006</v>
      </c>
      <c r="BE26" s="5">
        <f t="shared" si="14"/>
        <v>279852.88008000003</v>
      </c>
      <c r="BF26" s="5"/>
      <c r="BG26" s="5">
        <f t="shared" si="54"/>
        <v>1074.0540000000001</v>
      </c>
      <c r="BH26" s="5">
        <f t="shared" si="34"/>
        <v>338.55448000000001</v>
      </c>
      <c r="BI26" s="5">
        <f t="shared" si="15"/>
        <v>1412.6084800000001</v>
      </c>
      <c r="BJ26" s="5"/>
      <c r="BK26" s="5">
        <f t="shared" si="55"/>
        <v>41759.957999999999</v>
      </c>
      <c r="BL26" s="5">
        <f t="shared" si="35"/>
        <v>13163.230959999999</v>
      </c>
      <c r="BM26" s="5">
        <f t="shared" si="16"/>
        <v>54923.188959999999</v>
      </c>
      <c r="BN26" s="5"/>
      <c r="BO26" s="5">
        <f t="shared" si="56"/>
        <v>22232.049000000003</v>
      </c>
      <c r="BP26" s="5">
        <f t="shared" si="36"/>
        <v>7007.8038800000004</v>
      </c>
      <c r="BQ26" s="5">
        <f t="shared" si="17"/>
        <v>29239.852880000002</v>
      </c>
      <c r="BR26" s="5"/>
      <c r="BS26" s="5">
        <f t="shared" si="57"/>
        <v>72443.801999999996</v>
      </c>
      <c r="BT26" s="5">
        <f t="shared" si="37"/>
        <v>22835.140240000001</v>
      </c>
      <c r="BU26" s="5">
        <f t="shared" si="18"/>
        <v>95278.942240000004</v>
      </c>
      <c r="BV26" s="5"/>
      <c r="BW26" s="5">
        <f t="shared" si="58"/>
        <v>637686.71100000001</v>
      </c>
      <c r="BX26" s="5">
        <f t="shared" si="38"/>
        <v>201006.36732000002</v>
      </c>
      <c r="BY26" s="5">
        <f t="shared" si="3"/>
        <v>838693.07832000009</v>
      </c>
      <c r="BZ26" s="5"/>
      <c r="CA26" s="5">
        <f t="shared" si="59"/>
        <v>1320226.851</v>
      </c>
      <c r="CB26" s="5">
        <f t="shared" si="39"/>
        <v>416151.06412</v>
      </c>
      <c r="CC26" s="5">
        <f t="shared" si="19"/>
        <v>1736377.91512</v>
      </c>
      <c r="CD26" s="5"/>
      <c r="CE26" s="5">
        <f t="shared" si="60"/>
        <v>58594.587000000007</v>
      </c>
      <c r="CF26" s="5">
        <f t="shared" si="40"/>
        <v>18469.704440000001</v>
      </c>
      <c r="CG26" s="5">
        <f t="shared" si="20"/>
        <v>77064.291440000001</v>
      </c>
      <c r="CH26" s="5"/>
      <c r="CI26" s="5">
        <f t="shared" si="61"/>
        <v>64994.384999999995</v>
      </c>
      <c r="CJ26" s="5">
        <f t="shared" si="41"/>
        <v>20486.996199999998</v>
      </c>
      <c r="CK26" s="5">
        <f t="shared" si="21"/>
        <v>85481.381199999989</v>
      </c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</row>
    <row r="27" spans="1:108" x14ac:dyDescent="0.2">
      <c r="A27" s="32">
        <v>44470</v>
      </c>
      <c r="D27" s="3">
        <v>1575850</v>
      </c>
      <c r="E27" s="3">
        <f t="shared" si="2"/>
        <v>1575850</v>
      </c>
      <c r="H27" s="5">
        <v>237515</v>
      </c>
      <c r="I27" s="5">
        <f t="shared" si="0"/>
        <v>237515</v>
      </c>
      <c r="K27" s="5"/>
      <c r="L27" s="3">
        <f t="shared" si="22"/>
        <v>1338334.7362999998</v>
      </c>
      <c r="M27" s="5">
        <f t="shared" si="4"/>
        <v>1338334.7362999998</v>
      </c>
      <c r="O27" s="5"/>
      <c r="P27" s="5">
        <f t="shared" si="23"/>
        <v>60402.488084999997</v>
      </c>
      <c r="Q27" s="5">
        <f t="shared" si="5"/>
        <v>60402.488084999997</v>
      </c>
      <c r="T27" s="5">
        <f t="shared" si="24"/>
        <v>109451.764845</v>
      </c>
      <c r="U27" s="5">
        <f t="shared" si="6"/>
        <v>109451.764845</v>
      </c>
      <c r="X27" s="5">
        <f t="shared" si="25"/>
        <v>88192.602834999998</v>
      </c>
      <c r="Y27" s="5">
        <f t="shared" si="7"/>
        <v>88192.602834999998</v>
      </c>
      <c r="AB27" s="5">
        <f t="shared" si="26"/>
        <v>104808.20765</v>
      </c>
      <c r="AC27" s="5">
        <f t="shared" si="8"/>
        <v>104808.20765</v>
      </c>
      <c r="AE27" s="5"/>
      <c r="AF27" s="5">
        <f t="shared" si="27"/>
        <v>6260.2217099999998</v>
      </c>
      <c r="AG27" s="5">
        <f t="shared" si="9"/>
        <v>6260.2217099999998</v>
      </c>
      <c r="AI27" s="5"/>
      <c r="AJ27" s="5">
        <f t="shared" si="28"/>
        <v>563.52395999999999</v>
      </c>
      <c r="AK27" s="5">
        <f t="shared" si="10"/>
        <v>563.52395999999999</v>
      </c>
      <c r="AL27" s="5"/>
      <c r="AM27" s="5"/>
      <c r="AN27" s="5">
        <f t="shared" si="29"/>
        <v>115298.01075999999</v>
      </c>
      <c r="AO27" s="5">
        <f t="shared" si="11"/>
        <v>115298.01075999999</v>
      </c>
      <c r="AP27" s="5"/>
      <c r="AQ27" s="5"/>
      <c r="AR27" s="5">
        <f t="shared" si="30"/>
        <v>4.0972100000000005</v>
      </c>
      <c r="AS27" s="5">
        <f t="shared" si="12"/>
        <v>4.0972100000000005</v>
      </c>
      <c r="AT27" s="5"/>
      <c r="AU27" s="5"/>
      <c r="AV27" s="5">
        <f t="shared" si="31"/>
        <v>147271.06174999999</v>
      </c>
      <c r="AW27" s="5">
        <f t="shared" si="1"/>
        <v>147271.06174999999</v>
      </c>
      <c r="AX27" s="5"/>
      <c r="AY27" s="5"/>
      <c r="AZ27" s="5">
        <f t="shared" si="32"/>
        <v>347.47492499999998</v>
      </c>
      <c r="BA27" s="5">
        <f t="shared" si="13"/>
        <v>347.47492499999998</v>
      </c>
      <c r="BB27" s="5"/>
      <c r="BC27" s="5"/>
      <c r="BD27" s="5">
        <f t="shared" si="33"/>
        <v>61751.730855000002</v>
      </c>
      <c r="BE27" s="5">
        <f t="shared" si="14"/>
        <v>61751.730855000002</v>
      </c>
      <c r="BF27" s="5"/>
      <c r="BG27" s="5"/>
      <c r="BH27" s="5">
        <f t="shared" si="34"/>
        <v>311.70313000000004</v>
      </c>
      <c r="BI27" s="5">
        <f t="shared" si="15"/>
        <v>311.70313000000004</v>
      </c>
      <c r="BJ27" s="5"/>
      <c r="BK27" s="5"/>
      <c r="BL27" s="5">
        <f t="shared" si="35"/>
        <v>12119.23201</v>
      </c>
      <c r="BM27" s="5">
        <f t="shared" si="16"/>
        <v>12119.23201</v>
      </c>
      <c r="BN27" s="5"/>
      <c r="BO27" s="5"/>
      <c r="BP27" s="5">
        <f t="shared" si="36"/>
        <v>6452.0026550000002</v>
      </c>
      <c r="BQ27" s="5">
        <f t="shared" si="17"/>
        <v>6452.0026550000002</v>
      </c>
      <c r="BR27" s="5"/>
      <c r="BS27" s="5"/>
      <c r="BT27" s="5">
        <f t="shared" si="37"/>
        <v>21024.045190000001</v>
      </c>
      <c r="BU27" s="5">
        <f t="shared" si="18"/>
        <v>21024.045190000001</v>
      </c>
      <c r="BV27" s="5"/>
      <c r="BW27" s="5"/>
      <c r="BX27" s="5">
        <f t="shared" si="38"/>
        <v>185064.19954500001</v>
      </c>
      <c r="BY27" s="5">
        <f t="shared" si="3"/>
        <v>185064.19954500001</v>
      </c>
      <c r="BZ27" s="5"/>
      <c r="CA27" s="5"/>
      <c r="CB27" s="5">
        <f t="shared" si="39"/>
        <v>383145.39284500002</v>
      </c>
      <c r="CC27" s="5">
        <f t="shared" si="19"/>
        <v>383145.39284500002</v>
      </c>
      <c r="CD27" s="5"/>
      <c r="CE27" s="5"/>
      <c r="CF27" s="5">
        <f t="shared" si="40"/>
        <v>17004.839765000001</v>
      </c>
      <c r="CG27" s="5">
        <f t="shared" si="20"/>
        <v>17004.839765000001</v>
      </c>
      <c r="CH27" s="5"/>
      <c r="CI27" s="5"/>
      <c r="CJ27" s="5">
        <f t="shared" si="41"/>
        <v>18862.136575</v>
      </c>
      <c r="CK27" s="5">
        <f t="shared" si="21"/>
        <v>18862.136575</v>
      </c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</row>
    <row r="28" spans="1:108" x14ac:dyDescent="0.2">
      <c r="A28" s="32">
        <v>44652</v>
      </c>
      <c r="C28" s="3">
        <v>5705000</v>
      </c>
      <c r="D28" s="3">
        <v>1575850</v>
      </c>
      <c r="E28" s="3">
        <f t="shared" si="2"/>
        <v>7280850</v>
      </c>
      <c r="G28" s="5">
        <v>859869</v>
      </c>
      <c r="H28" s="5">
        <v>237515</v>
      </c>
      <c r="I28" s="5">
        <f t="shared" si="0"/>
        <v>1097384</v>
      </c>
      <c r="K28" s="5">
        <f t="shared" si="42"/>
        <v>4845130.9899999993</v>
      </c>
      <c r="L28" s="3">
        <f t="shared" si="22"/>
        <v>1338334.7362999998</v>
      </c>
      <c r="M28" s="5">
        <f t="shared" si="4"/>
        <v>6183465.7262999993</v>
      </c>
      <c r="O28" s="5">
        <f t="shared" si="43"/>
        <v>218673.2205</v>
      </c>
      <c r="P28" s="5">
        <f t="shared" si="23"/>
        <v>60402.488084999997</v>
      </c>
      <c r="Q28" s="5">
        <f t="shared" si="5"/>
        <v>279075.70858500001</v>
      </c>
      <c r="S28" s="5">
        <f t="shared" si="44"/>
        <v>396244.76849999995</v>
      </c>
      <c r="T28" s="5">
        <f t="shared" si="24"/>
        <v>109451.764845</v>
      </c>
      <c r="U28" s="5">
        <f t="shared" si="6"/>
        <v>505696.53334499995</v>
      </c>
      <c r="W28" s="5">
        <f t="shared" si="45"/>
        <v>319280.89549999998</v>
      </c>
      <c r="X28" s="5">
        <f t="shared" si="25"/>
        <v>88192.602834999998</v>
      </c>
      <c r="Y28" s="5">
        <f t="shared" si="7"/>
        <v>407473.49833500001</v>
      </c>
      <c r="AA28" s="5">
        <f t="shared" si="46"/>
        <v>379433.84499999997</v>
      </c>
      <c r="AB28" s="5">
        <f t="shared" si="26"/>
        <v>104808.20765</v>
      </c>
      <c r="AC28" s="5">
        <f t="shared" si="8"/>
        <v>484242.05264999997</v>
      </c>
      <c r="AE28" s="5">
        <f t="shared" si="47"/>
        <v>22663.682999999997</v>
      </c>
      <c r="AF28" s="5">
        <f t="shared" si="27"/>
        <v>6260.2217099999998</v>
      </c>
      <c r="AG28" s="5">
        <f t="shared" si="9"/>
        <v>28923.904709999995</v>
      </c>
      <c r="AI28" s="5">
        <f t="shared" si="48"/>
        <v>2040.1080000000002</v>
      </c>
      <c r="AJ28" s="5">
        <f t="shared" si="28"/>
        <v>563.52395999999999</v>
      </c>
      <c r="AK28" s="5">
        <f t="shared" si="10"/>
        <v>2603.6319600000002</v>
      </c>
      <c r="AL28" s="5"/>
      <c r="AM28" s="5">
        <f t="shared" si="49"/>
        <v>417409.74799999996</v>
      </c>
      <c r="AN28" s="5">
        <f t="shared" si="29"/>
        <v>115298.01075999999</v>
      </c>
      <c r="AO28" s="5">
        <f t="shared" si="11"/>
        <v>532707.75876</v>
      </c>
      <c r="AP28" s="5"/>
      <c r="AQ28" s="5">
        <f t="shared" si="50"/>
        <v>14.833</v>
      </c>
      <c r="AR28" s="5">
        <f t="shared" si="30"/>
        <v>4.0972100000000005</v>
      </c>
      <c r="AS28" s="5">
        <f t="shared" si="12"/>
        <v>18.930210000000002</v>
      </c>
      <c r="AT28" s="5"/>
      <c r="AU28" s="5">
        <f t="shared" si="51"/>
        <v>533160.77500000002</v>
      </c>
      <c r="AV28" s="5">
        <f t="shared" si="31"/>
        <v>147271.06174999999</v>
      </c>
      <c r="AW28" s="5">
        <f t="shared" si="1"/>
        <v>680431.83675000002</v>
      </c>
      <c r="AX28" s="5"/>
      <c r="AY28" s="5">
        <f t="shared" si="52"/>
        <v>1257.9524999999999</v>
      </c>
      <c r="AZ28" s="5">
        <f t="shared" si="32"/>
        <v>347.47492499999998</v>
      </c>
      <c r="BA28" s="5">
        <f t="shared" si="13"/>
        <v>1605.4274249999999</v>
      </c>
      <c r="BB28" s="5"/>
      <c r="BC28" s="5">
        <f t="shared" si="53"/>
        <v>223557.84150000001</v>
      </c>
      <c r="BD28" s="5">
        <f t="shared" si="33"/>
        <v>61751.730855000002</v>
      </c>
      <c r="BE28" s="5">
        <f t="shared" si="14"/>
        <v>285309.57235500001</v>
      </c>
      <c r="BF28" s="5"/>
      <c r="BG28" s="5">
        <f t="shared" si="54"/>
        <v>1128.4490000000001</v>
      </c>
      <c r="BH28" s="5">
        <f t="shared" si="34"/>
        <v>311.70313000000004</v>
      </c>
      <c r="BI28" s="5">
        <f t="shared" si="15"/>
        <v>1440.1521300000002</v>
      </c>
      <c r="BJ28" s="5"/>
      <c r="BK28" s="5">
        <f t="shared" si="55"/>
        <v>43874.873</v>
      </c>
      <c r="BL28" s="5">
        <f t="shared" si="35"/>
        <v>12119.23201</v>
      </c>
      <c r="BM28" s="5">
        <f t="shared" si="16"/>
        <v>55994.105009999999</v>
      </c>
      <c r="BN28" s="5"/>
      <c r="BO28" s="5">
        <f t="shared" si="56"/>
        <v>23357.981500000002</v>
      </c>
      <c r="BP28" s="5">
        <f t="shared" si="36"/>
        <v>6452.0026550000002</v>
      </c>
      <c r="BQ28" s="5">
        <f t="shared" si="17"/>
        <v>29809.984155000002</v>
      </c>
      <c r="BR28" s="5"/>
      <c r="BS28" s="5">
        <f t="shared" si="57"/>
        <v>76112.687000000005</v>
      </c>
      <c r="BT28" s="5">
        <f t="shared" si="37"/>
        <v>21024.045190000001</v>
      </c>
      <c r="BU28" s="5">
        <f t="shared" si="18"/>
        <v>97136.73219000001</v>
      </c>
      <c r="BV28" s="5"/>
      <c r="BW28" s="5">
        <f t="shared" si="58"/>
        <v>669982.07850000006</v>
      </c>
      <c r="BX28" s="5">
        <f t="shared" si="38"/>
        <v>185064.19954500001</v>
      </c>
      <c r="BY28" s="5">
        <f t="shared" si="3"/>
        <v>855046.27804500004</v>
      </c>
      <c r="BZ28" s="5"/>
      <c r="CA28" s="5">
        <f t="shared" si="59"/>
        <v>1387089.1685000001</v>
      </c>
      <c r="CB28" s="5">
        <f t="shared" si="39"/>
        <v>383145.39284500002</v>
      </c>
      <c r="CC28" s="5">
        <f t="shared" si="19"/>
        <v>1770234.5613450003</v>
      </c>
      <c r="CD28" s="5"/>
      <c r="CE28" s="5">
        <f t="shared" si="60"/>
        <v>61562.084500000004</v>
      </c>
      <c r="CF28" s="5">
        <f t="shared" si="40"/>
        <v>17004.839765000001</v>
      </c>
      <c r="CG28" s="5">
        <f t="shared" si="20"/>
        <v>78566.924265000009</v>
      </c>
      <c r="CH28" s="5"/>
      <c r="CI28" s="5">
        <f t="shared" si="61"/>
        <v>68285.997499999998</v>
      </c>
      <c r="CJ28" s="5">
        <f t="shared" si="41"/>
        <v>18862.136575</v>
      </c>
      <c r="CK28" s="5">
        <f t="shared" si="21"/>
        <v>87148.134074999994</v>
      </c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</row>
    <row r="29" spans="1:108" x14ac:dyDescent="0.2">
      <c r="A29" s="32">
        <v>44835</v>
      </c>
      <c r="D29" s="3">
        <v>1433225</v>
      </c>
      <c r="E29" s="3">
        <f t="shared" si="2"/>
        <v>1433225</v>
      </c>
      <c r="H29" s="5">
        <v>216019</v>
      </c>
      <c r="I29" s="5">
        <f t="shared" si="0"/>
        <v>216019</v>
      </c>
      <c r="K29" s="5"/>
      <c r="L29" s="3">
        <f t="shared" si="22"/>
        <v>1217206.4615500001</v>
      </c>
      <c r="M29" s="5">
        <f t="shared" si="4"/>
        <v>1217206.4615500001</v>
      </c>
      <c r="O29" s="5"/>
      <c r="P29" s="5">
        <f t="shared" si="23"/>
        <v>54935.6575725</v>
      </c>
      <c r="Q29" s="5">
        <f t="shared" si="5"/>
        <v>54935.6575725</v>
      </c>
      <c r="T29" s="5">
        <f t="shared" si="24"/>
        <v>99545.645632499989</v>
      </c>
      <c r="U29" s="5">
        <f t="shared" si="6"/>
        <v>99545.645632499989</v>
      </c>
      <c r="X29" s="5">
        <f t="shared" si="25"/>
        <v>80210.58044749999</v>
      </c>
      <c r="Y29" s="5">
        <f t="shared" si="7"/>
        <v>80210.58044749999</v>
      </c>
      <c r="AB29" s="5">
        <f t="shared" si="26"/>
        <v>95322.361525</v>
      </c>
      <c r="AC29" s="5">
        <f t="shared" si="8"/>
        <v>95322.361525</v>
      </c>
      <c r="AE29" s="5"/>
      <c r="AF29" s="5">
        <f t="shared" si="27"/>
        <v>5693.6296349999993</v>
      </c>
      <c r="AG29" s="5">
        <f t="shared" si="9"/>
        <v>5693.6296349999993</v>
      </c>
      <c r="AI29" s="5"/>
      <c r="AJ29" s="5">
        <f t="shared" si="28"/>
        <v>512.52125999999998</v>
      </c>
      <c r="AK29" s="5">
        <f t="shared" si="10"/>
        <v>512.52125999999998</v>
      </c>
      <c r="AL29" s="5"/>
      <c r="AM29" s="5"/>
      <c r="AN29" s="5">
        <f t="shared" si="29"/>
        <v>104862.76706</v>
      </c>
      <c r="AO29" s="5">
        <f t="shared" si="11"/>
        <v>104862.76706</v>
      </c>
      <c r="AP29" s="5"/>
      <c r="AQ29" s="5"/>
      <c r="AR29" s="5">
        <f t="shared" si="30"/>
        <v>3.7263850000000001</v>
      </c>
      <c r="AS29" s="5">
        <f t="shared" si="12"/>
        <v>3.7263850000000001</v>
      </c>
      <c r="AT29" s="5"/>
      <c r="AU29" s="5"/>
      <c r="AV29" s="5">
        <f t="shared" si="31"/>
        <v>133942.04237499999</v>
      </c>
      <c r="AW29" s="5">
        <f t="shared" si="1"/>
        <v>133942.04237499999</v>
      </c>
      <c r="AX29" s="5"/>
      <c r="AY29" s="5"/>
      <c r="AZ29" s="5">
        <f t="shared" si="32"/>
        <v>316.02611250000001</v>
      </c>
      <c r="BA29" s="5">
        <f t="shared" si="13"/>
        <v>316.02611250000001</v>
      </c>
      <c r="BB29" s="5"/>
      <c r="BC29" s="5"/>
      <c r="BD29" s="5">
        <f t="shared" si="33"/>
        <v>56162.784817500004</v>
      </c>
      <c r="BE29" s="5">
        <f t="shared" si="14"/>
        <v>56162.784817500004</v>
      </c>
      <c r="BF29" s="5"/>
      <c r="BG29" s="5"/>
      <c r="BH29" s="5">
        <f t="shared" si="34"/>
        <v>283.49190500000003</v>
      </c>
      <c r="BI29" s="5">
        <f t="shared" si="15"/>
        <v>283.49190500000003</v>
      </c>
      <c r="BJ29" s="5"/>
      <c r="BK29" s="5"/>
      <c r="BL29" s="5">
        <f t="shared" si="35"/>
        <v>11022.360185</v>
      </c>
      <c r="BM29" s="5">
        <f t="shared" si="16"/>
        <v>11022.360185</v>
      </c>
      <c r="BN29" s="5"/>
      <c r="BO29" s="5"/>
      <c r="BP29" s="5">
        <f t="shared" si="36"/>
        <v>5868.0531175000006</v>
      </c>
      <c r="BQ29" s="5">
        <f t="shared" si="17"/>
        <v>5868.0531175000006</v>
      </c>
      <c r="BR29" s="5"/>
      <c r="BS29" s="5"/>
      <c r="BT29" s="5">
        <f t="shared" si="37"/>
        <v>19121.228015000001</v>
      </c>
      <c r="BU29" s="5">
        <f t="shared" si="18"/>
        <v>19121.228015000001</v>
      </c>
      <c r="BV29" s="5"/>
      <c r="BW29" s="5"/>
      <c r="BX29" s="5">
        <f t="shared" si="38"/>
        <v>168314.64758250001</v>
      </c>
      <c r="BY29" s="5">
        <f t="shared" si="3"/>
        <v>168314.64758250001</v>
      </c>
      <c r="BZ29" s="5"/>
      <c r="CA29" s="5"/>
      <c r="CB29" s="5">
        <f t="shared" si="39"/>
        <v>348468.16363250004</v>
      </c>
      <c r="CC29" s="5">
        <f t="shared" si="19"/>
        <v>348468.16363250004</v>
      </c>
      <c r="CD29" s="5"/>
      <c r="CE29" s="5"/>
      <c r="CF29" s="5">
        <f t="shared" si="40"/>
        <v>15465.787652500001</v>
      </c>
      <c r="CG29" s="5">
        <f t="shared" si="20"/>
        <v>15465.787652500001</v>
      </c>
      <c r="CH29" s="5"/>
      <c r="CI29" s="5"/>
      <c r="CJ29" s="5">
        <f t="shared" si="41"/>
        <v>17154.986637499998</v>
      </c>
      <c r="CK29" s="5">
        <f t="shared" si="21"/>
        <v>17154.986637499998</v>
      </c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</row>
    <row r="30" spans="1:108" x14ac:dyDescent="0.2">
      <c r="A30" s="32">
        <v>45017</v>
      </c>
      <c r="C30" s="3">
        <v>5990000</v>
      </c>
      <c r="D30" s="3">
        <v>1433225</v>
      </c>
      <c r="E30" s="3">
        <f t="shared" si="2"/>
        <v>7423225</v>
      </c>
      <c r="G30" s="5">
        <v>902825</v>
      </c>
      <c r="H30" s="5">
        <v>216019</v>
      </c>
      <c r="I30" s="5">
        <f t="shared" si="0"/>
        <v>1118844</v>
      </c>
      <c r="K30" s="5">
        <f t="shared" si="42"/>
        <v>5087175.2200000007</v>
      </c>
      <c r="L30" s="3">
        <f t="shared" si="22"/>
        <v>1217206.4615500001</v>
      </c>
      <c r="M30" s="5">
        <f t="shared" si="4"/>
        <v>6304381.6815500008</v>
      </c>
      <c r="O30" s="5">
        <f t="shared" si="43"/>
        <v>229597.299</v>
      </c>
      <c r="P30" s="5">
        <f t="shared" si="23"/>
        <v>54935.6575725</v>
      </c>
      <c r="Q30" s="5">
        <f t="shared" si="5"/>
        <v>284532.9565725</v>
      </c>
      <c r="S30" s="5">
        <f t="shared" si="44"/>
        <v>416039.64299999998</v>
      </c>
      <c r="T30" s="5">
        <f t="shared" si="24"/>
        <v>99545.645632499989</v>
      </c>
      <c r="U30" s="5">
        <f t="shared" si="6"/>
        <v>515585.28863249999</v>
      </c>
      <c r="W30" s="5">
        <f t="shared" si="45"/>
        <v>335230.94899999996</v>
      </c>
      <c r="X30" s="5">
        <f t="shared" si="25"/>
        <v>80210.58044749999</v>
      </c>
      <c r="Y30" s="5">
        <f t="shared" si="7"/>
        <v>415441.52944749995</v>
      </c>
      <c r="AA30" s="5">
        <f t="shared" si="46"/>
        <v>398388.91</v>
      </c>
      <c r="AB30" s="5">
        <f t="shared" si="26"/>
        <v>95322.361525</v>
      </c>
      <c r="AC30" s="5">
        <f t="shared" si="8"/>
        <v>493711.27152499999</v>
      </c>
      <c r="AE30" s="5">
        <f t="shared" si="47"/>
        <v>23795.874</v>
      </c>
      <c r="AF30" s="5">
        <f t="shared" si="27"/>
        <v>5693.6296349999993</v>
      </c>
      <c r="AG30" s="5">
        <f t="shared" si="9"/>
        <v>29489.503635000001</v>
      </c>
      <c r="AI30" s="5">
        <f t="shared" si="48"/>
        <v>2142.0239999999999</v>
      </c>
      <c r="AJ30" s="5">
        <f t="shared" si="28"/>
        <v>512.52125999999998</v>
      </c>
      <c r="AK30" s="5">
        <f t="shared" si="10"/>
        <v>2654.5452599999999</v>
      </c>
      <c r="AL30" s="5"/>
      <c r="AM30" s="5">
        <f t="shared" si="49"/>
        <v>438261.94399999996</v>
      </c>
      <c r="AN30" s="5">
        <f t="shared" si="29"/>
        <v>104862.76706</v>
      </c>
      <c r="AO30" s="5">
        <f t="shared" si="11"/>
        <v>543124.71106</v>
      </c>
      <c r="AP30" s="5"/>
      <c r="AQ30" s="5">
        <f t="shared" si="50"/>
        <v>15.574</v>
      </c>
      <c r="AR30" s="5">
        <f t="shared" si="30"/>
        <v>3.7263850000000001</v>
      </c>
      <c r="AS30" s="5">
        <f t="shared" si="12"/>
        <v>19.300384999999999</v>
      </c>
      <c r="AT30" s="5"/>
      <c r="AU30" s="5">
        <f t="shared" si="51"/>
        <v>559795.44999999995</v>
      </c>
      <c r="AV30" s="5">
        <f t="shared" si="31"/>
        <v>133942.04237499999</v>
      </c>
      <c r="AW30" s="5">
        <f t="shared" si="1"/>
        <v>693737.49237499991</v>
      </c>
      <c r="AX30" s="5"/>
      <c r="AY30" s="5">
        <f t="shared" si="52"/>
        <v>1320.7949999999998</v>
      </c>
      <c r="AZ30" s="5">
        <f t="shared" si="32"/>
        <v>316.02611250000001</v>
      </c>
      <c r="BA30" s="5">
        <f t="shared" si="13"/>
        <v>1636.8211124999998</v>
      </c>
      <c r="BB30" s="5"/>
      <c r="BC30" s="5">
        <f t="shared" si="53"/>
        <v>234725.93700000001</v>
      </c>
      <c r="BD30" s="5">
        <f t="shared" si="33"/>
        <v>56162.784817500004</v>
      </c>
      <c r="BE30" s="5">
        <f t="shared" si="14"/>
        <v>290888.72181750002</v>
      </c>
      <c r="BF30" s="5"/>
      <c r="BG30" s="5">
        <f t="shared" si="54"/>
        <v>1184.8220000000001</v>
      </c>
      <c r="BH30" s="5">
        <f t="shared" si="34"/>
        <v>283.49190500000003</v>
      </c>
      <c r="BI30" s="5">
        <f t="shared" si="15"/>
        <v>1468.3139050000002</v>
      </c>
      <c r="BJ30" s="5"/>
      <c r="BK30" s="5">
        <f t="shared" si="55"/>
        <v>46066.693999999996</v>
      </c>
      <c r="BL30" s="5">
        <f t="shared" si="35"/>
        <v>11022.360185</v>
      </c>
      <c r="BM30" s="5">
        <f t="shared" si="16"/>
        <v>57089.054184999994</v>
      </c>
      <c r="BN30" s="5"/>
      <c r="BO30" s="5">
        <f t="shared" si="56"/>
        <v>24524.857000000004</v>
      </c>
      <c r="BP30" s="5">
        <f t="shared" si="36"/>
        <v>5868.0531175000006</v>
      </c>
      <c r="BQ30" s="5">
        <f t="shared" si="17"/>
        <v>30392.910117500003</v>
      </c>
      <c r="BR30" s="5"/>
      <c r="BS30" s="5">
        <f t="shared" si="57"/>
        <v>79914.986000000004</v>
      </c>
      <c r="BT30" s="5">
        <f t="shared" si="37"/>
        <v>19121.228015000001</v>
      </c>
      <c r="BU30" s="5">
        <f t="shared" si="18"/>
        <v>99036.214015000005</v>
      </c>
      <c r="BV30" s="5"/>
      <c r="BW30" s="5">
        <f t="shared" si="58"/>
        <v>703451.82300000009</v>
      </c>
      <c r="BX30" s="5">
        <f t="shared" si="38"/>
        <v>168314.64758250001</v>
      </c>
      <c r="BY30" s="5">
        <f t="shared" si="3"/>
        <v>871766.4705825001</v>
      </c>
      <c r="BZ30" s="5"/>
      <c r="CA30" s="5">
        <f t="shared" si="59"/>
        <v>1456382.8430000001</v>
      </c>
      <c r="CB30" s="5">
        <f t="shared" si="39"/>
        <v>348468.16363250004</v>
      </c>
      <c r="CC30" s="5">
        <f t="shared" si="19"/>
        <v>1804851.0066325001</v>
      </c>
      <c r="CD30" s="5"/>
      <c r="CE30" s="5">
        <f t="shared" si="60"/>
        <v>64637.491000000002</v>
      </c>
      <c r="CF30" s="5">
        <f t="shared" si="40"/>
        <v>15465.787652500001</v>
      </c>
      <c r="CG30" s="5">
        <f t="shared" si="20"/>
        <v>80103.278652499997</v>
      </c>
      <c r="CH30" s="5"/>
      <c r="CI30" s="5">
        <f t="shared" si="61"/>
        <v>71697.304999999993</v>
      </c>
      <c r="CJ30" s="5">
        <f t="shared" si="41"/>
        <v>17154.986637499998</v>
      </c>
      <c r="CK30" s="5">
        <f t="shared" si="21"/>
        <v>88852.291637499991</v>
      </c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</row>
    <row r="31" spans="1:108" x14ac:dyDescent="0.2">
      <c r="A31" s="32">
        <v>45200</v>
      </c>
      <c r="D31" s="3">
        <v>1283475</v>
      </c>
      <c r="E31" s="3">
        <f t="shared" si="2"/>
        <v>1283475</v>
      </c>
      <c r="H31" s="5">
        <v>193448</v>
      </c>
      <c r="I31" s="5">
        <f t="shared" si="0"/>
        <v>193448</v>
      </c>
      <c r="K31" s="5"/>
      <c r="L31" s="3">
        <f t="shared" si="22"/>
        <v>1090027.0810499999</v>
      </c>
      <c r="M31" s="5">
        <f t="shared" si="4"/>
        <v>1090027.0810499999</v>
      </c>
      <c r="O31" s="5"/>
      <c r="P31" s="5">
        <f t="shared" si="23"/>
        <v>49195.725097499999</v>
      </c>
      <c r="Q31" s="5">
        <f t="shared" si="5"/>
        <v>49195.725097499999</v>
      </c>
      <c r="T31" s="5">
        <f t="shared" si="24"/>
        <v>89144.654557499991</v>
      </c>
      <c r="U31" s="5">
        <f t="shared" si="6"/>
        <v>89144.654557499991</v>
      </c>
      <c r="X31" s="5">
        <f t="shared" si="25"/>
        <v>71829.806722499998</v>
      </c>
      <c r="Y31" s="5">
        <f t="shared" si="7"/>
        <v>71829.806722499998</v>
      </c>
      <c r="AB31" s="5">
        <f t="shared" si="26"/>
        <v>85362.638774999999</v>
      </c>
      <c r="AC31" s="5">
        <f t="shared" si="8"/>
        <v>85362.638774999999</v>
      </c>
      <c r="AE31" s="5"/>
      <c r="AF31" s="5">
        <f t="shared" si="27"/>
        <v>5098.7327849999992</v>
      </c>
      <c r="AG31" s="5">
        <f t="shared" si="9"/>
        <v>5098.7327849999992</v>
      </c>
      <c r="AI31" s="5"/>
      <c r="AJ31" s="5">
        <f t="shared" si="28"/>
        <v>458.97066000000001</v>
      </c>
      <c r="AK31" s="5">
        <f t="shared" si="10"/>
        <v>458.97066000000001</v>
      </c>
      <c r="AL31" s="5"/>
      <c r="AM31" s="5"/>
      <c r="AN31" s="5">
        <f t="shared" si="29"/>
        <v>93906.218460000004</v>
      </c>
      <c r="AO31" s="5">
        <f t="shared" si="11"/>
        <v>93906.218460000004</v>
      </c>
      <c r="AP31" s="5"/>
      <c r="AQ31" s="5"/>
      <c r="AR31" s="5">
        <f t="shared" si="30"/>
        <v>3.3370350000000002</v>
      </c>
      <c r="AS31" s="5">
        <f t="shared" si="12"/>
        <v>3.3370350000000002</v>
      </c>
      <c r="AT31" s="5"/>
      <c r="AU31" s="5"/>
      <c r="AV31" s="5">
        <f t="shared" si="31"/>
        <v>119947.15612499999</v>
      </c>
      <c r="AW31" s="5">
        <f t="shared" si="1"/>
        <v>119947.15612499999</v>
      </c>
      <c r="AX31" s="5"/>
      <c r="AY31" s="5"/>
      <c r="AZ31" s="5">
        <f t="shared" si="32"/>
        <v>283.0062375</v>
      </c>
      <c r="BA31" s="5">
        <f t="shared" si="13"/>
        <v>283.0062375</v>
      </c>
      <c r="BB31" s="5"/>
      <c r="BC31" s="5"/>
      <c r="BD31" s="5">
        <f t="shared" si="33"/>
        <v>50294.636392499997</v>
      </c>
      <c r="BE31" s="5">
        <f t="shared" si="14"/>
        <v>50294.636392499997</v>
      </c>
      <c r="BF31" s="5"/>
      <c r="BG31" s="5"/>
      <c r="BH31" s="5">
        <f t="shared" si="34"/>
        <v>253.87135500000002</v>
      </c>
      <c r="BI31" s="5">
        <f t="shared" si="15"/>
        <v>253.87135500000002</v>
      </c>
      <c r="BJ31" s="5"/>
      <c r="BK31" s="5"/>
      <c r="BL31" s="5">
        <f t="shared" si="35"/>
        <v>9870.6928349999998</v>
      </c>
      <c r="BM31" s="5">
        <f t="shared" si="16"/>
        <v>9870.6928349999998</v>
      </c>
      <c r="BN31" s="5"/>
      <c r="BO31" s="5"/>
      <c r="BP31" s="5">
        <f t="shared" si="36"/>
        <v>5254.9316925000003</v>
      </c>
      <c r="BQ31" s="5">
        <f t="shared" si="17"/>
        <v>5254.9316925000003</v>
      </c>
      <c r="BR31" s="5"/>
      <c r="BS31" s="5"/>
      <c r="BT31" s="5">
        <f t="shared" si="37"/>
        <v>17123.353364999999</v>
      </c>
      <c r="BU31" s="5">
        <f t="shared" si="18"/>
        <v>17123.353364999999</v>
      </c>
      <c r="BV31" s="5"/>
      <c r="BW31" s="5"/>
      <c r="BX31" s="5">
        <f t="shared" si="38"/>
        <v>150728.35200750001</v>
      </c>
      <c r="BY31" s="5">
        <f t="shared" si="3"/>
        <v>150728.35200750001</v>
      </c>
      <c r="BZ31" s="5"/>
      <c r="CA31" s="5"/>
      <c r="CB31" s="5">
        <f t="shared" si="39"/>
        <v>312058.5925575</v>
      </c>
      <c r="CC31" s="5">
        <f t="shared" si="19"/>
        <v>312058.5925575</v>
      </c>
      <c r="CD31" s="5"/>
      <c r="CE31" s="5"/>
      <c r="CF31" s="5">
        <f t="shared" si="40"/>
        <v>13849.850377500001</v>
      </c>
      <c r="CG31" s="5">
        <f t="shared" si="20"/>
        <v>13849.850377500001</v>
      </c>
      <c r="CH31" s="5"/>
      <c r="CI31" s="5"/>
      <c r="CJ31" s="5">
        <f t="shared" si="41"/>
        <v>15362.554012499999</v>
      </c>
      <c r="CK31" s="5">
        <f t="shared" si="21"/>
        <v>15362.554012499999</v>
      </c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</row>
    <row r="32" spans="1:108" x14ac:dyDescent="0.2">
      <c r="A32" s="32">
        <v>45383</v>
      </c>
      <c r="C32" s="3">
        <v>6285000</v>
      </c>
      <c r="D32" s="3">
        <v>1283475</v>
      </c>
      <c r="E32" s="3">
        <f t="shared" si="2"/>
        <v>7568475</v>
      </c>
      <c r="G32" s="5">
        <v>947288</v>
      </c>
      <c r="H32" s="5">
        <v>193448</v>
      </c>
      <c r="I32" s="5">
        <f t="shared" si="0"/>
        <v>1140736</v>
      </c>
      <c r="K32" s="5">
        <f t="shared" si="42"/>
        <v>5337712.2299999995</v>
      </c>
      <c r="L32" s="3">
        <f t="shared" si="22"/>
        <v>1090027.0810499999</v>
      </c>
      <c r="M32" s="5">
        <f t="shared" si="4"/>
        <v>6427739.3110499997</v>
      </c>
      <c r="O32" s="5">
        <f t="shared" si="43"/>
        <v>240904.67849999998</v>
      </c>
      <c r="P32" s="5">
        <f t="shared" si="23"/>
        <v>49195.725097499999</v>
      </c>
      <c r="Q32" s="5">
        <f t="shared" si="5"/>
        <v>290100.4035975</v>
      </c>
      <c r="S32" s="5">
        <f t="shared" si="44"/>
        <v>436529.07449999999</v>
      </c>
      <c r="T32" s="5">
        <f t="shared" si="24"/>
        <v>89144.654557499991</v>
      </c>
      <c r="U32" s="5">
        <f t="shared" si="6"/>
        <v>525673.72905750002</v>
      </c>
      <c r="W32" s="5">
        <f t="shared" si="45"/>
        <v>351740.65349999996</v>
      </c>
      <c r="X32" s="5">
        <f t="shared" si="25"/>
        <v>71829.806722499998</v>
      </c>
      <c r="Y32" s="5">
        <f t="shared" si="7"/>
        <v>423570.46022249997</v>
      </c>
      <c r="AA32" s="5">
        <f t="shared" si="46"/>
        <v>418009.065</v>
      </c>
      <c r="AB32" s="5">
        <f t="shared" si="26"/>
        <v>85362.638774999999</v>
      </c>
      <c r="AC32" s="5">
        <f t="shared" si="8"/>
        <v>503371.703775</v>
      </c>
      <c r="AE32" s="5">
        <f t="shared" si="47"/>
        <v>24967.790999999997</v>
      </c>
      <c r="AF32" s="5">
        <f t="shared" si="27"/>
        <v>5098.7327849999992</v>
      </c>
      <c r="AG32" s="5">
        <f t="shared" si="9"/>
        <v>30066.523784999998</v>
      </c>
      <c r="AI32" s="5">
        <f t="shared" si="48"/>
        <v>2247.5160000000001</v>
      </c>
      <c r="AJ32" s="5">
        <f t="shared" si="28"/>
        <v>458.97066000000001</v>
      </c>
      <c r="AK32" s="5">
        <f t="shared" si="10"/>
        <v>2706.48666</v>
      </c>
      <c r="AL32" s="5"/>
      <c r="AM32" s="5">
        <f t="shared" si="49"/>
        <v>459845.79599999997</v>
      </c>
      <c r="AN32" s="5">
        <f t="shared" si="29"/>
        <v>93906.218460000004</v>
      </c>
      <c r="AO32" s="5">
        <f t="shared" si="11"/>
        <v>553752.01445999998</v>
      </c>
      <c r="AP32" s="5"/>
      <c r="AQ32" s="5">
        <f t="shared" si="50"/>
        <v>16.341000000000001</v>
      </c>
      <c r="AR32" s="5">
        <f t="shared" si="30"/>
        <v>3.3370350000000002</v>
      </c>
      <c r="AS32" s="5">
        <f t="shared" si="12"/>
        <v>19.678035000000001</v>
      </c>
      <c r="AT32" s="5"/>
      <c r="AU32" s="5">
        <f t="shared" si="51"/>
        <v>587364.67499999993</v>
      </c>
      <c r="AV32" s="5">
        <f t="shared" si="31"/>
        <v>119947.15612499999</v>
      </c>
      <c r="AW32" s="5">
        <f t="shared" si="1"/>
        <v>707311.83112499991</v>
      </c>
      <c r="AX32" s="5"/>
      <c r="AY32" s="5">
        <f t="shared" si="52"/>
        <v>1385.8425</v>
      </c>
      <c r="AZ32" s="5">
        <f t="shared" si="32"/>
        <v>283.0062375</v>
      </c>
      <c r="BA32" s="5">
        <f t="shared" si="13"/>
        <v>1668.8487375</v>
      </c>
      <c r="BB32" s="5"/>
      <c r="BC32" s="5">
        <f t="shared" si="53"/>
        <v>246285.89550000001</v>
      </c>
      <c r="BD32" s="5">
        <f t="shared" si="33"/>
        <v>50294.636392499997</v>
      </c>
      <c r="BE32" s="5">
        <f t="shared" si="14"/>
        <v>296580.5318925</v>
      </c>
      <c r="BF32" s="5"/>
      <c r="BG32" s="5">
        <f t="shared" si="54"/>
        <v>1243.173</v>
      </c>
      <c r="BH32" s="5">
        <f t="shared" si="34"/>
        <v>253.87135500000002</v>
      </c>
      <c r="BI32" s="5">
        <f t="shared" si="15"/>
        <v>1497.044355</v>
      </c>
      <c r="BJ32" s="5"/>
      <c r="BK32" s="5">
        <f t="shared" si="55"/>
        <v>48335.420999999995</v>
      </c>
      <c r="BL32" s="5">
        <f t="shared" si="35"/>
        <v>9870.6928349999998</v>
      </c>
      <c r="BM32" s="5">
        <f t="shared" si="16"/>
        <v>58206.113834999996</v>
      </c>
      <c r="BN32" s="5"/>
      <c r="BO32" s="5">
        <f t="shared" si="56"/>
        <v>25732.675500000001</v>
      </c>
      <c r="BP32" s="5">
        <f t="shared" si="36"/>
        <v>5254.9316925000003</v>
      </c>
      <c r="BQ32" s="5">
        <f t="shared" si="17"/>
        <v>30987.6071925</v>
      </c>
      <c r="BR32" s="5"/>
      <c r="BS32" s="5">
        <f t="shared" si="57"/>
        <v>83850.698999999993</v>
      </c>
      <c r="BT32" s="5">
        <f t="shared" si="37"/>
        <v>17123.353364999999</v>
      </c>
      <c r="BU32" s="5">
        <f t="shared" si="18"/>
        <v>100974.052365</v>
      </c>
      <c r="BV32" s="5"/>
      <c r="BW32" s="5">
        <f t="shared" si="58"/>
        <v>738095.94449999998</v>
      </c>
      <c r="BX32" s="5">
        <f t="shared" si="38"/>
        <v>150728.35200750001</v>
      </c>
      <c r="BY32" s="5">
        <f t="shared" si="3"/>
        <v>888824.2965075</v>
      </c>
      <c r="BZ32" s="5"/>
      <c r="CA32" s="5">
        <f t="shared" si="59"/>
        <v>1528107.8745000002</v>
      </c>
      <c r="CB32" s="5">
        <f t="shared" si="39"/>
        <v>312058.5925575</v>
      </c>
      <c r="CC32" s="5">
        <f t="shared" si="19"/>
        <v>1840166.4670575</v>
      </c>
      <c r="CD32" s="5"/>
      <c r="CE32" s="5">
        <f t="shared" si="60"/>
        <v>67820.806500000006</v>
      </c>
      <c r="CF32" s="5">
        <f t="shared" si="40"/>
        <v>13849.850377500001</v>
      </c>
      <c r="CG32" s="5">
        <f t="shared" si="20"/>
        <v>81670.656877500005</v>
      </c>
      <c r="CH32" s="5"/>
      <c r="CI32" s="5">
        <f t="shared" si="61"/>
        <v>75228.307499999995</v>
      </c>
      <c r="CJ32" s="5">
        <f t="shared" si="41"/>
        <v>15362.554012499999</v>
      </c>
      <c r="CK32" s="5">
        <f t="shared" si="21"/>
        <v>90590.861512499992</v>
      </c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</row>
    <row r="33" spans="1:108" x14ac:dyDescent="0.2">
      <c r="A33" s="32">
        <v>45566</v>
      </c>
      <c r="D33" s="3">
        <v>1189200</v>
      </c>
      <c r="E33" s="3">
        <f t="shared" si="2"/>
        <v>1189200</v>
      </c>
      <c r="H33" s="5">
        <v>179239</v>
      </c>
      <c r="I33" s="5">
        <f t="shared" si="0"/>
        <v>179239</v>
      </c>
      <c r="K33" s="5"/>
      <c r="L33" s="3">
        <f t="shared" si="22"/>
        <v>1009961.3975999999</v>
      </c>
      <c r="M33" s="5">
        <f t="shared" si="4"/>
        <v>1009961.3975999999</v>
      </c>
      <c r="O33" s="5"/>
      <c r="P33" s="5">
        <f t="shared" si="23"/>
        <v>45582.154920000001</v>
      </c>
      <c r="Q33" s="5">
        <f t="shared" si="5"/>
        <v>45582.154920000001</v>
      </c>
      <c r="T33" s="5">
        <f t="shared" si="24"/>
        <v>82596.718439999997</v>
      </c>
      <c r="U33" s="5">
        <f t="shared" si="6"/>
        <v>82596.718439999997</v>
      </c>
      <c r="X33" s="5">
        <f t="shared" si="25"/>
        <v>66553.696920000002</v>
      </c>
      <c r="Y33" s="5">
        <f t="shared" si="7"/>
        <v>66553.696920000002</v>
      </c>
      <c r="AB33" s="5">
        <f t="shared" si="26"/>
        <v>79092.502800000002</v>
      </c>
      <c r="AC33" s="5">
        <f t="shared" si="8"/>
        <v>79092.502800000002</v>
      </c>
      <c r="AE33" s="5"/>
      <c r="AF33" s="5">
        <f t="shared" si="27"/>
        <v>4724.2159199999996</v>
      </c>
      <c r="AG33" s="5">
        <f t="shared" si="9"/>
        <v>4724.2159199999996</v>
      </c>
      <c r="AI33" s="5"/>
      <c r="AJ33" s="5">
        <f t="shared" si="28"/>
        <v>425.25792000000001</v>
      </c>
      <c r="AK33" s="5">
        <f t="shared" si="10"/>
        <v>425.25792000000001</v>
      </c>
      <c r="AL33" s="5"/>
      <c r="AM33" s="5"/>
      <c r="AN33" s="5">
        <f t="shared" si="29"/>
        <v>87008.53151999999</v>
      </c>
      <c r="AO33" s="5">
        <f t="shared" si="11"/>
        <v>87008.53151999999</v>
      </c>
      <c r="AP33" s="5"/>
      <c r="AQ33" s="5"/>
      <c r="AR33" s="5">
        <f t="shared" si="30"/>
        <v>3.09192</v>
      </c>
      <c r="AS33" s="5">
        <f t="shared" si="12"/>
        <v>3.09192</v>
      </c>
      <c r="AT33" s="5"/>
      <c r="AU33" s="5"/>
      <c r="AV33" s="5">
        <f t="shared" si="31"/>
        <v>111136.686</v>
      </c>
      <c r="AW33" s="5">
        <f t="shared" si="1"/>
        <v>111136.686</v>
      </c>
      <c r="AX33" s="5"/>
      <c r="AY33" s="5"/>
      <c r="AZ33" s="5">
        <f t="shared" si="32"/>
        <v>262.21859999999998</v>
      </c>
      <c r="BA33" s="5">
        <f t="shared" si="13"/>
        <v>262.21859999999998</v>
      </c>
      <c r="BB33" s="5"/>
      <c r="BC33" s="5"/>
      <c r="BD33" s="5">
        <f t="shared" si="33"/>
        <v>46600.347959999999</v>
      </c>
      <c r="BE33" s="5">
        <f t="shared" si="14"/>
        <v>46600.347959999999</v>
      </c>
      <c r="BF33" s="5"/>
      <c r="BG33" s="5"/>
      <c r="BH33" s="5">
        <f t="shared" si="34"/>
        <v>235.22376</v>
      </c>
      <c r="BI33" s="5">
        <f t="shared" si="15"/>
        <v>235.22376</v>
      </c>
      <c r="BJ33" s="5"/>
      <c r="BK33" s="5"/>
      <c r="BL33" s="5">
        <f t="shared" si="35"/>
        <v>9145.6615199999997</v>
      </c>
      <c r="BM33" s="5">
        <f t="shared" si="16"/>
        <v>9145.6615199999997</v>
      </c>
      <c r="BN33" s="5"/>
      <c r="BO33" s="5"/>
      <c r="BP33" s="5">
        <f t="shared" si="36"/>
        <v>4868.9415600000002</v>
      </c>
      <c r="BQ33" s="5">
        <f t="shared" si="17"/>
        <v>4868.9415600000002</v>
      </c>
      <c r="BR33" s="5"/>
      <c r="BS33" s="5"/>
      <c r="BT33" s="5">
        <f t="shared" si="37"/>
        <v>15865.59288</v>
      </c>
      <c r="BU33" s="5">
        <f t="shared" si="18"/>
        <v>15865.59288</v>
      </c>
      <c r="BV33" s="5"/>
      <c r="BW33" s="5"/>
      <c r="BX33" s="5">
        <f t="shared" si="38"/>
        <v>139656.91284</v>
      </c>
      <c r="BY33" s="5">
        <f t="shared" si="3"/>
        <v>139656.91284</v>
      </c>
      <c r="BZ33" s="5"/>
      <c r="CA33" s="5"/>
      <c r="CB33" s="5">
        <f t="shared" si="39"/>
        <v>289136.97444000002</v>
      </c>
      <c r="CC33" s="5">
        <f t="shared" si="19"/>
        <v>289136.97444000002</v>
      </c>
      <c r="CD33" s="5"/>
      <c r="CE33" s="5"/>
      <c r="CF33" s="5">
        <f t="shared" si="40"/>
        <v>12832.538280000001</v>
      </c>
      <c r="CG33" s="5">
        <f t="shared" si="20"/>
        <v>12832.538280000001</v>
      </c>
      <c r="CH33" s="5"/>
      <c r="CI33" s="5"/>
      <c r="CJ33" s="5">
        <f t="shared" si="41"/>
        <v>14234.1294</v>
      </c>
      <c r="CK33" s="5">
        <f t="shared" si="21"/>
        <v>14234.1294</v>
      </c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</row>
    <row r="34" spans="1:108" x14ac:dyDescent="0.2">
      <c r="A34" s="32">
        <v>45748</v>
      </c>
      <c r="C34" s="3">
        <v>6475000</v>
      </c>
      <c r="D34" s="3">
        <v>1189200</v>
      </c>
      <c r="E34" s="3">
        <f t="shared" si="2"/>
        <v>7664200</v>
      </c>
      <c r="G34" s="5">
        <v>975925</v>
      </c>
      <c r="H34" s="5">
        <v>179239</v>
      </c>
      <c r="I34" s="5">
        <f t="shared" si="0"/>
        <v>1155164</v>
      </c>
      <c r="K34" s="5">
        <f t="shared" si="42"/>
        <v>5499075.0499999989</v>
      </c>
      <c r="L34" s="3">
        <f t="shared" si="22"/>
        <v>1009961.3975999999</v>
      </c>
      <c r="M34" s="5">
        <f t="shared" si="4"/>
        <v>6509036.4475999987</v>
      </c>
      <c r="O34" s="5">
        <f t="shared" si="43"/>
        <v>248187.39749999999</v>
      </c>
      <c r="P34" s="5">
        <f t="shared" si="23"/>
        <v>45582.154920000001</v>
      </c>
      <c r="Q34" s="5">
        <f t="shared" si="5"/>
        <v>293769.55241999996</v>
      </c>
      <c r="S34" s="5">
        <f t="shared" si="44"/>
        <v>449725.65749999997</v>
      </c>
      <c r="T34" s="5">
        <f t="shared" si="24"/>
        <v>82596.718439999997</v>
      </c>
      <c r="U34" s="5">
        <f t="shared" si="6"/>
        <v>532322.37593999994</v>
      </c>
      <c r="W34" s="5">
        <f t="shared" si="45"/>
        <v>362374.02249999996</v>
      </c>
      <c r="X34" s="5">
        <f t="shared" si="25"/>
        <v>66553.696920000002</v>
      </c>
      <c r="Y34" s="5">
        <f t="shared" si="7"/>
        <v>428927.71941999998</v>
      </c>
      <c r="AA34" s="5">
        <f t="shared" si="46"/>
        <v>430645.77499999997</v>
      </c>
      <c r="AB34" s="5">
        <f t="shared" si="26"/>
        <v>79092.502800000002</v>
      </c>
      <c r="AC34" s="5">
        <f t="shared" si="8"/>
        <v>509738.27779999998</v>
      </c>
      <c r="AE34" s="5">
        <f t="shared" si="47"/>
        <v>25722.584999999999</v>
      </c>
      <c r="AF34" s="5">
        <f t="shared" si="27"/>
        <v>4724.2159199999996</v>
      </c>
      <c r="AG34" s="5">
        <f t="shared" si="9"/>
        <v>30446.800919999998</v>
      </c>
      <c r="AI34" s="5">
        <f t="shared" si="48"/>
        <v>2315.46</v>
      </c>
      <c r="AJ34" s="5">
        <f t="shared" si="28"/>
        <v>425.25792000000001</v>
      </c>
      <c r="AK34" s="5">
        <f t="shared" si="10"/>
        <v>2740.71792</v>
      </c>
      <c r="AL34" s="5"/>
      <c r="AM34" s="5">
        <f t="shared" si="49"/>
        <v>473747.26</v>
      </c>
      <c r="AN34" s="5">
        <f t="shared" si="29"/>
        <v>87008.53151999999</v>
      </c>
      <c r="AO34" s="5">
        <f t="shared" si="11"/>
        <v>560755.79151999997</v>
      </c>
      <c r="AP34" s="5"/>
      <c r="AQ34" s="5">
        <f t="shared" si="50"/>
        <v>16.835000000000001</v>
      </c>
      <c r="AR34" s="5">
        <f t="shared" si="30"/>
        <v>3.09192</v>
      </c>
      <c r="AS34" s="5">
        <f t="shared" si="12"/>
        <v>19.926920000000003</v>
      </c>
      <c r="AT34" s="5"/>
      <c r="AU34" s="5">
        <f t="shared" si="51"/>
        <v>605121.125</v>
      </c>
      <c r="AV34" s="5">
        <f t="shared" si="31"/>
        <v>111136.686</v>
      </c>
      <c r="AW34" s="5">
        <f t="shared" si="1"/>
        <v>716257.81099999999</v>
      </c>
      <c r="AX34" s="5"/>
      <c r="AY34" s="5">
        <f t="shared" si="52"/>
        <v>1427.7375</v>
      </c>
      <c r="AZ34" s="5">
        <f t="shared" si="32"/>
        <v>262.21859999999998</v>
      </c>
      <c r="BA34" s="5">
        <f t="shared" si="13"/>
        <v>1689.9560999999999</v>
      </c>
      <c r="BB34" s="5"/>
      <c r="BC34" s="5">
        <f t="shared" si="53"/>
        <v>253731.29250000001</v>
      </c>
      <c r="BD34" s="5">
        <f t="shared" si="33"/>
        <v>46600.347959999999</v>
      </c>
      <c r="BE34" s="5">
        <f t="shared" si="14"/>
        <v>300331.64046000002</v>
      </c>
      <c r="BF34" s="5"/>
      <c r="BG34" s="5">
        <f t="shared" si="54"/>
        <v>1280.7550000000001</v>
      </c>
      <c r="BH34" s="5">
        <f t="shared" si="34"/>
        <v>235.22376</v>
      </c>
      <c r="BI34" s="5">
        <f t="shared" si="15"/>
        <v>1515.9787600000002</v>
      </c>
      <c r="BJ34" s="5"/>
      <c r="BK34" s="5">
        <f t="shared" si="55"/>
        <v>49796.634999999995</v>
      </c>
      <c r="BL34" s="5">
        <f t="shared" si="35"/>
        <v>9145.6615199999997</v>
      </c>
      <c r="BM34" s="5">
        <f t="shared" si="16"/>
        <v>58942.296519999996</v>
      </c>
      <c r="BN34" s="5"/>
      <c r="BO34" s="5">
        <f t="shared" si="56"/>
        <v>26510.592500000002</v>
      </c>
      <c r="BP34" s="5">
        <f t="shared" si="36"/>
        <v>4868.9415600000002</v>
      </c>
      <c r="BQ34" s="5">
        <f t="shared" si="17"/>
        <v>31379.534060000002</v>
      </c>
      <c r="BR34" s="5"/>
      <c r="BS34" s="5">
        <f t="shared" si="57"/>
        <v>86385.565000000002</v>
      </c>
      <c r="BT34" s="5">
        <f t="shared" si="37"/>
        <v>15865.59288</v>
      </c>
      <c r="BU34" s="5">
        <f t="shared" si="18"/>
        <v>102251.15788</v>
      </c>
      <c r="BV34" s="5"/>
      <c r="BW34" s="5">
        <f t="shared" si="58"/>
        <v>760409.10750000004</v>
      </c>
      <c r="BX34" s="5">
        <f t="shared" si="38"/>
        <v>139656.91284</v>
      </c>
      <c r="BY34" s="5">
        <f t="shared" si="3"/>
        <v>900066.02034000005</v>
      </c>
      <c r="BZ34" s="5"/>
      <c r="CA34" s="5">
        <f t="shared" si="59"/>
        <v>1574303.6575</v>
      </c>
      <c r="CB34" s="5">
        <f t="shared" si="39"/>
        <v>289136.97444000002</v>
      </c>
      <c r="CC34" s="5">
        <f t="shared" si="19"/>
        <v>1863440.63194</v>
      </c>
      <c r="CD34" s="5"/>
      <c r="CE34" s="5">
        <f t="shared" si="60"/>
        <v>69871.077499999999</v>
      </c>
      <c r="CF34" s="5">
        <f t="shared" si="40"/>
        <v>12832.538280000001</v>
      </c>
      <c r="CG34" s="5">
        <f t="shared" si="20"/>
        <v>82703.615779999993</v>
      </c>
      <c r="CH34" s="5"/>
      <c r="CI34" s="5">
        <f t="shared" si="61"/>
        <v>77502.512499999997</v>
      </c>
      <c r="CJ34" s="5">
        <f t="shared" si="41"/>
        <v>14234.1294</v>
      </c>
      <c r="CK34" s="5">
        <f t="shared" si="21"/>
        <v>91736.641900000002</v>
      </c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</row>
    <row r="35" spans="1:108" x14ac:dyDescent="0.2">
      <c r="A35" s="32">
        <v>45931</v>
      </c>
      <c r="D35" s="3">
        <v>1059700</v>
      </c>
      <c r="E35" s="3">
        <f t="shared" si="2"/>
        <v>1059700</v>
      </c>
      <c r="H35" s="5">
        <v>159720</v>
      </c>
      <c r="I35" s="5">
        <f t="shared" si="0"/>
        <v>159720</v>
      </c>
      <c r="K35" s="5"/>
      <c r="L35" s="3">
        <f t="shared" si="22"/>
        <v>899979.89660000009</v>
      </c>
      <c r="M35" s="5">
        <f t="shared" si="4"/>
        <v>899979.89660000009</v>
      </c>
      <c r="O35" s="5"/>
      <c r="P35" s="5">
        <f t="shared" si="23"/>
        <v>40618.406969999996</v>
      </c>
      <c r="Q35" s="5">
        <f t="shared" si="5"/>
        <v>40618.406969999996</v>
      </c>
      <c r="T35" s="5">
        <f t="shared" si="24"/>
        <v>73602.205289999998</v>
      </c>
      <c r="U35" s="5">
        <f t="shared" si="6"/>
        <v>73602.205289999998</v>
      </c>
      <c r="X35" s="5">
        <f t="shared" si="25"/>
        <v>59306.216469999999</v>
      </c>
      <c r="Y35" s="5">
        <f t="shared" si="7"/>
        <v>59306.216469999999</v>
      </c>
      <c r="AB35" s="5">
        <f t="shared" si="26"/>
        <v>70479.587299999999</v>
      </c>
      <c r="AC35" s="5">
        <f t="shared" si="8"/>
        <v>70479.587299999999</v>
      </c>
      <c r="AE35" s="5"/>
      <c r="AF35" s="5">
        <f t="shared" si="27"/>
        <v>4209.76422</v>
      </c>
      <c r="AG35" s="5">
        <f t="shared" si="9"/>
        <v>4209.76422</v>
      </c>
      <c r="AI35" s="5"/>
      <c r="AJ35" s="5">
        <f t="shared" si="28"/>
        <v>378.94872000000004</v>
      </c>
      <c r="AK35" s="5">
        <f t="shared" si="10"/>
        <v>378.94872000000004</v>
      </c>
      <c r="AL35" s="5"/>
      <c r="AM35" s="5"/>
      <c r="AN35" s="5">
        <f t="shared" si="29"/>
        <v>77533.586320000002</v>
      </c>
      <c r="AO35" s="5">
        <f t="shared" si="11"/>
        <v>77533.586320000002</v>
      </c>
      <c r="AP35" s="5"/>
      <c r="AQ35" s="5"/>
      <c r="AR35" s="5">
        <f t="shared" si="30"/>
        <v>2.75522</v>
      </c>
      <c r="AS35" s="5">
        <f t="shared" si="12"/>
        <v>2.75522</v>
      </c>
      <c r="AT35" s="5"/>
      <c r="AU35" s="5"/>
      <c r="AV35" s="5">
        <f t="shared" si="31"/>
        <v>99034.263500000001</v>
      </c>
      <c r="AW35" s="5">
        <f t="shared" si="1"/>
        <v>99034.263500000001</v>
      </c>
      <c r="AX35" s="5"/>
      <c r="AY35" s="5"/>
      <c r="AZ35" s="5">
        <f t="shared" si="32"/>
        <v>233.66385</v>
      </c>
      <c r="BA35" s="5">
        <f t="shared" si="13"/>
        <v>233.66385</v>
      </c>
      <c r="BB35" s="5"/>
      <c r="BC35" s="5"/>
      <c r="BD35" s="5">
        <f t="shared" si="33"/>
        <v>41525.722110000002</v>
      </c>
      <c r="BE35" s="5">
        <f t="shared" si="14"/>
        <v>41525.722110000002</v>
      </c>
      <c r="BF35" s="5"/>
      <c r="BG35" s="5"/>
      <c r="BH35" s="5">
        <f t="shared" si="34"/>
        <v>209.60866000000001</v>
      </c>
      <c r="BI35" s="5">
        <f t="shared" si="15"/>
        <v>209.60866000000001</v>
      </c>
      <c r="BJ35" s="5"/>
      <c r="BK35" s="5"/>
      <c r="BL35" s="5">
        <f t="shared" si="35"/>
        <v>8149.7288199999994</v>
      </c>
      <c r="BM35" s="5">
        <f t="shared" si="16"/>
        <v>8149.7288199999994</v>
      </c>
      <c r="BN35" s="5"/>
      <c r="BO35" s="5"/>
      <c r="BP35" s="5">
        <f t="shared" si="36"/>
        <v>4338.7297100000005</v>
      </c>
      <c r="BQ35" s="5">
        <f t="shared" si="17"/>
        <v>4338.7297100000005</v>
      </c>
      <c r="BR35" s="5"/>
      <c r="BS35" s="5"/>
      <c r="BT35" s="5">
        <f t="shared" si="37"/>
        <v>14137.881579999999</v>
      </c>
      <c r="BU35" s="5">
        <f t="shared" si="18"/>
        <v>14137.881579999999</v>
      </c>
      <c r="BV35" s="5"/>
      <c r="BW35" s="5"/>
      <c r="BX35" s="5">
        <f t="shared" si="38"/>
        <v>124448.73069000001</v>
      </c>
      <c r="BY35" s="5">
        <f t="shared" si="3"/>
        <v>124448.73069000001</v>
      </c>
      <c r="BZ35" s="5"/>
      <c r="CA35" s="5"/>
      <c r="CB35" s="5">
        <f t="shared" si="39"/>
        <v>257650.90129000001</v>
      </c>
      <c r="CC35" s="5">
        <f t="shared" si="19"/>
        <v>257650.90129000001</v>
      </c>
      <c r="CD35" s="5"/>
      <c r="CE35" s="5"/>
      <c r="CF35" s="5">
        <f t="shared" si="40"/>
        <v>11435.116730000002</v>
      </c>
      <c r="CG35" s="5">
        <f t="shared" si="20"/>
        <v>11435.116730000002</v>
      </c>
      <c r="CH35" s="5"/>
      <c r="CI35" s="5"/>
      <c r="CJ35" s="5">
        <f t="shared" si="41"/>
        <v>12684.07915</v>
      </c>
      <c r="CK35" s="5">
        <f t="shared" si="21"/>
        <v>12684.07915</v>
      </c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</row>
    <row r="36" spans="1:108" x14ac:dyDescent="0.2">
      <c r="A36" s="32">
        <v>46113</v>
      </c>
      <c r="C36" s="3">
        <v>6735000</v>
      </c>
      <c r="D36" s="3">
        <v>1059700</v>
      </c>
      <c r="E36" s="3">
        <f t="shared" si="2"/>
        <v>7794700</v>
      </c>
      <c r="G36" s="5">
        <v>1015113</v>
      </c>
      <c r="H36" s="5">
        <v>159720</v>
      </c>
      <c r="I36" s="5">
        <f t="shared" si="0"/>
        <v>1174833</v>
      </c>
      <c r="K36" s="5">
        <f t="shared" si="42"/>
        <v>5719887.3300000001</v>
      </c>
      <c r="L36" s="3">
        <f t="shared" si="22"/>
        <v>899979.89660000009</v>
      </c>
      <c r="M36" s="5">
        <f t="shared" si="4"/>
        <v>6619867.2266000006</v>
      </c>
      <c r="O36" s="5">
        <f t="shared" si="43"/>
        <v>258153.22349999999</v>
      </c>
      <c r="P36" s="5">
        <f t="shared" si="23"/>
        <v>40618.406969999996</v>
      </c>
      <c r="Q36" s="5">
        <f t="shared" si="5"/>
        <v>298771.63046999997</v>
      </c>
      <c r="S36" s="5">
        <f t="shared" si="44"/>
        <v>467784.13949999999</v>
      </c>
      <c r="T36" s="5">
        <f t="shared" si="24"/>
        <v>73602.205289999998</v>
      </c>
      <c r="U36" s="5">
        <f t="shared" si="6"/>
        <v>541386.34479</v>
      </c>
      <c r="W36" s="5">
        <f t="shared" si="45"/>
        <v>376924.9485</v>
      </c>
      <c r="X36" s="5">
        <f t="shared" si="25"/>
        <v>59306.216469999999</v>
      </c>
      <c r="Y36" s="5">
        <f t="shared" si="7"/>
        <v>436231.16496999998</v>
      </c>
      <c r="AA36" s="5">
        <f t="shared" si="46"/>
        <v>447938.11499999999</v>
      </c>
      <c r="AB36" s="5">
        <f t="shared" si="26"/>
        <v>70479.587299999999</v>
      </c>
      <c r="AC36" s="5">
        <f t="shared" si="8"/>
        <v>518417.7023</v>
      </c>
      <c r="AE36" s="5">
        <f t="shared" si="47"/>
        <v>26755.460999999999</v>
      </c>
      <c r="AF36" s="5">
        <f t="shared" si="27"/>
        <v>4209.76422</v>
      </c>
      <c r="AG36" s="5">
        <f t="shared" si="9"/>
        <v>30965.22522</v>
      </c>
      <c r="AI36" s="5">
        <f t="shared" si="48"/>
        <v>2408.4360000000001</v>
      </c>
      <c r="AJ36" s="5">
        <f t="shared" si="28"/>
        <v>378.94872000000004</v>
      </c>
      <c r="AK36" s="5">
        <f t="shared" si="10"/>
        <v>2787.38472</v>
      </c>
      <c r="AL36" s="5"/>
      <c r="AM36" s="5">
        <f t="shared" si="49"/>
        <v>492770.31599999999</v>
      </c>
      <c r="AN36" s="5">
        <f t="shared" si="29"/>
        <v>77533.586320000002</v>
      </c>
      <c r="AO36" s="5">
        <f t="shared" si="11"/>
        <v>570303.90231999999</v>
      </c>
      <c r="AP36" s="5"/>
      <c r="AQ36" s="5">
        <f t="shared" si="50"/>
        <v>17.510999999999999</v>
      </c>
      <c r="AR36" s="5">
        <f t="shared" si="30"/>
        <v>2.75522</v>
      </c>
      <c r="AS36" s="5">
        <f t="shared" si="12"/>
        <v>20.266220000000001</v>
      </c>
      <c r="AT36" s="5"/>
      <c r="AU36" s="5">
        <f t="shared" si="51"/>
        <v>629419.42499999993</v>
      </c>
      <c r="AV36" s="5">
        <f t="shared" si="31"/>
        <v>99034.263500000001</v>
      </c>
      <c r="AW36" s="5">
        <f t="shared" si="1"/>
        <v>728453.68849999993</v>
      </c>
      <c r="AX36" s="5"/>
      <c r="AY36" s="5">
        <f t="shared" si="52"/>
        <v>1485.0674999999999</v>
      </c>
      <c r="AZ36" s="5">
        <f t="shared" si="32"/>
        <v>233.66385</v>
      </c>
      <c r="BA36" s="5">
        <f t="shared" si="13"/>
        <v>1718.7313499999998</v>
      </c>
      <c r="BB36" s="5"/>
      <c r="BC36" s="5">
        <f t="shared" si="53"/>
        <v>263919.73050000001</v>
      </c>
      <c r="BD36" s="5">
        <f t="shared" si="33"/>
        <v>41525.722110000002</v>
      </c>
      <c r="BE36" s="5">
        <f t="shared" si="14"/>
        <v>305445.45261000004</v>
      </c>
      <c r="BF36" s="5"/>
      <c r="BG36" s="5">
        <f t="shared" si="54"/>
        <v>1332.183</v>
      </c>
      <c r="BH36" s="5">
        <f t="shared" si="34"/>
        <v>209.60866000000001</v>
      </c>
      <c r="BI36" s="5">
        <f t="shared" si="15"/>
        <v>1541.7916600000001</v>
      </c>
      <c r="BJ36" s="5"/>
      <c r="BK36" s="5">
        <f t="shared" si="55"/>
        <v>51796.190999999999</v>
      </c>
      <c r="BL36" s="5">
        <f t="shared" si="35"/>
        <v>8149.7288199999994</v>
      </c>
      <c r="BM36" s="5">
        <f t="shared" si="16"/>
        <v>59945.919819999996</v>
      </c>
      <c r="BN36" s="5"/>
      <c r="BO36" s="5">
        <f t="shared" si="56"/>
        <v>27575.110500000003</v>
      </c>
      <c r="BP36" s="5">
        <f t="shared" si="36"/>
        <v>4338.7297100000005</v>
      </c>
      <c r="BQ36" s="5">
        <f t="shared" si="17"/>
        <v>31913.840210000002</v>
      </c>
      <c r="BR36" s="5"/>
      <c r="BS36" s="5">
        <f t="shared" si="57"/>
        <v>89854.328999999998</v>
      </c>
      <c r="BT36" s="5">
        <f t="shared" si="37"/>
        <v>14137.881579999999</v>
      </c>
      <c r="BU36" s="5">
        <f t="shared" si="18"/>
        <v>103992.21058</v>
      </c>
      <c r="BV36" s="5"/>
      <c r="BW36" s="5">
        <f t="shared" si="58"/>
        <v>790942.90950000007</v>
      </c>
      <c r="BX36" s="5">
        <f t="shared" si="38"/>
        <v>124448.73069000001</v>
      </c>
      <c r="BY36" s="5">
        <f t="shared" si="3"/>
        <v>915391.64019000006</v>
      </c>
      <c r="BZ36" s="5"/>
      <c r="CA36" s="5">
        <f t="shared" si="59"/>
        <v>1637518.9395000001</v>
      </c>
      <c r="CB36" s="5">
        <f t="shared" si="39"/>
        <v>257650.90129000001</v>
      </c>
      <c r="CC36" s="5">
        <f t="shared" si="19"/>
        <v>1895169.84079</v>
      </c>
      <c r="CD36" s="5"/>
      <c r="CE36" s="5">
        <f t="shared" si="60"/>
        <v>72676.711500000005</v>
      </c>
      <c r="CF36" s="5">
        <f t="shared" si="40"/>
        <v>11435.116730000002</v>
      </c>
      <c r="CG36" s="5">
        <f t="shared" si="20"/>
        <v>84111.828230000014</v>
      </c>
      <c r="CH36" s="5"/>
      <c r="CI36" s="5">
        <f t="shared" si="61"/>
        <v>80614.58249999999</v>
      </c>
      <c r="CJ36" s="5">
        <f t="shared" si="41"/>
        <v>12684.07915</v>
      </c>
      <c r="CK36" s="5">
        <f t="shared" si="21"/>
        <v>93298.661649999995</v>
      </c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</row>
    <row r="37" spans="1:108" x14ac:dyDescent="0.2">
      <c r="A37" s="32">
        <v>46296</v>
      </c>
      <c r="D37" s="3">
        <v>891325</v>
      </c>
      <c r="E37" s="3">
        <f t="shared" si="2"/>
        <v>891325</v>
      </c>
      <c r="H37" s="5">
        <v>134342</v>
      </c>
      <c r="I37" s="5">
        <f t="shared" si="0"/>
        <v>134342</v>
      </c>
      <c r="K37" s="5"/>
      <c r="L37" s="3">
        <f t="shared" si="22"/>
        <v>756982.71335000009</v>
      </c>
      <c r="M37" s="5">
        <f t="shared" si="4"/>
        <v>756982.71335000009</v>
      </c>
      <c r="O37" s="5"/>
      <c r="P37" s="5">
        <f t="shared" si="23"/>
        <v>34164.576382499996</v>
      </c>
      <c r="Q37" s="5">
        <f t="shared" si="5"/>
        <v>34164.576382499996</v>
      </c>
      <c r="T37" s="5">
        <f t="shared" si="24"/>
        <v>61907.601802499994</v>
      </c>
      <c r="U37" s="5">
        <f t="shared" si="6"/>
        <v>61907.601802499994</v>
      </c>
      <c r="X37" s="5">
        <f t="shared" si="25"/>
        <v>49883.092757499995</v>
      </c>
      <c r="Y37" s="5">
        <f t="shared" si="7"/>
        <v>49883.092757499995</v>
      </c>
      <c r="AB37" s="5">
        <f t="shared" si="26"/>
        <v>59281.134424999997</v>
      </c>
      <c r="AC37" s="5">
        <f t="shared" si="8"/>
        <v>59281.134424999997</v>
      </c>
      <c r="AE37" s="5"/>
      <c r="AF37" s="5">
        <f t="shared" si="27"/>
        <v>3540.8776949999997</v>
      </c>
      <c r="AG37" s="5">
        <f t="shared" si="9"/>
        <v>3540.8776949999997</v>
      </c>
      <c r="AI37" s="5"/>
      <c r="AJ37" s="5">
        <f t="shared" si="28"/>
        <v>318.73782</v>
      </c>
      <c r="AK37" s="5">
        <f t="shared" si="10"/>
        <v>318.73782</v>
      </c>
      <c r="AL37" s="5"/>
      <c r="AM37" s="5"/>
      <c r="AN37" s="5">
        <f t="shared" si="29"/>
        <v>65214.328419999998</v>
      </c>
      <c r="AO37" s="5">
        <f t="shared" si="11"/>
        <v>65214.328419999998</v>
      </c>
      <c r="AP37" s="5"/>
      <c r="AQ37" s="5"/>
      <c r="AR37" s="5">
        <f t="shared" si="30"/>
        <v>2.3174450000000002</v>
      </c>
      <c r="AS37" s="5">
        <f t="shared" si="12"/>
        <v>2.3174450000000002</v>
      </c>
      <c r="AT37" s="5"/>
      <c r="AU37" s="5"/>
      <c r="AV37" s="5">
        <f t="shared" si="31"/>
        <v>83298.777875</v>
      </c>
      <c r="AW37" s="5">
        <f t="shared" si="1"/>
        <v>83298.777875</v>
      </c>
      <c r="AX37" s="5"/>
      <c r="AY37" s="5"/>
      <c r="AZ37" s="5">
        <f t="shared" si="32"/>
        <v>196.53716249999999</v>
      </c>
      <c r="BA37" s="5">
        <f t="shared" si="13"/>
        <v>196.53716249999999</v>
      </c>
      <c r="BB37" s="5"/>
      <c r="BC37" s="5"/>
      <c r="BD37" s="5">
        <f t="shared" si="33"/>
        <v>34927.728847500002</v>
      </c>
      <c r="BE37" s="5">
        <f t="shared" si="14"/>
        <v>34927.728847500002</v>
      </c>
      <c r="BF37" s="5"/>
      <c r="BG37" s="5"/>
      <c r="BH37" s="5">
        <f t="shared" si="34"/>
        <v>176.30408500000001</v>
      </c>
      <c r="BI37" s="5">
        <f t="shared" si="15"/>
        <v>176.30408500000001</v>
      </c>
      <c r="BJ37" s="5"/>
      <c r="BK37" s="5"/>
      <c r="BL37" s="5">
        <f t="shared" si="35"/>
        <v>6854.8240449999994</v>
      </c>
      <c r="BM37" s="5">
        <f t="shared" si="16"/>
        <v>6854.8240449999994</v>
      </c>
      <c r="BN37" s="5"/>
      <c r="BO37" s="5"/>
      <c r="BP37" s="5">
        <f t="shared" si="36"/>
        <v>3649.3519475000003</v>
      </c>
      <c r="BQ37" s="5">
        <f t="shared" si="17"/>
        <v>3649.3519475000003</v>
      </c>
      <c r="BR37" s="5"/>
      <c r="BS37" s="5"/>
      <c r="BT37" s="5">
        <f t="shared" si="37"/>
        <v>11891.523354999999</v>
      </c>
      <c r="BU37" s="5">
        <f t="shared" si="18"/>
        <v>11891.523354999999</v>
      </c>
      <c r="BV37" s="5"/>
      <c r="BW37" s="5"/>
      <c r="BX37" s="5">
        <f t="shared" si="38"/>
        <v>104675.15795250001</v>
      </c>
      <c r="BY37" s="5">
        <f t="shared" si="3"/>
        <v>104675.15795250001</v>
      </c>
      <c r="BZ37" s="5"/>
      <c r="CA37" s="5"/>
      <c r="CB37" s="5">
        <f t="shared" si="39"/>
        <v>216712.92780249999</v>
      </c>
      <c r="CC37" s="5">
        <f t="shared" si="19"/>
        <v>216712.92780249999</v>
      </c>
      <c r="CD37" s="5"/>
      <c r="CE37" s="5"/>
      <c r="CF37" s="5">
        <f t="shared" si="40"/>
        <v>9618.1989425000011</v>
      </c>
      <c r="CG37" s="5">
        <f t="shared" si="20"/>
        <v>9618.1989425000011</v>
      </c>
      <c r="CH37" s="5"/>
      <c r="CI37" s="5"/>
      <c r="CJ37" s="5">
        <f t="shared" si="41"/>
        <v>10668.714587499999</v>
      </c>
      <c r="CK37" s="5">
        <f t="shared" si="21"/>
        <v>10668.714587499999</v>
      </c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</row>
    <row r="38" spans="1:108" x14ac:dyDescent="0.2">
      <c r="A38" s="32">
        <v>46478</v>
      </c>
      <c r="C38" s="3">
        <v>7070000</v>
      </c>
      <c r="D38" s="3">
        <v>891325</v>
      </c>
      <c r="E38" s="3">
        <f t="shared" si="2"/>
        <v>7961325</v>
      </c>
      <c r="G38" s="5">
        <v>1065605</v>
      </c>
      <c r="H38" s="5">
        <v>134342</v>
      </c>
      <c r="I38" s="5">
        <f t="shared" si="0"/>
        <v>1199947</v>
      </c>
      <c r="K38" s="5">
        <f t="shared" si="42"/>
        <v>6004395.459999999</v>
      </c>
      <c r="L38" s="3">
        <f t="shared" si="22"/>
        <v>756982.71335000009</v>
      </c>
      <c r="M38" s="5">
        <f t="shared" si="4"/>
        <v>6761378.1733499989</v>
      </c>
      <c r="O38" s="5">
        <f t="shared" si="43"/>
        <v>270993.80699999997</v>
      </c>
      <c r="P38" s="5">
        <f t="shared" si="23"/>
        <v>34164.576382499996</v>
      </c>
      <c r="Q38" s="5">
        <f t="shared" si="5"/>
        <v>305158.38338249997</v>
      </c>
      <c r="S38" s="5">
        <f t="shared" si="44"/>
        <v>491051.79899999994</v>
      </c>
      <c r="T38" s="5">
        <f t="shared" si="24"/>
        <v>61907.601802499994</v>
      </c>
      <c r="U38" s="5">
        <f t="shared" si="6"/>
        <v>552959.40080249996</v>
      </c>
      <c r="W38" s="5">
        <f t="shared" si="45"/>
        <v>395673.25699999998</v>
      </c>
      <c r="X38" s="5">
        <f t="shared" si="25"/>
        <v>49883.092757499995</v>
      </c>
      <c r="Y38" s="5">
        <f t="shared" si="7"/>
        <v>445556.34975749999</v>
      </c>
      <c r="AA38" s="5">
        <f t="shared" si="46"/>
        <v>470218.63</v>
      </c>
      <c r="AB38" s="5">
        <f t="shared" si="26"/>
        <v>59281.134424999997</v>
      </c>
      <c r="AC38" s="5">
        <f t="shared" si="8"/>
        <v>529499.76442499994</v>
      </c>
      <c r="AE38" s="5">
        <f t="shared" si="47"/>
        <v>28086.281999999999</v>
      </c>
      <c r="AF38" s="5">
        <f t="shared" si="27"/>
        <v>3540.8776949999997</v>
      </c>
      <c r="AG38" s="5">
        <f t="shared" si="9"/>
        <v>31627.159694999998</v>
      </c>
      <c r="AI38" s="5">
        <f t="shared" si="48"/>
        <v>2528.232</v>
      </c>
      <c r="AJ38" s="5">
        <f t="shared" si="28"/>
        <v>318.73782</v>
      </c>
      <c r="AK38" s="5">
        <f t="shared" si="10"/>
        <v>2846.9698199999998</v>
      </c>
      <c r="AL38" s="5"/>
      <c r="AM38" s="5">
        <f t="shared" si="49"/>
        <v>517280.79199999996</v>
      </c>
      <c r="AN38" s="5">
        <f t="shared" si="29"/>
        <v>65214.328419999998</v>
      </c>
      <c r="AO38" s="5">
        <f t="shared" si="11"/>
        <v>582495.12041999993</v>
      </c>
      <c r="AP38" s="5"/>
      <c r="AQ38" s="5">
        <f t="shared" si="50"/>
        <v>18.382000000000001</v>
      </c>
      <c r="AR38" s="5">
        <f t="shared" si="30"/>
        <v>2.3174450000000002</v>
      </c>
      <c r="AS38" s="5">
        <f t="shared" si="12"/>
        <v>20.699445000000001</v>
      </c>
      <c r="AT38" s="5"/>
      <c r="AU38" s="5">
        <f t="shared" si="51"/>
        <v>660726.85</v>
      </c>
      <c r="AV38" s="5">
        <f t="shared" si="31"/>
        <v>83298.777875</v>
      </c>
      <c r="AW38" s="5">
        <f t="shared" si="1"/>
        <v>744025.62787500001</v>
      </c>
      <c r="AX38" s="5"/>
      <c r="AY38" s="5">
        <f t="shared" si="52"/>
        <v>1558.9349999999999</v>
      </c>
      <c r="AZ38" s="5">
        <f t="shared" si="32"/>
        <v>196.53716249999999</v>
      </c>
      <c r="BA38" s="5">
        <f t="shared" si="13"/>
        <v>1755.4721625</v>
      </c>
      <c r="BB38" s="5"/>
      <c r="BC38" s="5">
        <f t="shared" si="53"/>
        <v>277047.141</v>
      </c>
      <c r="BD38" s="5">
        <f t="shared" si="33"/>
        <v>34927.728847500002</v>
      </c>
      <c r="BE38" s="5">
        <f t="shared" si="14"/>
        <v>311974.8698475</v>
      </c>
      <c r="BF38" s="5"/>
      <c r="BG38" s="5">
        <f t="shared" si="54"/>
        <v>1398.4460000000001</v>
      </c>
      <c r="BH38" s="5">
        <f t="shared" si="34"/>
        <v>176.30408500000001</v>
      </c>
      <c r="BI38" s="5">
        <f t="shared" si="15"/>
        <v>1574.7500850000001</v>
      </c>
      <c r="BJ38" s="5"/>
      <c r="BK38" s="5">
        <f t="shared" si="55"/>
        <v>54372.542000000001</v>
      </c>
      <c r="BL38" s="5">
        <f t="shared" si="35"/>
        <v>6854.8240449999994</v>
      </c>
      <c r="BM38" s="5">
        <f t="shared" si="16"/>
        <v>61227.366045000002</v>
      </c>
      <c r="BN38" s="5"/>
      <c r="BO38" s="5">
        <f t="shared" si="56"/>
        <v>28946.701000000001</v>
      </c>
      <c r="BP38" s="5">
        <f t="shared" si="36"/>
        <v>3649.3519475000003</v>
      </c>
      <c r="BQ38" s="5">
        <f t="shared" si="17"/>
        <v>32596.0529475</v>
      </c>
      <c r="BR38" s="5"/>
      <c r="BS38" s="5">
        <f t="shared" si="57"/>
        <v>94323.698000000004</v>
      </c>
      <c r="BT38" s="5">
        <f t="shared" si="37"/>
        <v>11891.523354999999</v>
      </c>
      <c r="BU38" s="5">
        <f t="shared" si="18"/>
        <v>106215.221355</v>
      </c>
      <c r="BV38" s="5"/>
      <c r="BW38" s="5">
        <f t="shared" si="58"/>
        <v>830284.53899999999</v>
      </c>
      <c r="BX38" s="5">
        <f t="shared" si="38"/>
        <v>104675.15795250001</v>
      </c>
      <c r="BY38" s="5">
        <f t="shared" si="3"/>
        <v>934959.69695250003</v>
      </c>
      <c r="BZ38" s="5"/>
      <c r="CA38" s="5">
        <f t="shared" si="59"/>
        <v>1718969.399</v>
      </c>
      <c r="CB38" s="5">
        <f t="shared" si="39"/>
        <v>216712.92780249999</v>
      </c>
      <c r="CC38" s="5">
        <f t="shared" si="19"/>
        <v>1935682.3268025001</v>
      </c>
      <c r="CD38" s="5"/>
      <c r="CE38" s="5">
        <f t="shared" si="60"/>
        <v>76291.663</v>
      </c>
      <c r="CF38" s="5">
        <f t="shared" si="40"/>
        <v>9618.1989425000011</v>
      </c>
      <c r="CG38" s="5">
        <f t="shared" si="20"/>
        <v>85909.861942500007</v>
      </c>
      <c r="CH38" s="5"/>
      <c r="CI38" s="5">
        <f t="shared" si="61"/>
        <v>84624.364999999991</v>
      </c>
      <c r="CJ38" s="5">
        <f t="shared" si="41"/>
        <v>10668.714587499999</v>
      </c>
      <c r="CK38" s="5">
        <f t="shared" si="21"/>
        <v>95293.079587499989</v>
      </c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</row>
    <row r="39" spans="1:108" x14ac:dyDescent="0.2">
      <c r="A39" s="32">
        <v>46661</v>
      </c>
      <c r="D39" s="3">
        <v>714575</v>
      </c>
      <c r="E39" s="3">
        <f t="shared" si="2"/>
        <v>714575</v>
      </c>
      <c r="H39" s="5">
        <v>107702</v>
      </c>
      <c r="I39" s="5">
        <f t="shared" si="0"/>
        <v>107702</v>
      </c>
      <c r="K39" s="5"/>
      <c r="L39" s="3">
        <f t="shared" si="22"/>
        <v>606872.82685000019</v>
      </c>
      <c r="M39" s="5">
        <f t="shared" si="4"/>
        <v>606872.82685000019</v>
      </c>
      <c r="O39" s="5"/>
      <c r="P39" s="5">
        <f t="shared" si="23"/>
        <v>27389.731207500001</v>
      </c>
      <c r="Q39" s="5">
        <f t="shared" si="5"/>
        <v>27389.731207500001</v>
      </c>
      <c r="T39" s="5">
        <f t="shared" si="24"/>
        <v>49631.306827499997</v>
      </c>
      <c r="U39" s="5">
        <f t="shared" si="6"/>
        <v>49631.306827499997</v>
      </c>
      <c r="X39" s="5">
        <f t="shared" si="25"/>
        <v>39991.261332499998</v>
      </c>
      <c r="Y39" s="5">
        <f t="shared" si="7"/>
        <v>39991.261332499998</v>
      </c>
      <c r="AB39" s="5">
        <f t="shared" si="26"/>
        <v>47525.668675000001</v>
      </c>
      <c r="AC39" s="5">
        <f t="shared" si="8"/>
        <v>47525.668675000001</v>
      </c>
      <c r="AE39" s="5"/>
      <c r="AF39" s="5">
        <f t="shared" si="27"/>
        <v>2838.7206449999999</v>
      </c>
      <c r="AG39" s="5">
        <f t="shared" si="9"/>
        <v>2838.7206449999999</v>
      </c>
      <c r="AI39" s="5"/>
      <c r="AJ39" s="5">
        <f t="shared" si="28"/>
        <v>255.53202000000002</v>
      </c>
      <c r="AK39" s="5">
        <f t="shared" si="10"/>
        <v>255.53202000000002</v>
      </c>
      <c r="AL39" s="5"/>
      <c r="AM39" s="5"/>
      <c r="AN39" s="5">
        <f t="shared" si="29"/>
        <v>52282.308619999996</v>
      </c>
      <c r="AO39" s="5">
        <f t="shared" si="11"/>
        <v>52282.308619999996</v>
      </c>
      <c r="AP39" s="5"/>
      <c r="AQ39" s="5"/>
      <c r="AR39" s="5">
        <f t="shared" si="30"/>
        <v>1.8578950000000001</v>
      </c>
      <c r="AS39" s="5">
        <f t="shared" si="12"/>
        <v>1.8578950000000001</v>
      </c>
      <c r="AT39" s="5"/>
      <c r="AU39" s="5"/>
      <c r="AV39" s="5">
        <f t="shared" si="31"/>
        <v>66780.606625</v>
      </c>
      <c r="AW39" s="5">
        <f t="shared" si="1"/>
        <v>66780.606625</v>
      </c>
      <c r="AX39" s="5"/>
      <c r="AY39" s="5"/>
      <c r="AZ39" s="5">
        <f t="shared" si="32"/>
        <v>157.56378749999999</v>
      </c>
      <c r="BA39" s="5">
        <f t="shared" si="13"/>
        <v>157.56378749999999</v>
      </c>
      <c r="BB39" s="5"/>
      <c r="BC39" s="5"/>
      <c r="BD39" s="5">
        <f t="shared" si="33"/>
        <v>28001.550322499999</v>
      </c>
      <c r="BE39" s="5">
        <f t="shared" si="14"/>
        <v>28001.550322499999</v>
      </c>
      <c r="BF39" s="5"/>
      <c r="BG39" s="5"/>
      <c r="BH39" s="5">
        <f t="shared" si="34"/>
        <v>141.34293500000001</v>
      </c>
      <c r="BI39" s="5">
        <f t="shared" si="15"/>
        <v>141.34293500000001</v>
      </c>
      <c r="BJ39" s="5"/>
      <c r="BK39" s="5"/>
      <c r="BL39" s="5">
        <f t="shared" si="35"/>
        <v>5495.5104949999995</v>
      </c>
      <c r="BM39" s="5">
        <f t="shared" si="16"/>
        <v>5495.5104949999995</v>
      </c>
      <c r="BN39" s="5"/>
      <c r="BO39" s="5"/>
      <c r="BP39" s="5">
        <f t="shared" si="36"/>
        <v>2925.6844225000004</v>
      </c>
      <c r="BQ39" s="5">
        <f t="shared" si="17"/>
        <v>2925.6844225000004</v>
      </c>
      <c r="BR39" s="5"/>
      <c r="BS39" s="5"/>
      <c r="BT39" s="5">
        <f t="shared" si="37"/>
        <v>9533.4309049999993</v>
      </c>
      <c r="BU39" s="5">
        <f t="shared" si="18"/>
        <v>9533.4309049999993</v>
      </c>
      <c r="BV39" s="5"/>
      <c r="BW39" s="5"/>
      <c r="BX39" s="5">
        <f t="shared" si="38"/>
        <v>83918.044477500007</v>
      </c>
      <c r="BY39" s="5">
        <f t="shared" si="3"/>
        <v>83918.044477500007</v>
      </c>
      <c r="BZ39" s="5"/>
      <c r="CA39" s="5"/>
      <c r="CB39" s="5">
        <f t="shared" si="39"/>
        <v>173738.6928275</v>
      </c>
      <c r="CC39" s="5">
        <f t="shared" si="19"/>
        <v>173738.6928275</v>
      </c>
      <c r="CD39" s="5"/>
      <c r="CE39" s="5"/>
      <c r="CF39" s="5">
        <f t="shared" si="40"/>
        <v>7710.9073675000009</v>
      </c>
      <c r="CG39" s="5">
        <f t="shared" si="20"/>
        <v>7710.9073675000009</v>
      </c>
      <c r="CH39" s="5"/>
      <c r="CI39" s="5"/>
      <c r="CJ39" s="5">
        <f t="shared" si="41"/>
        <v>8553.1054624999997</v>
      </c>
      <c r="CK39" s="5">
        <f t="shared" si="21"/>
        <v>8553.1054624999997</v>
      </c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</row>
    <row r="40" spans="1:108" x14ac:dyDescent="0.2">
      <c r="A40" s="32">
        <v>46844</v>
      </c>
      <c r="C40" s="3">
        <v>7425000</v>
      </c>
      <c r="D40" s="3">
        <v>714575</v>
      </c>
      <c r="E40" s="3">
        <f t="shared" si="2"/>
        <v>8139575</v>
      </c>
      <c r="G40" s="5">
        <v>1119111</v>
      </c>
      <c r="H40" s="5">
        <v>107702</v>
      </c>
      <c r="I40" s="5">
        <f t="shared" si="0"/>
        <v>1226813</v>
      </c>
      <c r="K40" s="5">
        <f t="shared" si="42"/>
        <v>6305889.1499999994</v>
      </c>
      <c r="L40" s="3">
        <f t="shared" si="22"/>
        <v>606872.82685000019</v>
      </c>
      <c r="M40" s="5">
        <f t="shared" si="4"/>
        <v>6912761.9768499993</v>
      </c>
      <c r="O40" s="5">
        <f t="shared" si="43"/>
        <v>284600.99249999999</v>
      </c>
      <c r="P40" s="5">
        <f t="shared" si="23"/>
        <v>27389.731207500001</v>
      </c>
      <c r="Q40" s="5">
        <f t="shared" si="5"/>
        <v>311990.72370749997</v>
      </c>
      <c r="S40" s="5">
        <f t="shared" si="44"/>
        <v>515708.57249999995</v>
      </c>
      <c r="T40" s="5">
        <f t="shared" si="24"/>
        <v>49631.306827499997</v>
      </c>
      <c r="U40" s="5">
        <f t="shared" si="6"/>
        <v>565339.87932750001</v>
      </c>
      <c r="W40" s="5">
        <f t="shared" si="45"/>
        <v>415540.86749999999</v>
      </c>
      <c r="X40" s="5">
        <f t="shared" si="25"/>
        <v>39991.261332499998</v>
      </c>
      <c r="Y40" s="5">
        <f t="shared" si="7"/>
        <v>455532.12883249996</v>
      </c>
      <c r="AA40" s="5">
        <f t="shared" si="46"/>
        <v>493829.32500000001</v>
      </c>
      <c r="AB40" s="5">
        <f t="shared" si="26"/>
        <v>47525.668675000001</v>
      </c>
      <c r="AC40" s="5">
        <f t="shared" si="8"/>
        <v>541354.99367500003</v>
      </c>
      <c r="AE40" s="5">
        <f t="shared" si="47"/>
        <v>29496.554999999997</v>
      </c>
      <c r="AF40" s="5">
        <f t="shared" si="27"/>
        <v>2838.7206449999999</v>
      </c>
      <c r="AG40" s="5">
        <f t="shared" si="9"/>
        <v>32335.275644999998</v>
      </c>
      <c r="AI40" s="5">
        <f t="shared" si="48"/>
        <v>2655.1800000000003</v>
      </c>
      <c r="AJ40" s="5">
        <f t="shared" si="28"/>
        <v>255.53202000000002</v>
      </c>
      <c r="AK40" s="5">
        <f t="shared" si="10"/>
        <v>2910.7120200000004</v>
      </c>
      <c r="AL40" s="5"/>
      <c r="AM40" s="5">
        <f t="shared" si="49"/>
        <v>543254.57999999996</v>
      </c>
      <c r="AN40" s="5">
        <f t="shared" si="29"/>
        <v>52282.308619999996</v>
      </c>
      <c r="AO40" s="5">
        <f t="shared" si="11"/>
        <v>595536.88861999998</v>
      </c>
      <c r="AP40" s="5"/>
      <c r="AQ40" s="5">
        <f t="shared" si="50"/>
        <v>19.305</v>
      </c>
      <c r="AR40" s="5">
        <f t="shared" si="30"/>
        <v>1.8578950000000001</v>
      </c>
      <c r="AS40" s="5">
        <f t="shared" si="12"/>
        <v>21.162894999999999</v>
      </c>
      <c r="AT40" s="5"/>
      <c r="AU40" s="5">
        <f t="shared" si="51"/>
        <v>693903.375</v>
      </c>
      <c r="AV40" s="5">
        <f t="shared" si="31"/>
        <v>66780.606625</v>
      </c>
      <c r="AW40" s="5">
        <f t="shared" si="1"/>
        <v>760683.98162500001</v>
      </c>
      <c r="AX40" s="5"/>
      <c r="AY40" s="5">
        <f t="shared" si="52"/>
        <v>1637.2124999999999</v>
      </c>
      <c r="AZ40" s="5">
        <f t="shared" si="32"/>
        <v>157.56378749999999</v>
      </c>
      <c r="BA40" s="5">
        <f t="shared" si="13"/>
        <v>1794.7762874999999</v>
      </c>
      <c r="BB40" s="5"/>
      <c r="BC40" s="5">
        <f t="shared" si="53"/>
        <v>290958.27750000003</v>
      </c>
      <c r="BD40" s="5">
        <f t="shared" si="33"/>
        <v>28001.550322499999</v>
      </c>
      <c r="BE40" s="5">
        <f t="shared" si="14"/>
        <v>318959.82782250002</v>
      </c>
      <c r="BF40" s="5"/>
      <c r="BG40" s="5">
        <f t="shared" si="54"/>
        <v>1468.665</v>
      </c>
      <c r="BH40" s="5">
        <f t="shared" si="34"/>
        <v>141.34293500000001</v>
      </c>
      <c r="BI40" s="5">
        <f t="shared" si="15"/>
        <v>1610.0079350000001</v>
      </c>
      <c r="BJ40" s="5"/>
      <c r="BK40" s="5">
        <f t="shared" si="55"/>
        <v>57102.704999999994</v>
      </c>
      <c r="BL40" s="5">
        <f t="shared" si="35"/>
        <v>5495.5104949999995</v>
      </c>
      <c r="BM40" s="5">
        <f t="shared" si="16"/>
        <v>62598.215494999997</v>
      </c>
      <c r="BN40" s="5"/>
      <c r="BO40" s="5">
        <f t="shared" si="56"/>
        <v>30400.177500000002</v>
      </c>
      <c r="BP40" s="5">
        <f t="shared" si="36"/>
        <v>2925.6844225000004</v>
      </c>
      <c r="BQ40" s="5">
        <f t="shared" si="17"/>
        <v>33325.8619225</v>
      </c>
      <c r="BR40" s="5"/>
      <c r="BS40" s="5">
        <f t="shared" si="57"/>
        <v>99059.895000000004</v>
      </c>
      <c r="BT40" s="5">
        <f t="shared" si="37"/>
        <v>9533.4309049999993</v>
      </c>
      <c r="BU40" s="5">
        <f t="shared" si="18"/>
        <v>108593.32590500001</v>
      </c>
      <c r="BV40" s="5"/>
      <c r="BW40" s="5">
        <f t="shared" si="58"/>
        <v>871974.9225000001</v>
      </c>
      <c r="BX40" s="5">
        <f t="shared" si="38"/>
        <v>83918.044477500007</v>
      </c>
      <c r="BY40" s="5">
        <f t="shared" si="3"/>
        <v>955892.96697750012</v>
      </c>
      <c r="BZ40" s="5"/>
      <c r="CA40" s="5">
        <f t="shared" si="59"/>
        <v>1805282.5725</v>
      </c>
      <c r="CB40" s="5">
        <f t="shared" si="39"/>
        <v>173738.6928275</v>
      </c>
      <c r="CC40" s="5">
        <f t="shared" si="19"/>
        <v>1979021.2653274999</v>
      </c>
      <c r="CD40" s="5"/>
      <c r="CE40" s="5">
        <f t="shared" si="60"/>
        <v>80122.43250000001</v>
      </c>
      <c r="CF40" s="5">
        <f t="shared" si="40"/>
        <v>7710.9073675000009</v>
      </c>
      <c r="CG40" s="5">
        <f t="shared" si="20"/>
        <v>87833.339867500006</v>
      </c>
      <c r="CH40" s="5"/>
      <c r="CI40" s="5">
        <f t="shared" si="61"/>
        <v>88873.537499999991</v>
      </c>
      <c r="CJ40" s="5">
        <f t="shared" si="41"/>
        <v>8553.1054624999997</v>
      </c>
      <c r="CK40" s="5">
        <f t="shared" si="21"/>
        <v>97426.642962499987</v>
      </c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</row>
    <row r="41" spans="1:108" x14ac:dyDescent="0.2">
      <c r="A41" s="32">
        <v>47027</v>
      </c>
      <c r="D41" s="3">
        <v>528950</v>
      </c>
      <c r="E41" s="3">
        <f t="shared" si="2"/>
        <v>528950</v>
      </c>
      <c r="H41" s="5">
        <v>79724</v>
      </c>
      <c r="I41" s="5">
        <f t="shared" si="0"/>
        <v>79724</v>
      </c>
      <c r="K41" s="5"/>
      <c r="L41" s="3">
        <f t="shared" si="22"/>
        <v>449225.5981</v>
      </c>
      <c r="M41" s="5">
        <f t="shared" si="4"/>
        <v>449225.5981</v>
      </c>
      <c r="O41" s="5"/>
      <c r="P41" s="5">
        <f t="shared" si="23"/>
        <v>20274.706395000001</v>
      </c>
      <c r="Q41" s="5">
        <f t="shared" si="5"/>
        <v>20274.706395000001</v>
      </c>
      <c r="T41" s="5">
        <f t="shared" si="24"/>
        <v>36738.592514999997</v>
      </c>
      <c r="U41" s="5">
        <f t="shared" si="6"/>
        <v>36738.592514999997</v>
      </c>
      <c r="X41" s="5">
        <f t="shared" si="25"/>
        <v>29602.739644999998</v>
      </c>
      <c r="Y41" s="5">
        <f t="shared" si="7"/>
        <v>29602.739644999998</v>
      </c>
      <c r="AB41" s="5">
        <f t="shared" si="26"/>
        <v>35179.935550000002</v>
      </c>
      <c r="AC41" s="5">
        <f t="shared" si="8"/>
        <v>35179.935550000002</v>
      </c>
      <c r="AE41" s="5"/>
      <c r="AF41" s="5">
        <f t="shared" si="27"/>
        <v>2101.3067699999997</v>
      </c>
      <c r="AG41" s="5">
        <f t="shared" si="9"/>
        <v>2101.3067699999997</v>
      </c>
      <c r="AI41" s="5"/>
      <c r="AJ41" s="5">
        <f t="shared" si="28"/>
        <v>189.15252000000001</v>
      </c>
      <c r="AK41" s="5">
        <f t="shared" si="10"/>
        <v>189.15252000000001</v>
      </c>
      <c r="AL41" s="5"/>
      <c r="AM41" s="5"/>
      <c r="AN41" s="5">
        <f t="shared" si="29"/>
        <v>38700.94412</v>
      </c>
      <c r="AO41" s="5">
        <f t="shared" si="11"/>
        <v>38700.94412</v>
      </c>
      <c r="AP41" s="5"/>
      <c r="AQ41" s="5"/>
      <c r="AR41" s="5">
        <f t="shared" si="30"/>
        <v>1.37527</v>
      </c>
      <c r="AS41" s="5">
        <f t="shared" si="12"/>
        <v>1.37527</v>
      </c>
      <c r="AT41" s="5"/>
      <c r="AU41" s="5"/>
      <c r="AV41" s="5">
        <f t="shared" si="31"/>
        <v>49433.022249999995</v>
      </c>
      <c r="AW41" s="5">
        <f t="shared" si="1"/>
        <v>49433.022249999995</v>
      </c>
      <c r="AX41" s="5"/>
      <c r="AY41" s="5"/>
      <c r="AZ41" s="5">
        <f t="shared" si="32"/>
        <v>116.63347499999999</v>
      </c>
      <c r="BA41" s="5">
        <f t="shared" si="13"/>
        <v>116.63347499999999</v>
      </c>
      <c r="BB41" s="5"/>
      <c r="BC41" s="5"/>
      <c r="BD41" s="5">
        <f t="shared" si="33"/>
        <v>20727.593385</v>
      </c>
      <c r="BE41" s="5">
        <f t="shared" si="14"/>
        <v>20727.593385</v>
      </c>
      <c r="BF41" s="5"/>
      <c r="BG41" s="5"/>
      <c r="BH41" s="5">
        <f t="shared" si="34"/>
        <v>104.62631</v>
      </c>
      <c r="BI41" s="5">
        <f t="shared" si="15"/>
        <v>104.62631</v>
      </c>
      <c r="BJ41" s="5"/>
      <c r="BK41" s="5"/>
      <c r="BL41" s="5">
        <f t="shared" si="35"/>
        <v>4067.9428699999999</v>
      </c>
      <c r="BM41" s="5">
        <f t="shared" si="16"/>
        <v>4067.9428699999999</v>
      </c>
      <c r="BN41" s="5"/>
      <c r="BO41" s="5"/>
      <c r="BP41" s="5">
        <f t="shared" si="36"/>
        <v>2165.6799850000002</v>
      </c>
      <c r="BQ41" s="5">
        <f t="shared" si="17"/>
        <v>2165.6799850000002</v>
      </c>
      <c r="BR41" s="5"/>
      <c r="BS41" s="5"/>
      <c r="BT41" s="5">
        <f t="shared" si="37"/>
        <v>7056.9335300000002</v>
      </c>
      <c r="BU41" s="5">
        <f t="shared" si="18"/>
        <v>7056.9335300000002</v>
      </c>
      <c r="BV41" s="5"/>
      <c r="BW41" s="5"/>
      <c r="BX41" s="5">
        <f t="shared" si="38"/>
        <v>62118.671415000004</v>
      </c>
      <c r="BY41" s="5">
        <f t="shared" si="3"/>
        <v>62118.671415000004</v>
      </c>
      <c r="BZ41" s="5"/>
      <c r="CA41" s="5"/>
      <c r="CB41" s="5">
        <f t="shared" si="39"/>
        <v>128606.628515</v>
      </c>
      <c r="CC41" s="5">
        <f t="shared" si="19"/>
        <v>128606.628515</v>
      </c>
      <c r="CD41" s="5"/>
      <c r="CE41" s="5"/>
      <c r="CF41" s="5">
        <f t="shared" si="40"/>
        <v>5707.8465550000001</v>
      </c>
      <c r="CG41" s="5">
        <f t="shared" si="20"/>
        <v>5707.8465550000001</v>
      </c>
      <c r="CH41" s="5"/>
      <c r="CI41" s="5"/>
      <c r="CJ41" s="5">
        <f t="shared" si="41"/>
        <v>6331.2670249999992</v>
      </c>
      <c r="CK41" s="5">
        <f t="shared" si="21"/>
        <v>6331.2670249999992</v>
      </c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</row>
    <row r="42" spans="1:108" x14ac:dyDescent="0.2">
      <c r="A42" s="32">
        <v>47209</v>
      </c>
      <c r="C42" s="3">
        <v>7795000</v>
      </c>
      <c r="D42" s="3">
        <v>528950</v>
      </c>
      <c r="E42" s="3">
        <f t="shared" si="2"/>
        <v>8323950</v>
      </c>
      <c r="G42" s="5">
        <v>1174878</v>
      </c>
      <c r="H42" s="5">
        <v>79724</v>
      </c>
      <c r="I42" s="5">
        <f t="shared" si="0"/>
        <v>1254602</v>
      </c>
      <c r="K42" s="5">
        <f t="shared" si="42"/>
        <v>6620122.0099999998</v>
      </c>
      <c r="L42" s="3">
        <f t="shared" si="22"/>
        <v>449225.5981</v>
      </c>
      <c r="M42" s="5">
        <f t="shared" si="4"/>
        <v>7069347.6080999998</v>
      </c>
      <c r="O42" s="5">
        <f t="shared" si="43"/>
        <v>298783.12949999998</v>
      </c>
      <c r="P42" s="5">
        <f t="shared" si="23"/>
        <v>20274.706395000001</v>
      </c>
      <c r="Q42" s="5">
        <f t="shared" si="5"/>
        <v>319057.83589499997</v>
      </c>
      <c r="S42" s="5">
        <f t="shared" si="44"/>
        <v>541407.18149999995</v>
      </c>
      <c r="T42" s="5">
        <f t="shared" si="24"/>
        <v>36738.592514999997</v>
      </c>
      <c r="U42" s="5">
        <f t="shared" si="6"/>
        <v>578145.77401499997</v>
      </c>
      <c r="W42" s="5">
        <f t="shared" si="45"/>
        <v>436247.95449999999</v>
      </c>
      <c r="X42" s="5">
        <f t="shared" si="25"/>
        <v>29602.739644999998</v>
      </c>
      <c r="Y42" s="5">
        <f t="shared" si="7"/>
        <v>465850.69414500002</v>
      </c>
      <c r="AA42" s="5">
        <f t="shared" si="46"/>
        <v>518437.65499999997</v>
      </c>
      <c r="AB42" s="5">
        <f t="shared" si="26"/>
        <v>35179.935550000002</v>
      </c>
      <c r="AC42" s="5">
        <f t="shared" si="8"/>
        <v>553617.59054999996</v>
      </c>
      <c r="AE42" s="5">
        <f t="shared" si="47"/>
        <v>30966.416999999998</v>
      </c>
      <c r="AF42" s="5">
        <f t="shared" si="27"/>
        <v>2101.3067699999997</v>
      </c>
      <c r="AG42" s="5">
        <f t="shared" si="9"/>
        <v>33067.723769999997</v>
      </c>
      <c r="AI42" s="5">
        <f t="shared" si="48"/>
        <v>2787.4920000000002</v>
      </c>
      <c r="AJ42" s="5">
        <f t="shared" si="28"/>
        <v>189.15252000000001</v>
      </c>
      <c r="AK42" s="5">
        <f t="shared" si="10"/>
        <v>2976.6445200000003</v>
      </c>
      <c r="AL42" s="5"/>
      <c r="AM42" s="5">
        <f t="shared" si="49"/>
        <v>570325.85199999996</v>
      </c>
      <c r="AN42" s="5">
        <f t="shared" si="29"/>
        <v>38700.94412</v>
      </c>
      <c r="AO42" s="5">
        <f t="shared" si="11"/>
        <v>609026.79611999996</v>
      </c>
      <c r="AP42" s="5"/>
      <c r="AQ42" s="5">
        <f t="shared" si="50"/>
        <v>20.266999999999999</v>
      </c>
      <c r="AR42" s="5">
        <f t="shared" si="30"/>
        <v>1.37527</v>
      </c>
      <c r="AS42" s="5">
        <f t="shared" si="12"/>
        <v>21.64227</v>
      </c>
      <c r="AT42" s="5"/>
      <c r="AU42" s="5">
        <f t="shared" si="51"/>
        <v>728481.72499999998</v>
      </c>
      <c r="AV42" s="5">
        <f t="shared" si="31"/>
        <v>49433.022249999995</v>
      </c>
      <c r="AW42" s="5">
        <f t="shared" si="1"/>
        <v>777914.74725000001</v>
      </c>
      <c r="AX42" s="5"/>
      <c r="AY42" s="5">
        <f t="shared" si="52"/>
        <v>1718.7974999999999</v>
      </c>
      <c r="AZ42" s="5">
        <f t="shared" si="32"/>
        <v>116.63347499999999</v>
      </c>
      <c r="BA42" s="5">
        <f t="shared" si="13"/>
        <v>1835.430975</v>
      </c>
      <c r="BB42" s="5"/>
      <c r="BC42" s="5">
        <f t="shared" si="53"/>
        <v>305457.20850000001</v>
      </c>
      <c r="BD42" s="5">
        <f t="shared" si="33"/>
        <v>20727.593385</v>
      </c>
      <c r="BE42" s="5">
        <f t="shared" si="14"/>
        <v>326184.80188500002</v>
      </c>
      <c r="BF42" s="5"/>
      <c r="BG42" s="5">
        <f t="shared" si="54"/>
        <v>1541.8510000000001</v>
      </c>
      <c r="BH42" s="5">
        <f t="shared" si="34"/>
        <v>104.62631</v>
      </c>
      <c r="BI42" s="5">
        <f t="shared" si="15"/>
        <v>1646.4773100000002</v>
      </c>
      <c r="BJ42" s="5"/>
      <c r="BK42" s="5">
        <f t="shared" si="55"/>
        <v>59948.226999999999</v>
      </c>
      <c r="BL42" s="5">
        <f t="shared" si="35"/>
        <v>4067.9428699999999</v>
      </c>
      <c r="BM42" s="5">
        <f t="shared" si="16"/>
        <v>64016.169869999998</v>
      </c>
      <c r="BN42" s="5"/>
      <c r="BO42" s="5">
        <f t="shared" si="56"/>
        <v>31915.068500000001</v>
      </c>
      <c r="BP42" s="5">
        <f t="shared" si="36"/>
        <v>2165.6799850000002</v>
      </c>
      <c r="BQ42" s="5">
        <f t="shared" si="17"/>
        <v>34080.748485000004</v>
      </c>
      <c r="BR42" s="5"/>
      <c r="BS42" s="5">
        <f t="shared" si="57"/>
        <v>103996.213</v>
      </c>
      <c r="BT42" s="5">
        <f t="shared" si="37"/>
        <v>7056.9335300000002</v>
      </c>
      <c r="BU42" s="5">
        <f t="shared" si="18"/>
        <v>111053.14653</v>
      </c>
      <c r="BV42" s="5"/>
      <c r="BW42" s="5">
        <f t="shared" si="58"/>
        <v>915426.87150000001</v>
      </c>
      <c r="BX42" s="5">
        <f t="shared" si="38"/>
        <v>62118.671415000004</v>
      </c>
      <c r="BY42" s="5">
        <f t="shared" si="3"/>
        <v>977545.542915</v>
      </c>
      <c r="BZ42" s="5"/>
      <c r="CA42" s="5">
        <f t="shared" si="59"/>
        <v>1895242.7815</v>
      </c>
      <c r="CB42" s="5">
        <f t="shared" si="39"/>
        <v>128606.628515</v>
      </c>
      <c r="CC42" s="5">
        <f t="shared" si="19"/>
        <v>2023849.410015</v>
      </c>
      <c r="CD42" s="5"/>
      <c r="CE42" s="5">
        <f t="shared" si="60"/>
        <v>84115.065500000012</v>
      </c>
      <c r="CF42" s="5">
        <f t="shared" si="40"/>
        <v>5707.8465550000001</v>
      </c>
      <c r="CG42" s="5">
        <f t="shared" si="20"/>
        <v>89822.912055000008</v>
      </c>
      <c r="CH42" s="5"/>
      <c r="CI42" s="5">
        <f t="shared" si="61"/>
        <v>93302.252499999988</v>
      </c>
      <c r="CJ42" s="5">
        <f t="shared" si="41"/>
        <v>6331.2670249999992</v>
      </c>
      <c r="CK42" s="5">
        <f t="shared" si="21"/>
        <v>99633.519524999982</v>
      </c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</row>
    <row r="43" spans="1:108" x14ac:dyDescent="0.2">
      <c r="A43" s="32">
        <v>47392</v>
      </c>
      <c r="D43" s="3">
        <v>373050</v>
      </c>
      <c r="E43" s="3">
        <f t="shared" si="2"/>
        <v>373050</v>
      </c>
      <c r="H43" s="5">
        <v>56227</v>
      </c>
      <c r="I43" s="5">
        <f t="shared" si="0"/>
        <v>56227</v>
      </c>
      <c r="K43" s="5"/>
      <c r="L43" s="3">
        <f t="shared" si="22"/>
        <v>316823.15789999999</v>
      </c>
      <c r="M43" s="5">
        <f t="shared" si="4"/>
        <v>316823.15789999999</v>
      </c>
      <c r="O43" s="5"/>
      <c r="P43" s="5">
        <f t="shared" si="23"/>
        <v>14299.043804999999</v>
      </c>
      <c r="Q43" s="5">
        <f t="shared" si="5"/>
        <v>14299.043804999999</v>
      </c>
      <c r="T43" s="5">
        <f t="shared" si="24"/>
        <v>25910.448884999998</v>
      </c>
      <c r="U43" s="5">
        <f t="shared" si="6"/>
        <v>25910.448884999998</v>
      </c>
      <c r="X43" s="5">
        <f t="shared" si="25"/>
        <v>20877.780554999998</v>
      </c>
      <c r="Y43" s="5">
        <f t="shared" si="7"/>
        <v>20877.780554999998</v>
      </c>
      <c r="AB43" s="5">
        <f t="shared" si="26"/>
        <v>24811.18245</v>
      </c>
      <c r="AC43" s="5">
        <f t="shared" si="8"/>
        <v>24811.18245</v>
      </c>
      <c r="AE43" s="5"/>
      <c r="AF43" s="5">
        <f t="shared" si="27"/>
        <v>1481.9784299999999</v>
      </c>
      <c r="AG43" s="5">
        <f t="shared" si="9"/>
        <v>1481.9784299999999</v>
      </c>
      <c r="AI43" s="5"/>
      <c r="AJ43" s="5">
        <f t="shared" si="28"/>
        <v>133.40268</v>
      </c>
      <c r="AK43" s="5">
        <f t="shared" si="10"/>
        <v>133.40268</v>
      </c>
      <c r="AL43" s="5"/>
      <c r="AM43" s="5"/>
      <c r="AN43" s="5">
        <f t="shared" si="29"/>
        <v>27294.427079999998</v>
      </c>
      <c r="AO43" s="5">
        <f t="shared" si="11"/>
        <v>27294.427079999998</v>
      </c>
      <c r="AP43" s="5"/>
      <c r="AQ43" s="5"/>
      <c r="AR43" s="5">
        <f t="shared" si="30"/>
        <v>0.96993000000000007</v>
      </c>
      <c r="AS43" s="5">
        <f t="shared" si="12"/>
        <v>0.96993000000000007</v>
      </c>
      <c r="AT43" s="5"/>
      <c r="AU43" s="5"/>
      <c r="AV43" s="5">
        <f t="shared" si="31"/>
        <v>34863.387750000002</v>
      </c>
      <c r="AW43" s="5">
        <f t="shared" si="1"/>
        <v>34863.387750000002</v>
      </c>
      <c r="AX43" s="5"/>
      <c r="AY43" s="5"/>
      <c r="AZ43" s="5">
        <f t="shared" si="32"/>
        <v>82.257525000000001</v>
      </c>
      <c r="BA43" s="5">
        <f t="shared" si="13"/>
        <v>82.257525000000001</v>
      </c>
      <c r="BB43" s="5"/>
      <c r="BC43" s="5"/>
      <c r="BD43" s="5">
        <f t="shared" si="33"/>
        <v>14618.449215000001</v>
      </c>
      <c r="BE43" s="5">
        <f t="shared" si="14"/>
        <v>14618.449215000001</v>
      </c>
      <c r="BF43" s="5"/>
      <c r="BG43" s="5"/>
      <c r="BH43" s="5">
        <f t="shared" si="34"/>
        <v>73.789290000000008</v>
      </c>
      <c r="BI43" s="5">
        <f t="shared" si="15"/>
        <v>73.789290000000008</v>
      </c>
      <c r="BJ43" s="5"/>
      <c r="BK43" s="5"/>
      <c r="BL43" s="5">
        <f t="shared" si="35"/>
        <v>2868.9783299999999</v>
      </c>
      <c r="BM43" s="5">
        <f t="shared" si="16"/>
        <v>2868.9783299999999</v>
      </c>
      <c r="BN43" s="5"/>
      <c r="BO43" s="5"/>
      <c r="BP43" s="5">
        <f t="shared" si="36"/>
        <v>1527.3786150000001</v>
      </c>
      <c r="BQ43" s="5">
        <f t="shared" si="17"/>
        <v>1527.3786150000001</v>
      </c>
      <c r="BR43" s="5"/>
      <c r="BS43" s="5"/>
      <c r="BT43" s="5">
        <f t="shared" si="37"/>
        <v>4977.0092699999996</v>
      </c>
      <c r="BU43" s="5">
        <f t="shared" si="18"/>
        <v>4977.0092699999996</v>
      </c>
      <c r="BV43" s="5"/>
      <c r="BW43" s="5"/>
      <c r="BX43" s="5">
        <f t="shared" si="38"/>
        <v>43810.133985</v>
      </c>
      <c r="BY43" s="5">
        <f t="shared" si="3"/>
        <v>43810.133985</v>
      </c>
      <c r="BZ43" s="5"/>
      <c r="CA43" s="5"/>
      <c r="CB43" s="5">
        <f t="shared" si="39"/>
        <v>90701.772884999998</v>
      </c>
      <c r="CC43" s="5">
        <f t="shared" si="19"/>
        <v>90701.772884999998</v>
      </c>
      <c r="CD43" s="5"/>
      <c r="CE43" s="5"/>
      <c r="CF43" s="5">
        <f t="shared" si="40"/>
        <v>4025.5452450000003</v>
      </c>
      <c r="CG43" s="5">
        <f t="shared" si="20"/>
        <v>4025.5452450000003</v>
      </c>
      <c r="CH43" s="5"/>
      <c r="CI43" s="5"/>
      <c r="CJ43" s="5">
        <f t="shared" si="41"/>
        <v>4465.2219749999995</v>
      </c>
      <c r="CK43" s="5">
        <f t="shared" si="21"/>
        <v>4465.2219749999995</v>
      </c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</row>
    <row r="44" spans="1:108" x14ac:dyDescent="0.2">
      <c r="A44" s="32">
        <v>11049</v>
      </c>
      <c r="C44" s="3">
        <v>8110000</v>
      </c>
      <c r="D44" s="3">
        <v>373050</v>
      </c>
      <c r="E44" s="3">
        <f t="shared" si="2"/>
        <v>8483050</v>
      </c>
      <c r="G44" s="5">
        <v>1222355</v>
      </c>
      <c r="H44" s="5">
        <v>56227</v>
      </c>
      <c r="I44" s="5">
        <f t="shared" si="0"/>
        <v>1278582</v>
      </c>
      <c r="K44" s="5">
        <f t="shared" si="42"/>
        <v>6887644.5799999991</v>
      </c>
      <c r="L44" s="3">
        <f t="shared" si="22"/>
        <v>316823.15789999999</v>
      </c>
      <c r="M44" s="5">
        <f t="shared" si="4"/>
        <v>7204467.7378999991</v>
      </c>
      <c r="O44" s="5">
        <f t="shared" si="43"/>
        <v>310857.11099999998</v>
      </c>
      <c r="P44" s="5">
        <f t="shared" si="23"/>
        <v>14299.043804999999</v>
      </c>
      <c r="Q44" s="5">
        <f t="shared" si="5"/>
        <v>325156.154805</v>
      </c>
      <c r="S44" s="5">
        <f t="shared" si="44"/>
        <v>563285.72699999996</v>
      </c>
      <c r="T44" s="5">
        <f t="shared" si="24"/>
        <v>25910.448884999998</v>
      </c>
      <c r="U44" s="5">
        <f t="shared" si="6"/>
        <v>589196.17588499992</v>
      </c>
      <c r="W44" s="5">
        <f t="shared" si="45"/>
        <v>453876.96099999995</v>
      </c>
      <c r="X44" s="5">
        <f t="shared" si="25"/>
        <v>20877.780554999998</v>
      </c>
      <c r="Y44" s="5">
        <f t="shared" si="7"/>
        <v>474754.74155499996</v>
      </c>
      <c r="AA44" s="5">
        <f t="shared" si="46"/>
        <v>539387.99</v>
      </c>
      <c r="AB44" s="5">
        <f t="shared" si="26"/>
        <v>24811.18245</v>
      </c>
      <c r="AC44" s="5">
        <f t="shared" si="8"/>
        <v>564199.17244999995</v>
      </c>
      <c r="AE44" s="5">
        <f t="shared" si="47"/>
        <v>32217.785999999996</v>
      </c>
      <c r="AF44" s="5">
        <f t="shared" si="27"/>
        <v>1481.9784299999999</v>
      </c>
      <c r="AG44" s="5">
        <f t="shared" si="9"/>
        <v>33699.764429999996</v>
      </c>
      <c r="AI44" s="5">
        <f t="shared" si="48"/>
        <v>2900.136</v>
      </c>
      <c r="AJ44" s="5">
        <f t="shared" si="28"/>
        <v>133.40268</v>
      </c>
      <c r="AK44" s="5">
        <f t="shared" si="10"/>
        <v>3033.5386800000001</v>
      </c>
      <c r="AL44" s="5"/>
      <c r="AM44" s="5">
        <f t="shared" si="49"/>
        <v>593373.01599999995</v>
      </c>
      <c r="AN44" s="5">
        <f t="shared" si="29"/>
        <v>27294.427079999998</v>
      </c>
      <c r="AO44" s="5">
        <f t="shared" si="11"/>
        <v>620667.44308</v>
      </c>
      <c r="AP44" s="5"/>
      <c r="AQ44" s="5">
        <f t="shared" si="50"/>
        <v>21.086000000000002</v>
      </c>
      <c r="AR44" s="5">
        <f t="shared" si="30"/>
        <v>0.96993000000000007</v>
      </c>
      <c r="AS44" s="5">
        <f t="shared" si="12"/>
        <v>22.055930000000004</v>
      </c>
      <c r="AT44" s="5"/>
      <c r="AU44" s="5">
        <f t="shared" si="51"/>
        <v>757920.04999999993</v>
      </c>
      <c r="AV44" s="5">
        <f t="shared" si="31"/>
        <v>34863.387750000002</v>
      </c>
      <c r="AW44" s="5">
        <f t="shared" si="1"/>
        <v>792783.43774999992</v>
      </c>
      <c r="AX44" s="5"/>
      <c r="AY44" s="5">
        <f t="shared" si="52"/>
        <v>1788.2549999999999</v>
      </c>
      <c r="AZ44" s="5">
        <f t="shared" si="32"/>
        <v>82.257525000000001</v>
      </c>
      <c r="BA44" s="5">
        <f t="shared" si="13"/>
        <v>1870.5125249999999</v>
      </c>
      <c r="BB44" s="5"/>
      <c r="BC44" s="5">
        <f t="shared" si="53"/>
        <v>317800.89299999998</v>
      </c>
      <c r="BD44" s="5">
        <f t="shared" si="33"/>
        <v>14618.449215000001</v>
      </c>
      <c r="BE44" s="5">
        <f t="shared" si="14"/>
        <v>332419.34221499995</v>
      </c>
      <c r="BF44" s="5"/>
      <c r="BG44" s="5">
        <f t="shared" si="54"/>
        <v>1604.1580000000001</v>
      </c>
      <c r="BH44" s="5">
        <f t="shared" si="34"/>
        <v>73.789290000000008</v>
      </c>
      <c r="BI44" s="5">
        <f t="shared" si="15"/>
        <v>1677.9472900000001</v>
      </c>
      <c r="BJ44" s="5"/>
      <c r="BK44" s="5">
        <f t="shared" si="55"/>
        <v>62370.765999999996</v>
      </c>
      <c r="BL44" s="5">
        <f t="shared" si="35"/>
        <v>2868.9783299999999</v>
      </c>
      <c r="BM44" s="5">
        <f t="shared" si="16"/>
        <v>65239.744329999994</v>
      </c>
      <c r="BN44" s="5"/>
      <c r="BO44" s="5">
        <f t="shared" si="56"/>
        <v>33204.773000000001</v>
      </c>
      <c r="BP44" s="5">
        <f t="shared" si="36"/>
        <v>1527.3786150000001</v>
      </c>
      <c r="BQ44" s="5">
        <f t="shared" si="17"/>
        <v>34732.151615000002</v>
      </c>
      <c r="BR44" s="5"/>
      <c r="BS44" s="5">
        <f t="shared" si="57"/>
        <v>108198.754</v>
      </c>
      <c r="BT44" s="5">
        <f t="shared" si="37"/>
        <v>4977.0092699999996</v>
      </c>
      <c r="BU44" s="5">
        <f t="shared" si="18"/>
        <v>113175.76327</v>
      </c>
      <c r="BV44" s="5"/>
      <c r="BW44" s="5">
        <f t="shared" si="58"/>
        <v>952419.74700000009</v>
      </c>
      <c r="BX44" s="5">
        <f t="shared" si="38"/>
        <v>43810.133985</v>
      </c>
      <c r="BY44" s="5">
        <f t="shared" si="3"/>
        <v>996229.88098500005</v>
      </c>
      <c r="BZ44" s="5"/>
      <c r="CA44" s="5">
        <f t="shared" si="59"/>
        <v>1971830.527</v>
      </c>
      <c r="CB44" s="5">
        <f t="shared" si="39"/>
        <v>90701.772884999998</v>
      </c>
      <c r="CC44" s="5">
        <f t="shared" si="19"/>
        <v>2062532.2998850001</v>
      </c>
      <c r="CD44" s="5"/>
      <c r="CE44" s="5">
        <f t="shared" si="60"/>
        <v>87514.199000000008</v>
      </c>
      <c r="CF44" s="5">
        <f t="shared" si="40"/>
        <v>4025.5452450000003</v>
      </c>
      <c r="CG44" s="5">
        <f t="shared" si="20"/>
        <v>91539.744245000009</v>
      </c>
      <c r="CH44" s="5"/>
      <c r="CI44" s="5">
        <f t="shared" si="61"/>
        <v>97072.64499999999</v>
      </c>
      <c r="CJ44" s="5">
        <f t="shared" si="41"/>
        <v>4465.2219749999995</v>
      </c>
      <c r="CK44" s="5">
        <f t="shared" si="21"/>
        <v>101537.86697499998</v>
      </c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</row>
    <row r="45" spans="1:108" x14ac:dyDescent="0.2">
      <c r="A45" s="32">
        <v>11232</v>
      </c>
      <c r="D45" s="3">
        <v>170300</v>
      </c>
      <c r="E45" s="3">
        <f t="shared" si="2"/>
        <v>170300</v>
      </c>
      <c r="H45" s="5">
        <v>25668</v>
      </c>
      <c r="I45" s="5">
        <f t="shared" si="0"/>
        <v>25668</v>
      </c>
      <c r="K45" s="5"/>
      <c r="L45" s="3">
        <f t="shared" si="22"/>
        <v>144632.0434</v>
      </c>
      <c r="M45" s="5">
        <f t="shared" si="4"/>
        <v>144632.0434</v>
      </c>
      <c r="O45" s="5"/>
      <c r="P45" s="5">
        <f t="shared" si="23"/>
        <v>6527.6160300000001</v>
      </c>
      <c r="Q45" s="5">
        <f t="shared" si="5"/>
        <v>6527.6160300000001</v>
      </c>
      <c r="T45" s="5">
        <f t="shared" si="24"/>
        <v>11828.305709999999</v>
      </c>
      <c r="U45" s="5">
        <f t="shared" si="6"/>
        <v>11828.305709999999</v>
      </c>
      <c r="X45" s="5">
        <f t="shared" si="25"/>
        <v>9530.8565299999991</v>
      </c>
      <c r="Y45" s="5">
        <f t="shared" si="7"/>
        <v>9530.8565299999991</v>
      </c>
      <c r="AB45" s="5">
        <f t="shared" si="26"/>
        <v>11326.4827</v>
      </c>
      <c r="AC45" s="5">
        <f t="shared" si="8"/>
        <v>11326.4827</v>
      </c>
      <c r="AE45" s="5"/>
      <c r="AF45" s="5">
        <f t="shared" si="27"/>
        <v>676.53377999999998</v>
      </c>
      <c r="AG45" s="5">
        <f t="shared" si="9"/>
        <v>676.53377999999998</v>
      </c>
      <c r="AI45" s="5"/>
      <c r="AJ45" s="5">
        <f t="shared" si="28"/>
        <v>60.899280000000005</v>
      </c>
      <c r="AK45" s="5">
        <f t="shared" si="10"/>
        <v>60.899280000000005</v>
      </c>
      <c r="AL45" s="5"/>
      <c r="AM45" s="5"/>
      <c r="AN45" s="5">
        <f t="shared" si="29"/>
        <v>12460.10168</v>
      </c>
      <c r="AO45" s="5">
        <f t="shared" si="11"/>
        <v>12460.10168</v>
      </c>
      <c r="AP45" s="5"/>
      <c r="AQ45" s="5"/>
      <c r="AR45" s="5">
        <f t="shared" si="30"/>
        <v>0.44278000000000001</v>
      </c>
      <c r="AS45" s="5">
        <f t="shared" si="12"/>
        <v>0.44278000000000001</v>
      </c>
      <c r="AT45" s="5"/>
      <c r="AU45" s="5"/>
      <c r="AV45" s="5">
        <f t="shared" si="31"/>
        <v>15915.386499999999</v>
      </c>
      <c r="AW45" s="5">
        <f t="shared" si="1"/>
        <v>15915.386499999999</v>
      </c>
      <c r="AX45" s="5"/>
      <c r="AY45" s="5"/>
      <c r="AZ45" s="5">
        <f t="shared" si="32"/>
        <v>37.55115</v>
      </c>
      <c r="BA45" s="5">
        <f t="shared" si="13"/>
        <v>37.55115</v>
      </c>
      <c r="BB45" s="5"/>
      <c r="BC45" s="5"/>
      <c r="BD45" s="5">
        <f t="shared" si="33"/>
        <v>6673.4268899999997</v>
      </c>
      <c r="BE45" s="5">
        <f t="shared" si="14"/>
        <v>6673.4268899999997</v>
      </c>
      <c r="BF45" s="5"/>
      <c r="BG45" s="5"/>
      <c r="BH45" s="5">
        <f t="shared" si="34"/>
        <v>33.685340000000004</v>
      </c>
      <c r="BI45" s="5">
        <f t="shared" si="15"/>
        <v>33.685340000000004</v>
      </c>
      <c r="BJ45" s="5"/>
      <c r="BK45" s="5"/>
      <c r="BL45" s="5">
        <f t="shared" si="35"/>
        <v>1309.7091800000001</v>
      </c>
      <c r="BM45" s="5">
        <f t="shared" si="16"/>
        <v>1309.7091800000001</v>
      </c>
      <c r="BN45" s="5"/>
      <c r="BO45" s="5"/>
      <c r="BP45" s="5">
        <f t="shared" si="36"/>
        <v>697.25929000000008</v>
      </c>
      <c r="BQ45" s="5">
        <f t="shared" si="17"/>
        <v>697.25929000000008</v>
      </c>
      <c r="BR45" s="5"/>
      <c r="BS45" s="5"/>
      <c r="BT45" s="5">
        <f t="shared" si="37"/>
        <v>2272.0404199999998</v>
      </c>
      <c r="BU45" s="5">
        <f t="shared" si="18"/>
        <v>2272.0404199999998</v>
      </c>
      <c r="BV45" s="5"/>
      <c r="BW45" s="5"/>
      <c r="BX45" s="5">
        <f t="shared" si="38"/>
        <v>19999.640310000003</v>
      </c>
      <c r="BY45" s="5">
        <f t="shared" si="3"/>
        <v>19999.640310000003</v>
      </c>
      <c r="BZ45" s="5"/>
      <c r="CA45" s="5"/>
      <c r="CB45" s="5">
        <f t="shared" si="39"/>
        <v>41406.009709999998</v>
      </c>
      <c r="CC45" s="5">
        <f t="shared" si="19"/>
        <v>41406.009709999998</v>
      </c>
      <c r="CD45" s="5"/>
      <c r="CE45" s="5"/>
      <c r="CF45" s="5">
        <f t="shared" si="40"/>
        <v>1837.6902700000001</v>
      </c>
      <c r="CG45" s="5">
        <f t="shared" si="20"/>
        <v>1837.6902700000001</v>
      </c>
      <c r="CH45" s="5"/>
      <c r="CI45" s="5"/>
      <c r="CJ45" s="5">
        <f t="shared" si="41"/>
        <v>2038.4058499999999</v>
      </c>
      <c r="CK45" s="5">
        <f t="shared" si="21"/>
        <v>2038.4058499999999</v>
      </c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</row>
    <row r="46" spans="1:108" x14ac:dyDescent="0.2">
      <c r="A46" s="32">
        <v>11414</v>
      </c>
      <c r="C46" s="3">
        <v>8515000</v>
      </c>
      <c r="D46" s="3">
        <v>170300</v>
      </c>
      <c r="E46" s="3">
        <f t="shared" si="2"/>
        <v>8685300</v>
      </c>
      <c r="G46" s="5">
        <v>1283398</v>
      </c>
      <c r="H46" s="5">
        <v>25668</v>
      </c>
      <c r="I46" s="5">
        <f t="shared" si="0"/>
        <v>1309066</v>
      </c>
      <c r="K46" s="5">
        <f t="shared" si="42"/>
        <v>7231602.1700000018</v>
      </c>
      <c r="L46" s="3">
        <f t="shared" si="22"/>
        <v>144632.0434</v>
      </c>
      <c r="M46" s="5">
        <f t="shared" si="4"/>
        <v>7376234.2134000016</v>
      </c>
      <c r="O46" s="5">
        <f t="shared" si="43"/>
        <v>326380.8015</v>
      </c>
      <c r="P46" s="5">
        <f t="shared" si="23"/>
        <v>6527.6160300000001</v>
      </c>
      <c r="Q46" s="5">
        <f t="shared" si="5"/>
        <v>332908.41752999998</v>
      </c>
      <c r="S46" s="5">
        <f t="shared" si="44"/>
        <v>591415.2855</v>
      </c>
      <c r="T46" s="5">
        <f t="shared" si="24"/>
        <v>11828.305709999999</v>
      </c>
      <c r="U46" s="5">
        <f t="shared" si="6"/>
        <v>603243.59120999998</v>
      </c>
      <c r="W46" s="5">
        <f t="shared" si="45"/>
        <v>476542.82649999997</v>
      </c>
      <c r="X46" s="5">
        <f t="shared" si="25"/>
        <v>9530.8565299999991</v>
      </c>
      <c r="Y46" s="5">
        <f t="shared" si="7"/>
        <v>486073.68302999996</v>
      </c>
      <c r="AA46" s="5">
        <f t="shared" si="46"/>
        <v>566324.13500000001</v>
      </c>
      <c r="AB46" s="5">
        <f t="shared" si="26"/>
        <v>11326.4827</v>
      </c>
      <c r="AC46" s="5">
        <f t="shared" si="8"/>
        <v>577650.61770000006</v>
      </c>
      <c r="AE46" s="5">
        <f t="shared" si="47"/>
        <v>33826.688999999998</v>
      </c>
      <c r="AF46" s="5">
        <f t="shared" si="27"/>
        <v>676.53377999999998</v>
      </c>
      <c r="AG46" s="5">
        <f t="shared" si="9"/>
        <v>34503.222779999996</v>
      </c>
      <c r="AI46" s="5">
        <f t="shared" si="48"/>
        <v>3044.9639999999999</v>
      </c>
      <c r="AJ46" s="5">
        <f t="shared" si="28"/>
        <v>60.899280000000005</v>
      </c>
      <c r="AK46" s="5">
        <f t="shared" si="10"/>
        <v>3105.86328</v>
      </c>
      <c r="AL46" s="5"/>
      <c r="AM46" s="5">
        <f t="shared" si="49"/>
        <v>623005.08400000003</v>
      </c>
      <c r="AN46" s="5">
        <f t="shared" si="29"/>
        <v>12460.10168</v>
      </c>
      <c r="AO46" s="5">
        <f t="shared" si="11"/>
        <v>635465.18568</v>
      </c>
      <c r="AP46" s="5"/>
      <c r="AQ46" s="5">
        <f t="shared" si="50"/>
        <v>22.138999999999999</v>
      </c>
      <c r="AR46" s="5">
        <f t="shared" si="30"/>
        <v>0.44278000000000001</v>
      </c>
      <c r="AS46" s="5">
        <f t="shared" si="12"/>
        <v>22.581779999999998</v>
      </c>
      <c r="AT46" s="5"/>
      <c r="AU46" s="5">
        <f t="shared" si="51"/>
        <v>795769.32499999995</v>
      </c>
      <c r="AV46" s="5">
        <f t="shared" si="31"/>
        <v>15915.386499999999</v>
      </c>
      <c r="AW46" s="5">
        <f t="shared" si="1"/>
        <v>811684.71149999998</v>
      </c>
      <c r="AX46" s="5"/>
      <c r="AY46" s="5">
        <f t="shared" si="52"/>
        <v>1877.5574999999999</v>
      </c>
      <c r="AZ46" s="5">
        <f t="shared" si="32"/>
        <v>37.55115</v>
      </c>
      <c r="BA46" s="5">
        <f t="shared" si="13"/>
        <v>1915.1086499999999</v>
      </c>
      <c r="BB46" s="5"/>
      <c r="BC46" s="5">
        <f t="shared" si="53"/>
        <v>333671.34450000001</v>
      </c>
      <c r="BD46" s="5">
        <f t="shared" si="33"/>
        <v>6673.4268899999997</v>
      </c>
      <c r="BE46" s="5">
        <f t="shared" si="14"/>
        <v>340344.77139000001</v>
      </c>
      <c r="BF46" s="5"/>
      <c r="BG46" s="5">
        <f t="shared" si="54"/>
        <v>1684.2670000000001</v>
      </c>
      <c r="BH46" s="5">
        <f t="shared" si="34"/>
        <v>33.685340000000004</v>
      </c>
      <c r="BI46" s="5">
        <f t="shared" si="15"/>
        <v>1717.95234</v>
      </c>
      <c r="BJ46" s="5"/>
      <c r="BK46" s="5">
        <f t="shared" si="55"/>
        <v>65485.458999999995</v>
      </c>
      <c r="BL46" s="5">
        <f t="shared" si="35"/>
        <v>1309.7091800000001</v>
      </c>
      <c r="BM46" s="5">
        <f t="shared" si="16"/>
        <v>66795.168179999993</v>
      </c>
      <c r="BN46" s="5"/>
      <c r="BO46" s="5">
        <f t="shared" si="56"/>
        <v>34862.964500000002</v>
      </c>
      <c r="BP46" s="5">
        <f t="shared" si="36"/>
        <v>697.25929000000008</v>
      </c>
      <c r="BQ46" s="5">
        <f t="shared" si="17"/>
        <v>35560.223790000004</v>
      </c>
      <c r="BR46" s="5"/>
      <c r="BS46" s="5">
        <f t="shared" si="57"/>
        <v>113602.02099999999</v>
      </c>
      <c r="BT46" s="5">
        <f t="shared" si="37"/>
        <v>2272.0404199999998</v>
      </c>
      <c r="BU46" s="5">
        <f t="shared" si="18"/>
        <v>115874.06142</v>
      </c>
      <c r="BV46" s="5"/>
      <c r="BW46" s="5">
        <f t="shared" si="58"/>
        <v>999982.0155000001</v>
      </c>
      <c r="BX46" s="5">
        <f t="shared" si="38"/>
        <v>19999.640310000003</v>
      </c>
      <c r="BY46" s="5">
        <f t="shared" si="3"/>
        <v>1019981.6558100001</v>
      </c>
      <c r="BZ46" s="5"/>
      <c r="CA46" s="5">
        <f t="shared" si="59"/>
        <v>2070300.4855000002</v>
      </c>
      <c r="CB46" s="5">
        <f t="shared" si="39"/>
        <v>41406.009709999998</v>
      </c>
      <c r="CC46" s="5">
        <f t="shared" si="19"/>
        <v>2111706.4952100003</v>
      </c>
      <c r="CD46" s="5"/>
      <c r="CE46" s="5">
        <f t="shared" si="60"/>
        <v>91884.513500000001</v>
      </c>
      <c r="CF46" s="5">
        <f t="shared" si="40"/>
        <v>1837.6902700000001</v>
      </c>
      <c r="CG46" s="5">
        <f t="shared" si="20"/>
        <v>93722.203770000007</v>
      </c>
      <c r="CH46" s="5"/>
      <c r="CI46" s="5">
        <f t="shared" si="61"/>
        <v>101920.2925</v>
      </c>
      <c r="CJ46" s="5">
        <f t="shared" si="41"/>
        <v>2038.4058499999999</v>
      </c>
      <c r="CK46" s="5">
        <f t="shared" si="21"/>
        <v>103958.69834999999</v>
      </c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</row>
    <row r="47" spans="1:108" x14ac:dyDescent="0.2">
      <c r="K47" s="5"/>
      <c r="L47" s="3"/>
      <c r="M47" s="5"/>
      <c r="O47" s="5"/>
      <c r="P47" s="5"/>
      <c r="Q47" s="5"/>
      <c r="AE47" s="5"/>
      <c r="AF47" s="5"/>
      <c r="AG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</row>
    <row r="48" spans="1:108" ht="13.5" thickBot="1" x14ac:dyDescent="0.25">
      <c r="A48" s="34" t="s">
        <v>16</v>
      </c>
      <c r="C48" s="35">
        <f>SUM(C8:C47)</f>
        <v>115000000</v>
      </c>
      <c r="D48" s="35">
        <f>SUM(D8:D47)</f>
        <v>59374924</v>
      </c>
      <c r="E48" s="35">
        <f>SUM(E8:E47)</f>
        <v>174374924</v>
      </c>
      <c r="G48" s="35">
        <f>SUM(G8:G47)</f>
        <v>16855354</v>
      </c>
      <c r="H48" s="35">
        <f>SUM(H8:H47)</f>
        <v>8589450</v>
      </c>
      <c r="I48" s="35">
        <f>SUM(I8:I47)</f>
        <v>25444804</v>
      </c>
      <c r="K48" s="35">
        <f>SUM(K8:K47)</f>
        <v>98144646.799999997</v>
      </c>
      <c r="L48" s="35">
        <f>SUM(L8:L47)</f>
        <v>50785475.295276977</v>
      </c>
      <c r="M48" s="35">
        <f>SUM(M8:M47)</f>
        <v>148930122.09527695</v>
      </c>
      <c r="O48" s="35">
        <f>SUM(O8:O47)</f>
        <v>4269940.5879999995</v>
      </c>
      <c r="P48" s="35">
        <f>SUM(P8:P47)</f>
        <v>2155916.7352697998</v>
      </c>
      <c r="Q48" s="35">
        <f>SUM(Q8:Q47)</f>
        <v>6425857.3232698012</v>
      </c>
      <c r="S48" s="35">
        <f>SUM(S8:S47)</f>
        <v>7840107.1199999982</v>
      </c>
      <c r="T48" s="35">
        <f>SUM(T8:T47)</f>
        <v>4024090.2445528</v>
      </c>
      <c r="U48" s="35">
        <f>SUM(U8:U47)</f>
        <v>11864197.3645528</v>
      </c>
      <c r="W48" s="35">
        <f>SUM(W8:W47)</f>
        <v>6229857.6199999992</v>
      </c>
      <c r="X48" s="35">
        <f>SUM(X8:X47)</f>
        <v>3196873.560718399</v>
      </c>
      <c r="Y48" s="35">
        <f>SUM(Y8:Y47)</f>
        <v>9426731.1807183996</v>
      </c>
      <c r="AA48" s="35">
        <f>SUM(AA8:AA47)</f>
        <v>7390480.0800000001</v>
      </c>
      <c r="AB48" s="35">
        <f>SUM(AB8:AB47)</f>
        <v>3733630.4002599986</v>
      </c>
      <c r="AC48" s="35">
        <f>SUM(AC8:AC47)</f>
        <v>11124110.480259998</v>
      </c>
      <c r="AE48" s="35">
        <f>SUM(AE8:AE47)</f>
        <v>441435.31200000003</v>
      </c>
      <c r="AF48" s="35">
        <f>SUM(AF8:AF47)</f>
        <v>221043.96883</v>
      </c>
      <c r="AG48" s="35">
        <f>SUM(AG8:AG47)</f>
        <v>662479.28083000006</v>
      </c>
      <c r="AI48" s="35">
        <f>SUM(AI8:AI47)</f>
        <v>39736.512000000002</v>
      </c>
      <c r="AJ48" s="35">
        <f>SUM(AJ8:AJ47)</f>
        <v>20353.147599999997</v>
      </c>
      <c r="AK48" s="35">
        <f>SUM(AK8:AK47)</f>
        <v>60089.659599999999</v>
      </c>
      <c r="AL48" s="5"/>
      <c r="AM48" s="35">
        <f>SUM(AM8:AM47)</f>
        <v>8144749.4959999993</v>
      </c>
      <c r="AN48" s="35">
        <f>SUM(AN8:AN47)</f>
        <v>4110420.8135251999</v>
      </c>
      <c r="AO48" s="35">
        <f>SUM(AO8:AO47)</f>
        <v>12255170.309525197</v>
      </c>
      <c r="AP48" s="5"/>
      <c r="AQ48" s="35">
        <f>SUM(AQ8:AQ47)</f>
        <v>298.61200000000002</v>
      </c>
      <c r="AR48" s="35">
        <f>SUM(AR8:AR47)</f>
        <v>153.899765</v>
      </c>
      <c r="AS48" s="35">
        <f>SUM(AS8:AS47)</f>
        <v>452.51176500000003</v>
      </c>
      <c r="AT48" s="5"/>
      <c r="AU48" s="35">
        <f>SUM(AU8:AU47)</f>
        <v>10397039.764</v>
      </c>
      <c r="AV48" s="35">
        <f>SUM(AV8:AV47)</f>
        <v>5270379.1741621997</v>
      </c>
      <c r="AW48" s="35">
        <f>SUM(AW8:AW47)</f>
        <v>15667418.938162202</v>
      </c>
      <c r="AX48" s="5"/>
      <c r="AY48" s="35">
        <f>SUM(AY8:AY47)</f>
        <v>24501.96</v>
      </c>
      <c r="AZ48" s="35">
        <f>SUM(AZ8:AZ47)</f>
        <v>12081.666020000002</v>
      </c>
      <c r="BA48" s="35">
        <f>SUM(BA8:BA47)</f>
        <v>36583.626019999996</v>
      </c>
      <c r="BB48" s="5"/>
      <c r="BC48" s="35">
        <f>SUM(BC8:BC47)</f>
        <v>4382327.3559999997</v>
      </c>
      <c r="BD48" s="35">
        <f>SUM(BD8:BD47)</f>
        <v>2209994.7949949992</v>
      </c>
      <c r="BE48" s="35">
        <f>SUM(BE8:BE47)</f>
        <v>6592322.1509949993</v>
      </c>
      <c r="BF48" s="5"/>
      <c r="BG48" s="35">
        <f>SUM(BG8:BG47)</f>
        <v>22315.544000000002</v>
      </c>
      <c r="BH48" s="35">
        <f>SUM(BH8:BH47)</f>
        <v>11472.803553400003</v>
      </c>
      <c r="BI48" s="35">
        <f>SUM(BI8:BI47)</f>
        <v>33788.34755340001</v>
      </c>
      <c r="BJ48" s="5"/>
      <c r="BK48" s="35">
        <f>SUM(BK8:BK47)</f>
        <v>856377.85199999996</v>
      </c>
      <c r="BL48" s="35">
        <f>SUM(BL8:BL47)</f>
        <v>433473.21189400018</v>
      </c>
      <c r="BM48" s="35">
        <f>SUM(BM8:BM47)</f>
        <v>1289851.0638939999</v>
      </c>
      <c r="BN48" s="5"/>
      <c r="BO48" s="35">
        <f>SUM(BO8:BO47)</f>
        <v>463154.34000000008</v>
      </c>
      <c r="BP48" s="35">
        <f>SUM(BP8:BP47)</f>
        <v>234567.39988519993</v>
      </c>
      <c r="BQ48" s="35">
        <f>SUM(BQ8:BQ47)</f>
        <v>697721.73988519993</v>
      </c>
      <c r="BR48" s="5"/>
      <c r="BS48" s="35">
        <f>SUM(BS8:BS47)</f>
        <v>1527049.2439999999</v>
      </c>
      <c r="BT48" s="35">
        <f>SUM(BT8:BT47)</f>
        <v>786408.70526979992</v>
      </c>
      <c r="BU48" s="35">
        <f>SUM(BU8:BU47)</f>
        <v>2313457.9492698</v>
      </c>
      <c r="BV48" s="5"/>
      <c r="BW48" s="35">
        <f>SUM(BW8:BW47)</f>
        <v>13182328.603999998</v>
      </c>
      <c r="BX48" s="35">
        <f>SUM(BX8:BX47)</f>
        <v>6727132.1199739994</v>
      </c>
      <c r="BY48" s="35">
        <f>SUM(BY8:BY47)</f>
        <v>19909460.723974001</v>
      </c>
      <c r="BZ48" s="5"/>
      <c r="CA48" s="35">
        <f>SUM(CA8:CA47)</f>
        <v>27143287.380000003</v>
      </c>
      <c r="CB48" s="35">
        <f>SUM(CB8:CB47)</f>
        <v>13796114.838730801</v>
      </c>
      <c r="CC48" s="35">
        <f>SUM(CC8:CC47)</f>
        <v>40939402.2187308</v>
      </c>
      <c r="CD48" s="5"/>
      <c r="CE48" s="35">
        <f>SUM(CE8:CE47)</f>
        <v>1229432.6159999999</v>
      </c>
      <c r="CF48" s="35">
        <f>SUM(CF8:CF47)</f>
        <v>632706.48891340033</v>
      </c>
      <c r="CG48" s="35">
        <f>SUM(CG8:CG47)</f>
        <v>1862139.1049134003</v>
      </c>
      <c r="CH48" s="5"/>
      <c r="CI48" s="35">
        <f>SUM(CI8:CI47)</f>
        <v>1346540.0639999998</v>
      </c>
      <c r="CJ48" s="35">
        <f>SUM(CJ8:CJ47)</f>
        <v>691903.80327019969</v>
      </c>
      <c r="CK48" s="35">
        <f>SUM(CK8:CK47)</f>
        <v>2038443.8672701996</v>
      </c>
      <c r="CL48" s="5"/>
      <c r="CM48" s="35">
        <f>SUM(CM8:CM47)</f>
        <v>3231912.736</v>
      </c>
      <c r="CN48" s="35">
        <f>SUM(CN8:CN47)</f>
        <v>2527422.5180878001</v>
      </c>
      <c r="CO48" s="35">
        <f>SUM(CO8:CO47)</f>
        <v>5759335.2540878002</v>
      </c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</row>
    <row r="49" spans="1:108" ht="13.5" thickTop="1" x14ac:dyDescent="0.2">
      <c r="O49" s="5"/>
      <c r="P49" s="5"/>
      <c r="Q49" s="5"/>
      <c r="AE49" s="5"/>
      <c r="AF49" s="5"/>
      <c r="AG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</row>
    <row r="50" spans="1:108" x14ac:dyDescent="0.2">
      <c r="L50" s="5"/>
      <c r="O50" s="5"/>
      <c r="P50" s="5"/>
      <c r="Q50" s="5"/>
      <c r="AE50" s="5"/>
      <c r="AF50" s="5"/>
      <c r="AG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</row>
    <row r="51" spans="1:108" x14ac:dyDescent="0.2">
      <c r="O51" s="5"/>
      <c r="P51" s="5"/>
      <c r="Q51" s="5"/>
      <c r="AE51" s="5"/>
      <c r="AF51" s="5"/>
      <c r="AG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</row>
    <row r="52" spans="1:108" x14ac:dyDescent="0.2">
      <c r="O52" s="5"/>
      <c r="P52" s="5"/>
      <c r="Q52" s="5"/>
      <c r="AE52" s="5"/>
      <c r="AF52" s="5"/>
      <c r="AG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</row>
    <row r="53" spans="1:108" x14ac:dyDescent="0.2">
      <c r="O53" s="5"/>
      <c r="P53" s="5"/>
      <c r="Q53" s="5"/>
      <c r="AE53" s="5"/>
      <c r="AF53" s="5"/>
      <c r="AG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</row>
    <row r="54" spans="1:108" x14ac:dyDescent="0.2">
      <c r="O54" s="5"/>
      <c r="P54" s="5"/>
      <c r="Q54" s="5"/>
      <c r="AE54" s="5"/>
      <c r="AF54" s="5"/>
      <c r="AG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</row>
    <row r="55" spans="1:108" x14ac:dyDescent="0.2">
      <c r="A55"/>
      <c r="O55" s="5"/>
      <c r="P55" s="5"/>
      <c r="Q55" s="5"/>
      <c r="AE55" s="5"/>
      <c r="AF55" s="5"/>
      <c r="AG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</row>
    <row r="56" spans="1:108" x14ac:dyDescent="0.2">
      <c r="A56"/>
      <c r="O56" s="5"/>
      <c r="P56" s="5"/>
      <c r="Q56" s="5"/>
      <c r="AE56" s="5"/>
      <c r="AF56" s="5"/>
      <c r="AG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</row>
    <row r="57" spans="1:108" x14ac:dyDescent="0.2">
      <c r="A57"/>
      <c r="O57" s="5"/>
      <c r="P57" s="5"/>
      <c r="Q57" s="5"/>
      <c r="AE57" s="5"/>
      <c r="AF57" s="5"/>
      <c r="AG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</row>
    <row r="58" spans="1:108" x14ac:dyDescent="0.2">
      <c r="A58"/>
      <c r="O58" s="5"/>
      <c r="P58" s="5"/>
      <c r="Q58" s="5"/>
      <c r="AE58" s="5"/>
      <c r="AF58" s="5"/>
      <c r="AG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</row>
    <row r="59" spans="1:108" x14ac:dyDescent="0.2">
      <c r="A59"/>
      <c r="O59" s="5"/>
      <c r="P59" s="5"/>
      <c r="Q59" s="5"/>
      <c r="AE59" s="5"/>
      <c r="AF59" s="5"/>
      <c r="AG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</row>
    <row r="60" spans="1:108" x14ac:dyDescent="0.2">
      <c r="A60"/>
      <c r="O60" s="5"/>
      <c r="P60" s="5"/>
      <c r="Q60" s="5"/>
      <c r="AE60" s="5"/>
      <c r="AF60" s="5"/>
      <c r="AG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</row>
    <row r="61" spans="1:108" x14ac:dyDescent="0.2">
      <c r="A61"/>
      <c r="C61"/>
      <c r="D61"/>
      <c r="E61"/>
      <c r="G61"/>
      <c r="H61"/>
      <c r="I61"/>
      <c r="O61" s="5"/>
      <c r="P61" s="5"/>
      <c r="Q61" s="5"/>
      <c r="AE61" s="5"/>
      <c r="AF61" s="5"/>
      <c r="AG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</row>
    <row r="62" spans="1:108" x14ac:dyDescent="0.2">
      <c r="A62"/>
      <c r="C62"/>
      <c r="D62"/>
      <c r="E62"/>
      <c r="F62"/>
      <c r="G62"/>
      <c r="H62"/>
      <c r="I62"/>
      <c r="J62"/>
      <c r="N62"/>
      <c r="O62" s="5"/>
      <c r="P62" s="5"/>
      <c r="Q62" s="5"/>
      <c r="AE62" s="5"/>
      <c r="AF62" s="5"/>
      <c r="AG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</row>
    <row r="63" spans="1:108" x14ac:dyDescent="0.2">
      <c r="A63"/>
      <c r="C63"/>
      <c r="D63"/>
      <c r="E63"/>
      <c r="F63"/>
      <c r="G63"/>
      <c r="H63"/>
      <c r="I63"/>
      <c r="J63"/>
      <c r="N63"/>
      <c r="O63" s="5"/>
      <c r="P63" s="5"/>
      <c r="Q63" s="5"/>
      <c r="AE63" s="5"/>
      <c r="AF63" s="5"/>
      <c r="AG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</row>
    <row r="64" spans="1:108" x14ac:dyDescent="0.2">
      <c r="A64"/>
      <c r="C64"/>
      <c r="D64"/>
      <c r="E64"/>
      <c r="F64"/>
      <c r="G64"/>
      <c r="H64"/>
      <c r="I64"/>
      <c r="J64"/>
      <c r="N64"/>
      <c r="O64" s="5"/>
      <c r="P64" s="5"/>
      <c r="Q64" s="5"/>
      <c r="AE64" s="5"/>
      <c r="AF64" s="5"/>
      <c r="AG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</row>
    <row r="65" spans="1:108" x14ac:dyDescent="0.2">
      <c r="A65"/>
      <c r="C65"/>
      <c r="D65"/>
      <c r="E65"/>
      <c r="F65"/>
      <c r="G65"/>
      <c r="H65"/>
      <c r="I65"/>
      <c r="J65"/>
      <c r="N65"/>
      <c r="O65" s="5"/>
      <c r="P65" s="5"/>
      <c r="Q65" s="5"/>
      <c r="AE65" s="5"/>
      <c r="AF65" s="5"/>
      <c r="AG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</row>
    <row r="66" spans="1:108" x14ac:dyDescent="0.2">
      <c r="A66"/>
      <c r="C66"/>
      <c r="D66"/>
      <c r="E66"/>
      <c r="F66"/>
      <c r="G66"/>
      <c r="H66"/>
      <c r="I66"/>
      <c r="J66"/>
      <c r="N66"/>
      <c r="O66" s="5"/>
      <c r="P66" s="5"/>
      <c r="Q66" s="5"/>
      <c r="AE66" s="5"/>
      <c r="AF66" s="5"/>
      <c r="AG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</row>
    <row r="67" spans="1:108" x14ac:dyDescent="0.2">
      <c r="A67"/>
      <c r="C67"/>
      <c r="D67"/>
      <c r="E67"/>
      <c r="F67"/>
      <c r="G67"/>
      <c r="H67"/>
      <c r="I67"/>
      <c r="J67"/>
      <c r="N67"/>
      <c r="O67" s="5"/>
      <c r="P67" s="5"/>
      <c r="Q67" s="5"/>
      <c r="AE67" s="5"/>
      <c r="AF67" s="5"/>
      <c r="AG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</row>
    <row r="68" spans="1:108" x14ac:dyDescent="0.2">
      <c r="A68"/>
      <c r="C68"/>
      <c r="D68"/>
      <c r="E68"/>
      <c r="F68"/>
      <c r="G68"/>
      <c r="H68"/>
      <c r="I68"/>
      <c r="J68"/>
      <c r="N68"/>
      <c r="O68" s="5"/>
      <c r="P68" s="5"/>
      <c r="Q68" s="5"/>
      <c r="AE68" s="5"/>
      <c r="AF68" s="5"/>
      <c r="AG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</row>
    <row r="69" spans="1:108" x14ac:dyDescent="0.2">
      <c r="A69"/>
      <c r="C69"/>
      <c r="D69"/>
      <c r="E69"/>
      <c r="F69"/>
      <c r="G69"/>
      <c r="H69"/>
      <c r="I69"/>
      <c r="J69"/>
      <c r="N69"/>
      <c r="O69" s="5"/>
      <c r="P69" s="5"/>
      <c r="Q69" s="5"/>
      <c r="AE69" s="5"/>
      <c r="AF69" s="5"/>
      <c r="AG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</row>
    <row r="70" spans="1:108" x14ac:dyDescent="0.2">
      <c r="A70"/>
      <c r="C70"/>
      <c r="D70"/>
      <c r="E70"/>
      <c r="F70"/>
      <c r="G70"/>
      <c r="H70"/>
      <c r="I70"/>
      <c r="J70"/>
      <c r="N70"/>
      <c r="O70" s="5"/>
      <c r="P70" s="5"/>
      <c r="Q70" s="5"/>
      <c r="AE70" s="5"/>
      <c r="AF70" s="5"/>
      <c r="AG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</row>
    <row r="71" spans="1:108" x14ac:dyDescent="0.2">
      <c r="A71"/>
      <c r="C71"/>
      <c r="D71"/>
      <c r="E71"/>
      <c r="F71"/>
      <c r="G71"/>
      <c r="H71"/>
      <c r="I71"/>
      <c r="J71"/>
      <c r="N71"/>
      <c r="O71" s="5"/>
      <c r="P71" s="5"/>
      <c r="Q71" s="5"/>
      <c r="AE71" s="5"/>
      <c r="AF71" s="5"/>
      <c r="AG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</row>
    <row r="72" spans="1:108" x14ac:dyDescent="0.2">
      <c r="A72"/>
      <c r="C72"/>
      <c r="D72"/>
      <c r="E72"/>
      <c r="F72"/>
      <c r="G72"/>
      <c r="H72"/>
      <c r="I72"/>
      <c r="J72"/>
      <c r="N72"/>
      <c r="O72" s="5"/>
      <c r="P72" s="5"/>
      <c r="Q72" s="5"/>
      <c r="AE72" s="5"/>
      <c r="AF72" s="5"/>
      <c r="AG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</row>
    <row r="73" spans="1:108" x14ac:dyDescent="0.2">
      <c r="A73"/>
      <c r="C73"/>
      <c r="D73"/>
      <c r="E73"/>
      <c r="F73"/>
      <c r="G73"/>
      <c r="H73"/>
      <c r="I73"/>
      <c r="J73"/>
      <c r="N73"/>
      <c r="O73" s="5"/>
      <c r="P73" s="5"/>
      <c r="Q73" s="5"/>
      <c r="AE73" s="5"/>
      <c r="AF73" s="5"/>
      <c r="AG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</row>
    <row r="74" spans="1:108" x14ac:dyDescent="0.2">
      <c r="A74"/>
      <c r="C74"/>
      <c r="D74"/>
      <c r="E74"/>
      <c r="F74"/>
      <c r="G74"/>
      <c r="H74"/>
      <c r="I74"/>
      <c r="J74"/>
      <c r="N74"/>
      <c r="O74" s="5"/>
      <c r="P74" s="5"/>
      <c r="Q74" s="5"/>
      <c r="AE74" s="5"/>
      <c r="AF74" s="5"/>
      <c r="AG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</row>
    <row r="75" spans="1:108" x14ac:dyDescent="0.2">
      <c r="A75"/>
      <c r="C75"/>
      <c r="D75"/>
      <c r="E75"/>
      <c r="F75"/>
      <c r="G75"/>
      <c r="H75"/>
      <c r="I75"/>
      <c r="J75"/>
      <c r="N75"/>
      <c r="O75" s="5"/>
      <c r="P75" s="5"/>
      <c r="Q75" s="5"/>
      <c r="AE75" s="5"/>
      <c r="AF75" s="5"/>
      <c r="AG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</row>
    <row r="76" spans="1:108" x14ac:dyDescent="0.2">
      <c r="A76"/>
      <c r="C76"/>
      <c r="D76"/>
      <c r="E76"/>
      <c r="F76"/>
      <c r="G76"/>
      <c r="H76"/>
      <c r="I76"/>
      <c r="J76"/>
      <c r="N76"/>
      <c r="O76" s="5"/>
      <c r="P76" s="5"/>
      <c r="Q76" s="5"/>
      <c r="AE76" s="5"/>
      <c r="AF76" s="5"/>
      <c r="AG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</row>
    <row r="77" spans="1:108" x14ac:dyDescent="0.2">
      <c r="A77"/>
      <c r="C77"/>
      <c r="D77"/>
      <c r="E77"/>
      <c r="F77"/>
      <c r="G77"/>
      <c r="H77"/>
      <c r="I77"/>
      <c r="J77"/>
      <c r="N77"/>
      <c r="O77" s="5"/>
      <c r="P77" s="5"/>
      <c r="Q77" s="5"/>
      <c r="AE77" s="5"/>
      <c r="AF77" s="5"/>
      <c r="AG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</row>
    <row r="78" spans="1:108" x14ac:dyDescent="0.2">
      <c r="A78"/>
      <c r="C78"/>
      <c r="D78"/>
      <c r="E78"/>
      <c r="F78"/>
      <c r="G78"/>
      <c r="H78"/>
      <c r="I78"/>
      <c r="J78"/>
      <c r="N78"/>
      <c r="O78" s="5"/>
      <c r="P78" s="5"/>
      <c r="Q78" s="5"/>
      <c r="AE78" s="5"/>
      <c r="AF78" s="5"/>
      <c r="AG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</row>
    <row r="79" spans="1:108" x14ac:dyDescent="0.2">
      <c r="A79"/>
      <c r="C79"/>
      <c r="D79"/>
      <c r="E79"/>
      <c r="F79"/>
      <c r="G79"/>
      <c r="H79"/>
      <c r="I79"/>
      <c r="J79"/>
      <c r="N79"/>
      <c r="O79" s="5"/>
      <c r="P79" s="5"/>
      <c r="Q79" s="5"/>
      <c r="AE79" s="5"/>
      <c r="AF79" s="5"/>
      <c r="AG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</row>
    <row r="80" spans="1:108" x14ac:dyDescent="0.2">
      <c r="A80"/>
      <c r="C80"/>
      <c r="D80"/>
      <c r="E80"/>
      <c r="F80"/>
      <c r="G80"/>
      <c r="H80"/>
      <c r="I80"/>
      <c r="J80"/>
      <c r="N80"/>
      <c r="O80" s="5"/>
      <c r="P80" s="5"/>
      <c r="Q80" s="5"/>
      <c r="AE80" s="5"/>
      <c r="AF80" s="5"/>
      <c r="AG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</row>
    <row r="81" spans="1:108" x14ac:dyDescent="0.2">
      <c r="A81"/>
      <c r="C81"/>
      <c r="D81"/>
      <c r="E81"/>
      <c r="F81"/>
      <c r="G81"/>
      <c r="H81"/>
      <c r="I81"/>
      <c r="J81"/>
      <c r="N81"/>
      <c r="O81" s="5"/>
      <c r="P81" s="5"/>
      <c r="Q81" s="5"/>
      <c r="AE81" s="5"/>
      <c r="AF81" s="5"/>
      <c r="AG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</row>
    <row r="82" spans="1:108" x14ac:dyDescent="0.2">
      <c r="C82"/>
      <c r="D82"/>
      <c r="E82"/>
      <c r="F82"/>
      <c r="G82"/>
      <c r="H82"/>
      <c r="I82"/>
      <c r="J82"/>
      <c r="N82"/>
      <c r="O82" s="5"/>
      <c r="P82" s="5"/>
      <c r="Q82" s="5"/>
      <c r="AE82" s="5"/>
      <c r="AF82" s="5"/>
      <c r="AG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</row>
    <row r="83" spans="1:108" x14ac:dyDescent="0.2">
      <c r="C83"/>
      <c r="D83"/>
      <c r="E83"/>
      <c r="F83"/>
      <c r="G83"/>
      <c r="H83"/>
      <c r="I83"/>
      <c r="J83"/>
      <c r="N83"/>
      <c r="O83" s="5"/>
      <c r="P83" s="5"/>
      <c r="Q83" s="5"/>
      <c r="AE83" s="5"/>
      <c r="AF83" s="5"/>
      <c r="AG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</row>
    <row r="84" spans="1:108" x14ac:dyDescent="0.2">
      <c r="C84"/>
      <c r="D84"/>
      <c r="E84"/>
      <c r="F84"/>
      <c r="G84"/>
      <c r="H84"/>
      <c r="I84"/>
      <c r="J84"/>
      <c r="N84"/>
      <c r="O84" s="5"/>
      <c r="P84" s="5"/>
      <c r="Q84" s="5"/>
      <c r="AE84" s="5"/>
      <c r="AF84" s="5"/>
      <c r="AG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</row>
    <row r="85" spans="1:108" x14ac:dyDescent="0.2">
      <c r="C85"/>
      <c r="D85"/>
      <c r="E85"/>
      <c r="F85"/>
      <c r="G85"/>
      <c r="H85"/>
      <c r="I85"/>
      <c r="J85"/>
      <c r="N85"/>
      <c r="O85" s="5"/>
      <c r="P85" s="5"/>
      <c r="Q85" s="5"/>
      <c r="AE85" s="5"/>
      <c r="AF85" s="5"/>
      <c r="AG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</row>
    <row r="86" spans="1:108" x14ac:dyDescent="0.2">
      <c r="C86"/>
      <c r="D86"/>
      <c r="E86"/>
      <c r="F86"/>
      <c r="G86"/>
      <c r="H86"/>
      <c r="I86"/>
      <c r="J86"/>
      <c r="N86"/>
      <c r="O86" s="5"/>
      <c r="P86" s="5"/>
      <c r="Q86" s="5"/>
      <c r="AE86" s="5"/>
      <c r="AF86" s="5"/>
      <c r="AG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</row>
    <row r="87" spans="1:108" x14ac:dyDescent="0.2">
      <c r="C87"/>
      <c r="D87"/>
      <c r="E87"/>
      <c r="F87"/>
      <c r="G87"/>
      <c r="H87"/>
      <c r="I87"/>
      <c r="J87"/>
      <c r="N87"/>
      <c r="O87" s="5"/>
      <c r="P87" s="5"/>
      <c r="Q87" s="5"/>
      <c r="AE87" s="5"/>
      <c r="AF87" s="5"/>
      <c r="AG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</row>
    <row r="88" spans="1:108" x14ac:dyDescent="0.2">
      <c r="F88"/>
      <c r="J88"/>
      <c r="N88"/>
      <c r="O88" s="5"/>
      <c r="P88" s="5"/>
      <c r="Q88" s="5"/>
      <c r="AE88" s="5"/>
      <c r="AF88" s="5"/>
      <c r="AG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</row>
    <row r="89" spans="1:108" x14ac:dyDescent="0.2">
      <c r="O89" s="5"/>
      <c r="P89" s="5"/>
      <c r="Q89" s="5"/>
      <c r="AE89" s="5"/>
      <c r="AF89" s="5"/>
      <c r="AG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</row>
    <row r="90" spans="1:108" x14ac:dyDescent="0.2">
      <c r="O90" s="5"/>
      <c r="P90" s="5"/>
      <c r="Q90" s="5"/>
      <c r="AE90" s="5"/>
      <c r="AF90" s="5"/>
      <c r="AG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</row>
    <row r="91" spans="1:108" x14ac:dyDescent="0.2">
      <c r="O91" s="5"/>
      <c r="P91" s="5"/>
      <c r="Q91" s="5"/>
      <c r="AE91" s="5"/>
      <c r="AF91" s="5"/>
      <c r="AG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</row>
    <row r="92" spans="1:108" x14ac:dyDescent="0.2">
      <c r="O92" s="5"/>
      <c r="P92" s="5"/>
      <c r="Q92" s="5"/>
      <c r="AE92" s="5"/>
      <c r="AF92" s="5"/>
      <c r="AG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</row>
    <row r="93" spans="1:108" x14ac:dyDescent="0.2">
      <c r="O93" s="5"/>
      <c r="P93" s="5"/>
      <c r="Q93" s="5"/>
      <c r="AE93" s="5"/>
      <c r="AF93" s="5"/>
      <c r="AG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</row>
    <row r="94" spans="1:108" x14ac:dyDescent="0.2">
      <c r="O94" s="5"/>
      <c r="P94" s="5"/>
      <c r="Q94" s="5"/>
      <c r="AE94" s="5"/>
      <c r="AF94" s="5"/>
      <c r="AG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</row>
    <row r="95" spans="1:108" x14ac:dyDescent="0.2">
      <c r="O95" s="5"/>
      <c r="P95" s="5"/>
      <c r="Q95" s="5"/>
      <c r="AE95" s="5"/>
      <c r="AF95" s="5"/>
      <c r="AG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</row>
    <row r="96" spans="1:108" x14ac:dyDescent="0.2">
      <c r="O96" s="5"/>
      <c r="P96" s="5"/>
      <c r="Q96" s="5"/>
      <c r="AE96" s="5"/>
      <c r="AF96" s="5"/>
      <c r="AG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</row>
    <row r="97" spans="15:108" x14ac:dyDescent="0.2">
      <c r="O97" s="5"/>
      <c r="P97" s="5"/>
      <c r="Q97" s="5"/>
      <c r="AE97" s="5"/>
      <c r="AF97" s="5"/>
      <c r="AG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</row>
    <row r="98" spans="15:108" x14ac:dyDescent="0.2">
      <c r="O98" s="5"/>
      <c r="P98" s="5"/>
      <c r="Q98" s="5"/>
      <c r="AE98" s="5"/>
      <c r="AF98" s="5"/>
      <c r="AG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</row>
    <row r="99" spans="15:108" x14ac:dyDescent="0.2">
      <c r="O99" s="5"/>
      <c r="P99" s="5"/>
      <c r="Q99" s="5"/>
      <c r="AE99" s="5"/>
      <c r="AF99" s="5"/>
      <c r="AG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</row>
    <row r="100" spans="15:108" x14ac:dyDescent="0.2">
      <c r="O100" s="5"/>
      <c r="P100" s="5"/>
      <c r="Q100" s="5"/>
      <c r="AE100" s="5"/>
      <c r="AF100" s="5"/>
      <c r="AG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</row>
    <row r="101" spans="15:108" x14ac:dyDescent="0.2">
      <c r="O101" s="5"/>
      <c r="P101" s="5"/>
      <c r="Q101" s="5"/>
      <c r="AE101" s="5"/>
      <c r="AF101" s="5"/>
      <c r="AG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</row>
    <row r="102" spans="15:108" x14ac:dyDescent="0.2">
      <c r="O102" s="5"/>
      <c r="P102" s="5"/>
      <c r="Q102" s="5"/>
      <c r="AE102" s="5"/>
      <c r="AF102" s="5"/>
      <c r="AG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</row>
    <row r="103" spans="15:108" x14ac:dyDescent="0.2">
      <c r="O103" s="5"/>
      <c r="P103" s="5"/>
      <c r="Q103" s="5"/>
      <c r="AE103" s="5"/>
      <c r="AF103" s="5"/>
      <c r="AG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</row>
    <row r="104" spans="15:108" x14ac:dyDescent="0.2">
      <c r="O104" s="5"/>
      <c r="P104" s="5"/>
      <c r="Q104" s="5"/>
      <c r="AE104" s="5"/>
      <c r="AF104" s="5"/>
      <c r="AG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</row>
    <row r="105" spans="15:108" x14ac:dyDescent="0.2">
      <c r="O105" s="5"/>
      <c r="P105" s="5"/>
      <c r="Q105" s="5"/>
      <c r="AE105" s="5"/>
      <c r="AF105" s="5"/>
      <c r="AG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</row>
    <row r="106" spans="15:108" x14ac:dyDescent="0.2">
      <c r="O106" s="5"/>
      <c r="P106" s="5"/>
      <c r="Q106" s="5"/>
      <c r="AE106" s="5"/>
      <c r="AF106" s="5"/>
      <c r="AG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</row>
    <row r="107" spans="15:108" x14ac:dyDescent="0.2">
      <c r="O107" s="5"/>
      <c r="P107" s="5"/>
      <c r="Q107" s="5"/>
      <c r="AE107" s="5"/>
      <c r="AF107" s="5"/>
      <c r="AG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</row>
    <row r="108" spans="15:108" x14ac:dyDescent="0.2">
      <c r="O108" s="5"/>
      <c r="P108" s="5"/>
      <c r="Q108" s="5"/>
      <c r="AE108" s="5"/>
      <c r="AF108" s="5"/>
      <c r="AG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</row>
    <row r="109" spans="15:108" x14ac:dyDescent="0.2">
      <c r="O109" s="5"/>
      <c r="P109" s="5"/>
      <c r="Q109" s="5"/>
      <c r="AE109" s="5"/>
      <c r="AF109" s="5"/>
      <c r="AG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</row>
    <row r="110" spans="15:108" x14ac:dyDescent="0.2">
      <c r="O110" s="5"/>
      <c r="P110" s="5"/>
      <c r="Q110" s="5"/>
      <c r="AE110" s="5"/>
      <c r="AF110" s="5"/>
      <c r="AG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</row>
    <row r="111" spans="15:108" x14ac:dyDescent="0.2">
      <c r="O111" s="5"/>
      <c r="P111" s="5"/>
      <c r="Q111" s="5"/>
      <c r="AE111" s="5"/>
      <c r="AF111" s="5"/>
      <c r="AG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</row>
    <row r="112" spans="15:108" x14ac:dyDescent="0.2">
      <c r="O112" s="5"/>
      <c r="P112" s="5"/>
      <c r="Q112" s="5"/>
      <c r="AE112" s="5"/>
      <c r="AF112" s="5"/>
      <c r="AG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</row>
    <row r="113" spans="15:108" x14ac:dyDescent="0.2">
      <c r="O113" s="5"/>
      <c r="P113" s="5"/>
      <c r="Q113" s="5"/>
      <c r="AE113" s="5"/>
      <c r="AF113" s="5"/>
      <c r="AG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</row>
    <row r="114" spans="15:108" x14ac:dyDescent="0.2">
      <c r="O114" s="5"/>
      <c r="P114" s="5"/>
      <c r="Q114" s="5"/>
      <c r="AE114" s="5"/>
      <c r="AF114" s="5"/>
      <c r="AG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</row>
    <row r="115" spans="15:108" x14ac:dyDescent="0.2">
      <c r="O115" s="5"/>
      <c r="P115" s="5"/>
      <c r="Q115" s="5"/>
      <c r="AE115" s="5"/>
      <c r="AF115" s="5"/>
      <c r="AG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</row>
    <row r="116" spans="15:108" x14ac:dyDescent="0.2">
      <c r="O116" s="5"/>
      <c r="P116" s="5"/>
      <c r="Q116" s="5"/>
      <c r="AE116" s="5"/>
      <c r="AF116" s="5"/>
      <c r="AG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</row>
    <row r="117" spans="15:108" x14ac:dyDescent="0.2">
      <c r="O117" s="5"/>
      <c r="P117" s="5"/>
      <c r="Q117" s="5"/>
      <c r="AE117" s="5"/>
      <c r="AF117" s="5"/>
      <c r="AG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</row>
    <row r="118" spans="15:108" x14ac:dyDescent="0.2">
      <c r="O118" s="5"/>
      <c r="P118" s="5"/>
      <c r="Q118" s="5"/>
      <c r="AE118" s="5"/>
      <c r="AF118" s="5"/>
      <c r="AG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</row>
    <row r="119" spans="15:108" x14ac:dyDescent="0.2">
      <c r="O119" s="5"/>
      <c r="P119" s="5"/>
      <c r="Q119" s="5"/>
      <c r="AE119" s="5"/>
      <c r="AF119" s="5"/>
      <c r="AG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</row>
    <row r="120" spans="15:108" x14ac:dyDescent="0.2">
      <c r="O120" s="5"/>
      <c r="P120" s="5"/>
      <c r="Q120" s="5"/>
      <c r="AE120" s="5"/>
      <c r="AF120" s="5"/>
      <c r="AG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</row>
    <row r="121" spans="15:108" x14ac:dyDescent="0.2">
      <c r="O121" s="5"/>
      <c r="P121" s="5"/>
      <c r="Q121" s="5"/>
      <c r="AE121" s="5"/>
      <c r="AF121" s="5"/>
      <c r="AG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</row>
    <row r="122" spans="15:108" x14ac:dyDescent="0.2">
      <c r="O122" s="5"/>
      <c r="P122" s="5"/>
      <c r="Q122" s="5"/>
      <c r="AE122" s="5"/>
      <c r="AF122" s="5"/>
      <c r="AG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</row>
    <row r="123" spans="15:108" x14ac:dyDescent="0.2">
      <c r="O123" s="5"/>
      <c r="P123" s="5"/>
      <c r="Q123" s="5"/>
      <c r="AE123" s="5"/>
      <c r="AF123" s="5"/>
      <c r="AG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</row>
    <row r="124" spans="15:108" x14ac:dyDescent="0.2">
      <c r="O124" s="5"/>
      <c r="P124" s="5"/>
      <c r="Q124" s="5"/>
      <c r="AE124" s="5"/>
      <c r="AF124" s="5"/>
      <c r="AG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</row>
    <row r="125" spans="15:108" x14ac:dyDescent="0.2">
      <c r="O125" s="5"/>
      <c r="P125" s="5"/>
      <c r="Q125" s="5"/>
      <c r="AE125" s="5"/>
      <c r="AF125" s="5"/>
      <c r="AG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</row>
    <row r="126" spans="15:108" x14ac:dyDescent="0.2">
      <c r="O126" s="5"/>
      <c r="P126" s="5"/>
      <c r="Q126" s="5"/>
      <c r="AE126" s="5"/>
      <c r="AF126" s="5"/>
      <c r="AG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</row>
    <row r="127" spans="15:108" x14ac:dyDescent="0.2">
      <c r="O127" s="5"/>
      <c r="P127" s="5"/>
      <c r="Q127" s="5"/>
      <c r="AE127" s="5"/>
      <c r="AF127" s="5"/>
      <c r="AG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</row>
    <row r="128" spans="15:108" x14ac:dyDescent="0.2">
      <c r="O128" s="5"/>
      <c r="P128" s="5"/>
      <c r="Q128" s="5"/>
      <c r="AE128" s="5"/>
      <c r="AF128" s="5"/>
      <c r="AG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</row>
    <row r="129" spans="15:108" x14ac:dyDescent="0.2">
      <c r="O129" s="5"/>
      <c r="P129" s="5"/>
      <c r="Q129" s="5"/>
      <c r="AE129" s="5"/>
      <c r="AF129" s="5"/>
      <c r="AG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</row>
    <row r="130" spans="15:108" x14ac:dyDescent="0.2">
      <c r="O130" s="5"/>
      <c r="P130" s="5"/>
      <c r="Q130" s="5"/>
      <c r="AE130" s="5"/>
      <c r="AF130" s="5"/>
      <c r="AG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</row>
    <row r="131" spans="15:108" x14ac:dyDescent="0.2">
      <c r="O131" s="5"/>
      <c r="P131" s="5"/>
      <c r="Q131" s="5"/>
      <c r="AE131" s="5"/>
      <c r="AF131" s="5"/>
      <c r="AG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</row>
    <row r="132" spans="15:108" x14ac:dyDescent="0.2">
      <c r="O132" s="5"/>
      <c r="P132" s="5"/>
      <c r="Q132" s="5"/>
      <c r="AE132" s="5"/>
      <c r="AF132" s="5"/>
      <c r="AG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</row>
    <row r="133" spans="15:108" x14ac:dyDescent="0.2">
      <c r="O133" s="5"/>
      <c r="P133" s="5"/>
      <c r="Q133" s="5"/>
      <c r="AE133" s="5"/>
      <c r="AF133" s="5"/>
      <c r="AG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</row>
    <row r="134" spans="15:108" x14ac:dyDescent="0.2">
      <c r="O134" s="5"/>
      <c r="P134" s="5"/>
      <c r="Q134" s="5"/>
      <c r="AE134" s="5"/>
      <c r="AF134" s="5"/>
      <c r="AG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</row>
    <row r="135" spans="15:108" x14ac:dyDescent="0.2">
      <c r="O135" s="5"/>
      <c r="P135" s="5"/>
      <c r="Q135" s="5"/>
      <c r="AE135" s="5"/>
      <c r="AF135" s="5"/>
      <c r="AG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</row>
    <row r="136" spans="15:108" x14ac:dyDescent="0.2">
      <c r="O136" s="5"/>
      <c r="P136" s="5"/>
      <c r="Q136" s="5"/>
      <c r="AE136" s="5"/>
      <c r="AF136" s="5"/>
      <c r="AG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</row>
    <row r="137" spans="15:108" x14ac:dyDescent="0.2">
      <c r="O137" s="5"/>
      <c r="P137" s="5"/>
      <c r="Q137" s="5"/>
      <c r="AE137" s="5"/>
      <c r="AF137" s="5"/>
      <c r="AG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</row>
    <row r="138" spans="15:108" x14ac:dyDescent="0.2">
      <c r="O138" s="5"/>
      <c r="P138" s="5"/>
      <c r="Q138" s="5"/>
      <c r="AE138" s="5"/>
      <c r="AF138" s="5"/>
      <c r="AG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</row>
    <row r="139" spans="15:108" x14ac:dyDescent="0.2">
      <c r="O139" s="5"/>
      <c r="P139" s="5"/>
      <c r="Q139" s="5"/>
      <c r="AE139" s="5"/>
      <c r="AF139" s="5"/>
      <c r="AG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</row>
    <row r="140" spans="15:108" x14ac:dyDescent="0.2">
      <c r="O140" s="5"/>
      <c r="P140" s="5"/>
      <c r="Q140" s="5"/>
      <c r="AE140" s="5"/>
      <c r="AF140" s="5"/>
      <c r="AG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</row>
    <row r="141" spans="15:108" x14ac:dyDescent="0.2">
      <c r="O141" s="5"/>
      <c r="P141" s="5"/>
      <c r="Q141" s="5"/>
      <c r="AE141" s="5"/>
      <c r="AF141" s="5"/>
      <c r="AG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</row>
    <row r="142" spans="15:108" x14ac:dyDescent="0.2">
      <c r="O142" s="5"/>
      <c r="P142" s="5"/>
      <c r="Q142" s="5"/>
      <c r="AE142" s="5"/>
      <c r="AF142" s="5"/>
      <c r="AG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</row>
    <row r="143" spans="15:108" x14ac:dyDescent="0.2">
      <c r="O143" s="5"/>
      <c r="P143" s="5"/>
      <c r="Q143" s="5"/>
      <c r="AE143" s="5"/>
      <c r="AF143" s="5"/>
      <c r="AG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</row>
    <row r="144" spans="15:108" x14ac:dyDescent="0.2">
      <c r="O144" s="5"/>
      <c r="P144" s="5"/>
      <c r="Q144" s="5"/>
      <c r="AE144" s="5"/>
      <c r="AF144" s="5"/>
      <c r="AG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</row>
    <row r="145" spans="15:108" x14ac:dyDescent="0.2">
      <c r="O145" s="5"/>
      <c r="P145" s="5"/>
      <c r="Q145" s="5"/>
      <c r="AE145" s="5"/>
      <c r="AF145" s="5"/>
      <c r="AG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</row>
    <row r="146" spans="15:108" x14ac:dyDescent="0.2">
      <c r="O146" s="5"/>
      <c r="P146" s="5"/>
      <c r="Q146" s="5"/>
      <c r="AE146" s="5"/>
      <c r="AF146" s="5"/>
      <c r="AG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</row>
    <row r="147" spans="15:108" x14ac:dyDescent="0.2">
      <c r="O147" s="5"/>
      <c r="P147" s="5"/>
      <c r="Q147" s="5"/>
      <c r="AE147" s="5"/>
      <c r="AF147" s="5"/>
      <c r="AG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</row>
    <row r="148" spans="15:108" x14ac:dyDescent="0.2">
      <c r="O148" s="5"/>
      <c r="P148" s="5"/>
      <c r="Q148" s="5"/>
      <c r="AE148" s="5"/>
      <c r="AF148" s="5"/>
      <c r="AG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</row>
    <row r="149" spans="15:108" x14ac:dyDescent="0.2">
      <c r="O149" s="5"/>
      <c r="P149" s="5"/>
      <c r="Q149" s="5"/>
      <c r="AE149" s="5"/>
      <c r="AF149" s="5"/>
      <c r="AG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</row>
    <row r="150" spans="15:108" x14ac:dyDescent="0.2">
      <c r="O150" s="5"/>
      <c r="P150" s="5"/>
      <c r="Q150" s="5"/>
      <c r="AE150" s="5"/>
      <c r="AF150" s="5"/>
      <c r="AG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</row>
    <row r="151" spans="15:108" x14ac:dyDescent="0.2">
      <c r="O151" s="5"/>
      <c r="P151" s="5"/>
      <c r="Q151" s="5"/>
      <c r="AE151" s="5"/>
      <c r="AF151" s="5"/>
      <c r="AG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</row>
    <row r="152" spans="15:108" x14ac:dyDescent="0.2">
      <c r="O152" s="5"/>
      <c r="P152" s="5"/>
      <c r="Q152" s="5"/>
      <c r="AE152" s="5"/>
      <c r="AF152" s="5"/>
      <c r="AG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</row>
    <row r="153" spans="15:108" x14ac:dyDescent="0.2">
      <c r="O153" s="5"/>
      <c r="P153" s="5"/>
      <c r="Q153" s="5"/>
      <c r="AE153" s="5"/>
      <c r="AF153" s="5"/>
      <c r="AG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</row>
    <row r="154" spans="15:108" x14ac:dyDescent="0.2">
      <c r="O154" s="5"/>
      <c r="P154" s="5"/>
      <c r="Q154" s="5"/>
      <c r="AE154" s="5"/>
      <c r="AF154" s="5"/>
      <c r="AG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</row>
    <row r="155" spans="15:108" x14ac:dyDescent="0.2">
      <c r="O155" s="5"/>
      <c r="P155" s="5"/>
      <c r="Q155" s="5"/>
      <c r="AE155" s="5"/>
      <c r="AF155" s="5"/>
      <c r="AG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</row>
    <row r="156" spans="15:108" x14ac:dyDescent="0.2">
      <c r="O156" s="5"/>
      <c r="P156" s="5"/>
      <c r="Q156" s="5"/>
      <c r="AE156" s="5"/>
      <c r="AF156" s="5"/>
      <c r="AG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</row>
    <row r="157" spans="15:108" x14ac:dyDescent="0.2">
      <c r="O157" s="5"/>
      <c r="P157" s="5"/>
      <c r="Q157" s="5"/>
      <c r="AE157" s="5"/>
      <c r="AF157" s="5"/>
      <c r="AG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</row>
    <row r="158" spans="15:108" x14ac:dyDescent="0.2">
      <c r="O158" s="5"/>
      <c r="P158" s="5"/>
      <c r="Q158" s="5"/>
      <c r="AE158" s="5"/>
      <c r="AF158" s="5"/>
      <c r="AG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</row>
    <row r="159" spans="15:108" x14ac:dyDescent="0.2">
      <c r="O159" s="5"/>
      <c r="P159" s="5"/>
      <c r="Q159" s="5"/>
      <c r="AE159" s="5"/>
      <c r="AF159" s="5"/>
      <c r="AG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</row>
    <row r="160" spans="15:108" x14ac:dyDescent="0.2">
      <c r="O160" s="5"/>
      <c r="P160" s="5"/>
      <c r="Q160" s="5"/>
      <c r="AE160" s="5"/>
      <c r="AF160" s="5"/>
      <c r="AG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</row>
    <row r="161" spans="15:108" x14ac:dyDescent="0.2">
      <c r="O161" s="5"/>
      <c r="P161" s="5"/>
      <c r="Q161" s="5"/>
      <c r="AE161" s="5"/>
      <c r="AF161" s="5"/>
      <c r="AG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</row>
    <row r="162" spans="15:108" x14ac:dyDescent="0.2">
      <c r="O162" s="5"/>
      <c r="P162" s="5"/>
      <c r="Q162" s="5"/>
      <c r="AE162" s="5"/>
      <c r="AF162" s="5"/>
      <c r="AG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</row>
    <row r="163" spans="15:108" x14ac:dyDescent="0.2">
      <c r="O163" s="5"/>
      <c r="P163" s="5"/>
      <c r="Q163" s="5"/>
      <c r="AE163" s="5"/>
      <c r="AF163" s="5"/>
      <c r="AG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</row>
    <row r="164" spans="15:108" x14ac:dyDescent="0.2">
      <c r="O164" s="5"/>
      <c r="P164" s="5"/>
      <c r="Q164" s="5"/>
      <c r="AE164" s="5"/>
      <c r="AF164" s="5"/>
      <c r="AG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</row>
    <row r="165" spans="15:108" x14ac:dyDescent="0.2">
      <c r="O165" s="5"/>
      <c r="P165" s="5"/>
      <c r="Q165" s="5"/>
      <c r="AE165" s="5"/>
      <c r="AF165" s="5"/>
      <c r="AG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</row>
    <row r="166" spans="15:108" x14ac:dyDescent="0.2">
      <c r="O166" s="5"/>
      <c r="P166" s="5"/>
      <c r="Q166" s="5"/>
      <c r="AE166" s="5"/>
      <c r="AF166" s="5"/>
      <c r="AG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</row>
    <row r="167" spans="15:108" x14ac:dyDescent="0.2">
      <c r="O167" s="5"/>
      <c r="P167" s="5"/>
      <c r="Q167" s="5"/>
      <c r="AE167" s="5"/>
      <c r="AF167" s="5"/>
      <c r="AG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</row>
    <row r="168" spans="15:108" x14ac:dyDescent="0.2">
      <c r="O168" s="5"/>
      <c r="P168" s="5"/>
      <c r="Q168" s="5"/>
      <c r="AE168" s="5"/>
      <c r="AF168" s="5"/>
      <c r="AG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</row>
    <row r="169" spans="15:108" x14ac:dyDescent="0.2">
      <c r="O169" s="5"/>
      <c r="P169" s="5"/>
      <c r="Q169" s="5"/>
      <c r="AE169" s="5"/>
      <c r="AF169" s="5"/>
      <c r="AG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</row>
    <row r="170" spans="15:108" x14ac:dyDescent="0.2">
      <c r="O170" s="5"/>
      <c r="P170" s="5"/>
      <c r="Q170" s="5"/>
      <c r="AE170" s="5"/>
      <c r="AF170" s="5"/>
      <c r="AG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</row>
    <row r="171" spans="15:108" x14ac:dyDescent="0.2">
      <c r="O171" s="5"/>
      <c r="P171" s="5"/>
      <c r="Q171" s="5"/>
      <c r="AE171" s="5"/>
      <c r="AF171" s="5"/>
      <c r="AG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</row>
    <row r="172" spans="15:108" x14ac:dyDescent="0.2">
      <c r="O172" s="5"/>
      <c r="P172" s="5"/>
      <c r="Q172" s="5"/>
      <c r="AE172" s="5"/>
      <c r="AF172" s="5"/>
      <c r="AG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</row>
    <row r="173" spans="15:108" x14ac:dyDescent="0.2">
      <c r="O173" s="5"/>
      <c r="P173" s="5"/>
      <c r="Q173" s="5"/>
      <c r="AE173" s="5"/>
      <c r="AF173" s="5"/>
      <c r="AG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</row>
    <row r="174" spans="15:108" x14ac:dyDescent="0.2">
      <c r="O174" s="5"/>
      <c r="P174" s="5"/>
      <c r="Q174" s="5"/>
      <c r="AE174" s="5"/>
      <c r="AF174" s="5"/>
      <c r="AG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</row>
    <row r="175" spans="15:108" x14ac:dyDescent="0.2">
      <c r="O175" s="5"/>
      <c r="P175" s="5"/>
      <c r="Q175" s="5"/>
      <c r="AE175" s="5"/>
      <c r="AF175" s="5"/>
      <c r="AG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</row>
    <row r="176" spans="15:108" x14ac:dyDescent="0.2">
      <c r="O176" s="5"/>
      <c r="P176" s="5"/>
      <c r="Q176" s="5"/>
      <c r="AE176" s="5"/>
      <c r="AF176" s="5"/>
      <c r="AG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</row>
    <row r="177" spans="15:108" x14ac:dyDescent="0.2">
      <c r="O177" s="5"/>
      <c r="P177" s="5"/>
      <c r="Q177" s="5"/>
      <c r="AE177" s="5"/>
      <c r="AF177" s="5"/>
      <c r="AG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</row>
    <row r="178" spans="15:108" x14ac:dyDescent="0.2">
      <c r="O178" s="5"/>
      <c r="P178" s="5"/>
      <c r="Q178" s="5"/>
      <c r="AE178" s="5"/>
      <c r="AF178" s="5"/>
      <c r="AG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</row>
    <row r="179" spans="15:108" x14ac:dyDescent="0.2">
      <c r="O179" s="5"/>
      <c r="P179" s="5"/>
      <c r="Q179" s="5"/>
      <c r="AE179" s="5"/>
      <c r="AF179" s="5"/>
      <c r="AG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</row>
    <row r="180" spans="15:108" x14ac:dyDescent="0.2">
      <c r="O180" s="5"/>
      <c r="P180" s="5"/>
      <c r="Q180" s="5"/>
      <c r="AE180" s="5"/>
      <c r="AF180" s="5"/>
      <c r="AG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</row>
    <row r="181" spans="15:108" x14ac:dyDescent="0.2">
      <c r="O181" s="5"/>
      <c r="P181" s="5"/>
      <c r="Q181" s="5"/>
      <c r="AE181" s="5"/>
      <c r="AF181" s="5"/>
      <c r="AG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</row>
    <row r="182" spans="15:108" x14ac:dyDescent="0.2">
      <c r="O182" s="5"/>
      <c r="P182" s="5"/>
      <c r="Q182" s="5"/>
      <c r="AE182" s="5"/>
      <c r="AF182" s="5"/>
      <c r="AG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</row>
    <row r="183" spans="15:108" x14ac:dyDescent="0.2">
      <c r="O183" s="5"/>
      <c r="P183" s="5"/>
      <c r="Q183" s="5"/>
      <c r="AE183" s="5"/>
      <c r="AF183" s="5"/>
      <c r="AG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</row>
    <row r="184" spans="15:108" x14ac:dyDescent="0.2">
      <c r="O184" s="5"/>
      <c r="P184" s="5"/>
      <c r="Q184" s="5"/>
      <c r="AE184" s="5"/>
      <c r="AF184" s="5"/>
      <c r="AG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</row>
    <row r="185" spans="15:108" x14ac:dyDescent="0.2">
      <c r="O185" s="5"/>
      <c r="P185" s="5"/>
      <c r="Q185" s="5"/>
      <c r="AE185" s="5"/>
      <c r="AF185" s="5"/>
      <c r="AG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</row>
    <row r="186" spans="15:108" x14ac:dyDescent="0.2">
      <c r="O186" s="5"/>
      <c r="P186" s="5"/>
      <c r="Q186" s="5"/>
      <c r="AE186" s="5"/>
      <c r="AF186" s="5"/>
      <c r="AG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</row>
    <row r="187" spans="15:108" x14ac:dyDescent="0.2">
      <c r="O187" s="5"/>
      <c r="P187" s="5"/>
      <c r="Q187" s="5"/>
      <c r="AE187" s="5"/>
      <c r="AF187" s="5"/>
      <c r="AG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</row>
    <row r="188" spans="15:108" x14ac:dyDescent="0.2">
      <c r="O188" s="5"/>
      <c r="P188" s="5"/>
      <c r="Q188" s="5"/>
      <c r="AE188" s="5"/>
      <c r="AF188" s="5"/>
      <c r="AG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</row>
    <row r="189" spans="15:108" x14ac:dyDescent="0.2">
      <c r="O189" s="5"/>
      <c r="P189" s="5"/>
      <c r="Q189" s="5"/>
      <c r="AE189" s="5"/>
      <c r="AF189" s="5"/>
      <c r="AG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</row>
    <row r="190" spans="15:108" x14ac:dyDescent="0.2">
      <c r="O190" s="5"/>
      <c r="P190" s="5"/>
      <c r="Q190" s="5"/>
      <c r="AE190" s="5"/>
      <c r="AF190" s="5"/>
      <c r="AG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</row>
    <row r="191" spans="15:108" x14ac:dyDescent="0.2">
      <c r="O191" s="5"/>
      <c r="P191" s="5"/>
      <c r="Q191" s="5"/>
      <c r="AE191" s="5"/>
      <c r="AF191" s="5"/>
      <c r="AG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</row>
    <row r="192" spans="15:108" x14ac:dyDescent="0.2">
      <c r="O192" s="5"/>
      <c r="P192" s="5"/>
      <c r="Q192" s="5"/>
      <c r="AE192" s="5"/>
      <c r="AF192" s="5"/>
      <c r="AG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</row>
    <row r="193" spans="15:108" x14ac:dyDescent="0.2">
      <c r="O193" s="5"/>
      <c r="P193" s="5"/>
      <c r="Q193" s="5"/>
      <c r="AE193" s="5"/>
      <c r="AF193" s="5"/>
      <c r="AG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</row>
    <row r="194" spans="15:108" x14ac:dyDescent="0.2">
      <c r="O194" s="5"/>
      <c r="P194" s="5"/>
      <c r="Q194" s="5"/>
      <c r="AE194" s="5"/>
      <c r="AF194" s="5"/>
      <c r="AG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</row>
    <row r="195" spans="15:108" x14ac:dyDescent="0.2">
      <c r="O195" s="5"/>
      <c r="P195" s="5"/>
      <c r="Q195" s="5"/>
      <c r="AE195" s="5"/>
      <c r="AF195" s="5"/>
      <c r="AG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</row>
    <row r="196" spans="15:108" x14ac:dyDescent="0.2">
      <c r="O196" s="5"/>
      <c r="P196" s="5"/>
      <c r="Q196" s="5"/>
      <c r="AE196" s="5"/>
      <c r="AF196" s="5"/>
      <c r="AG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</row>
    <row r="197" spans="15:108" x14ac:dyDescent="0.2">
      <c r="O197" s="5"/>
      <c r="P197" s="5"/>
      <c r="Q197" s="5"/>
      <c r="AE197" s="5"/>
      <c r="AF197" s="5"/>
      <c r="AG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</row>
    <row r="198" spans="15:108" x14ac:dyDescent="0.2">
      <c r="O198" s="5"/>
      <c r="P198" s="5"/>
      <c r="Q198" s="5"/>
      <c r="AE198" s="5"/>
      <c r="AF198" s="5"/>
      <c r="AG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</row>
    <row r="199" spans="15:108" x14ac:dyDescent="0.2">
      <c r="O199" s="5"/>
      <c r="P199" s="5"/>
      <c r="Q199" s="5"/>
      <c r="AE199" s="5"/>
      <c r="AF199" s="5"/>
      <c r="AG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</row>
    <row r="200" spans="15:108" x14ac:dyDescent="0.2">
      <c r="O200" s="5"/>
      <c r="P200" s="5"/>
      <c r="Q200" s="5"/>
      <c r="AE200" s="5"/>
      <c r="AF200" s="5"/>
      <c r="AG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</row>
    <row r="201" spans="15:108" x14ac:dyDescent="0.2">
      <c r="O201" s="5"/>
      <c r="P201" s="5"/>
      <c r="Q201" s="5"/>
      <c r="AE201" s="5"/>
      <c r="AF201" s="5"/>
      <c r="AG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</row>
    <row r="202" spans="15:108" x14ac:dyDescent="0.2">
      <c r="O202" s="5"/>
      <c r="P202" s="5"/>
      <c r="Q202" s="5"/>
      <c r="AE202" s="5"/>
      <c r="AF202" s="5"/>
      <c r="AG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</row>
    <row r="203" spans="15:108" x14ac:dyDescent="0.2">
      <c r="O203" s="5"/>
      <c r="P203" s="5"/>
      <c r="Q203" s="5"/>
      <c r="AE203" s="5"/>
      <c r="AF203" s="5"/>
      <c r="AG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</row>
    <row r="204" spans="15:108" x14ac:dyDescent="0.2">
      <c r="O204" s="5"/>
      <c r="P204" s="5"/>
      <c r="Q204" s="5"/>
      <c r="AE204" s="5"/>
      <c r="AF204" s="5"/>
      <c r="AG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</row>
    <row r="205" spans="15:108" x14ac:dyDescent="0.2">
      <c r="O205" s="5"/>
      <c r="P205" s="5"/>
      <c r="Q205" s="5"/>
      <c r="AE205" s="5"/>
      <c r="AF205" s="5"/>
      <c r="AG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</row>
    <row r="206" spans="15:108" x14ac:dyDescent="0.2">
      <c r="O206" s="5"/>
      <c r="P206" s="5"/>
      <c r="Q206" s="5"/>
      <c r="AE206" s="5"/>
      <c r="AF206" s="5"/>
      <c r="AG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</row>
    <row r="207" spans="15:108" x14ac:dyDescent="0.2">
      <c r="O207" s="5"/>
      <c r="P207" s="5"/>
      <c r="Q207" s="5"/>
      <c r="AE207" s="5"/>
      <c r="AF207" s="5"/>
      <c r="AG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</row>
    <row r="208" spans="15:108" x14ac:dyDescent="0.2">
      <c r="O208" s="5"/>
      <c r="P208" s="5"/>
      <c r="Q208" s="5"/>
      <c r="AE208" s="5"/>
      <c r="AF208" s="5"/>
      <c r="AG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</row>
    <row r="209" spans="15:108" x14ac:dyDescent="0.2">
      <c r="O209" s="5"/>
      <c r="P209" s="5"/>
      <c r="Q209" s="5"/>
      <c r="AE209" s="5"/>
      <c r="AF209" s="5"/>
      <c r="AG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</row>
    <row r="210" spans="15:108" x14ac:dyDescent="0.2">
      <c r="O210" s="5"/>
      <c r="P210" s="5"/>
      <c r="Q210" s="5"/>
      <c r="AE210" s="5"/>
      <c r="AF210" s="5"/>
      <c r="AG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</row>
    <row r="211" spans="15:108" x14ac:dyDescent="0.2">
      <c r="O211" s="5"/>
      <c r="P211" s="5"/>
      <c r="Q211" s="5"/>
      <c r="AE211" s="5"/>
      <c r="AF211" s="5"/>
      <c r="AG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</row>
    <row r="212" spans="15:108" x14ac:dyDescent="0.2">
      <c r="O212" s="5"/>
      <c r="P212" s="5"/>
      <c r="Q212" s="5"/>
      <c r="AE212" s="5"/>
      <c r="AF212" s="5"/>
      <c r="AG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</row>
    <row r="213" spans="15:108" x14ac:dyDescent="0.2">
      <c r="O213" s="5"/>
      <c r="P213" s="5"/>
      <c r="Q213" s="5"/>
      <c r="AE213" s="5"/>
      <c r="AF213" s="5"/>
      <c r="AG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</row>
    <row r="214" spans="15:108" x14ac:dyDescent="0.2">
      <c r="O214" s="5"/>
      <c r="P214" s="5"/>
      <c r="Q214" s="5"/>
      <c r="AE214" s="5"/>
      <c r="AF214" s="5"/>
      <c r="AG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</row>
    <row r="215" spans="15:108" x14ac:dyDescent="0.2">
      <c r="O215" s="5"/>
      <c r="P215" s="5"/>
      <c r="Q215" s="5"/>
      <c r="AE215" s="5"/>
      <c r="AF215" s="5"/>
      <c r="AG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</row>
    <row r="216" spans="15:108" x14ac:dyDescent="0.2">
      <c r="O216" s="5"/>
      <c r="P216" s="5"/>
      <c r="Q216" s="5"/>
      <c r="AE216" s="5"/>
      <c r="AF216" s="5"/>
      <c r="AG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</row>
    <row r="217" spans="15:108" x14ac:dyDescent="0.2">
      <c r="O217" s="5"/>
      <c r="P217" s="5"/>
      <c r="Q217" s="5"/>
      <c r="AE217" s="5"/>
      <c r="AF217" s="5"/>
      <c r="AG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</row>
    <row r="218" spans="15:108" x14ac:dyDescent="0.2">
      <c r="O218" s="5"/>
      <c r="P218" s="5"/>
      <c r="Q218" s="5"/>
      <c r="AE218" s="5"/>
      <c r="AF218" s="5"/>
      <c r="AG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</row>
    <row r="219" spans="15:108" x14ac:dyDescent="0.2">
      <c r="O219" s="5"/>
      <c r="P219" s="5"/>
      <c r="Q219" s="5"/>
      <c r="AE219" s="5"/>
      <c r="AF219" s="5"/>
      <c r="AG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</row>
    <row r="220" spans="15:108" x14ac:dyDescent="0.2">
      <c r="O220" s="5"/>
      <c r="P220" s="5"/>
      <c r="Q220" s="5"/>
      <c r="AE220" s="5"/>
      <c r="AF220" s="5"/>
      <c r="AG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</row>
    <row r="221" spans="15:108" x14ac:dyDescent="0.2">
      <c r="O221" s="5"/>
      <c r="P221" s="5"/>
      <c r="Q221" s="5"/>
      <c r="AE221" s="5"/>
      <c r="AF221" s="5"/>
      <c r="AG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</row>
    <row r="222" spans="15:108" x14ac:dyDescent="0.2">
      <c r="O222" s="5"/>
      <c r="P222" s="5"/>
      <c r="Q222" s="5"/>
      <c r="AE222" s="5"/>
      <c r="AF222" s="5"/>
      <c r="AG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</row>
    <row r="223" spans="15:108" x14ac:dyDescent="0.2">
      <c r="O223" s="5"/>
      <c r="P223" s="5"/>
      <c r="Q223" s="5"/>
      <c r="AE223" s="5"/>
      <c r="AF223" s="5"/>
      <c r="AG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</row>
    <row r="224" spans="15:108" x14ac:dyDescent="0.2">
      <c r="O224" s="5"/>
      <c r="P224" s="5"/>
      <c r="Q224" s="5"/>
      <c r="AE224" s="5"/>
      <c r="AF224" s="5"/>
      <c r="AG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</row>
    <row r="225" spans="15:108" x14ac:dyDescent="0.2">
      <c r="O225" s="5"/>
      <c r="P225" s="5"/>
      <c r="Q225" s="5"/>
      <c r="AE225" s="5"/>
      <c r="AF225" s="5"/>
      <c r="AG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</row>
    <row r="226" spans="15:108" x14ac:dyDescent="0.2">
      <c r="O226" s="5"/>
      <c r="P226" s="5"/>
      <c r="Q226" s="5"/>
      <c r="AE226" s="5"/>
      <c r="AF226" s="5"/>
      <c r="AG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</row>
    <row r="227" spans="15:108" x14ac:dyDescent="0.2">
      <c r="O227" s="5"/>
      <c r="P227" s="5"/>
      <c r="Q227" s="5"/>
      <c r="AE227" s="5"/>
      <c r="AF227" s="5"/>
      <c r="AG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</row>
    <row r="228" spans="15:108" x14ac:dyDescent="0.2">
      <c r="O228" s="5"/>
      <c r="P228" s="5"/>
      <c r="Q228" s="5"/>
      <c r="AE228" s="5"/>
      <c r="AF228" s="5"/>
      <c r="AG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</row>
    <row r="229" spans="15:108" x14ac:dyDescent="0.2">
      <c r="O229" s="5"/>
      <c r="P229" s="5"/>
      <c r="Q229" s="5"/>
      <c r="AE229" s="5"/>
      <c r="AF229" s="5"/>
      <c r="AG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</row>
    <row r="230" spans="15:108" x14ac:dyDescent="0.2">
      <c r="O230" s="5"/>
      <c r="P230" s="5"/>
      <c r="Q230" s="5"/>
      <c r="AE230" s="5"/>
      <c r="AF230" s="5"/>
      <c r="AG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</row>
    <row r="231" spans="15:108" x14ac:dyDescent="0.2">
      <c r="O231" s="5"/>
      <c r="P231" s="5"/>
      <c r="Q231" s="5"/>
      <c r="AE231" s="5"/>
      <c r="AF231" s="5"/>
      <c r="AG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</row>
    <row r="232" spans="15:108" x14ac:dyDescent="0.2">
      <c r="O232" s="5"/>
      <c r="P232" s="5"/>
      <c r="Q232" s="5"/>
      <c r="AE232" s="5"/>
      <c r="AF232" s="5"/>
      <c r="AG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</row>
    <row r="233" spans="15:108" x14ac:dyDescent="0.2">
      <c r="O233" s="5"/>
      <c r="P233" s="5"/>
      <c r="Q233" s="5"/>
      <c r="AE233" s="5"/>
      <c r="AF233" s="5"/>
      <c r="AG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</row>
    <row r="234" spans="15:108" x14ac:dyDescent="0.2">
      <c r="O234" s="5"/>
      <c r="P234" s="5"/>
      <c r="Q234" s="5"/>
      <c r="AE234" s="5"/>
      <c r="AF234" s="5"/>
      <c r="AG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</row>
    <row r="235" spans="15:108" x14ac:dyDescent="0.2">
      <c r="O235" s="5"/>
      <c r="P235" s="5"/>
      <c r="Q235" s="5"/>
      <c r="AE235" s="5"/>
      <c r="AF235" s="5"/>
      <c r="AG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</row>
    <row r="236" spans="15:108" x14ac:dyDescent="0.2">
      <c r="O236" s="5"/>
      <c r="P236" s="5"/>
      <c r="Q236" s="5"/>
      <c r="AE236" s="5"/>
      <c r="AF236" s="5"/>
      <c r="AG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</row>
    <row r="237" spans="15:108" x14ac:dyDescent="0.2">
      <c r="O237" s="5"/>
      <c r="P237" s="5"/>
      <c r="Q237" s="5"/>
      <c r="AE237" s="5"/>
      <c r="AF237" s="5"/>
      <c r="AG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</row>
    <row r="238" spans="15:108" x14ac:dyDescent="0.2">
      <c r="O238" s="5"/>
      <c r="P238" s="5"/>
      <c r="Q238" s="5"/>
      <c r="AE238" s="5"/>
      <c r="AF238" s="5"/>
      <c r="AG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</row>
    <row r="239" spans="15:108" x14ac:dyDescent="0.2">
      <c r="O239" s="5"/>
      <c r="P239" s="5"/>
      <c r="Q239" s="5"/>
      <c r="AE239" s="5"/>
      <c r="AF239" s="5"/>
      <c r="AG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</row>
    <row r="240" spans="15:108" x14ac:dyDescent="0.2">
      <c r="O240" s="5"/>
      <c r="P240" s="5"/>
      <c r="Q240" s="5"/>
      <c r="AE240" s="5"/>
      <c r="AF240" s="5"/>
      <c r="AG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</row>
    <row r="241" spans="15:108" x14ac:dyDescent="0.2">
      <c r="O241" s="5"/>
      <c r="P241" s="5"/>
      <c r="Q241" s="5"/>
      <c r="AE241" s="5"/>
      <c r="AF241" s="5"/>
      <c r="AG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</row>
    <row r="242" spans="15:108" x14ac:dyDescent="0.2">
      <c r="O242" s="5"/>
      <c r="P242" s="5"/>
      <c r="Q242" s="5"/>
      <c r="AE242" s="5"/>
      <c r="AF242" s="5"/>
      <c r="AG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</row>
    <row r="243" spans="15:108" x14ac:dyDescent="0.2">
      <c r="O243" s="5"/>
      <c r="P243" s="5"/>
      <c r="Q243" s="5"/>
      <c r="AE243" s="5"/>
      <c r="AF243" s="5"/>
      <c r="AG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</row>
    <row r="244" spans="15:108" x14ac:dyDescent="0.2">
      <c r="O244" s="5"/>
      <c r="P244" s="5"/>
      <c r="Q244" s="5"/>
      <c r="AE244" s="5"/>
      <c r="AF244" s="5"/>
      <c r="AG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</row>
    <row r="245" spans="15:108" x14ac:dyDescent="0.2">
      <c r="O245" s="5"/>
      <c r="P245" s="5"/>
      <c r="Q245" s="5"/>
      <c r="AE245" s="5"/>
      <c r="AF245" s="5"/>
      <c r="AG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</row>
    <row r="246" spans="15:108" x14ac:dyDescent="0.2">
      <c r="O246" s="5"/>
      <c r="P246" s="5"/>
      <c r="Q246" s="5"/>
      <c r="AE246" s="5"/>
      <c r="AF246" s="5"/>
      <c r="AG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</row>
    <row r="247" spans="15:108" x14ac:dyDescent="0.2">
      <c r="O247" s="5"/>
      <c r="P247" s="5"/>
      <c r="Q247" s="5"/>
      <c r="AE247" s="5"/>
      <c r="AF247" s="5"/>
      <c r="AG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</row>
    <row r="248" spans="15:108" x14ac:dyDescent="0.2">
      <c r="O248" s="5"/>
      <c r="P248" s="5"/>
      <c r="Q248" s="5"/>
      <c r="AE248" s="5"/>
      <c r="AF248" s="5"/>
      <c r="AG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</row>
    <row r="249" spans="15:108" x14ac:dyDescent="0.2">
      <c r="O249" s="5"/>
      <c r="P249" s="5"/>
      <c r="Q249" s="5"/>
      <c r="AE249" s="5"/>
      <c r="AF249" s="5"/>
      <c r="AG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</row>
    <row r="250" spans="15:108" x14ac:dyDescent="0.2">
      <c r="O250" s="5"/>
      <c r="P250" s="5"/>
      <c r="Q250" s="5"/>
      <c r="AE250" s="5"/>
      <c r="AF250" s="5"/>
      <c r="AG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</row>
    <row r="251" spans="15:108" x14ac:dyDescent="0.2">
      <c r="O251" s="5"/>
      <c r="P251" s="5"/>
      <c r="Q251" s="5"/>
      <c r="AE251" s="5"/>
      <c r="AF251" s="5"/>
      <c r="AG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</row>
    <row r="252" spans="15:108" x14ac:dyDescent="0.2">
      <c r="O252" s="5"/>
      <c r="P252" s="5"/>
      <c r="Q252" s="5"/>
      <c r="AE252" s="5"/>
      <c r="AF252" s="5"/>
      <c r="AG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</row>
    <row r="253" spans="15:108" x14ac:dyDescent="0.2">
      <c r="O253" s="5"/>
      <c r="P253" s="5"/>
      <c r="Q253" s="5"/>
      <c r="AE253" s="5"/>
      <c r="AF253" s="5"/>
      <c r="AG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</row>
    <row r="254" spans="15:108" x14ac:dyDescent="0.2">
      <c r="O254" s="5"/>
      <c r="P254" s="5"/>
      <c r="Q254" s="5"/>
      <c r="AE254" s="5"/>
      <c r="AF254" s="5"/>
      <c r="AG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</row>
    <row r="255" spans="15:108" x14ac:dyDescent="0.2">
      <c r="O255" s="5"/>
      <c r="P255" s="5"/>
      <c r="Q255" s="5"/>
      <c r="AE255" s="5"/>
      <c r="AF255" s="5"/>
      <c r="AG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</row>
    <row r="256" spans="15:108" x14ac:dyDescent="0.2">
      <c r="O256" s="5"/>
      <c r="P256" s="5"/>
      <c r="Q256" s="5"/>
      <c r="AE256" s="5"/>
      <c r="AF256" s="5"/>
      <c r="AG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</row>
    <row r="257" spans="15:108" x14ac:dyDescent="0.2">
      <c r="O257" s="5"/>
      <c r="P257" s="5"/>
      <c r="Q257" s="5"/>
      <c r="AE257" s="5"/>
      <c r="AF257" s="5"/>
      <c r="AG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</row>
    <row r="258" spans="15:108" x14ac:dyDescent="0.2">
      <c r="O258" s="5"/>
      <c r="P258" s="5"/>
      <c r="Q258" s="5"/>
      <c r="AE258" s="5"/>
      <c r="AF258" s="5"/>
      <c r="AG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</row>
    <row r="259" spans="15:108" x14ac:dyDescent="0.2">
      <c r="O259" s="5"/>
      <c r="P259" s="5"/>
      <c r="Q259" s="5"/>
      <c r="AE259" s="5"/>
      <c r="AF259" s="5"/>
      <c r="AG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</row>
    <row r="260" spans="15:108" x14ac:dyDescent="0.2">
      <c r="O260" s="5"/>
      <c r="P260" s="5"/>
      <c r="Q260" s="5"/>
      <c r="AE260" s="5"/>
      <c r="AF260" s="5"/>
      <c r="AG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</row>
    <row r="261" spans="15:108" x14ac:dyDescent="0.2">
      <c r="O261" s="5"/>
      <c r="P261" s="5"/>
      <c r="Q261" s="5"/>
      <c r="AE261" s="5"/>
      <c r="AF261" s="5"/>
      <c r="AG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</row>
    <row r="262" spans="15:108" x14ac:dyDescent="0.2">
      <c r="O262" s="5"/>
      <c r="P262" s="5"/>
      <c r="Q262" s="5"/>
      <c r="AE262" s="5"/>
      <c r="AF262" s="5"/>
      <c r="AG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</row>
    <row r="263" spans="15:108" x14ac:dyDescent="0.2">
      <c r="O263" s="5"/>
      <c r="P263" s="5"/>
      <c r="Q263" s="5"/>
      <c r="AE263" s="5"/>
      <c r="AF263" s="5"/>
      <c r="AG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</row>
    <row r="264" spans="15:108" x14ac:dyDescent="0.2">
      <c r="O264" s="5"/>
      <c r="P264" s="5"/>
      <c r="Q264" s="5"/>
      <c r="AE264" s="5"/>
      <c r="AF264" s="5"/>
      <c r="AG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</row>
    <row r="265" spans="15:108" x14ac:dyDescent="0.2">
      <c r="O265" s="5"/>
      <c r="P265" s="5"/>
      <c r="Q265" s="5"/>
      <c r="AE265" s="5"/>
      <c r="AF265" s="5"/>
      <c r="AG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</row>
    <row r="266" spans="15:108" x14ac:dyDescent="0.2">
      <c r="O266" s="5"/>
      <c r="P266" s="5"/>
      <c r="Q266" s="5"/>
      <c r="AE266" s="5"/>
      <c r="AF266" s="5"/>
      <c r="AG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</row>
    <row r="267" spans="15:108" x14ac:dyDescent="0.2">
      <c r="O267" s="5"/>
      <c r="P267" s="5"/>
      <c r="Q267" s="5"/>
      <c r="AE267" s="5"/>
      <c r="AF267" s="5"/>
      <c r="AG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</row>
    <row r="268" spans="15:108" x14ac:dyDescent="0.2">
      <c r="O268" s="5"/>
      <c r="P268" s="5"/>
      <c r="Q268" s="5"/>
      <c r="AE268" s="5"/>
      <c r="AF268" s="5"/>
      <c r="AG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</row>
    <row r="269" spans="15:108" x14ac:dyDescent="0.2">
      <c r="O269" s="5"/>
      <c r="P269" s="5"/>
      <c r="Q269" s="5"/>
      <c r="AE269" s="5"/>
      <c r="AF269" s="5"/>
      <c r="AG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</row>
    <row r="270" spans="15:108" x14ac:dyDescent="0.2">
      <c r="O270" s="5"/>
      <c r="P270" s="5"/>
      <c r="Q270" s="5"/>
      <c r="AE270" s="5"/>
      <c r="AF270" s="5"/>
      <c r="AG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</row>
    <row r="271" spans="15:108" x14ac:dyDescent="0.2">
      <c r="O271" s="5"/>
      <c r="P271" s="5"/>
      <c r="Q271" s="5"/>
      <c r="AE271" s="5"/>
      <c r="AF271" s="5"/>
      <c r="AG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</row>
    <row r="272" spans="15:108" x14ac:dyDescent="0.2">
      <c r="O272" s="5"/>
      <c r="P272" s="5"/>
      <c r="Q272" s="5"/>
      <c r="AE272" s="5"/>
      <c r="AF272" s="5"/>
      <c r="AG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</row>
    <row r="273" spans="15:108" x14ac:dyDescent="0.2">
      <c r="O273" s="5"/>
      <c r="P273" s="5"/>
      <c r="Q273" s="5"/>
      <c r="AE273" s="5"/>
      <c r="AF273" s="5"/>
      <c r="AG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</row>
    <row r="274" spans="15:108" x14ac:dyDescent="0.2">
      <c r="O274" s="5"/>
      <c r="P274" s="5"/>
      <c r="Q274" s="5"/>
      <c r="AE274" s="5"/>
      <c r="AF274" s="5"/>
      <c r="AG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</row>
    <row r="275" spans="15:108" x14ac:dyDescent="0.2">
      <c r="O275" s="5"/>
      <c r="P275" s="5"/>
      <c r="Q275" s="5"/>
      <c r="AE275" s="5"/>
      <c r="AF275" s="5"/>
      <c r="AG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</row>
    <row r="276" spans="15:108" x14ac:dyDescent="0.2">
      <c r="O276" s="5"/>
      <c r="P276" s="5"/>
      <c r="Q276" s="5"/>
      <c r="AE276" s="5"/>
      <c r="AF276" s="5"/>
      <c r="AG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</row>
    <row r="277" spans="15:108" x14ac:dyDescent="0.2">
      <c r="O277" s="5"/>
      <c r="P277" s="5"/>
      <c r="Q277" s="5"/>
      <c r="AE277" s="5"/>
      <c r="AF277" s="5"/>
      <c r="AG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</row>
    <row r="278" spans="15:108" x14ac:dyDescent="0.2">
      <c r="O278" s="5"/>
      <c r="P278" s="5"/>
      <c r="Q278" s="5"/>
      <c r="AE278" s="5"/>
      <c r="AF278" s="5"/>
      <c r="AG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</row>
    <row r="279" spans="15:108" x14ac:dyDescent="0.2">
      <c r="O279" s="5"/>
      <c r="P279" s="5"/>
      <c r="Q279" s="5"/>
      <c r="AE279" s="5"/>
      <c r="AF279" s="5"/>
      <c r="AG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</row>
    <row r="280" spans="15:108" x14ac:dyDescent="0.2">
      <c r="O280" s="5"/>
      <c r="P280" s="5"/>
      <c r="Q280" s="5"/>
      <c r="AE280" s="5"/>
      <c r="AF280" s="5"/>
      <c r="AG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</row>
    <row r="281" spans="15:108" x14ac:dyDescent="0.2">
      <c r="O281" s="5"/>
      <c r="P281" s="5"/>
      <c r="Q281" s="5"/>
      <c r="AE281" s="5"/>
      <c r="AF281" s="5"/>
      <c r="AG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</row>
    <row r="282" spans="15:108" x14ac:dyDescent="0.2">
      <c r="O282" s="5"/>
      <c r="P282" s="5"/>
      <c r="Q282" s="5"/>
      <c r="AE282" s="5"/>
      <c r="AF282" s="5"/>
      <c r="AG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</row>
    <row r="283" spans="15:108" x14ac:dyDescent="0.2">
      <c r="O283" s="5"/>
      <c r="P283" s="5"/>
      <c r="Q283" s="5"/>
      <c r="AE283" s="5"/>
      <c r="AF283" s="5"/>
      <c r="AG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</row>
    <row r="284" spans="15:108" x14ac:dyDescent="0.2">
      <c r="O284" s="5"/>
      <c r="P284" s="5"/>
      <c r="Q284" s="5"/>
      <c r="AE284" s="5"/>
      <c r="AF284" s="5"/>
      <c r="AG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</row>
    <row r="285" spans="15:108" x14ac:dyDescent="0.2">
      <c r="O285" s="5"/>
      <c r="P285" s="5"/>
      <c r="Q285" s="5"/>
      <c r="AE285" s="5"/>
      <c r="AF285" s="5"/>
      <c r="AG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</row>
    <row r="286" spans="15:108" x14ac:dyDescent="0.2">
      <c r="O286" s="5"/>
      <c r="P286" s="5"/>
      <c r="Q286" s="5"/>
      <c r="AE286" s="5"/>
      <c r="AF286" s="5"/>
      <c r="AG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</row>
    <row r="287" spans="15:108" x14ac:dyDescent="0.2">
      <c r="O287" s="5"/>
      <c r="P287" s="5"/>
      <c r="Q287" s="5"/>
      <c r="AE287" s="5"/>
      <c r="AF287" s="5"/>
      <c r="AG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</row>
    <row r="288" spans="15:108" x14ac:dyDescent="0.2">
      <c r="O288" s="5"/>
      <c r="P288" s="5"/>
      <c r="Q288" s="5"/>
      <c r="AE288" s="5"/>
      <c r="AF288" s="5"/>
      <c r="AG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</row>
    <row r="289" spans="15:108" x14ac:dyDescent="0.2">
      <c r="O289" s="5"/>
      <c r="P289" s="5"/>
      <c r="Q289" s="5"/>
      <c r="AE289" s="5"/>
      <c r="AF289" s="5"/>
      <c r="AG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</row>
    <row r="290" spans="15:108" x14ac:dyDescent="0.2">
      <c r="O290" s="5"/>
      <c r="P290" s="5"/>
      <c r="Q290" s="5"/>
      <c r="AE290" s="5"/>
      <c r="AF290" s="5"/>
      <c r="AG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</row>
    <row r="291" spans="15:108" x14ac:dyDescent="0.2">
      <c r="O291" s="5"/>
      <c r="P291" s="5"/>
      <c r="Q291" s="5"/>
      <c r="AE291" s="5"/>
      <c r="AF291" s="5"/>
      <c r="AG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</row>
    <row r="292" spans="15:108" x14ac:dyDescent="0.2">
      <c r="O292" s="5"/>
      <c r="P292" s="5"/>
      <c r="Q292" s="5"/>
      <c r="AE292" s="5"/>
      <c r="AF292" s="5"/>
      <c r="AG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</row>
    <row r="293" spans="15:108" x14ac:dyDescent="0.2">
      <c r="O293" s="5"/>
      <c r="P293" s="5"/>
      <c r="Q293" s="5"/>
      <c r="AE293" s="5"/>
      <c r="AF293" s="5"/>
      <c r="AG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</row>
    <row r="294" spans="15:108" x14ac:dyDescent="0.2">
      <c r="O294" s="5"/>
      <c r="P294" s="5"/>
      <c r="Q294" s="5"/>
      <c r="AE294" s="5"/>
      <c r="AF294" s="5"/>
      <c r="AG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</row>
    <row r="295" spans="15:108" x14ac:dyDescent="0.2">
      <c r="O295" s="5"/>
      <c r="P295" s="5"/>
      <c r="Q295" s="5"/>
      <c r="AE295" s="5"/>
      <c r="AF295" s="5"/>
      <c r="AG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</row>
    <row r="296" spans="15:108" x14ac:dyDescent="0.2">
      <c r="O296" s="5"/>
      <c r="P296" s="5"/>
      <c r="Q296" s="5"/>
      <c r="AE296" s="5"/>
      <c r="AF296" s="5"/>
      <c r="AG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</row>
    <row r="297" spans="15:108" x14ac:dyDescent="0.2">
      <c r="O297" s="5"/>
      <c r="P297" s="5"/>
      <c r="Q297" s="5"/>
      <c r="AE297" s="5"/>
      <c r="AF297" s="5"/>
      <c r="AG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</row>
    <row r="298" spans="15:108" x14ac:dyDescent="0.2">
      <c r="O298" s="5"/>
      <c r="P298" s="5"/>
      <c r="Q298" s="5"/>
      <c r="AE298" s="5"/>
      <c r="AF298" s="5"/>
      <c r="AG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</row>
    <row r="299" spans="15:108" x14ac:dyDescent="0.2">
      <c r="O299" s="5"/>
      <c r="P299" s="5"/>
      <c r="Q299" s="5"/>
      <c r="AE299" s="5"/>
      <c r="AF299" s="5"/>
      <c r="AG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</row>
    <row r="300" spans="15:108" x14ac:dyDescent="0.2">
      <c r="O300" s="5"/>
      <c r="P300" s="5"/>
      <c r="Q300" s="5"/>
      <c r="AE300" s="5"/>
      <c r="AF300" s="5"/>
      <c r="AG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</row>
    <row r="301" spans="15:108" x14ac:dyDescent="0.2">
      <c r="O301" s="5"/>
      <c r="P301" s="5"/>
      <c r="Q301" s="5"/>
      <c r="AE301" s="5"/>
      <c r="AF301" s="5"/>
      <c r="AG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</row>
    <row r="302" spans="15:108" x14ac:dyDescent="0.2">
      <c r="O302" s="5"/>
      <c r="P302" s="5"/>
      <c r="Q302" s="5"/>
      <c r="AE302" s="5"/>
      <c r="AF302" s="5"/>
      <c r="AG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</row>
    <row r="303" spans="15:108" x14ac:dyDescent="0.2">
      <c r="O303" s="5"/>
      <c r="P303" s="5"/>
      <c r="Q303" s="5"/>
      <c r="AE303" s="5"/>
      <c r="AF303" s="5"/>
      <c r="AG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</row>
    <row r="304" spans="15:108" x14ac:dyDescent="0.2">
      <c r="O304" s="5"/>
      <c r="P304" s="5"/>
      <c r="Q304" s="5"/>
      <c r="AE304" s="5"/>
      <c r="AF304" s="5"/>
      <c r="AG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</row>
    <row r="305" spans="15:108" x14ac:dyDescent="0.2">
      <c r="O305" s="5"/>
      <c r="P305" s="5"/>
      <c r="Q305" s="5"/>
      <c r="AE305" s="5"/>
      <c r="AF305" s="5"/>
      <c r="AG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</row>
    <row r="306" spans="15:108" x14ac:dyDescent="0.2">
      <c r="O306" s="5"/>
      <c r="P306" s="5"/>
      <c r="Q306" s="5"/>
      <c r="AE306" s="5"/>
      <c r="AF306" s="5"/>
      <c r="AG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</row>
    <row r="307" spans="15:108" x14ac:dyDescent="0.2">
      <c r="O307" s="5"/>
      <c r="P307" s="5"/>
      <c r="Q307" s="5"/>
      <c r="AE307" s="5"/>
      <c r="AF307" s="5"/>
      <c r="AG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</row>
    <row r="308" spans="15:108" x14ac:dyDescent="0.2">
      <c r="O308" s="5"/>
      <c r="P308" s="5"/>
      <c r="Q308" s="5"/>
      <c r="AE308" s="5"/>
      <c r="AF308" s="5"/>
      <c r="AG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</row>
    <row r="309" spans="15:108" x14ac:dyDescent="0.2">
      <c r="O309" s="5"/>
      <c r="P309" s="5"/>
      <c r="Q309" s="5"/>
      <c r="AE309" s="5"/>
      <c r="AF309" s="5"/>
      <c r="AG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</row>
    <row r="310" spans="15:108" x14ac:dyDescent="0.2">
      <c r="O310" s="5"/>
      <c r="P310" s="5"/>
      <c r="Q310" s="5"/>
      <c r="AE310" s="5"/>
      <c r="AF310" s="5"/>
      <c r="AG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</row>
    <row r="311" spans="15:108" x14ac:dyDescent="0.2">
      <c r="O311" s="5"/>
      <c r="P311" s="5"/>
      <c r="Q311" s="5"/>
      <c r="AE311" s="5"/>
      <c r="AF311" s="5"/>
      <c r="AG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</row>
    <row r="312" spans="15:108" x14ac:dyDescent="0.2">
      <c r="O312" s="5"/>
      <c r="P312" s="5"/>
      <c r="Q312" s="5"/>
      <c r="AE312" s="5"/>
      <c r="AF312" s="5"/>
      <c r="AG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</row>
    <row r="313" spans="15:108" x14ac:dyDescent="0.2">
      <c r="O313" s="5"/>
      <c r="P313" s="5"/>
      <c r="Q313" s="5"/>
      <c r="AE313" s="5"/>
      <c r="AF313" s="5"/>
      <c r="AG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</row>
    <row r="314" spans="15:108" x14ac:dyDescent="0.2">
      <c r="O314" s="5"/>
      <c r="P314" s="5"/>
      <c r="Q314" s="5"/>
      <c r="AE314" s="5"/>
      <c r="AF314" s="5"/>
      <c r="AG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</row>
    <row r="315" spans="15:108" x14ac:dyDescent="0.2">
      <c r="O315" s="5"/>
      <c r="P315" s="5"/>
      <c r="Q315" s="5"/>
      <c r="AE315" s="5"/>
      <c r="AF315" s="5"/>
      <c r="AG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</row>
    <row r="316" spans="15:108" x14ac:dyDescent="0.2">
      <c r="O316" s="5"/>
      <c r="P316" s="5"/>
      <c r="Q316" s="5"/>
      <c r="AE316" s="5"/>
      <c r="AF316" s="5"/>
      <c r="AG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</row>
    <row r="317" spans="15:108" x14ac:dyDescent="0.2">
      <c r="O317" s="5"/>
      <c r="P317" s="5"/>
      <c r="Q317" s="5"/>
      <c r="AE317" s="5"/>
      <c r="AF317" s="5"/>
      <c r="AG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</row>
    <row r="318" spans="15:108" x14ac:dyDescent="0.2">
      <c r="O318" s="5"/>
      <c r="P318" s="5"/>
      <c r="Q318" s="5"/>
      <c r="AE318" s="5"/>
      <c r="AF318" s="5"/>
      <c r="AG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</row>
    <row r="319" spans="15:108" x14ac:dyDescent="0.2">
      <c r="O319" s="5"/>
      <c r="P319" s="5"/>
      <c r="Q319" s="5"/>
      <c r="AE319" s="5"/>
      <c r="AF319" s="5"/>
      <c r="AG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</row>
    <row r="320" spans="15:108" x14ac:dyDescent="0.2">
      <c r="O320" s="5"/>
      <c r="P320" s="5"/>
      <c r="Q320" s="5"/>
      <c r="AE320" s="5"/>
      <c r="AF320" s="5"/>
      <c r="AG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</row>
    <row r="321" spans="15:108" x14ac:dyDescent="0.2">
      <c r="O321" s="5"/>
      <c r="P321" s="5"/>
      <c r="Q321" s="5"/>
      <c r="AE321" s="5"/>
      <c r="AF321" s="5"/>
      <c r="AG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</row>
    <row r="322" spans="15:108" x14ac:dyDescent="0.2">
      <c r="O322" s="5"/>
      <c r="P322" s="5"/>
      <c r="Q322" s="5"/>
      <c r="AE322" s="5"/>
      <c r="AF322" s="5"/>
      <c r="AG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</row>
    <row r="323" spans="15:108" x14ac:dyDescent="0.2">
      <c r="O323" s="5"/>
      <c r="P323" s="5"/>
      <c r="Q323" s="5"/>
      <c r="AE323" s="5"/>
      <c r="AF323" s="5"/>
      <c r="AG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</row>
    <row r="324" spans="15:108" x14ac:dyDescent="0.2">
      <c r="O324" s="5"/>
      <c r="P324" s="5"/>
      <c r="Q324" s="5"/>
      <c r="AE324" s="5"/>
      <c r="AF324" s="5"/>
      <c r="AG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</row>
    <row r="325" spans="15:108" x14ac:dyDescent="0.2">
      <c r="O325" s="5"/>
      <c r="P325" s="5"/>
      <c r="Q325" s="5"/>
      <c r="AE325" s="5"/>
      <c r="AF325" s="5"/>
      <c r="AG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</row>
    <row r="326" spans="15:108" x14ac:dyDescent="0.2">
      <c r="O326" s="5"/>
      <c r="P326" s="5"/>
      <c r="Q326" s="5"/>
      <c r="AE326" s="5"/>
      <c r="AF326" s="5"/>
      <c r="AG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</row>
    <row r="327" spans="15:108" x14ac:dyDescent="0.2">
      <c r="O327" s="5"/>
      <c r="P327" s="5"/>
      <c r="Q327" s="5"/>
      <c r="AE327" s="5"/>
      <c r="AF327" s="5"/>
      <c r="AG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</row>
    <row r="328" spans="15:108" x14ac:dyDescent="0.2">
      <c r="O328" s="5"/>
      <c r="P328" s="5"/>
      <c r="Q328" s="5"/>
      <c r="AE328" s="5"/>
      <c r="AF328" s="5"/>
      <c r="AG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</row>
    <row r="329" spans="15:108" x14ac:dyDescent="0.2">
      <c r="O329" s="5"/>
      <c r="P329" s="5"/>
      <c r="Q329" s="5"/>
      <c r="AE329" s="5"/>
      <c r="AF329" s="5"/>
      <c r="AG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</row>
    <row r="330" spans="15:108" x14ac:dyDescent="0.2">
      <c r="O330" s="5"/>
      <c r="P330" s="5"/>
      <c r="Q330" s="5"/>
      <c r="AE330" s="5"/>
      <c r="AF330" s="5"/>
      <c r="AG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</row>
    <row r="331" spans="15:108" x14ac:dyDescent="0.2">
      <c r="O331" s="5"/>
      <c r="P331" s="5"/>
      <c r="Q331" s="5"/>
      <c r="AE331" s="5"/>
      <c r="AF331" s="5"/>
      <c r="AG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</row>
    <row r="332" spans="15:108" x14ac:dyDescent="0.2">
      <c r="O332" s="5"/>
      <c r="P332" s="5"/>
      <c r="Q332" s="5"/>
      <c r="AE332" s="5"/>
      <c r="AF332" s="5"/>
      <c r="AG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</row>
    <row r="333" spans="15:108" x14ac:dyDescent="0.2">
      <c r="O333" s="5"/>
      <c r="P333" s="5"/>
      <c r="Q333" s="5"/>
      <c r="AE333" s="5"/>
      <c r="AF333" s="5"/>
      <c r="AG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</row>
    <row r="334" spans="15:108" x14ac:dyDescent="0.2">
      <c r="O334" s="5"/>
      <c r="P334" s="5"/>
      <c r="Q334" s="5"/>
      <c r="AE334" s="5"/>
      <c r="AF334" s="5"/>
      <c r="AG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</row>
    <row r="335" spans="15:108" x14ac:dyDescent="0.2">
      <c r="O335" s="5"/>
      <c r="P335" s="5"/>
      <c r="Q335" s="5"/>
      <c r="AE335" s="5"/>
      <c r="AF335" s="5"/>
      <c r="AG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</row>
    <row r="336" spans="15:108" x14ac:dyDescent="0.2">
      <c r="O336" s="5"/>
      <c r="P336" s="5"/>
      <c r="Q336" s="5"/>
      <c r="AE336" s="5"/>
      <c r="AF336" s="5"/>
      <c r="AG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</row>
    <row r="337" spans="15:108" x14ac:dyDescent="0.2">
      <c r="O337" s="5"/>
      <c r="P337" s="5"/>
      <c r="Q337" s="5"/>
      <c r="AE337" s="5"/>
      <c r="AF337" s="5"/>
      <c r="AG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</row>
    <row r="338" spans="15:108" x14ac:dyDescent="0.2">
      <c r="O338" s="5"/>
      <c r="P338" s="5"/>
      <c r="Q338" s="5"/>
      <c r="AE338" s="5"/>
      <c r="AF338" s="5"/>
      <c r="AG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</row>
    <row r="339" spans="15:108" x14ac:dyDescent="0.2">
      <c r="O339" s="5"/>
      <c r="P339" s="5"/>
      <c r="Q339" s="5"/>
      <c r="AE339" s="5"/>
      <c r="AF339" s="5"/>
      <c r="AG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</row>
    <row r="340" spans="15:108" x14ac:dyDescent="0.2">
      <c r="O340" s="5"/>
      <c r="P340" s="5"/>
      <c r="Q340" s="5"/>
      <c r="AE340" s="5"/>
      <c r="AF340" s="5"/>
      <c r="AG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</row>
    <row r="341" spans="15:108" x14ac:dyDescent="0.2">
      <c r="O341" s="5"/>
      <c r="P341" s="5"/>
      <c r="Q341" s="5"/>
      <c r="AE341" s="5"/>
      <c r="AF341" s="5"/>
      <c r="AG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</row>
    <row r="342" spans="15:108" x14ac:dyDescent="0.2">
      <c r="O342" s="5"/>
      <c r="P342" s="5"/>
      <c r="Q342" s="5"/>
      <c r="AE342" s="5"/>
      <c r="AF342" s="5"/>
      <c r="AG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</row>
    <row r="343" spans="15:108" x14ac:dyDescent="0.2">
      <c r="O343" s="5"/>
      <c r="P343" s="5"/>
      <c r="Q343" s="5"/>
      <c r="AE343" s="5"/>
      <c r="AF343" s="5"/>
      <c r="AG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</row>
    <row r="344" spans="15:108" x14ac:dyDescent="0.2">
      <c r="O344" s="5"/>
      <c r="P344" s="5"/>
      <c r="Q344" s="5"/>
      <c r="AE344" s="5"/>
      <c r="AF344" s="5"/>
      <c r="AG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</row>
    <row r="345" spans="15:108" x14ac:dyDescent="0.2">
      <c r="O345" s="5"/>
      <c r="P345" s="5"/>
      <c r="Q345" s="5"/>
      <c r="AE345" s="5"/>
      <c r="AF345" s="5"/>
      <c r="AG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</row>
    <row r="346" spans="15:108" x14ac:dyDescent="0.2">
      <c r="O346" s="5"/>
      <c r="P346" s="5"/>
      <c r="Q346" s="5"/>
      <c r="AE346" s="5"/>
      <c r="AF346" s="5"/>
      <c r="AG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</row>
    <row r="347" spans="15:108" x14ac:dyDescent="0.2">
      <c r="O347" s="5"/>
      <c r="P347" s="5"/>
      <c r="Q347" s="5"/>
      <c r="AE347" s="5"/>
      <c r="AF347" s="5"/>
      <c r="AG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</row>
    <row r="348" spans="15:108" x14ac:dyDescent="0.2">
      <c r="O348" s="5"/>
      <c r="P348" s="5"/>
      <c r="Q348" s="5"/>
      <c r="AE348" s="5"/>
      <c r="AF348" s="5"/>
      <c r="AG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</row>
    <row r="349" spans="15:108" x14ac:dyDescent="0.2">
      <c r="O349" s="5"/>
      <c r="P349" s="5"/>
      <c r="Q349" s="5"/>
      <c r="AE349" s="5"/>
      <c r="AF349" s="5"/>
      <c r="AG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</row>
    <row r="350" spans="15:108" x14ac:dyDescent="0.2">
      <c r="O350" s="5"/>
      <c r="P350" s="5"/>
      <c r="Q350" s="5"/>
      <c r="AE350" s="5"/>
      <c r="AF350" s="5"/>
      <c r="AG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</row>
    <row r="351" spans="15:108" x14ac:dyDescent="0.2">
      <c r="O351" s="5"/>
      <c r="P351" s="5"/>
      <c r="Q351" s="5"/>
      <c r="AE351" s="5"/>
      <c r="AF351" s="5"/>
      <c r="AG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</row>
    <row r="352" spans="15:108" x14ac:dyDescent="0.2">
      <c r="O352" s="5"/>
      <c r="P352" s="5"/>
      <c r="Q352" s="5"/>
      <c r="AE352" s="5"/>
      <c r="AF352" s="5"/>
      <c r="AG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</row>
    <row r="353" spans="15:108" x14ac:dyDescent="0.2">
      <c r="O353" s="5"/>
      <c r="P353" s="5"/>
      <c r="Q353" s="5"/>
      <c r="AE353" s="5"/>
      <c r="AF353" s="5"/>
      <c r="AG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</row>
    <row r="354" spans="15:108" x14ac:dyDescent="0.2">
      <c r="O354" s="5"/>
      <c r="P354" s="5"/>
      <c r="Q354" s="5"/>
      <c r="AE354" s="5"/>
      <c r="AF354" s="5"/>
      <c r="AG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</row>
    <row r="355" spans="15:108" x14ac:dyDescent="0.2">
      <c r="O355" s="5"/>
      <c r="P355" s="5"/>
      <c r="Q355" s="5"/>
      <c r="AE355" s="5"/>
      <c r="AF355" s="5"/>
      <c r="AG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</row>
    <row r="356" spans="15:108" x14ac:dyDescent="0.2">
      <c r="O356" s="5"/>
      <c r="P356" s="5"/>
      <c r="Q356" s="5"/>
      <c r="AE356" s="5"/>
      <c r="AF356" s="5"/>
      <c r="AG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</row>
    <row r="357" spans="15:108" x14ac:dyDescent="0.2">
      <c r="O357" s="5"/>
      <c r="P357" s="5"/>
      <c r="Q357" s="5"/>
      <c r="AE357" s="5"/>
      <c r="AF357" s="5"/>
      <c r="AG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</row>
    <row r="358" spans="15:108" x14ac:dyDescent="0.2">
      <c r="O358" s="5"/>
      <c r="P358" s="5"/>
      <c r="Q358" s="5"/>
      <c r="AE358" s="5"/>
      <c r="AF358" s="5"/>
      <c r="AG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</row>
    <row r="359" spans="15:108" x14ac:dyDescent="0.2">
      <c r="O359" s="5"/>
      <c r="P359" s="5"/>
      <c r="Q359" s="5"/>
      <c r="AE359" s="5"/>
      <c r="AF359" s="5"/>
      <c r="AG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</row>
    <row r="360" spans="15:108" x14ac:dyDescent="0.2">
      <c r="O360" s="5"/>
      <c r="P360" s="5"/>
      <c r="Q360" s="5"/>
      <c r="AE360" s="5"/>
      <c r="AF360" s="5"/>
      <c r="AG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</row>
    <row r="361" spans="15:108" x14ac:dyDescent="0.2">
      <c r="O361" s="5"/>
      <c r="P361" s="5"/>
      <c r="Q361" s="5"/>
      <c r="AE361" s="5"/>
      <c r="AF361" s="5"/>
      <c r="AG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</row>
    <row r="362" spans="15:108" x14ac:dyDescent="0.2">
      <c r="O362" s="5"/>
      <c r="P362" s="5"/>
      <c r="Q362" s="5"/>
      <c r="AE362" s="5"/>
      <c r="AF362" s="5"/>
      <c r="AG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</row>
    <row r="363" spans="15:108" x14ac:dyDescent="0.2">
      <c r="O363" s="5"/>
      <c r="P363" s="5"/>
      <c r="Q363" s="5"/>
      <c r="AE363" s="5"/>
      <c r="AF363" s="5"/>
      <c r="AG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</row>
    <row r="364" spans="15:108" x14ac:dyDescent="0.2">
      <c r="O364" s="5"/>
      <c r="P364" s="5"/>
      <c r="Q364" s="5"/>
      <c r="AE364" s="5"/>
      <c r="AF364" s="5"/>
      <c r="AG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</row>
    <row r="365" spans="15:108" x14ac:dyDescent="0.2">
      <c r="O365" s="5"/>
      <c r="P365" s="5"/>
      <c r="Q365" s="5"/>
      <c r="AE365" s="5"/>
      <c r="AF365" s="5"/>
      <c r="AG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</row>
    <row r="366" spans="15:108" x14ac:dyDescent="0.2">
      <c r="O366" s="5"/>
      <c r="P366" s="5"/>
      <c r="Q366" s="5"/>
      <c r="AE366" s="5"/>
      <c r="AF366" s="5"/>
      <c r="AG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</row>
    <row r="367" spans="15:108" x14ac:dyDescent="0.2">
      <c r="O367" s="5"/>
      <c r="P367" s="5"/>
      <c r="Q367" s="5"/>
      <c r="AE367" s="5"/>
      <c r="AF367" s="5"/>
      <c r="AG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</row>
    <row r="368" spans="15:108" x14ac:dyDescent="0.2">
      <c r="O368" s="5"/>
      <c r="P368" s="5"/>
      <c r="Q368" s="5"/>
      <c r="AE368" s="5"/>
      <c r="AF368" s="5"/>
      <c r="AG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</row>
    <row r="369" spans="15:108" x14ac:dyDescent="0.2">
      <c r="O369" s="5"/>
      <c r="P369" s="5"/>
      <c r="Q369" s="5"/>
      <c r="AE369" s="5"/>
      <c r="AF369" s="5"/>
      <c r="AG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</row>
    <row r="370" spans="15:108" x14ac:dyDescent="0.2">
      <c r="O370" s="5"/>
      <c r="P370" s="5"/>
      <c r="Q370" s="5"/>
      <c r="AE370" s="5"/>
      <c r="AF370" s="5"/>
      <c r="AG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</row>
    <row r="371" spans="15:108" x14ac:dyDescent="0.2">
      <c r="O371" s="5"/>
      <c r="P371" s="5"/>
      <c r="Q371" s="5"/>
      <c r="AE371" s="5"/>
      <c r="AF371" s="5"/>
      <c r="AG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</row>
    <row r="372" spans="15:108" x14ac:dyDescent="0.2">
      <c r="O372" s="5"/>
      <c r="P372" s="5"/>
      <c r="Q372" s="5"/>
      <c r="AE372" s="5"/>
      <c r="AF372" s="5"/>
      <c r="AG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</row>
    <row r="373" spans="15:108" x14ac:dyDescent="0.2">
      <c r="O373" s="5"/>
      <c r="P373" s="5"/>
      <c r="Q373" s="5"/>
      <c r="AE373" s="5"/>
      <c r="AF373" s="5"/>
      <c r="AG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</row>
    <row r="374" spans="15:108" x14ac:dyDescent="0.2">
      <c r="O374" s="5"/>
      <c r="P374" s="5"/>
      <c r="Q374" s="5"/>
      <c r="AE374" s="5"/>
      <c r="AF374" s="5"/>
      <c r="AG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</row>
    <row r="375" spans="15:108" x14ac:dyDescent="0.2">
      <c r="O375" s="5"/>
      <c r="P375" s="5"/>
      <c r="Q375" s="5"/>
      <c r="AE375" s="5"/>
      <c r="AF375" s="5"/>
      <c r="AG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</row>
    <row r="376" spans="15:108" x14ac:dyDescent="0.2">
      <c r="O376" s="5"/>
      <c r="P376" s="5"/>
      <c r="Q376" s="5"/>
      <c r="AE376" s="5"/>
      <c r="AF376" s="5"/>
      <c r="AG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</row>
    <row r="377" spans="15:108" x14ac:dyDescent="0.2">
      <c r="O377" s="5"/>
      <c r="P377" s="5"/>
      <c r="Q377" s="5"/>
      <c r="AE377" s="5"/>
      <c r="AF377" s="5"/>
      <c r="AG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</row>
    <row r="378" spans="15:108" x14ac:dyDescent="0.2">
      <c r="O378" s="5"/>
      <c r="P378" s="5"/>
      <c r="Q378" s="5"/>
      <c r="AE378" s="5"/>
      <c r="AF378" s="5"/>
      <c r="AG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</row>
    <row r="379" spans="15:108" x14ac:dyDescent="0.2">
      <c r="O379" s="5"/>
      <c r="P379" s="5"/>
      <c r="Q379" s="5"/>
      <c r="AE379" s="5"/>
      <c r="AF379" s="5"/>
      <c r="AG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</row>
    <row r="380" spans="15:108" x14ac:dyDescent="0.2">
      <c r="O380" s="5"/>
      <c r="P380" s="5"/>
      <c r="Q380" s="5"/>
      <c r="AE380" s="5"/>
      <c r="AF380" s="5"/>
      <c r="AG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</row>
    <row r="381" spans="15:108" x14ac:dyDescent="0.2">
      <c r="O381" s="5"/>
      <c r="P381" s="5"/>
      <c r="Q381" s="5"/>
      <c r="AE381" s="5"/>
      <c r="AF381" s="5"/>
      <c r="AG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</row>
    <row r="382" spans="15:108" x14ac:dyDescent="0.2">
      <c r="O382" s="5"/>
      <c r="P382" s="5"/>
      <c r="Q382" s="5"/>
      <c r="AE382" s="5"/>
      <c r="AF382" s="5"/>
      <c r="AG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</row>
    <row r="383" spans="15:108" x14ac:dyDescent="0.2">
      <c r="O383" s="5"/>
      <c r="P383" s="5"/>
      <c r="Q383" s="5"/>
      <c r="AE383" s="5"/>
      <c r="AF383" s="5"/>
      <c r="AG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</row>
    <row r="384" spans="15:108" x14ac:dyDescent="0.2">
      <c r="O384" s="5"/>
      <c r="P384" s="5"/>
      <c r="Q384" s="5"/>
      <c r="AE384" s="5"/>
      <c r="AF384" s="5"/>
      <c r="AG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</row>
    <row r="385" spans="15:108" x14ac:dyDescent="0.2">
      <c r="O385" s="5"/>
      <c r="P385" s="5"/>
      <c r="Q385" s="5"/>
      <c r="AE385" s="5"/>
      <c r="AF385" s="5"/>
      <c r="AG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</row>
    <row r="386" spans="15:108" x14ac:dyDescent="0.2">
      <c r="O386" s="5"/>
      <c r="P386" s="5"/>
      <c r="Q386" s="5"/>
      <c r="AE386" s="5"/>
      <c r="AF386" s="5"/>
      <c r="AG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</row>
    <row r="387" spans="15:108" x14ac:dyDescent="0.2">
      <c r="O387" s="5"/>
      <c r="P387" s="5"/>
      <c r="Q387" s="5"/>
      <c r="AE387" s="5"/>
      <c r="AF387" s="5"/>
      <c r="AG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</row>
    <row r="388" spans="15:108" x14ac:dyDescent="0.2">
      <c r="O388" s="5"/>
      <c r="P388" s="5"/>
      <c r="Q388" s="5"/>
      <c r="AE388" s="5"/>
      <c r="AF388" s="5"/>
      <c r="AG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</row>
    <row r="389" spans="15:108" x14ac:dyDescent="0.2">
      <c r="O389" s="5"/>
      <c r="P389" s="5"/>
      <c r="Q389" s="5"/>
      <c r="AE389" s="5"/>
      <c r="AF389" s="5"/>
      <c r="AG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</row>
    <row r="390" spans="15:108" x14ac:dyDescent="0.2">
      <c r="O390" s="5"/>
      <c r="P390" s="5"/>
      <c r="Q390" s="5"/>
      <c r="AE390" s="5"/>
      <c r="AF390" s="5"/>
      <c r="AG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</row>
    <row r="391" spans="15:108" x14ac:dyDescent="0.2">
      <c r="O391" s="5"/>
      <c r="P391" s="5"/>
      <c r="Q391" s="5"/>
      <c r="AE391" s="5"/>
      <c r="AF391" s="5"/>
      <c r="AG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</row>
    <row r="392" spans="15:108" x14ac:dyDescent="0.2">
      <c r="O392" s="5"/>
      <c r="P392" s="5"/>
      <c r="Q392" s="5"/>
      <c r="AE392" s="5"/>
      <c r="AF392" s="5"/>
      <c r="AG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</row>
    <row r="393" spans="15:108" x14ac:dyDescent="0.2">
      <c r="O393" s="5"/>
      <c r="P393" s="5"/>
      <c r="Q393" s="5"/>
      <c r="AE393" s="5"/>
      <c r="AF393" s="5"/>
      <c r="AG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</row>
    <row r="394" spans="15:108" x14ac:dyDescent="0.2">
      <c r="O394" s="5"/>
      <c r="P394" s="5"/>
      <c r="Q394" s="5"/>
      <c r="AE394" s="5"/>
      <c r="AF394" s="5"/>
      <c r="AG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</row>
    <row r="395" spans="15:108" x14ac:dyDescent="0.2">
      <c r="O395" s="5"/>
      <c r="P395" s="5"/>
      <c r="Q395" s="5"/>
      <c r="AE395" s="5"/>
      <c r="AF395" s="5"/>
      <c r="AG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</row>
    <row r="396" spans="15:108" x14ac:dyDescent="0.2">
      <c r="O396" s="5"/>
      <c r="P396" s="5"/>
      <c r="Q396" s="5"/>
      <c r="AE396" s="5"/>
      <c r="AF396" s="5"/>
      <c r="AG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</row>
    <row r="397" spans="15:108" x14ac:dyDescent="0.2">
      <c r="O397" s="5"/>
      <c r="P397" s="5"/>
      <c r="Q397" s="5"/>
      <c r="AE397" s="5"/>
      <c r="AF397" s="5"/>
      <c r="AG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</row>
    <row r="398" spans="15:108" x14ac:dyDescent="0.2">
      <c r="O398" s="5"/>
      <c r="P398" s="5"/>
      <c r="Q398" s="5"/>
      <c r="AE398" s="5"/>
      <c r="AF398" s="5"/>
      <c r="AG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</row>
    <row r="399" spans="15:108" x14ac:dyDescent="0.2">
      <c r="O399" s="5"/>
      <c r="P399" s="5"/>
      <c r="Q399" s="5"/>
      <c r="AE399" s="5"/>
      <c r="AF399" s="5"/>
      <c r="AG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</row>
    <row r="400" spans="15:108" x14ac:dyDescent="0.2">
      <c r="O400" s="5"/>
      <c r="P400" s="5"/>
      <c r="Q400" s="5"/>
      <c r="AE400" s="5"/>
      <c r="AF400" s="5"/>
      <c r="AG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</row>
    <row r="401" spans="15:108" x14ac:dyDescent="0.2">
      <c r="O401" s="5"/>
      <c r="P401" s="5"/>
      <c r="Q401" s="5"/>
      <c r="AE401" s="5"/>
      <c r="AF401" s="5"/>
      <c r="AG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</row>
    <row r="402" spans="15:108" x14ac:dyDescent="0.2">
      <c r="O402" s="5"/>
      <c r="P402" s="5"/>
      <c r="Q402" s="5"/>
      <c r="AE402" s="5"/>
      <c r="AF402" s="5"/>
      <c r="AG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</row>
    <row r="403" spans="15:108" x14ac:dyDescent="0.2">
      <c r="O403" s="5"/>
      <c r="P403" s="5"/>
      <c r="Q403" s="5"/>
      <c r="AE403" s="5"/>
      <c r="AF403" s="5"/>
      <c r="AG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</row>
    <row r="404" spans="15:108" x14ac:dyDescent="0.2">
      <c r="O404" s="5"/>
      <c r="P404" s="5"/>
      <c r="Q404" s="5"/>
      <c r="AE404" s="5"/>
      <c r="AF404" s="5"/>
      <c r="AG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</row>
    <row r="405" spans="15:108" x14ac:dyDescent="0.2">
      <c r="O405" s="5"/>
      <c r="P405" s="5"/>
      <c r="Q405" s="5"/>
      <c r="AE405" s="5"/>
      <c r="AF405" s="5"/>
      <c r="AG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</row>
    <row r="406" spans="15:108" x14ac:dyDescent="0.2">
      <c r="O406" s="5"/>
      <c r="P406" s="5"/>
      <c r="Q406" s="5"/>
      <c r="AE406" s="5"/>
      <c r="AF406" s="5"/>
      <c r="AG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</row>
    <row r="407" spans="15:108" x14ac:dyDescent="0.2">
      <c r="O407" s="5"/>
      <c r="P407" s="5"/>
      <c r="Q407" s="5"/>
      <c r="AE407" s="5"/>
      <c r="AF407" s="5"/>
      <c r="AG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</row>
    <row r="408" spans="15:108" x14ac:dyDescent="0.2">
      <c r="O408" s="5"/>
      <c r="P408" s="5"/>
      <c r="Q408" s="5"/>
      <c r="AE408" s="5"/>
      <c r="AF408" s="5"/>
      <c r="AG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</row>
    <row r="409" spans="15:108" x14ac:dyDescent="0.2">
      <c r="O409" s="5"/>
      <c r="P409" s="5"/>
      <c r="Q409" s="5"/>
      <c r="AE409" s="5"/>
      <c r="AF409" s="5"/>
      <c r="AG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</row>
    <row r="410" spans="15:108" x14ac:dyDescent="0.2">
      <c r="O410" s="5"/>
      <c r="P410" s="5"/>
      <c r="Q410" s="5"/>
      <c r="AE410" s="5"/>
      <c r="AF410" s="5"/>
      <c r="AG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</row>
    <row r="411" spans="15:108" x14ac:dyDescent="0.2">
      <c r="O411" s="5"/>
      <c r="P411" s="5"/>
      <c r="Q411" s="5"/>
      <c r="AE411" s="5"/>
      <c r="AF411" s="5"/>
      <c r="AG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</row>
    <row r="412" spans="15:108" x14ac:dyDescent="0.2">
      <c r="O412" s="5"/>
      <c r="P412" s="5"/>
      <c r="Q412" s="5"/>
      <c r="AE412" s="5"/>
      <c r="AF412" s="5"/>
      <c r="AG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</row>
    <row r="413" spans="15:108" x14ac:dyDescent="0.2">
      <c r="O413" s="5"/>
      <c r="P413" s="5"/>
      <c r="Q413" s="5"/>
      <c r="AE413" s="5"/>
      <c r="AF413" s="5"/>
      <c r="AG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</row>
    <row r="414" spans="15:108" x14ac:dyDescent="0.2">
      <c r="O414" s="5"/>
      <c r="P414" s="5"/>
      <c r="Q414" s="5"/>
      <c r="AE414" s="5"/>
      <c r="AF414" s="5"/>
      <c r="AG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</row>
    <row r="415" spans="15:108" x14ac:dyDescent="0.2">
      <c r="O415" s="5"/>
      <c r="P415" s="5"/>
      <c r="Q415" s="5"/>
      <c r="AE415" s="5"/>
      <c r="AF415" s="5"/>
      <c r="AG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</row>
    <row r="416" spans="15:108" x14ac:dyDescent="0.2">
      <c r="O416" s="5"/>
      <c r="P416" s="5"/>
      <c r="Q416" s="5"/>
      <c r="AE416" s="5"/>
      <c r="AF416" s="5"/>
      <c r="AG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</row>
    <row r="417" spans="15:108" x14ac:dyDescent="0.2">
      <c r="O417" s="5"/>
      <c r="P417" s="5"/>
      <c r="Q417" s="5"/>
      <c r="AE417" s="5"/>
      <c r="AF417" s="5"/>
      <c r="AG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</row>
    <row r="418" spans="15:108" x14ac:dyDescent="0.2">
      <c r="O418" s="5"/>
      <c r="P418" s="5"/>
      <c r="Q418" s="5"/>
      <c r="AE418" s="5"/>
      <c r="AF418" s="5"/>
      <c r="AG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</row>
    <row r="419" spans="15:108" x14ac:dyDescent="0.2">
      <c r="O419" s="5"/>
      <c r="P419" s="5"/>
      <c r="Q419" s="5"/>
      <c r="AE419" s="5"/>
      <c r="AF419" s="5"/>
      <c r="AG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</row>
    <row r="420" spans="15:108" x14ac:dyDescent="0.2">
      <c r="O420" s="5"/>
      <c r="P420" s="5"/>
      <c r="Q420" s="5"/>
      <c r="AE420" s="5"/>
      <c r="AF420" s="5"/>
      <c r="AG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</row>
    <row r="421" spans="15:108" x14ac:dyDescent="0.2">
      <c r="O421" s="5"/>
      <c r="P421" s="5"/>
      <c r="Q421" s="5"/>
      <c r="AE421" s="5"/>
      <c r="AF421" s="5"/>
      <c r="AG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</row>
    <row r="422" spans="15:108" x14ac:dyDescent="0.2">
      <c r="O422" s="5"/>
      <c r="P422" s="5"/>
      <c r="Q422" s="5"/>
      <c r="AE422" s="5"/>
      <c r="AF422" s="5"/>
      <c r="AG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</row>
    <row r="423" spans="15:108" x14ac:dyDescent="0.2">
      <c r="O423" s="5"/>
      <c r="P423" s="5"/>
      <c r="Q423" s="5"/>
      <c r="AE423" s="5"/>
      <c r="AF423" s="5"/>
      <c r="AG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</row>
    <row r="424" spans="15:108" x14ac:dyDescent="0.2">
      <c r="O424" s="5"/>
      <c r="P424" s="5"/>
      <c r="Q424" s="5"/>
      <c r="AE424" s="5"/>
      <c r="AF424" s="5"/>
      <c r="AG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</row>
    <row r="425" spans="15:108" x14ac:dyDescent="0.2">
      <c r="O425" s="5"/>
      <c r="P425" s="5"/>
      <c r="Q425" s="5"/>
      <c r="AE425" s="5"/>
      <c r="AF425" s="5"/>
      <c r="AG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</row>
    <row r="426" spans="15:108" x14ac:dyDescent="0.2">
      <c r="O426" s="5"/>
      <c r="P426" s="5"/>
      <c r="Q426" s="5"/>
      <c r="AE426" s="5"/>
      <c r="AF426" s="5"/>
      <c r="AG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</row>
    <row r="427" spans="15:108" x14ac:dyDescent="0.2">
      <c r="O427" s="5"/>
      <c r="P427" s="5"/>
      <c r="Q427" s="5"/>
      <c r="AE427" s="5"/>
      <c r="AF427" s="5"/>
      <c r="AG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</row>
    <row r="428" spans="15:108" x14ac:dyDescent="0.2">
      <c r="O428" s="5"/>
      <c r="P428" s="5"/>
      <c r="Q428" s="5"/>
      <c r="AE428" s="5"/>
      <c r="AF428" s="5"/>
      <c r="AG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</row>
    <row r="429" spans="15:108" x14ac:dyDescent="0.2">
      <c r="O429" s="5"/>
      <c r="P429" s="5"/>
      <c r="Q429" s="5"/>
      <c r="AE429" s="5"/>
      <c r="AF429" s="5"/>
      <c r="AG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</row>
    <row r="430" spans="15:108" x14ac:dyDescent="0.2">
      <c r="O430" s="5"/>
      <c r="P430" s="5"/>
      <c r="Q430" s="5"/>
      <c r="AE430" s="5"/>
      <c r="AF430" s="5"/>
      <c r="AG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</row>
    <row r="431" spans="15:108" x14ac:dyDescent="0.2">
      <c r="O431" s="5"/>
      <c r="P431" s="5"/>
      <c r="Q431" s="5"/>
      <c r="AE431" s="5"/>
      <c r="AF431" s="5"/>
      <c r="AG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</row>
    <row r="432" spans="15:108" x14ac:dyDescent="0.2">
      <c r="O432" s="5"/>
      <c r="P432" s="5"/>
      <c r="Q432" s="5"/>
      <c r="AE432" s="5"/>
      <c r="AF432" s="5"/>
      <c r="AG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</row>
    <row r="433" spans="15:108" x14ac:dyDescent="0.2">
      <c r="O433" s="5"/>
      <c r="P433" s="5"/>
      <c r="Q433" s="5"/>
      <c r="AE433" s="5"/>
      <c r="AF433" s="5"/>
      <c r="AG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</row>
    <row r="434" spans="15:108" x14ac:dyDescent="0.2">
      <c r="O434" s="5"/>
      <c r="P434" s="5"/>
      <c r="Q434" s="5"/>
      <c r="AE434" s="5"/>
      <c r="AF434" s="5"/>
      <c r="AG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</row>
    <row r="435" spans="15:108" x14ac:dyDescent="0.2">
      <c r="O435" s="5"/>
      <c r="P435" s="5"/>
      <c r="Q435" s="5"/>
      <c r="AE435" s="5"/>
      <c r="AF435" s="5"/>
      <c r="AG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</row>
    <row r="436" spans="15:108" x14ac:dyDescent="0.2">
      <c r="O436" s="5"/>
      <c r="P436" s="5"/>
      <c r="Q436" s="5"/>
      <c r="AE436" s="5"/>
      <c r="AF436" s="5"/>
      <c r="AG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</row>
    <row r="437" spans="15:108" x14ac:dyDescent="0.2">
      <c r="O437" s="5"/>
      <c r="P437" s="5"/>
      <c r="Q437" s="5"/>
      <c r="AE437" s="5"/>
      <c r="AF437" s="5"/>
      <c r="AG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</row>
    <row r="438" spans="15:108" x14ac:dyDescent="0.2">
      <c r="O438" s="5"/>
      <c r="P438" s="5"/>
      <c r="Q438" s="5"/>
      <c r="AE438" s="5"/>
      <c r="AF438" s="5"/>
      <c r="AG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</row>
    <row r="439" spans="15:108" x14ac:dyDescent="0.2">
      <c r="O439" s="5"/>
      <c r="P439" s="5"/>
      <c r="Q439" s="5"/>
      <c r="AE439" s="5"/>
      <c r="AF439" s="5"/>
      <c r="AG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</row>
    <row r="440" spans="15:108" x14ac:dyDescent="0.2">
      <c r="O440" s="5"/>
      <c r="P440" s="5"/>
      <c r="Q440" s="5"/>
      <c r="AE440" s="5"/>
      <c r="AF440" s="5"/>
      <c r="AG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</row>
    <row r="441" spans="15:108" x14ac:dyDescent="0.2">
      <c r="O441" s="5"/>
      <c r="P441" s="5"/>
      <c r="Q441" s="5"/>
      <c r="AE441" s="5"/>
      <c r="AF441" s="5"/>
      <c r="AG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</row>
    <row r="442" spans="15:108" x14ac:dyDescent="0.2">
      <c r="O442" s="5"/>
      <c r="P442" s="5"/>
      <c r="Q442" s="5"/>
      <c r="AE442" s="5"/>
      <c r="AF442" s="5"/>
      <c r="AG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</row>
    <row r="443" spans="15:108" x14ac:dyDescent="0.2">
      <c r="O443" s="5"/>
      <c r="P443" s="5"/>
      <c r="Q443" s="5"/>
      <c r="AE443" s="5"/>
      <c r="AF443" s="5"/>
      <c r="AG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</row>
    <row r="444" spans="15:108" x14ac:dyDescent="0.2">
      <c r="O444" s="5"/>
      <c r="P444" s="5"/>
      <c r="Q444" s="5"/>
      <c r="AE444" s="5"/>
      <c r="AF444" s="5"/>
      <c r="AG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</row>
    <row r="445" spans="15:108" x14ac:dyDescent="0.2">
      <c r="O445" s="5"/>
      <c r="P445" s="5"/>
      <c r="Q445" s="5"/>
      <c r="AE445" s="5"/>
      <c r="AF445" s="5"/>
      <c r="AG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</row>
    <row r="446" spans="15:108" x14ac:dyDescent="0.2">
      <c r="O446" s="5"/>
      <c r="P446" s="5"/>
      <c r="Q446" s="5"/>
      <c r="AE446" s="5"/>
      <c r="AF446" s="5"/>
      <c r="AG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</row>
    <row r="447" spans="15:108" x14ac:dyDescent="0.2">
      <c r="O447" s="5"/>
      <c r="P447" s="5"/>
      <c r="Q447" s="5"/>
      <c r="AE447" s="5"/>
      <c r="AF447" s="5"/>
      <c r="AG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</row>
    <row r="448" spans="15:108" x14ac:dyDescent="0.2">
      <c r="O448" s="5"/>
      <c r="P448" s="5"/>
      <c r="Q448" s="5"/>
      <c r="AE448" s="5"/>
      <c r="AF448" s="5"/>
      <c r="AG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</row>
    <row r="449" spans="15:108" x14ac:dyDescent="0.2">
      <c r="O449" s="5"/>
      <c r="P449" s="5"/>
      <c r="Q449" s="5"/>
      <c r="AE449" s="5"/>
      <c r="AF449" s="5"/>
      <c r="AG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</row>
    <row r="450" spans="15:108" x14ac:dyDescent="0.2">
      <c r="O450" s="5"/>
      <c r="P450" s="5"/>
      <c r="Q450" s="5"/>
      <c r="AE450" s="5"/>
      <c r="AF450" s="5"/>
      <c r="AG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</row>
    <row r="451" spans="15:108" x14ac:dyDescent="0.2">
      <c r="O451" s="5"/>
      <c r="P451" s="5"/>
      <c r="Q451" s="5"/>
      <c r="AE451" s="5"/>
      <c r="AF451" s="5"/>
      <c r="AG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</row>
    <row r="452" spans="15:108" x14ac:dyDescent="0.2">
      <c r="O452" s="5"/>
      <c r="P452" s="5"/>
      <c r="Q452" s="5"/>
      <c r="AE452" s="5"/>
      <c r="AF452" s="5"/>
      <c r="AG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</row>
    <row r="453" spans="15:108" x14ac:dyDescent="0.2">
      <c r="O453" s="5"/>
      <c r="P453" s="5"/>
      <c r="Q453" s="5"/>
      <c r="AE453" s="5"/>
      <c r="AF453" s="5"/>
      <c r="AG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</row>
    <row r="454" spans="15:108" x14ac:dyDescent="0.2">
      <c r="O454" s="5"/>
      <c r="P454" s="5"/>
      <c r="Q454" s="5"/>
      <c r="AE454" s="5"/>
      <c r="AF454" s="5"/>
      <c r="AG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</row>
    <row r="455" spans="15:108" x14ac:dyDescent="0.2">
      <c r="O455" s="5"/>
      <c r="P455" s="5"/>
      <c r="Q455" s="5"/>
      <c r="AE455" s="5"/>
      <c r="AF455" s="5"/>
      <c r="AG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</row>
    <row r="456" spans="15:108" x14ac:dyDescent="0.2">
      <c r="O456" s="5"/>
      <c r="P456" s="5"/>
      <c r="Q456" s="5"/>
      <c r="AE456" s="5"/>
      <c r="AF456" s="5"/>
      <c r="AG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</row>
    <row r="457" spans="15:108" x14ac:dyDescent="0.2">
      <c r="O457" s="5"/>
      <c r="P457" s="5"/>
      <c r="Q457" s="5"/>
      <c r="AE457" s="5"/>
      <c r="AF457" s="5"/>
      <c r="AG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</row>
    <row r="458" spans="15:108" x14ac:dyDescent="0.2">
      <c r="O458" s="5"/>
      <c r="P458" s="5"/>
      <c r="Q458" s="5"/>
      <c r="AE458" s="5"/>
      <c r="AF458" s="5"/>
      <c r="AG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</row>
    <row r="459" spans="15:108" x14ac:dyDescent="0.2">
      <c r="O459" s="5"/>
      <c r="P459" s="5"/>
      <c r="Q459" s="5"/>
      <c r="AE459" s="5"/>
      <c r="AF459" s="5"/>
      <c r="AG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</row>
    <row r="460" spans="15:108" x14ac:dyDescent="0.2">
      <c r="O460" s="5"/>
      <c r="P460" s="5"/>
      <c r="Q460" s="5"/>
      <c r="AE460" s="5"/>
      <c r="AF460" s="5"/>
      <c r="AG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</row>
    <row r="461" spans="15:108" x14ac:dyDescent="0.2">
      <c r="O461" s="5"/>
      <c r="P461" s="5"/>
      <c r="Q461" s="5"/>
      <c r="AE461" s="5"/>
      <c r="AF461" s="5"/>
      <c r="AG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</row>
    <row r="462" spans="15:108" x14ac:dyDescent="0.2">
      <c r="O462" s="5"/>
      <c r="P462" s="5"/>
      <c r="Q462" s="5"/>
      <c r="AE462" s="5"/>
      <c r="AF462" s="5"/>
      <c r="AG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</row>
    <row r="463" spans="15:108" x14ac:dyDescent="0.2">
      <c r="O463" s="5"/>
      <c r="P463" s="5"/>
      <c r="Q463" s="5"/>
      <c r="AE463" s="5"/>
      <c r="AF463" s="5"/>
      <c r="AG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</row>
    <row r="464" spans="15:108" x14ac:dyDescent="0.2">
      <c r="O464" s="5"/>
      <c r="P464" s="5"/>
      <c r="Q464" s="5"/>
      <c r="AE464" s="5"/>
      <c r="AF464" s="5"/>
      <c r="AG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</row>
    <row r="465" spans="15:108" x14ac:dyDescent="0.2">
      <c r="O465" s="5"/>
      <c r="P465" s="5"/>
      <c r="Q465" s="5"/>
      <c r="AE465" s="5"/>
      <c r="AF465" s="5"/>
      <c r="AG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</row>
    <row r="466" spans="15:108" x14ac:dyDescent="0.2">
      <c r="O466" s="5"/>
      <c r="P466" s="5"/>
      <c r="Q466" s="5"/>
      <c r="AE466" s="5"/>
      <c r="AF466" s="5"/>
      <c r="AG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</row>
    <row r="467" spans="15:108" x14ac:dyDescent="0.2">
      <c r="O467" s="5"/>
      <c r="P467" s="5"/>
      <c r="Q467" s="5"/>
      <c r="AE467" s="5"/>
      <c r="AF467" s="5"/>
      <c r="AG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</row>
    <row r="468" spans="15:108" x14ac:dyDescent="0.2">
      <c r="O468" s="5"/>
      <c r="P468" s="5"/>
      <c r="Q468" s="5"/>
      <c r="AE468" s="5"/>
      <c r="AF468" s="5"/>
      <c r="AG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</row>
    <row r="469" spans="15:108" x14ac:dyDescent="0.2">
      <c r="O469" s="5"/>
      <c r="P469" s="5"/>
      <c r="Q469" s="5"/>
      <c r="AE469" s="5"/>
      <c r="AF469" s="5"/>
      <c r="AG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</row>
    <row r="470" spans="15:108" x14ac:dyDescent="0.2">
      <c r="O470" s="5"/>
      <c r="P470" s="5"/>
      <c r="Q470" s="5"/>
      <c r="AE470" s="5"/>
      <c r="AF470" s="5"/>
      <c r="AG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</row>
    <row r="471" spans="15:108" x14ac:dyDescent="0.2">
      <c r="O471" s="5"/>
      <c r="P471" s="5"/>
      <c r="Q471" s="5"/>
      <c r="AE471" s="5"/>
      <c r="AF471" s="5"/>
      <c r="AG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</row>
    <row r="472" spans="15:108" x14ac:dyDescent="0.2">
      <c r="O472" s="5"/>
      <c r="P472" s="5"/>
      <c r="Q472" s="5"/>
      <c r="AE472" s="5"/>
      <c r="AF472" s="5"/>
      <c r="AG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</row>
    <row r="473" spans="15:108" x14ac:dyDescent="0.2">
      <c r="O473" s="5"/>
      <c r="P473" s="5"/>
      <c r="Q473" s="5"/>
      <c r="AE473" s="5"/>
      <c r="AF473" s="5"/>
      <c r="AG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</row>
    <row r="474" spans="15:108" x14ac:dyDescent="0.2">
      <c r="O474" s="5"/>
      <c r="P474" s="5"/>
      <c r="Q474" s="5"/>
      <c r="AE474" s="5"/>
      <c r="AF474" s="5"/>
      <c r="AG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</row>
    <row r="475" spans="15:108" x14ac:dyDescent="0.2">
      <c r="O475" s="5"/>
      <c r="P475" s="5"/>
      <c r="Q475" s="5"/>
      <c r="AE475" s="5"/>
      <c r="AF475" s="5"/>
      <c r="AG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</row>
    <row r="476" spans="15:108" x14ac:dyDescent="0.2">
      <c r="O476" s="5"/>
      <c r="P476" s="5"/>
      <c r="Q476" s="5"/>
      <c r="AE476" s="5"/>
      <c r="AF476" s="5"/>
      <c r="AG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</row>
    <row r="477" spans="15:108" x14ac:dyDescent="0.2">
      <c r="O477" s="5"/>
      <c r="P477" s="5"/>
      <c r="Q477" s="5"/>
      <c r="AE477" s="5"/>
      <c r="AF477" s="5"/>
      <c r="AG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</row>
    <row r="478" spans="15:108" x14ac:dyDescent="0.2">
      <c r="O478" s="5"/>
      <c r="P478" s="5"/>
      <c r="Q478" s="5"/>
      <c r="AE478" s="5"/>
      <c r="AF478" s="5"/>
      <c r="AG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</row>
    <row r="479" spans="15:108" x14ac:dyDescent="0.2">
      <c r="O479" s="5"/>
      <c r="P479" s="5"/>
      <c r="Q479" s="5"/>
      <c r="AE479" s="5"/>
      <c r="AF479" s="5"/>
      <c r="AG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</row>
    <row r="480" spans="15:108" x14ac:dyDescent="0.2">
      <c r="O480" s="5"/>
      <c r="P480" s="5"/>
      <c r="Q480" s="5"/>
      <c r="AE480" s="5"/>
      <c r="AF480" s="5"/>
      <c r="AG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</row>
    <row r="481" spans="15:108" x14ac:dyDescent="0.2">
      <c r="O481" s="5"/>
      <c r="P481" s="5"/>
      <c r="Q481" s="5"/>
      <c r="AE481" s="5"/>
      <c r="AF481" s="5"/>
      <c r="AG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</row>
    <row r="482" spans="15:108" x14ac:dyDescent="0.2">
      <c r="O482" s="5"/>
      <c r="P482" s="5"/>
      <c r="Q482" s="5"/>
      <c r="AE482" s="5"/>
      <c r="AF482" s="5"/>
      <c r="AG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</row>
    <row r="483" spans="15:108" x14ac:dyDescent="0.2">
      <c r="O483" s="5"/>
      <c r="P483" s="5"/>
      <c r="Q483" s="5"/>
      <c r="AE483" s="5"/>
      <c r="AF483" s="5"/>
      <c r="AG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</row>
    <row r="484" spans="15:108" x14ac:dyDescent="0.2">
      <c r="O484" s="5"/>
      <c r="P484" s="5"/>
      <c r="Q484" s="5"/>
      <c r="AE484" s="5"/>
      <c r="AF484" s="5"/>
      <c r="AG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</row>
    <row r="485" spans="15:108" x14ac:dyDescent="0.2">
      <c r="O485" s="5"/>
      <c r="P485" s="5"/>
      <c r="Q485" s="5"/>
      <c r="AE485" s="5"/>
      <c r="AF485" s="5"/>
      <c r="AG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</row>
    <row r="486" spans="15:108" x14ac:dyDescent="0.2">
      <c r="O486" s="5"/>
      <c r="P486" s="5"/>
      <c r="Q486" s="5"/>
      <c r="AE486" s="5"/>
      <c r="AF486" s="5"/>
      <c r="AG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</row>
    <row r="487" spans="15:108" x14ac:dyDescent="0.2">
      <c r="O487" s="5"/>
      <c r="P487" s="5"/>
      <c r="Q487" s="5"/>
      <c r="AE487" s="5"/>
      <c r="AF487" s="5"/>
      <c r="AG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</row>
    <row r="488" spans="15:108" x14ac:dyDescent="0.2">
      <c r="O488" s="5"/>
      <c r="P488" s="5"/>
      <c r="Q488" s="5"/>
      <c r="AE488" s="5"/>
      <c r="AF488" s="5"/>
      <c r="AG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</row>
    <row r="489" spans="15:108" x14ac:dyDescent="0.2">
      <c r="O489" s="5"/>
      <c r="P489" s="5"/>
      <c r="Q489" s="5"/>
      <c r="AE489" s="5"/>
      <c r="AF489" s="5"/>
      <c r="AG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</row>
    <row r="490" spans="15:108" x14ac:dyDescent="0.2">
      <c r="O490" s="5"/>
      <c r="P490" s="5"/>
      <c r="Q490" s="5"/>
      <c r="AE490" s="5"/>
      <c r="AF490" s="5"/>
      <c r="AG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</row>
    <row r="491" spans="15:108" x14ac:dyDescent="0.2">
      <c r="O491" s="5"/>
      <c r="P491" s="5"/>
      <c r="Q491" s="5"/>
      <c r="AE491" s="5"/>
      <c r="AF491" s="5"/>
      <c r="AG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</row>
    <row r="492" spans="15:108" x14ac:dyDescent="0.2">
      <c r="O492" s="5"/>
      <c r="P492" s="5"/>
      <c r="Q492" s="5"/>
      <c r="AE492" s="5"/>
      <c r="AF492" s="5"/>
      <c r="AG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</row>
    <row r="493" spans="15:108" x14ac:dyDescent="0.2">
      <c r="O493" s="5"/>
      <c r="P493" s="5"/>
      <c r="Q493" s="5"/>
      <c r="AE493" s="5"/>
      <c r="AF493" s="5"/>
      <c r="AG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</row>
    <row r="494" spans="15:108" x14ac:dyDescent="0.2">
      <c r="O494" s="5"/>
      <c r="P494" s="5"/>
      <c r="Q494" s="5"/>
      <c r="AE494" s="5"/>
      <c r="AF494" s="5"/>
      <c r="AG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</row>
    <row r="495" spans="15:108" x14ac:dyDescent="0.2">
      <c r="O495" s="5"/>
      <c r="P495" s="5"/>
      <c r="Q495" s="5"/>
      <c r="AE495" s="5"/>
      <c r="AF495" s="5"/>
      <c r="AG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</row>
    <row r="496" spans="15:108" x14ac:dyDescent="0.2">
      <c r="O496" s="5"/>
      <c r="P496" s="5"/>
      <c r="Q496" s="5"/>
      <c r="AE496" s="5"/>
      <c r="AF496" s="5"/>
      <c r="AG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</row>
    <row r="497" spans="15:108" x14ac:dyDescent="0.2">
      <c r="O497" s="5"/>
      <c r="P497" s="5"/>
      <c r="Q497" s="5"/>
      <c r="AE497" s="5"/>
      <c r="AF497" s="5"/>
      <c r="AG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</row>
    <row r="498" spans="15:108" x14ac:dyDescent="0.2">
      <c r="O498" s="5"/>
      <c r="P498" s="5"/>
      <c r="Q498" s="5"/>
      <c r="AE498" s="5"/>
      <c r="AF498" s="5"/>
      <c r="AG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</row>
    <row r="499" spans="15:108" x14ac:dyDescent="0.2">
      <c r="O499" s="5"/>
      <c r="P499" s="5"/>
      <c r="Q499" s="5"/>
      <c r="AE499" s="5"/>
      <c r="AF499" s="5"/>
      <c r="AG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</row>
    <row r="500" spans="15:108" x14ac:dyDescent="0.2">
      <c r="O500" s="5"/>
      <c r="P500" s="5"/>
      <c r="Q500" s="5"/>
      <c r="AE500" s="5"/>
      <c r="AF500" s="5"/>
      <c r="AG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</row>
    <row r="501" spans="15:108" x14ac:dyDescent="0.2">
      <c r="O501" s="5"/>
      <c r="P501" s="5"/>
      <c r="Q501" s="5"/>
      <c r="AE501" s="5"/>
      <c r="AF501" s="5"/>
      <c r="AG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</row>
    <row r="502" spans="15:108" x14ac:dyDescent="0.2">
      <c r="O502" s="5"/>
      <c r="P502" s="5"/>
      <c r="Q502" s="5"/>
      <c r="AE502" s="5"/>
      <c r="AF502" s="5"/>
      <c r="AG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</row>
    <row r="503" spans="15:108" x14ac:dyDescent="0.2">
      <c r="O503" s="5"/>
      <c r="P503" s="5"/>
      <c r="Q503" s="5"/>
      <c r="AE503" s="5"/>
      <c r="AF503" s="5"/>
      <c r="AG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</row>
    <row r="504" spans="15:108" x14ac:dyDescent="0.2">
      <c r="O504" s="5"/>
      <c r="P504" s="5"/>
      <c r="Q504" s="5"/>
      <c r="AE504" s="5"/>
      <c r="AF504" s="5"/>
      <c r="AG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</row>
    <row r="505" spans="15:108" x14ac:dyDescent="0.2">
      <c r="O505" s="5"/>
      <c r="P505" s="5"/>
      <c r="Q505" s="5"/>
      <c r="AE505" s="5"/>
      <c r="AF505" s="5"/>
      <c r="AG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</row>
    <row r="506" spans="15:108" x14ac:dyDescent="0.2">
      <c r="O506" s="5"/>
      <c r="P506" s="5"/>
      <c r="Q506" s="5"/>
      <c r="AE506" s="5"/>
      <c r="AF506" s="5"/>
      <c r="AG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</row>
    <row r="507" spans="15:108" x14ac:dyDescent="0.2">
      <c r="O507" s="5"/>
      <c r="P507" s="5"/>
      <c r="Q507" s="5"/>
      <c r="AE507" s="5"/>
      <c r="AF507" s="5"/>
      <c r="AG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</row>
    <row r="508" spans="15:108" x14ac:dyDescent="0.2">
      <c r="O508" s="5"/>
      <c r="P508" s="5"/>
      <c r="Q508" s="5"/>
      <c r="AE508" s="5"/>
      <c r="AF508" s="5"/>
      <c r="AG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</row>
    <row r="509" spans="15:108" x14ac:dyDescent="0.2">
      <c r="O509" s="5"/>
      <c r="P509" s="5"/>
      <c r="Q509" s="5"/>
      <c r="AE509" s="5"/>
      <c r="AF509" s="5"/>
      <c r="AG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</row>
    <row r="510" spans="15:108" x14ac:dyDescent="0.2">
      <c r="O510" s="5"/>
      <c r="P510" s="5"/>
      <c r="Q510" s="5"/>
      <c r="AE510" s="5"/>
      <c r="AF510" s="5"/>
      <c r="AG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</row>
    <row r="511" spans="15:108" x14ac:dyDescent="0.2">
      <c r="O511" s="5"/>
      <c r="P511" s="5"/>
      <c r="Q511" s="5"/>
      <c r="AE511" s="5"/>
      <c r="AF511" s="5"/>
      <c r="AG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</row>
    <row r="512" spans="15:108" x14ac:dyDescent="0.2">
      <c r="O512" s="5"/>
      <c r="P512" s="5"/>
      <c r="Q512" s="5"/>
      <c r="AE512" s="5"/>
      <c r="AF512" s="5"/>
      <c r="AG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</row>
    <row r="513" spans="15:108" x14ac:dyDescent="0.2">
      <c r="O513" s="5"/>
      <c r="P513" s="5"/>
      <c r="Q513" s="5"/>
      <c r="AE513" s="5"/>
      <c r="AF513" s="5"/>
      <c r="AG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</row>
    <row r="514" spans="15:108" x14ac:dyDescent="0.2">
      <c r="O514" s="5"/>
      <c r="P514" s="5"/>
      <c r="Q514" s="5"/>
      <c r="AE514" s="5"/>
      <c r="AF514" s="5"/>
      <c r="AG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</row>
    <row r="515" spans="15:108" x14ac:dyDescent="0.2">
      <c r="O515" s="5"/>
      <c r="P515" s="5"/>
      <c r="Q515" s="5"/>
      <c r="AE515" s="5"/>
      <c r="AF515" s="5"/>
      <c r="AG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</row>
    <row r="516" spans="15:108" x14ac:dyDescent="0.2">
      <c r="O516" s="5"/>
      <c r="P516" s="5"/>
      <c r="Q516" s="5"/>
      <c r="AE516" s="5"/>
      <c r="AF516" s="5"/>
      <c r="AG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</row>
    <row r="517" spans="15:108" x14ac:dyDescent="0.2">
      <c r="O517" s="5"/>
      <c r="P517" s="5"/>
      <c r="Q517" s="5"/>
      <c r="AE517" s="5"/>
      <c r="AF517" s="5"/>
      <c r="AG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</row>
    <row r="518" spans="15:108" x14ac:dyDescent="0.2">
      <c r="O518" s="5"/>
      <c r="P518" s="5"/>
      <c r="Q518" s="5"/>
      <c r="AE518" s="5"/>
      <c r="AF518" s="5"/>
      <c r="AG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</row>
    <row r="519" spans="15:108" x14ac:dyDescent="0.2">
      <c r="O519" s="5"/>
      <c r="P519" s="5"/>
      <c r="Q519" s="5"/>
      <c r="AE519" s="5"/>
      <c r="AF519" s="5"/>
      <c r="AG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</row>
    <row r="520" spans="15:108" x14ac:dyDescent="0.2">
      <c r="O520" s="5"/>
      <c r="P520" s="5"/>
      <c r="Q520" s="5"/>
      <c r="AE520" s="5"/>
      <c r="AF520" s="5"/>
      <c r="AG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</row>
    <row r="521" spans="15:108" x14ac:dyDescent="0.2">
      <c r="O521" s="5"/>
      <c r="P521" s="5"/>
      <c r="Q521" s="5"/>
      <c r="AE521" s="5"/>
      <c r="AF521" s="5"/>
      <c r="AG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</row>
    <row r="522" spans="15:108" x14ac:dyDescent="0.2">
      <c r="O522" s="5"/>
      <c r="P522" s="5"/>
      <c r="Q522" s="5"/>
      <c r="AE522" s="5"/>
      <c r="AF522" s="5"/>
      <c r="AG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</row>
    <row r="523" spans="15:108" x14ac:dyDescent="0.2">
      <c r="O523" s="5"/>
      <c r="P523" s="5"/>
      <c r="Q523" s="5"/>
      <c r="AE523" s="5"/>
      <c r="AF523" s="5"/>
      <c r="AG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</row>
    <row r="524" spans="15:108" x14ac:dyDescent="0.2">
      <c r="O524" s="5"/>
      <c r="P524" s="5"/>
      <c r="Q524" s="5"/>
      <c r="AE524" s="5"/>
      <c r="AF524" s="5"/>
      <c r="AG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</row>
    <row r="525" spans="15:108" x14ac:dyDescent="0.2">
      <c r="O525" s="5"/>
      <c r="P525" s="5"/>
      <c r="Q525" s="5"/>
      <c r="AE525" s="5"/>
      <c r="AF525" s="5"/>
      <c r="AG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</row>
    <row r="526" spans="15:108" x14ac:dyDescent="0.2">
      <c r="O526" s="5"/>
      <c r="P526" s="5"/>
      <c r="Q526" s="5"/>
      <c r="AE526" s="5"/>
      <c r="AF526" s="5"/>
      <c r="AG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</row>
    <row r="527" spans="15:108" x14ac:dyDescent="0.2">
      <c r="O527" s="5"/>
      <c r="P527" s="5"/>
      <c r="Q527" s="5"/>
      <c r="AE527" s="5"/>
      <c r="AF527" s="5"/>
      <c r="AG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</row>
    <row r="528" spans="15:108" x14ac:dyDescent="0.2">
      <c r="O528" s="5"/>
      <c r="P528" s="5"/>
      <c r="Q528" s="5"/>
      <c r="AE528" s="5"/>
      <c r="AF528" s="5"/>
      <c r="AG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</row>
    <row r="529" spans="15:108" x14ac:dyDescent="0.2">
      <c r="O529" s="5"/>
      <c r="P529" s="5"/>
      <c r="Q529" s="5"/>
      <c r="AE529" s="5"/>
      <c r="AF529" s="5"/>
      <c r="AG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</row>
    <row r="530" spans="15:108" x14ac:dyDescent="0.2">
      <c r="O530" s="5"/>
      <c r="P530" s="5"/>
      <c r="Q530" s="5"/>
      <c r="AE530" s="5"/>
      <c r="AF530" s="5"/>
      <c r="AG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</row>
    <row r="531" spans="15:108" x14ac:dyDescent="0.2">
      <c r="O531" s="5"/>
      <c r="P531" s="5"/>
      <c r="Q531" s="5"/>
      <c r="AE531" s="5"/>
      <c r="AF531" s="5"/>
      <c r="AG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</row>
    <row r="532" spans="15:108" x14ac:dyDescent="0.2">
      <c r="O532" s="5"/>
      <c r="P532" s="5"/>
      <c r="Q532" s="5"/>
      <c r="AE532" s="5"/>
      <c r="AF532" s="5"/>
      <c r="AG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</row>
    <row r="533" spans="15:108" x14ac:dyDescent="0.2">
      <c r="O533" s="5"/>
      <c r="P533" s="5"/>
      <c r="Q533" s="5"/>
      <c r="AE533" s="5"/>
      <c r="AF533" s="5"/>
      <c r="AG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</row>
    <row r="534" spans="15:108" x14ac:dyDescent="0.2">
      <c r="O534" s="5"/>
      <c r="P534" s="5"/>
      <c r="Q534" s="5"/>
      <c r="AE534" s="5"/>
      <c r="AF534" s="5"/>
      <c r="AG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</row>
    <row r="535" spans="15:108" x14ac:dyDescent="0.2">
      <c r="O535" s="5"/>
      <c r="P535" s="5"/>
      <c r="Q535" s="5"/>
      <c r="AE535" s="5"/>
      <c r="AF535" s="5"/>
      <c r="AG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</row>
    <row r="536" spans="15:108" x14ac:dyDescent="0.2">
      <c r="O536" s="5"/>
      <c r="P536" s="5"/>
      <c r="Q536" s="5"/>
      <c r="AE536" s="5"/>
      <c r="AF536" s="5"/>
      <c r="AG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</row>
    <row r="537" spans="15:108" x14ac:dyDescent="0.2">
      <c r="O537" s="5"/>
      <c r="P537" s="5"/>
      <c r="Q537" s="5"/>
      <c r="AE537" s="5"/>
      <c r="AF537" s="5"/>
      <c r="AG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</row>
    <row r="538" spans="15:108" x14ac:dyDescent="0.2">
      <c r="O538" s="5"/>
      <c r="P538" s="5"/>
      <c r="Q538" s="5"/>
      <c r="AE538" s="5"/>
      <c r="AF538" s="5"/>
      <c r="AG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</row>
    <row r="539" spans="15:108" x14ac:dyDescent="0.2">
      <c r="O539" s="5"/>
      <c r="P539" s="5"/>
      <c r="Q539" s="5"/>
      <c r="AE539" s="5"/>
      <c r="AF539" s="5"/>
      <c r="AG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</row>
    <row r="540" spans="15:108" x14ac:dyDescent="0.2">
      <c r="O540" s="5"/>
      <c r="P540" s="5"/>
      <c r="Q540" s="5"/>
      <c r="AE540" s="5"/>
      <c r="AF540" s="5"/>
      <c r="AG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</row>
    <row r="541" spans="15:108" x14ac:dyDescent="0.2">
      <c r="O541" s="5"/>
      <c r="P541" s="5"/>
      <c r="Q541" s="5"/>
      <c r="AE541" s="5"/>
      <c r="AF541" s="5"/>
      <c r="AG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</row>
    <row r="542" spans="15:108" x14ac:dyDescent="0.2">
      <c r="O542" s="5"/>
      <c r="P542" s="5"/>
      <c r="Q542" s="5"/>
      <c r="AE542" s="5"/>
      <c r="AF542" s="5"/>
      <c r="AG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</row>
    <row r="543" spans="15:108" x14ac:dyDescent="0.2">
      <c r="O543" s="5"/>
      <c r="P543" s="5"/>
      <c r="Q543" s="5"/>
      <c r="AE543" s="5"/>
      <c r="AF543" s="5"/>
      <c r="AG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</row>
    <row r="544" spans="15:108" x14ac:dyDescent="0.2">
      <c r="O544" s="5"/>
      <c r="P544" s="5"/>
      <c r="Q544" s="5"/>
      <c r="AE544" s="5"/>
      <c r="AF544" s="5"/>
      <c r="AG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</row>
    <row r="545" spans="15:108" x14ac:dyDescent="0.2">
      <c r="O545" s="5"/>
      <c r="P545" s="5"/>
      <c r="Q545" s="5"/>
      <c r="AE545" s="5"/>
      <c r="AF545" s="5"/>
      <c r="AG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</row>
    <row r="546" spans="15:108" x14ac:dyDescent="0.2">
      <c r="O546" s="5"/>
      <c r="P546" s="5"/>
      <c r="Q546" s="5"/>
      <c r="AE546" s="5"/>
      <c r="AF546" s="5"/>
      <c r="AG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</row>
    <row r="547" spans="15:108" x14ac:dyDescent="0.2">
      <c r="O547" s="5"/>
      <c r="P547" s="5"/>
      <c r="Q547" s="5"/>
      <c r="AE547" s="5"/>
      <c r="AF547" s="5"/>
      <c r="AG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</row>
    <row r="548" spans="15:108" x14ac:dyDescent="0.2">
      <c r="O548" s="5"/>
      <c r="P548" s="5"/>
      <c r="Q548" s="5"/>
      <c r="AE548" s="5"/>
      <c r="AF548" s="5"/>
      <c r="AG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</row>
    <row r="549" spans="15:108" x14ac:dyDescent="0.2">
      <c r="O549" s="5"/>
      <c r="P549" s="5"/>
      <c r="Q549" s="5"/>
      <c r="AE549" s="5"/>
      <c r="AF549" s="5"/>
      <c r="AG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</row>
    <row r="550" spans="15:108" x14ac:dyDescent="0.2">
      <c r="O550" s="5"/>
      <c r="P550" s="5"/>
      <c r="Q550" s="5"/>
      <c r="AE550" s="5"/>
      <c r="AF550" s="5"/>
      <c r="AG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</row>
    <row r="551" spans="15:108" x14ac:dyDescent="0.2">
      <c r="O551" s="5"/>
      <c r="P551" s="5"/>
      <c r="Q551" s="5"/>
      <c r="AE551" s="5"/>
      <c r="AF551" s="5"/>
      <c r="AG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</row>
    <row r="552" spans="15:108" x14ac:dyDescent="0.2">
      <c r="O552" s="5"/>
      <c r="P552" s="5"/>
      <c r="Q552" s="5"/>
      <c r="AE552" s="5"/>
      <c r="AF552" s="5"/>
      <c r="AG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</row>
    <row r="553" spans="15:108" x14ac:dyDescent="0.2">
      <c r="O553" s="5"/>
      <c r="P553" s="5"/>
      <c r="Q553" s="5"/>
      <c r="AE553" s="5"/>
      <c r="AF553" s="5"/>
      <c r="AG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</row>
    <row r="554" spans="15:108" x14ac:dyDescent="0.2">
      <c r="O554" s="5"/>
      <c r="P554" s="5"/>
      <c r="Q554" s="5"/>
      <c r="AE554" s="5"/>
      <c r="AF554" s="5"/>
      <c r="AG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</row>
    <row r="555" spans="15:108" x14ac:dyDescent="0.2">
      <c r="O555" s="5"/>
      <c r="P555" s="5"/>
      <c r="Q555" s="5"/>
      <c r="AE555" s="5"/>
      <c r="AF555" s="5"/>
      <c r="AG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</row>
    <row r="556" spans="15:108" x14ac:dyDescent="0.2">
      <c r="O556" s="5"/>
      <c r="P556" s="5"/>
      <c r="Q556" s="5"/>
      <c r="AE556" s="5"/>
      <c r="AF556" s="5"/>
      <c r="AG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</row>
    <row r="557" spans="15:108" x14ac:dyDescent="0.2">
      <c r="O557" s="5"/>
      <c r="P557" s="5"/>
      <c r="Q557" s="5"/>
      <c r="AE557" s="5"/>
      <c r="AF557" s="5"/>
      <c r="AG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</row>
    <row r="558" spans="15:108" x14ac:dyDescent="0.2">
      <c r="O558" s="5"/>
      <c r="P558" s="5"/>
      <c r="Q558" s="5"/>
      <c r="AE558" s="5"/>
      <c r="AF558" s="5"/>
      <c r="AG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</row>
    <row r="559" spans="15:108" x14ac:dyDescent="0.2">
      <c r="O559" s="5"/>
      <c r="P559" s="5"/>
      <c r="Q559" s="5"/>
      <c r="AE559" s="5"/>
      <c r="AF559" s="5"/>
      <c r="AG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</row>
    <row r="560" spans="15:108" x14ac:dyDescent="0.2">
      <c r="O560" s="5"/>
      <c r="P560" s="5"/>
      <c r="Q560" s="5"/>
      <c r="AE560" s="5"/>
      <c r="AF560" s="5"/>
      <c r="AG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</row>
    <row r="561" spans="15:108" x14ac:dyDescent="0.2">
      <c r="O561" s="5"/>
      <c r="P561" s="5"/>
      <c r="Q561" s="5"/>
      <c r="AE561" s="5"/>
      <c r="AF561" s="5"/>
      <c r="AG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</row>
    <row r="562" spans="15:108" x14ac:dyDescent="0.2">
      <c r="O562" s="5"/>
      <c r="P562" s="5"/>
      <c r="Q562" s="5"/>
      <c r="AE562" s="5"/>
      <c r="AF562" s="5"/>
      <c r="AG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</row>
    <row r="563" spans="15:108" x14ac:dyDescent="0.2">
      <c r="O563" s="5"/>
      <c r="P563" s="5"/>
      <c r="Q563" s="5"/>
      <c r="AE563" s="5"/>
      <c r="AF563" s="5"/>
      <c r="AG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</row>
    <row r="564" spans="15:108" x14ac:dyDescent="0.2">
      <c r="O564" s="5"/>
      <c r="P564" s="5"/>
      <c r="Q564" s="5"/>
      <c r="AE564" s="5"/>
      <c r="AF564" s="5"/>
      <c r="AG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</row>
    <row r="565" spans="15:108" x14ac:dyDescent="0.2">
      <c r="O565" s="5"/>
      <c r="P565" s="5"/>
      <c r="Q565" s="5"/>
      <c r="AE565" s="5"/>
      <c r="AF565" s="5"/>
      <c r="AG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</row>
    <row r="566" spans="15:108" x14ac:dyDescent="0.2">
      <c r="O566" s="5"/>
      <c r="P566" s="5"/>
      <c r="Q566" s="5"/>
      <c r="AE566" s="5"/>
      <c r="AF566" s="5"/>
      <c r="AG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</row>
    <row r="567" spans="15:108" x14ac:dyDescent="0.2">
      <c r="O567" s="5"/>
      <c r="P567" s="5"/>
      <c r="Q567" s="5"/>
      <c r="AE567" s="5"/>
      <c r="AF567" s="5"/>
      <c r="AG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</row>
    <row r="568" spans="15:108" x14ac:dyDescent="0.2">
      <c r="O568" s="5"/>
      <c r="P568" s="5"/>
      <c r="Q568" s="5"/>
      <c r="AE568" s="5"/>
      <c r="AF568" s="5"/>
      <c r="AG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</row>
    <row r="569" spans="15:108" x14ac:dyDescent="0.2">
      <c r="O569" s="5"/>
      <c r="P569" s="5"/>
      <c r="Q569" s="5"/>
      <c r="AE569" s="5"/>
      <c r="AF569" s="5"/>
      <c r="AG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</row>
    <row r="570" spans="15:108" x14ac:dyDescent="0.2">
      <c r="O570" s="5"/>
      <c r="P570" s="5"/>
      <c r="Q570" s="5"/>
      <c r="AE570" s="5"/>
      <c r="AF570" s="5"/>
      <c r="AG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</row>
    <row r="571" spans="15:108" x14ac:dyDescent="0.2">
      <c r="O571" s="5"/>
      <c r="P571" s="5"/>
      <c r="Q571" s="5"/>
      <c r="AE571" s="5"/>
      <c r="AF571" s="5"/>
      <c r="AG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</row>
    <row r="572" spans="15:108" x14ac:dyDescent="0.2">
      <c r="O572" s="5"/>
      <c r="P572" s="5"/>
      <c r="Q572" s="5"/>
      <c r="AE572" s="5"/>
      <c r="AF572" s="5"/>
      <c r="AG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</row>
    <row r="573" spans="15:108" x14ac:dyDescent="0.2">
      <c r="O573" s="5"/>
      <c r="P573" s="5"/>
      <c r="Q573" s="5"/>
      <c r="AE573" s="5"/>
      <c r="AF573" s="5"/>
      <c r="AG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</row>
    <row r="574" spans="15:108" x14ac:dyDescent="0.2">
      <c r="O574" s="5"/>
      <c r="P574" s="5"/>
      <c r="Q574" s="5"/>
      <c r="AE574" s="5"/>
      <c r="AF574" s="5"/>
      <c r="AG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</row>
    <row r="575" spans="15:108" x14ac:dyDescent="0.2">
      <c r="O575" s="5"/>
      <c r="P575" s="5"/>
      <c r="Q575" s="5"/>
      <c r="AE575" s="5"/>
      <c r="AF575" s="5"/>
      <c r="AG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</row>
    <row r="576" spans="15:108" x14ac:dyDescent="0.2">
      <c r="O576" s="5"/>
      <c r="P576" s="5"/>
      <c r="Q576" s="5"/>
      <c r="AE576" s="5"/>
      <c r="AF576" s="5"/>
      <c r="AG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</row>
    <row r="577" spans="15:108" x14ac:dyDescent="0.2">
      <c r="O577" s="5"/>
      <c r="P577" s="5"/>
      <c r="Q577" s="5"/>
      <c r="AE577" s="5"/>
      <c r="AF577" s="5"/>
      <c r="AG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</row>
    <row r="578" spans="15:108" x14ac:dyDescent="0.2">
      <c r="O578" s="5"/>
      <c r="P578" s="5"/>
      <c r="Q578" s="5"/>
      <c r="AE578" s="5"/>
      <c r="AF578" s="5"/>
      <c r="AG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</row>
  </sheetData>
  <phoneticPr fontId="1" type="noConversion"/>
  <pageMargins left="0.5" right="0" top="0.25" bottom="0.5" header="0.5" footer="0.25"/>
  <pageSetup scale="90" orientation="landscape" r:id="rId1"/>
  <headerFooter alignWithMargins="0">
    <oddFooter>&amp;CPage 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3C4BB-59DB-4AB1-B8BE-553B5F197F63}">
  <sheetPr>
    <tabColor theme="3" tint="0.79998168889431442"/>
  </sheetPr>
  <dimension ref="A1:CY88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C50" sqref="C50"/>
    </sheetView>
  </sheetViews>
  <sheetFormatPr defaultRowHeight="12.75" x14ac:dyDescent="0.2"/>
  <cols>
    <col min="1" max="1" width="9.7109375" style="32" customWidth="1"/>
    <col min="2" max="2" width="3.7109375" customWidth="1"/>
    <col min="3" max="5" width="13.7109375" style="3" customWidth="1"/>
    <col min="6" max="6" width="3.7109375" customWidth="1"/>
    <col min="7" max="9" width="13.7109375" style="5" customWidth="1"/>
    <col min="10" max="10" width="3.7109375" style="5" customWidth="1"/>
    <col min="11" max="13" width="12.7109375" style="5" customWidth="1"/>
    <col min="14" max="14" width="3.7109375" style="5" customWidth="1"/>
    <col min="15" max="17" width="13.7109375" style="5" customWidth="1"/>
    <col min="18" max="18" width="3.7109375" style="5" customWidth="1"/>
    <col min="19" max="21" width="13.7109375" style="5" customWidth="1"/>
    <col min="22" max="22" width="3.7109375" style="5" customWidth="1"/>
    <col min="23" max="25" width="13.7109375" style="5" customWidth="1"/>
    <col min="26" max="26" width="3.7109375" style="5" customWidth="1"/>
    <col min="27" max="29" width="13.7109375" style="5" customWidth="1"/>
    <col min="30" max="30" width="3.7109375" style="5" customWidth="1"/>
    <col min="31" max="32" width="12.7109375" style="5" customWidth="1"/>
    <col min="33" max="33" width="13.7109375" style="5" customWidth="1"/>
    <col min="34" max="34" width="3.7109375" style="5" customWidth="1"/>
    <col min="35" max="37" width="13.7109375" style="5" customWidth="1"/>
    <col min="38" max="38" width="3.7109375" style="5" customWidth="1"/>
    <col min="39" max="41" width="13.7109375" style="5" customWidth="1"/>
    <col min="42" max="42" width="3.7109375" style="5" customWidth="1"/>
    <col min="43" max="45" width="13.7109375" style="5" customWidth="1"/>
    <col min="46" max="46" width="3.7109375" style="5" customWidth="1"/>
    <col min="47" max="49" width="13.7109375" style="5" customWidth="1"/>
    <col min="50" max="50" width="3.7109375" style="5" customWidth="1"/>
    <col min="51" max="53" width="13.7109375" style="5" customWidth="1"/>
    <col min="54" max="54" width="3.7109375" style="5" customWidth="1"/>
    <col min="55" max="57" width="12.7109375" style="5" customWidth="1"/>
    <col min="58" max="58" width="3.7109375" style="5" customWidth="1"/>
    <col min="59" max="61" width="12.7109375" style="5" customWidth="1"/>
    <col min="62" max="62" width="3.7109375" style="5" customWidth="1"/>
    <col min="63" max="65" width="12.7109375" style="5" customWidth="1"/>
    <col min="66" max="66" width="3.7109375" style="5" customWidth="1"/>
    <col min="67" max="69" width="13.7109375" style="5" customWidth="1"/>
    <col min="70" max="70" width="3.7109375" style="5" customWidth="1"/>
    <col min="71" max="73" width="12.7109375" style="5" customWidth="1"/>
    <col min="74" max="74" width="3.7109375" style="5" customWidth="1"/>
    <col min="75" max="77" width="13.7109375" style="5" customWidth="1"/>
    <col min="78" max="78" width="3.7109375" style="5" customWidth="1"/>
    <col min="79" max="81" width="13.7109375" style="5" customWidth="1"/>
    <col min="82" max="82" width="3.7109375" style="5" customWidth="1"/>
    <col min="83" max="85" width="13.7109375" style="5" customWidth="1"/>
    <col min="86" max="86" width="3.7109375" style="5" customWidth="1"/>
    <col min="87" max="89" width="13.7109375" style="5" customWidth="1"/>
    <col min="90" max="90" width="3.7109375" style="5" customWidth="1"/>
    <col min="91" max="93" width="13.7109375" style="5" customWidth="1"/>
    <col min="94" max="94" width="3.7109375" style="5" customWidth="1"/>
    <col min="95" max="97" width="13.7109375" style="5" customWidth="1"/>
    <col min="98" max="98" width="3.7109375" style="5" customWidth="1"/>
    <col min="99" max="101" width="13.7109375" style="5" customWidth="1"/>
    <col min="102" max="102" width="3.7109375" style="5" customWidth="1"/>
  </cols>
  <sheetData>
    <row r="1" spans="1:103" x14ac:dyDescent="0.2">
      <c r="A1" s="1"/>
      <c r="B1" s="2"/>
      <c r="D1" s="4"/>
      <c r="G1" s="4" t="s">
        <v>32</v>
      </c>
      <c r="O1" s="4"/>
      <c r="S1" s="4" t="s">
        <v>32</v>
      </c>
      <c r="AE1" s="4" t="s">
        <v>32</v>
      </c>
      <c r="AM1" s="4"/>
      <c r="AQ1" s="4" t="s">
        <v>32</v>
      </c>
      <c r="BC1" s="4" t="s">
        <v>32</v>
      </c>
      <c r="BO1" s="4" t="s">
        <v>32</v>
      </c>
      <c r="BS1" s="4"/>
      <c r="BW1" s="4"/>
      <c r="CA1" s="4" t="s">
        <v>32</v>
      </c>
      <c r="CM1" s="4" t="s">
        <v>32</v>
      </c>
      <c r="CY1" s="4" t="s">
        <v>32</v>
      </c>
    </row>
    <row r="2" spans="1:103" x14ac:dyDescent="0.2">
      <c r="A2" s="1"/>
      <c r="B2" s="2"/>
      <c r="D2" s="4"/>
      <c r="G2" s="4" t="s">
        <v>31</v>
      </c>
      <c r="O2" s="4"/>
      <c r="S2" s="4" t="s">
        <v>31</v>
      </c>
      <c r="AE2" s="4" t="s">
        <v>31</v>
      </c>
      <c r="AM2" s="4"/>
      <c r="AQ2" s="4" t="s">
        <v>31</v>
      </c>
      <c r="BC2" s="4" t="s">
        <v>31</v>
      </c>
      <c r="BO2" s="4" t="s">
        <v>31</v>
      </c>
      <c r="BS2" s="4"/>
      <c r="BW2" s="4"/>
      <c r="CA2" s="4" t="s">
        <v>31</v>
      </c>
      <c r="CM2" s="4" t="s">
        <v>31</v>
      </c>
      <c r="CY2" s="4" t="s">
        <v>31</v>
      </c>
    </row>
    <row r="3" spans="1:103" x14ac:dyDescent="0.2">
      <c r="A3" s="1"/>
      <c r="B3" s="2"/>
      <c r="D3" s="7"/>
      <c r="G3" s="4" t="s">
        <v>37</v>
      </c>
      <c r="O3" s="4"/>
      <c r="S3" s="4" t="s">
        <v>37</v>
      </c>
      <c r="AE3" s="4" t="s">
        <v>37</v>
      </c>
      <c r="AM3" s="4"/>
      <c r="AQ3" s="4" t="s">
        <v>37</v>
      </c>
      <c r="BC3" s="4" t="s">
        <v>37</v>
      </c>
      <c r="BO3" s="4" t="s">
        <v>37</v>
      </c>
      <c r="BS3" s="4"/>
      <c r="BW3" s="4"/>
      <c r="CA3" s="4" t="s">
        <v>37</v>
      </c>
      <c r="CM3" s="4" t="s">
        <v>37</v>
      </c>
      <c r="CY3" s="4" t="s">
        <v>37</v>
      </c>
    </row>
    <row r="4" spans="1:103" x14ac:dyDescent="0.2">
      <c r="A4" s="1"/>
      <c r="B4" s="2"/>
      <c r="C4" s="7"/>
      <c r="D4" s="4"/>
    </row>
    <row r="5" spans="1:103" x14ac:dyDescent="0.2">
      <c r="A5" s="9" t="s">
        <v>0</v>
      </c>
      <c r="C5" s="10" t="s">
        <v>36</v>
      </c>
      <c r="D5" s="11"/>
      <c r="E5" s="12"/>
      <c r="G5" s="13" t="s">
        <v>42</v>
      </c>
      <c r="H5" s="16"/>
      <c r="I5" s="15"/>
      <c r="K5" s="37" t="s">
        <v>18</v>
      </c>
      <c r="L5" s="14"/>
      <c r="M5" s="15"/>
      <c r="O5" s="37" t="s">
        <v>19</v>
      </c>
      <c r="P5" s="14"/>
      <c r="Q5" s="15"/>
      <c r="S5" s="37" t="s">
        <v>55</v>
      </c>
      <c r="T5" s="14"/>
      <c r="U5" s="15"/>
      <c r="W5" s="37" t="s">
        <v>56</v>
      </c>
      <c r="X5" s="14"/>
      <c r="Y5" s="15"/>
      <c r="AA5" s="37" t="s">
        <v>20</v>
      </c>
      <c r="AB5" s="14"/>
      <c r="AC5" s="15"/>
      <c r="AE5" s="37" t="s">
        <v>21</v>
      </c>
      <c r="AF5" s="14"/>
      <c r="AG5" s="15"/>
      <c r="AI5" s="37" t="s">
        <v>22</v>
      </c>
      <c r="AJ5" s="14"/>
      <c r="AK5" s="15"/>
      <c r="AM5" s="37" t="s">
        <v>23</v>
      </c>
      <c r="AN5" s="14"/>
      <c r="AO5" s="15"/>
      <c r="AQ5" s="13" t="s">
        <v>24</v>
      </c>
      <c r="AR5" s="14"/>
      <c r="AS5" s="15"/>
      <c r="AU5" s="37" t="s">
        <v>38</v>
      </c>
      <c r="AV5" s="14"/>
      <c r="AW5" s="15"/>
      <c r="AY5" s="13" t="s">
        <v>33</v>
      </c>
      <c r="AZ5" s="14"/>
      <c r="BA5" s="15"/>
      <c r="BC5" s="13" t="s">
        <v>54</v>
      </c>
      <c r="BD5" s="14"/>
      <c r="BE5" s="15"/>
      <c r="BG5" s="13" t="s">
        <v>25</v>
      </c>
      <c r="BH5" s="14"/>
      <c r="BI5" s="15"/>
      <c r="BK5" s="37" t="s">
        <v>39</v>
      </c>
      <c r="BL5" s="14"/>
      <c r="BM5" s="15"/>
      <c r="BO5" s="37" t="s">
        <v>26</v>
      </c>
      <c r="BP5" s="14"/>
      <c r="BQ5" s="15"/>
      <c r="BS5" s="37" t="s">
        <v>40</v>
      </c>
      <c r="BT5" s="14"/>
      <c r="BU5" s="15"/>
      <c r="BW5" s="37" t="s">
        <v>49</v>
      </c>
      <c r="BX5" s="16"/>
      <c r="BY5" s="15"/>
      <c r="CA5" s="37" t="s">
        <v>27</v>
      </c>
      <c r="CB5" s="16"/>
      <c r="CC5" s="15"/>
      <c r="CE5" s="13" t="s">
        <v>28</v>
      </c>
      <c r="CF5" s="16"/>
      <c r="CG5" s="15"/>
      <c r="CI5" s="13" t="s">
        <v>29</v>
      </c>
      <c r="CJ5" s="16"/>
      <c r="CK5" s="15"/>
      <c r="CM5" s="13" t="s">
        <v>34</v>
      </c>
      <c r="CN5" s="16"/>
      <c r="CO5" s="15"/>
      <c r="CQ5" s="37" t="s">
        <v>41</v>
      </c>
      <c r="CR5" s="16"/>
      <c r="CS5" s="15"/>
      <c r="CT5" s="38"/>
      <c r="CU5" s="13" t="s">
        <v>30</v>
      </c>
      <c r="CV5" s="16"/>
      <c r="CW5" s="15"/>
      <c r="CX5" s="39"/>
    </row>
    <row r="6" spans="1:103" x14ac:dyDescent="0.2">
      <c r="A6" s="21" t="s">
        <v>13</v>
      </c>
      <c r="B6" s="8"/>
      <c r="C6" s="37" t="s">
        <v>47</v>
      </c>
      <c r="D6" s="14"/>
      <c r="E6" s="36"/>
      <c r="G6" s="22">
        <f>K6+O6+S6+AA6+AE6+AI6+AM6+AQ6+AU6+AY6+BG6+BK6+BO6+BS6+CA6+CE6+CI6+CM6+CQ6+CU6+BW6</f>
        <v>2.7609599999999998E-2</v>
      </c>
      <c r="H6" s="23">
        <f>L6+P6+T6+AB6+AF6+AJ6+AN6+AR6+AV6+AZ6+BH6+BL6+BP6+BT6+CB6+CF6+CJ6+CN6+CR6+CV6+BX6</f>
        <v>0.11840270000000001</v>
      </c>
      <c r="I6" s="24">
        <f>M6+Q6+U6+AC6+AG6+AS6+AW6+BA6+BI6+BM6+CC6+CG6+CS6+AK6+AO6+BQ6+CK6+CO6+CW6+BU6+Y6+BE6+BY6</f>
        <v>0.15072199999999997</v>
      </c>
      <c r="K6" s="40">
        <v>1.0045800000000001E-2</v>
      </c>
      <c r="L6" s="8">
        <v>5.2306999999999999E-2</v>
      </c>
      <c r="M6" s="24">
        <v>6.2654399999999999E-2</v>
      </c>
      <c r="O6" s="40">
        <v>2.65E-5</v>
      </c>
      <c r="P6" s="8">
        <v>2.6599999999999999E-5</v>
      </c>
      <c r="Q6" s="24">
        <v>2.7699999999999999E-5</v>
      </c>
      <c r="S6" s="40">
        <v>3.7200000000000003E-5</v>
      </c>
      <c r="T6" s="8">
        <v>1.1716000000000001E-3</v>
      </c>
      <c r="U6" s="24">
        <v>1.2403E-3</v>
      </c>
      <c r="W6" s="40">
        <v>0</v>
      </c>
      <c r="X6" s="8">
        <v>0</v>
      </c>
      <c r="Y6" s="24">
        <v>7.4689999999999999E-4</v>
      </c>
      <c r="AA6" s="40">
        <v>1.6865999999999999E-3</v>
      </c>
      <c r="AB6" s="8">
        <v>4.9810999999999996E-3</v>
      </c>
      <c r="AC6" s="24">
        <v>5.5510000000000004E-3</v>
      </c>
      <c r="AE6" s="40">
        <v>2.7230000000000001E-4</v>
      </c>
      <c r="AF6" s="8">
        <v>6.4979999999999997E-4</v>
      </c>
      <c r="AG6" s="24">
        <v>1.7202000000000001E-3</v>
      </c>
      <c r="AI6" s="40">
        <v>1.0803E-3</v>
      </c>
      <c r="AJ6" s="8">
        <v>2.9386E-3</v>
      </c>
      <c r="AK6" s="24">
        <v>3.2385999999999999E-3</v>
      </c>
      <c r="AM6" s="40">
        <v>5.2500000000000002E-5</v>
      </c>
      <c r="AN6" s="8">
        <v>4.1280000000000001E-4</v>
      </c>
      <c r="AO6" s="24">
        <v>6.8579999999999997E-4</v>
      </c>
      <c r="AQ6" s="40">
        <v>2.4840000000000002E-4</v>
      </c>
      <c r="AR6" s="8">
        <v>7.7562999999999998E-3</v>
      </c>
      <c r="AS6" s="24">
        <v>1.2228299999999999E-2</v>
      </c>
      <c r="AU6" s="40">
        <v>5.4241000000000003E-3</v>
      </c>
      <c r="AV6" s="8">
        <v>5.4400000000000004E-3</v>
      </c>
      <c r="AW6" s="24">
        <v>5.6617999999999998E-3</v>
      </c>
      <c r="AY6" s="40">
        <v>4.6030000000000002E-4</v>
      </c>
      <c r="AZ6" s="8">
        <v>1.3952000000000001E-3</v>
      </c>
      <c r="BA6" s="24">
        <v>2.7116000000000002E-3</v>
      </c>
      <c r="BC6" s="40">
        <v>0</v>
      </c>
      <c r="BD6" s="8">
        <v>0</v>
      </c>
      <c r="BE6" s="24">
        <v>4.0010000000000002E-4</v>
      </c>
      <c r="BG6" s="40">
        <v>8.5070000000000002E-4</v>
      </c>
      <c r="BH6" s="8">
        <v>1.5946000000000001E-3</v>
      </c>
      <c r="BI6" s="24">
        <v>1.7738999999999999E-3</v>
      </c>
      <c r="BK6" s="40">
        <v>4.4499999999999997E-5</v>
      </c>
      <c r="BL6" s="8">
        <v>8.1500000000000002E-5</v>
      </c>
      <c r="BM6" s="24">
        <v>2.4429999999999998E-4</v>
      </c>
      <c r="BO6" s="40">
        <v>1.117E-4</v>
      </c>
      <c r="BP6" s="8">
        <v>3.689E-3</v>
      </c>
      <c r="BQ6" s="24">
        <v>5.0964000000000001E-3</v>
      </c>
      <c r="BS6" s="40">
        <v>5.8969999999999997E-4</v>
      </c>
      <c r="BT6" s="8">
        <v>6.7009999999999997E-4</v>
      </c>
      <c r="BU6" s="24">
        <v>9.8719999999999993E-4</v>
      </c>
      <c r="BW6" s="40">
        <v>0</v>
      </c>
      <c r="BX6" s="23">
        <v>7.8010000000000004E-4</v>
      </c>
      <c r="BY6" s="24">
        <v>1.3060999999999999E-3</v>
      </c>
      <c r="CA6" s="40">
        <v>1.0985999999999999E-3</v>
      </c>
      <c r="CB6" s="23">
        <v>1.7139E-3</v>
      </c>
      <c r="CC6" s="24">
        <v>4.2458000000000001E-3</v>
      </c>
      <c r="CE6" s="40">
        <v>1.5892E-3</v>
      </c>
      <c r="CF6" s="23">
        <v>1.5939000000000001E-3</v>
      </c>
      <c r="CG6" s="24">
        <v>2.4960999999999998E-3</v>
      </c>
      <c r="CI6" s="40">
        <v>3.5149999999999998E-4</v>
      </c>
      <c r="CJ6" s="23">
        <v>1.9243999999999999E-3</v>
      </c>
      <c r="CK6" s="24">
        <v>2.8176999999999998E-3</v>
      </c>
      <c r="CM6" s="40">
        <v>2.0374E-3</v>
      </c>
      <c r="CN6" s="23">
        <v>2.7125699999999999E-2</v>
      </c>
      <c r="CO6" s="24">
        <v>3.2623300000000001E-2</v>
      </c>
      <c r="CQ6" s="40">
        <v>1.1508E-3</v>
      </c>
      <c r="CR6" s="23">
        <v>1.1542E-3</v>
      </c>
      <c r="CS6" s="24">
        <v>1.2011999999999999E-3</v>
      </c>
      <c r="CT6" s="38"/>
      <c r="CU6" s="40">
        <v>4.5150000000000002E-4</v>
      </c>
      <c r="CV6" s="23">
        <v>9.9630000000000009E-4</v>
      </c>
      <c r="CW6" s="24">
        <v>1.0633000000000001E-3</v>
      </c>
      <c r="CX6" s="39"/>
    </row>
    <row r="7" spans="1:103" x14ac:dyDescent="0.2">
      <c r="A7" s="28"/>
      <c r="C7" s="29" t="s">
        <v>14</v>
      </c>
      <c r="D7" s="29" t="s">
        <v>15</v>
      </c>
      <c r="E7" s="29" t="s">
        <v>16</v>
      </c>
      <c r="G7" s="29" t="s">
        <v>14</v>
      </c>
      <c r="H7" s="29" t="s">
        <v>15</v>
      </c>
      <c r="I7" s="29" t="s">
        <v>16</v>
      </c>
      <c r="K7" s="29" t="s">
        <v>14</v>
      </c>
      <c r="L7" s="29" t="s">
        <v>15</v>
      </c>
      <c r="M7" s="29" t="s">
        <v>16</v>
      </c>
      <c r="O7" s="29" t="s">
        <v>14</v>
      </c>
      <c r="P7" s="29" t="s">
        <v>15</v>
      </c>
      <c r="Q7" s="29" t="s">
        <v>16</v>
      </c>
      <c r="S7" s="29" t="s">
        <v>14</v>
      </c>
      <c r="T7" s="29" t="s">
        <v>15</v>
      </c>
      <c r="U7" s="29" t="s">
        <v>16</v>
      </c>
      <c r="W7" s="29" t="s">
        <v>14</v>
      </c>
      <c r="X7" s="29" t="s">
        <v>15</v>
      </c>
      <c r="Y7" s="29" t="s">
        <v>16</v>
      </c>
      <c r="AA7" s="29" t="s">
        <v>14</v>
      </c>
      <c r="AB7" s="29" t="s">
        <v>15</v>
      </c>
      <c r="AC7" s="29" t="s">
        <v>16</v>
      </c>
      <c r="AE7" s="29" t="s">
        <v>14</v>
      </c>
      <c r="AF7" s="29" t="s">
        <v>15</v>
      </c>
      <c r="AG7" s="29" t="s">
        <v>16</v>
      </c>
      <c r="AI7" s="29" t="s">
        <v>14</v>
      </c>
      <c r="AJ7" s="29" t="s">
        <v>15</v>
      </c>
      <c r="AK7" s="29" t="s">
        <v>16</v>
      </c>
      <c r="AM7" s="29" t="s">
        <v>14</v>
      </c>
      <c r="AN7" s="29" t="s">
        <v>15</v>
      </c>
      <c r="AO7" s="29" t="s">
        <v>16</v>
      </c>
      <c r="AQ7" s="29" t="s">
        <v>14</v>
      </c>
      <c r="AR7" s="29" t="s">
        <v>15</v>
      </c>
      <c r="AS7" s="29" t="s">
        <v>16</v>
      </c>
      <c r="AU7" s="29" t="s">
        <v>14</v>
      </c>
      <c r="AV7" s="29" t="s">
        <v>15</v>
      </c>
      <c r="AW7" s="29" t="s">
        <v>16</v>
      </c>
      <c r="AY7" s="29" t="s">
        <v>14</v>
      </c>
      <c r="AZ7" s="29" t="s">
        <v>15</v>
      </c>
      <c r="BA7" s="29" t="s">
        <v>16</v>
      </c>
      <c r="BC7" s="29" t="s">
        <v>14</v>
      </c>
      <c r="BD7" s="29" t="s">
        <v>15</v>
      </c>
      <c r="BE7" s="29" t="s">
        <v>16</v>
      </c>
      <c r="BG7" s="29" t="s">
        <v>14</v>
      </c>
      <c r="BH7" s="29" t="s">
        <v>15</v>
      </c>
      <c r="BI7" s="29" t="s">
        <v>16</v>
      </c>
      <c r="BK7" s="29" t="s">
        <v>14</v>
      </c>
      <c r="BL7" s="29" t="s">
        <v>15</v>
      </c>
      <c r="BM7" s="29" t="s">
        <v>16</v>
      </c>
      <c r="BO7" s="29" t="s">
        <v>14</v>
      </c>
      <c r="BP7" s="29" t="s">
        <v>15</v>
      </c>
      <c r="BQ7" s="29" t="s">
        <v>16</v>
      </c>
      <c r="BS7" s="29" t="s">
        <v>14</v>
      </c>
      <c r="BT7" s="29" t="s">
        <v>15</v>
      </c>
      <c r="BU7" s="29" t="s">
        <v>16</v>
      </c>
      <c r="BW7" s="29" t="s">
        <v>14</v>
      </c>
      <c r="BX7" s="29" t="s">
        <v>15</v>
      </c>
      <c r="BY7" s="29" t="s">
        <v>16</v>
      </c>
      <c r="CA7" s="29" t="s">
        <v>14</v>
      </c>
      <c r="CB7" s="29" t="s">
        <v>15</v>
      </c>
      <c r="CC7" s="29" t="s">
        <v>16</v>
      </c>
      <c r="CE7" s="29" t="s">
        <v>14</v>
      </c>
      <c r="CF7" s="29" t="s">
        <v>15</v>
      </c>
      <c r="CG7" s="29" t="s">
        <v>16</v>
      </c>
      <c r="CI7" s="29" t="s">
        <v>14</v>
      </c>
      <c r="CJ7" s="29" t="s">
        <v>15</v>
      </c>
      <c r="CK7" s="29" t="s">
        <v>16</v>
      </c>
      <c r="CM7" s="29" t="s">
        <v>14</v>
      </c>
      <c r="CN7" s="29" t="s">
        <v>15</v>
      </c>
      <c r="CO7" s="29" t="s">
        <v>16</v>
      </c>
      <c r="CQ7" s="29" t="s">
        <v>14</v>
      </c>
      <c r="CR7" s="29" t="s">
        <v>15</v>
      </c>
      <c r="CS7" s="29" t="s">
        <v>16</v>
      </c>
      <c r="CT7" s="41"/>
      <c r="CU7" s="29" t="s">
        <v>14</v>
      </c>
      <c r="CV7" s="29" t="s">
        <v>15</v>
      </c>
      <c r="CW7" s="29" t="s">
        <v>16</v>
      </c>
      <c r="CX7" s="45"/>
    </row>
    <row r="8" spans="1:103" x14ac:dyDescent="0.2">
      <c r="A8" s="32">
        <v>41000</v>
      </c>
      <c r="C8" s="3">
        <v>3880000</v>
      </c>
      <c r="D8" s="3">
        <v>2270324</v>
      </c>
      <c r="E8" s="3">
        <f>C8+D8</f>
        <v>6150324</v>
      </c>
      <c r="G8" s="5">
        <f>K8+O8+S8+AA8+AE8+AQ8+AU8+AY8+BG8+BK8+CA8+CQ8+AI8+AM8+BO8+CE8+CI8+CM8+CU8+BS8+BW8</f>
        <v>107125.24800000002</v>
      </c>
      <c r="H8" s="5">
        <f>L8+P8+AB8+AF8+AR8+AV8+AZ8+BH8+BL8+BP8+CB8+CF8+CR8+T8+AJ8+AN8+CJ8+CN8+CV8+BT8+BX8</f>
        <v>62682.737510400002</v>
      </c>
      <c r="I8" s="5">
        <f t="shared" ref="I8:I46" si="0">G8+H8</f>
        <v>169807.98551040003</v>
      </c>
      <c r="K8" s="5">
        <f>C8*K6</f>
        <v>38977.704000000005</v>
      </c>
      <c r="L8" s="5">
        <f>D8*$K$6</f>
        <v>22807.220839200003</v>
      </c>
      <c r="M8" s="5">
        <f t="shared" ref="M8:M46" si="1">K8+L8</f>
        <v>61784.924839200008</v>
      </c>
      <c r="O8" s="5">
        <f>C8*$O$6</f>
        <v>102.82000000000001</v>
      </c>
      <c r="P8" s="5">
        <f>D8*$O$6</f>
        <v>60.163586000000002</v>
      </c>
      <c r="Q8" s="5">
        <f t="shared" ref="Q8:Q46" si="2">O8+P8</f>
        <v>162.983586</v>
      </c>
      <c r="S8" s="5">
        <f>C8*$S$6</f>
        <v>144.33600000000001</v>
      </c>
      <c r="T8" s="5">
        <f>D8*$S$6</f>
        <v>84.456052800000009</v>
      </c>
      <c r="U8" s="5">
        <f t="shared" ref="U8:U20" si="3">S8+T8</f>
        <v>228.79205280000002</v>
      </c>
      <c r="W8" s="5">
        <v>0</v>
      </c>
      <c r="X8" s="5">
        <v>0</v>
      </c>
      <c r="Y8" s="5">
        <f>W8+X8</f>
        <v>0</v>
      </c>
      <c r="AA8" s="5">
        <f>C8*$AA$6</f>
        <v>6544.0079999999998</v>
      </c>
      <c r="AB8" s="5">
        <f>D8*$AA$6</f>
        <v>3829.1284584</v>
      </c>
      <c r="AC8" s="5">
        <f t="shared" ref="AC8:AC46" si="4">AA8+AB8</f>
        <v>10373.1364584</v>
      </c>
      <c r="AE8" s="5">
        <f>C8*$AE$6</f>
        <v>1056.5240000000001</v>
      </c>
      <c r="AF8" s="5">
        <f>D8*$AE$6</f>
        <v>618.20922519999999</v>
      </c>
      <c r="AG8" s="5">
        <f t="shared" ref="AG8:AG46" si="5">AE8+AF8</f>
        <v>1674.7332252000001</v>
      </c>
      <c r="AI8" s="5">
        <f>C8*$AI$6</f>
        <v>4191.5640000000003</v>
      </c>
      <c r="AJ8" s="5">
        <f>D8*$AI$6</f>
        <v>2452.6310171999999</v>
      </c>
      <c r="AK8" s="5">
        <f t="shared" ref="AK8:AK46" si="6">AI8+AJ8</f>
        <v>6644.1950171999997</v>
      </c>
      <c r="AM8" s="5">
        <f>C8*$AM$6</f>
        <v>203.70000000000002</v>
      </c>
      <c r="AN8" s="5">
        <f>D8*$AM$6</f>
        <v>119.19201000000001</v>
      </c>
      <c r="AO8" s="5">
        <f t="shared" ref="AO8:AO46" si="7">AM8+AN8</f>
        <v>322.89201000000003</v>
      </c>
      <c r="AQ8" s="5">
        <f>C8*$AQ$6</f>
        <v>963.79200000000003</v>
      </c>
      <c r="AR8" s="5">
        <f>D8*$AQ$6</f>
        <v>563.94848160000004</v>
      </c>
      <c r="AS8" s="5">
        <f t="shared" ref="AS8:AS46" si="8">AQ8+AR8</f>
        <v>1527.7404816000001</v>
      </c>
      <c r="AU8" s="5">
        <f>C8*$AU$6</f>
        <v>21045.508000000002</v>
      </c>
      <c r="AV8" s="5">
        <f>D8*$AU$6</f>
        <v>12314.464408400001</v>
      </c>
      <c r="AW8" s="5">
        <f t="shared" ref="AW8:AW46" si="9">AU8+AV8</f>
        <v>33359.972408400004</v>
      </c>
      <c r="AY8" s="5">
        <f>C8*$AY$6</f>
        <v>1785.9640000000002</v>
      </c>
      <c r="AZ8" s="5">
        <f>D8*$AY$6</f>
        <v>1045.0301372000001</v>
      </c>
      <c r="BA8" s="5">
        <f t="shared" ref="BA8:BA46" si="10">AY8+AZ8</f>
        <v>2830.9941372000003</v>
      </c>
      <c r="BC8" s="5">
        <v>0</v>
      </c>
      <c r="BD8" s="5">
        <v>0</v>
      </c>
      <c r="BE8" s="5">
        <f t="shared" ref="BE8:BE46" si="11">BC8+BD8</f>
        <v>0</v>
      </c>
      <c r="BG8" s="5">
        <f>C8*$BG$6</f>
        <v>3300.7159999999999</v>
      </c>
      <c r="BH8" s="5">
        <f>D8*$BG$6</f>
        <v>1931.3646268</v>
      </c>
      <c r="BI8" s="5">
        <f t="shared" ref="BI8:BI46" si="12">BG8+BH8</f>
        <v>5232.0806267999997</v>
      </c>
      <c r="BK8" s="5">
        <f>C8*$BK$6</f>
        <v>172.66</v>
      </c>
      <c r="BL8" s="5">
        <f>D8*$BK$6</f>
        <v>101.02941799999999</v>
      </c>
      <c r="BM8" s="5">
        <f t="shared" ref="BM8:BM46" si="13">BK8+BL8</f>
        <v>273.68941799999999</v>
      </c>
      <c r="BO8" s="5">
        <f>C8*$BO$6</f>
        <v>433.39600000000002</v>
      </c>
      <c r="BP8" s="5">
        <f>D8*$BO$6</f>
        <v>253.59519080000001</v>
      </c>
      <c r="BQ8" s="5">
        <f t="shared" ref="BQ8:BQ46" si="14">BO8+BP8</f>
        <v>686.99119080000003</v>
      </c>
      <c r="BS8" s="5">
        <f>C8*$BS$6</f>
        <v>2288.0360000000001</v>
      </c>
      <c r="BT8" s="5">
        <f>D8*$BS$6</f>
        <v>1338.8100628</v>
      </c>
      <c r="BU8" s="5">
        <f t="shared" ref="BU8:BU46" si="15">BS8+BT8</f>
        <v>3626.8460628000003</v>
      </c>
      <c r="BW8" s="5">
        <f>C8*BW6</f>
        <v>0</v>
      </c>
      <c r="BX8" s="5">
        <f>D8*$BW$6</f>
        <v>0</v>
      </c>
      <c r="BY8" s="5">
        <f t="shared" ref="BY8:BY46" si="16">BW8+BX8</f>
        <v>0</v>
      </c>
      <c r="CA8" s="5">
        <f>C8*$CA$6</f>
        <v>4262.5679999999993</v>
      </c>
      <c r="CB8" s="5">
        <f>D8*$CA$6</f>
        <v>2494.1779463999997</v>
      </c>
      <c r="CC8" s="5">
        <f t="shared" ref="CC8:CC46" si="17">CA8+CB8</f>
        <v>6756.7459463999985</v>
      </c>
      <c r="CE8" s="5">
        <f>C8*$CE$6</f>
        <v>6166.0960000000005</v>
      </c>
      <c r="CF8" s="5">
        <f>D8*$CE$6</f>
        <v>3607.9989008000002</v>
      </c>
      <c r="CG8" s="5">
        <f t="shared" ref="CG8:CG46" si="18">CE8+CF8</f>
        <v>9774.0949008000007</v>
      </c>
      <c r="CI8" s="5">
        <f>C8*$CI$6</f>
        <v>1363.82</v>
      </c>
      <c r="CJ8" s="5">
        <f>D8*$CI$6</f>
        <v>798.01888599999995</v>
      </c>
      <c r="CK8" s="5">
        <f t="shared" ref="CK8:CK46" si="19">CI8+CJ8</f>
        <v>2161.838886</v>
      </c>
      <c r="CM8" s="5">
        <f>C8*$CM$6</f>
        <v>7905.1120000000001</v>
      </c>
      <c r="CN8" s="5">
        <f>D8*$CM$6</f>
        <v>4625.5581175999996</v>
      </c>
      <c r="CO8" s="5">
        <f t="shared" ref="CO8:CO46" si="20">CM8+CN8</f>
        <v>12530.670117599999</v>
      </c>
      <c r="CQ8" s="5">
        <f>C8*$CQ$6</f>
        <v>4465.1040000000003</v>
      </c>
      <c r="CR8" s="5">
        <f>D8*$CQ$6</f>
        <v>2612.6888592</v>
      </c>
      <c r="CS8" s="5">
        <f t="shared" ref="CS8:CS46" si="21">CQ8+CR8</f>
        <v>7077.7928592000007</v>
      </c>
      <c r="CU8" s="5">
        <f>C8*$CU$6</f>
        <v>1751.8200000000002</v>
      </c>
      <c r="CV8" s="5">
        <f>D8*$CU$6</f>
        <v>1025.0512860000001</v>
      </c>
      <c r="CW8" s="5">
        <f t="shared" ref="CW8:CW46" si="22">CU8+CV8</f>
        <v>2776.8712860000005</v>
      </c>
    </row>
    <row r="9" spans="1:103" x14ac:dyDescent="0.2">
      <c r="A9" s="32">
        <v>41183</v>
      </c>
      <c r="D9" s="3">
        <v>2480050</v>
      </c>
      <c r="E9" s="3">
        <f t="shared" ref="E9:E46" si="23">C9+D9</f>
        <v>2480050</v>
      </c>
      <c r="G9" s="44"/>
      <c r="H9" s="44">
        <f>L9+P9+AB9+AF9+AR9+AV9+AZ9+BH9+BL9+BP9+CB9+CF9+CR9+T9+AJ9+AN9+CJ9+CN9+CV9+BT9+BX9</f>
        <v>293644.61613500002</v>
      </c>
      <c r="I9" s="44">
        <f t="shared" si="0"/>
        <v>293644.61613500002</v>
      </c>
      <c r="K9" s="44"/>
      <c r="L9" s="44">
        <f>D9*$L$6</f>
        <v>129723.97534999999</v>
      </c>
      <c r="M9" s="44">
        <f t="shared" si="1"/>
        <v>129723.97534999999</v>
      </c>
      <c r="O9" s="44"/>
      <c r="P9" s="44">
        <f>D9*$P$6</f>
        <v>65.969329999999999</v>
      </c>
      <c r="Q9" s="44">
        <f t="shared" si="2"/>
        <v>65.969329999999999</v>
      </c>
      <c r="S9" s="44"/>
      <c r="T9" s="44">
        <f>D9*$T$6</f>
        <v>2905.6265800000001</v>
      </c>
      <c r="U9" s="44">
        <f t="shared" si="3"/>
        <v>2905.6265800000001</v>
      </c>
      <c r="W9" s="44"/>
      <c r="X9" s="44">
        <v>0</v>
      </c>
      <c r="Y9" s="44">
        <f>W9+X9</f>
        <v>0</v>
      </c>
      <c r="AA9" s="44"/>
      <c r="AB9" s="44">
        <f>D9*$AB$6</f>
        <v>12353.377054999999</v>
      </c>
      <c r="AC9" s="44">
        <f t="shared" si="4"/>
        <v>12353.377054999999</v>
      </c>
      <c r="AE9" s="44"/>
      <c r="AF9" s="44">
        <f>D9*$AF$6</f>
        <v>1611.53649</v>
      </c>
      <c r="AG9" s="44">
        <f t="shared" si="5"/>
        <v>1611.53649</v>
      </c>
      <c r="AI9" s="44"/>
      <c r="AJ9" s="44">
        <f>D9*$AJ$6</f>
        <v>7287.8749299999999</v>
      </c>
      <c r="AK9" s="44">
        <f t="shared" si="6"/>
        <v>7287.8749299999999</v>
      </c>
      <c r="AM9" s="44"/>
      <c r="AN9" s="44">
        <f>D9*$AN$6</f>
        <v>1023.76464</v>
      </c>
      <c r="AO9" s="44">
        <f t="shared" si="7"/>
        <v>1023.76464</v>
      </c>
      <c r="AQ9" s="44"/>
      <c r="AR9" s="44">
        <f>D9*$AR$6</f>
        <v>19236.011814999998</v>
      </c>
      <c r="AS9" s="44">
        <f t="shared" si="8"/>
        <v>19236.011814999998</v>
      </c>
      <c r="AU9" s="44"/>
      <c r="AV9" s="44">
        <f>D9*$AV$6</f>
        <v>13491.472000000002</v>
      </c>
      <c r="AW9" s="44">
        <f t="shared" si="9"/>
        <v>13491.472000000002</v>
      </c>
      <c r="AY9" s="44"/>
      <c r="AZ9" s="44">
        <f>D9*$AZ$6</f>
        <v>3460.1657600000003</v>
      </c>
      <c r="BA9" s="44">
        <f t="shared" si="10"/>
        <v>3460.1657600000003</v>
      </c>
      <c r="BC9" s="44"/>
      <c r="BD9" s="44">
        <v>0</v>
      </c>
      <c r="BE9" s="44">
        <f t="shared" si="11"/>
        <v>0</v>
      </c>
      <c r="BG9" s="44"/>
      <c r="BH9" s="44">
        <f>D9*$BH$6</f>
        <v>3954.6877300000001</v>
      </c>
      <c r="BI9" s="44">
        <f t="shared" si="12"/>
        <v>3954.6877300000001</v>
      </c>
      <c r="BK9" s="44"/>
      <c r="BL9" s="44">
        <f>D9*$BL$6</f>
        <v>202.124075</v>
      </c>
      <c r="BM9" s="44">
        <f t="shared" si="13"/>
        <v>202.124075</v>
      </c>
      <c r="BO9" s="44"/>
      <c r="BP9" s="44">
        <f>D9*$BP$6</f>
        <v>9148.90445</v>
      </c>
      <c r="BQ9" s="44">
        <f t="shared" si="14"/>
        <v>9148.90445</v>
      </c>
      <c r="BS9" s="44"/>
      <c r="BT9" s="44">
        <f>D9*$BT$6</f>
        <v>1661.8815049999998</v>
      </c>
      <c r="BU9" s="44">
        <f t="shared" si="15"/>
        <v>1661.8815049999998</v>
      </c>
      <c r="BW9" s="44"/>
      <c r="BX9" s="44">
        <f>D9*$BX$6</f>
        <v>1934.687005</v>
      </c>
      <c r="BY9" s="44">
        <f t="shared" si="16"/>
        <v>1934.687005</v>
      </c>
      <c r="CA9" s="44"/>
      <c r="CB9" s="44">
        <f>D9*$CB$6</f>
        <v>4250.5576949999995</v>
      </c>
      <c r="CC9" s="44">
        <f t="shared" si="17"/>
        <v>4250.5576949999995</v>
      </c>
      <c r="CE9" s="44"/>
      <c r="CF9" s="44">
        <f>D9*$CF$6</f>
        <v>3952.9516950000002</v>
      </c>
      <c r="CG9" s="44">
        <f t="shared" si="18"/>
        <v>3952.9516950000002</v>
      </c>
      <c r="CI9" s="44"/>
      <c r="CJ9" s="44">
        <f>D9*$CJ$6</f>
        <v>4772.6082200000001</v>
      </c>
      <c r="CK9" s="44">
        <f t="shared" si="19"/>
        <v>4772.6082200000001</v>
      </c>
      <c r="CM9" s="44"/>
      <c r="CN9" s="44">
        <f>D9*$CN$6</f>
        <v>67273.092284999992</v>
      </c>
      <c r="CO9" s="44">
        <f t="shared" si="20"/>
        <v>67273.092284999992</v>
      </c>
      <c r="CQ9" s="44"/>
      <c r="CR9" s="44">
        <f>D9*$CR$6</f>
        <v>2862.4737099999998</v>
      </c>
      <c r="CS9" s="44">
        <f t="shared" si="21"/>
        <v>2862.4737099999998</v>
      </c>
      <c r="CU9" s="44"/>
      <c r="CV9" s="44">
        <f>D9*$CV$6</f>
        <v>2470.8738150000004</v>
      </c>
      <c r="CW9" s="44">
        <f t="shared" si="22"/>
        <v>2470.8738150000004</v>
      </c>
    </row>
    <row r="10" spans="1:103" x14ac:dyDescent="0.2">
      <c r="A10" s="32">
        <v>41365</v>
      </c>
      <c r="B10" t="s">
        <v>17</v>
      </c>
      <c r="C10" s="3">
        <v>3895000</v>
      </c>
      <c r="D10" s="3">
        <v>2480050</v>
      </c>
      <c r="E10" s="3">
        <f t="shared" si="23"/>
        <v>6375050</v>
      </c>
      <c r="G10" s="5">
        <f>K10+O10+S10+AA10+AE10+AQ10+AU10+AY10+BG10+BK10+CA10+CQ10+AI10+AM10+BO10+CE10+CI10+CM10+CU10+BS10+BW10+W10+BC10</f>
        <v>587062.19000000018</v>
      </c>
      <c r="H10" s="5">
        <f>L10+P10+AB10+AF10+AR10+AV10+AZ10+BH10+BL10+BP10+CB10+CF10+CR10+T10+AJ10+AN10+CJ10+CN10+CV10+BT10+BX10+X10+BD10</f>
        <v>373798.09610000014</v>
      </c>
      <c r="I10" s="5">
        <f t="shared" si="0"/>
        <v>960860.28610000038</v>
      </c>
      <c r="K10" s="5">
        <f>C10*$M$6</f>
        <v>244038.88800000001</v>
      </c>
      <c r="L10" s="5">
        <f>D10*$M$6</f>
        <v>155386.04472000001</v>
      </c>
      <c r="M10" s="5">
        <f t="shared" si="1"/>
        <v>399424.93272000004</v>
      </c>
      <c r="O10" s="5">
        <f>C10*$Q$6</f>
        <v>107.89149999999999</v>
      </c>
      <c r="P10" s="5">
        <f>D10*$Q$6</f>
        <v>68.697384999999997</v>
      </c>
      <c r="Q10" s="5">
        <f t="shared" si="2"/>
        <v>176.588885</v>
      </c>
      <c r="S10" s="5">
        <f>C10*$U$6</f>
        <v>4830.9684999999999</v>
      </c>
      <c r="T10" s="5">
        <f>D10*$U$6</f>
        <v>3076.0060149999999</v>
      </c>
      <c r="U10" s="5">
        <f t="shared" si="3"/>
        <v>7906.9745149999999</v>
      </c>
      <c r="W10" s="5">
        <f>C10*$Y$6</f>
        <v>2909.1754999999998</v>
      </c>
      <c r="X10" s="5">
        <f>D10*$Y$6</f>
        <v>1852.3493450000001</v>
      </c>
      <c r="Y10" s="5">
        <f>W10+X10</f>
        <v>4761.5248449999999</v>
      </c>
      <c r="AA10" s="5">
        <f>C10*$AC$6</f>
        <v>21621.145</v>
      </c>
      <c r="AB10" s="5">
        <f>D10*$AC$6</f>
        <v>13766.75755</v>
      </c>
      <c r="AC10" s="5">
        <f t="shared" si="4"/>
        <v>35387.902549999999</v>
      </c>
      <c r="AE10" s="5">
        <f>C10*$AG$6</f>
        <v>6700.1790000000001</v>
      </c>
      <c r="AF10" s="5">
        <f>D10*$AG$6</f>
        <v>4266.1820100000004</v>
      </c>
      <c r="AG10" s="5">
        <f t="shared" si="5"/>
        <v>10966.361010000001</v>
      </c>
      <c r="AI10" s="5">
        <f>C10*$AK$6</f>
        <v>12614.347</v>
      </c>
      <c r="AJ10" s="5">
        <f>D10*$AK$6</f>
        <v>8031.8899299999994</v>
      </c>
      <c r="AK10" s="5">
        <f t="shared" si="6"/>
        <v>20646.236929999999</v>
      </c>
      <c r="AM10" s="5">
        <f>C10*$AO$6</f>
        <v>2671.1909999999998</v>
      </c>
      <c r="AN10" s="5">
        <f>D10*$AO$6</f>
        <v>1700.8182899999999</v>
      </c>
      <c r="AO10" s="5">
        <f t="shared" si="7"/>
        <v>4372.00929</v>
      </c>
      <c r="AQ10" s="5">
        <f>C10*$AS$6</f>
        <v>47629.228499999997</v>
      </c>
      <c r="AR10" s="5">
        <f>D10*$AS$6</f>
        <v>30326.795414999997</v>
      </c>
      <c r="AS10" s="5">
        <f t="shared" si="8"/>
        <v>77956.023914999998</v>
      </c>
      <c r="AU10" s="5">
        <f>C10*$AW$6</f>
        <v>22052.710999999999</v>
      </c>
      <c r="AV10" s="5">
        <f>D10*$AW$6</f>
        <v>14041.54709</v>
      </c>
      <c r="AW10" s="5">
        <f t="shared" si="9"/>
        <v>36094.258090000003</v>
      </c>
      <c r="AY10" s="5">
        <f>C10*$BA$6</f>
        <v>10561.682000000001</v>
      </c>
      <c r="AZ10" s="5">
        <f>D10*$BA$6</f>
        <v>6724.9035800000001</v>
      </c>
      <c r="BA10" s="5">
        <f t="shared" si="10"/>
        <v>17286.585579999999</v>
      </c>
      <c r="BC10" s="5">
        <f>C10*$BE$6</f>
        <v>1558.3895</v>
      </c>
      <c r="BD10" s="5">
        <f>D10*$BE$6</f>
        <v>992.26800500000002</v>
      </c>
      <c r="BE10" s="5">
        <f t="shared" si="11"/>
        <v>2550.6575050000001</v>
      </c>
      <c r="BG10" s="5">
        <f>C10*$BI$6</f>
        <v>6909.3404999999993</v>
      </c>
      <c r="BH10" s="5">
        <f>D10*$BI$6</f>
        <v>4399.3606949999994</v>
      </c>
      <c r="BI10" s="5">
        <f t="shared" si="12"/>
        <v>11308.701194999998</v>
      </c>
      <c r="BK10" s="5">
        <f>C10*$BM$6</f>
        <v>951.54849999999988</v>
      </c>
      <c r="BL10" s="5">
        <f>D10*$BM$6</f>
        <v>605.87621499999989</v>
      </c>
      <c r="BM10" s="5">
        <f t="shared" si="13"/>
        <v>1557.4247149999997</v>
      </c>
      <c r="BO10" s="5">
        <f>C10*$BQ$6</f>
        <v>19850.477999999999</v>
      </c>
      <c r="BP10" s="5">
        <f>D10*$BQ$6</f>
        <v>12639.32682</v>
      </c>
      <c r="BQ10" s="5">
        <f t="shared" si="14"/>
        <v>32489.804819999998</v>
      </c>
      <c r="BS10" s="5">
        <f>C10*$BU$6</f>
        <v>3845.1439999999998</v>
      </c>
      <c r="BT10" s="5">
        <f>D10*$BU$6</f>
        <v>2448.3053599999998</v>
      </c>
      <c r="BU10" s="5">
        <f t="shared" si="15"/>
        <v>6293.4493599999996</v>
      </c>
      <c r="BW10" s="5">
        <f>C10*$BY$6</f>
        <v>5087.2595000000001</v>
      </c>
      <c r="BX10" s="5">
        <f>D10*$BY$6</f>
        <v>3239.1933049999998</v>
      </c>
      <c r="BY10" s="5">
        <f t="shared" si="16"/>
        <v>8326.4528050000008</v>
      </c>
      <c r="CA10" s="5">
        <f>C10*$CC$6</f>
        <v>16537.391</v>
      </c>
      <c r="CB10" s="5">
        <f>D10*$CC$6</f>
        <v>10529.79629</v>
      </c>
      <c r="CC10" s="5">
        <f t="shared" si="17"/>
        <v>27067.187290000002</v>
      </c>
      <c r="CE10" s="5">
        <f>C10*$CG$6</f>
        <v>9722.3094999999994</v>
      </c>
      <c r="CF10" s="5">
        <f>D10*$CG$6</f>
        <v>6190.4528049999999</v>
      </c>
      <c r="CG10" s="5">
        <f t="shared" si="18"/>
        <v>15912.762305</v>
      </c>
      <c r="CI10" s="5">
        <f>C10*$CK$6</f>
        <v>10974.941499999999</v>
      </c>
      <c r="CJ10" s="5">
        <f>D10*$CK$6</f>
        <v>6988.0368849999995</v>
      </c>
      <c r="CK10" s="5">
        <f t="shared" si="19"/>
        <v>17962.978384999999</v>
      </c>
      <c r="CM10" s="5">
        <f>C10*$CO$6</f>
        <v>127067.75350000001</v>
      </c>
      <c r="CN10" s="5">
        <f>D10*$CO$6</f>
        <v>80907.415164999999</v>
      </c>
      <c r="CO10" s="5">
        <f t="shared" si="20"/>
        <v>207975.168665</v>
      </c>
      <c r="CQ10" s="5">
        <f>C10*$CS$6</f>
        <v>4678.674</v>
      </c>
      <c r="CR10" s="5">
        <f>D10*$CS$6</f>
        <v>2979.0360599999999</v>
      </c>
      <c r="CS10" s="5">
        <f t="shared" si="21"/>
        <v>7657.7100599999994</v>
      </c>
      <c r="CU10" s="5">
        <f>C10*$CW$6</f>
        <v>4141.5535</v>
      </c>
      <c r="CV10" s="5">
        <f>D10*$CW$6</f>
        <v>2637.0371650000002</v>
      </c>
      <c r="CW10" s="5">
        <f t="shared" si="22"/>
        <v>6778.5906649999997</v>
      </c>
    </row>
    <row r="11" spans="1:103" x14ac:dyDescent="0.2">
      <c r="A11" s="32">
        <v>41548</v>
      </c>
      <c r="D11" s="3">
        <v>2421625</v>
      </c>
      <c r="E11" s="3">
        <f t="shared" si="23"/>
        <v>2421625</v>
      </c>
      <c r="H11" s="5">
        <f t="shared" ref="H11:H46" si="24">L11+P11+AB11+AF11+AR11+AV11+AZ11+BH11+BL11+BP11+CB11+CF11+CR11+T11+AJ11+AN11+CJ11+CN11+CV11+BT11+BX11+X11+BD11</f>
        <v>364992.16324999998</v>
      </c>
      <c r="I11" s="5">
        <f t="shared" si="0"/>
        <v>364992.16324999998</v>
      </c>
      <c r="L11" s="5">
        <f t="shared" ref="L11:L46" si="25">D11*$M$6</f>
        <v>151725.4614</v>
      </c>
      <c r="M11" s="5">
        <f t="shared" si="1"/>
        <v>151725.4614</v>
      </c>
      <c r="P11" s="5">
        <f t="shared" ref="P11:P46" si="26">D11*$Q$6</f>
        <v>67.079012500000005</v>
      </c>
      <c r="Q11" s="5">
        <f t="shared" si="2"/>
        <v>67.079012500000005</v>
      </c>
      <c r="T11" s="5">
        <f t="shared" ref="T11:T46" si="27">D11*$U$6</f>
        <v>3003.5414874999997</v>
      </c>
      <c r="U11" s="5">
        <f t="shared" si="3"/>
        <v>3003.5414874999997</v>
      </c>
      <c r="X11" s="5">
        <f t="shared" ref="X11:X46" si="28">D11*$Y$6</f>
        <v>1808.7117125</v>
      </c>
      <c r="Y11" s="5">
        <f t="shared" ref="Y11:Y46" si="29">W11+X11</f>
        <v>1808.7117125</v>
      </c>
      <c r="AB11" s="5">
        <f t="shared" ref="AB11:AB46" si="30">D11*$AC$6</f>
        <v>13442.440375</v>
      </c>
      <c r="AC11" s="5">
        <f t="shared" si="4"/>
        <v>13442.440375</v>
      </c>
      <c r="AF11" s="5">
        <f t="shared" ref="AF11:AF46" si="31">D11*$AG$6</f>
        <v>4165.6793250000001</v>
      </c>
      <c r="AG11" s="5">
        <f t="shared" si="5"/>
        <v>4165.6793250000001</v>
      </c>
      <c r="AJ11" s="5">
        <f t="shared" ref="AJ11:AJ46" si="32">D11*$AK$6</f>
        <v>7842.6747249999999</v>
      </c>
      <c r="AK11" s="5">
        <f t="shared" si="6"/>
        <v>7842.6747249999999</v>
      </c>
      <c r="AN11" s="5">
        <f t="shared" ref="AN11:AN46" si="33">D11*$AO$6</f>
        <v>1660.750425</v>
      </c>
      <c r="AO11" s="5">
        <f t="shared" si="7"/>
        <v>1660.750425</v>
      </c>
      <c r="AR11" s="5">
        <f t="shared" ref="AR11:AR46" si="34">D11*$AS$6</f>
        <v>29612.356987499999</v>
      </c>
      <c r="AS11" s="5">
        <f t="shared" si="8"/>
        <v>29612.356987499999</v>
      </c>
      <c r="AV11" s="5">
        <f t="shared" ref="AV11:AV46" si="35">D11*$AW$6</f>
        <v>13710.756425</v>
      </c>
      <c r="AW11" s="5">
        <f t="shared" si="9"/>
        <v>13710.756425</v>
      </c>
      <c r="AZ11" s="5">
        <f t="shared" ref="AZ11:AZ46" si="36">D11*$BA$6</f>
        <v>6566.4783500000003</v>
      </c>
      <c r="BA11" s="5">
        <f t="shared" si="10"/>
        <v>6566.4783500000003</v>
      </c>
      <c r="BC11" s="5">
        <f t="shared" ref="BC11:BC46" si="37">C11*$BE$6</f>
        <v>0</v>
      </c>
      <c r="BD11" s="5">
        <f t="shared" ref="BD11:BD46" si="38">D11*$BE$6</f>
        <v>968.89216250000004</v>
      </c>
      <c r="BE11" s="5">
        <f t="shared" si="11"/>
        <v>968.89216250000004</v>
      </c>
      <c r="BH11" s="5">
        <f t="shared" ref="BH11:BH46" si="39">D11*$BI$6</f>
        <v>4295.7205875</v>
      </c>
      <c r="BI11" s="5">
        <f t="shared" si="12"/>
        <v>4295.7205875</v>
      </c>
      <c r="BL11" s="5">
        <f t="shared" ref="BL11:BL46" si="40">D11*$BM$6</f>
        <v>591.60298749999993</v>
      </c>
      <c r="BM11" s="5">
        <f t="shared" si="13"/>
        <v>591.60298749999993</v>
      </c>
      <c r="BP11" s="5">
        <f t="shared" ref="BP11:BP46" si="41">D11*$BQ$6</f>
        <v>12341.569649999999</v>
      </c>
      <c r="BQ11" s="5">
        <f t="shared" si="14"/>
        <v>12341.569649999999</v>
      </c>
      <c r="BT11" s="5">
        <f t="shared" ref="BT11:BT46" si="42">D11*$BU$6</f>
        <v>2390.6281999999997</v>
      </c>
      <c r="BU11" s="5">
        <f t="shared" si="15"/>
        <v>2390.6281999999997</v>
      </c>
      <c r="BX11" s="5">
        <f t="shared" ref="BX11:BX46" si="43">D11*$BY$6</f>
        <v>3162.8844124999996</v>
      </c>
      <c r="BY11" s="5">
        <f t="shared" si="16"/>
        <v>3162.8844124999996</v>
      </c>
      <c r="CB11" s="5">
        <f t="shared" ref="CB11:CB46" si="44">D11*$CC$6</f>
        <v>10281.735425000001</v>
      </c>
      <c r="CC11" s="5">
        <f t="shared" si="17"/>
        <v>10281.735425000001</v>
      </c>
      <c r="CF11" s="5">
        <f t="shared" ref="CF11:CF46" si="45">D11*$CG$6</f>
        <v>6044.6181624999999</v>
      </c>
      <c r="CG11" s="5">
        <f t="shared" si="18"/>
        <v>6044.6181624999999</v>
      </c>
      <c r="CJ11" s="5">
        <f t="shared" ref="CJ11:CJ46" si="46">D11*$CK$6</f>
        <v>6823.4127624999992</v>
      </c>
      <c r="CK11" s="5">
        <f t="shared" si="19"/>
        <v>6823.4127624999992</v>
      </c>
      <c r="CN11" s="5">
        <f t="shared" ref="CN11:CN46" si="47">D11*$CO$6</f>
        <v>79001.398862500006</v>
      </c>
      <c r="CO11" s="5">
        <f t="shared" si="20"/>
        <v>79001.398862500006</v>
      </c>
      <c r="CR11" s="5">
        <f t="shared" ref="CR11:CR46" si="48">D11*$CS$6</f>
        <v>2908.8559499999997</v>
      </c>
      <c r="CS11" s="5">
        <f t="shared" si="21"/>
        <v>2908.8559499999997</v>
      </c>
      <c r="CV11" s="5">
        <f t="shared" ref="CV11:CV46" si="49">D11*$CW$6</f>
        <v>2574.9138625000001</v>
      </c>
      <c r="CW11" s="5">
        <f t="shared" si="22"/>
        <v>2574.9138625000001</v>
      </c>
    </row>
    <row r="12" spans="1:103" x14ac:dyDescent="0.2">
      <c r="A12" s="32">
        <v>41730</v>
      </c>
      <c r="C12" s="3">
        <v>4010000</v>
      </c>
      <c r="D12" s="3">
        <v>2421625</v>
      </c>
      <c r="E12" s="3">
        <f t="shared" si="23"/>
        <v>6431625</v>
      </c>
      <c r="G12" s="5">
        <f t="shared" ref="G12:G46" si="50">K12+O12+S12+AA12+AE12+AQ12+AU12+AY12+BG12+BK12+CA12+CQ12+AI12+AM12+BO12+CE12+CI12+CM12+CU12+BS12+BW12+W12+BC12</f>
        <v>604395.22</v>
      </c>
      <c r="H12" s="5">
        <f t="shared" si="24"/>
        <v>364992.16324999998</v>
      </c>
      <c r="I12" s="5">
        <f t="shared" si="0"/>
        <v>969387.38324999996</v>
      </c>
      <c r="K12" s="5">
        <f t="shared" ref="K12:K46" si="51">C12*$M$6</f>
        <v>251244.144</v>
      </c>
      <c r="L12" s="5">
        <f t="shared" si="25"/>
        <v>151725.4614</v>
      </c>
      <c r="M12" s="5">
        <f t="shared" si="1"/>
        <v>402969.6054</v>
      </c>
      <c r="O12" s="5">
        <f t="shared" ref="O12:O46" si="52">C12*$Q$6</f>
        <v>111.077</v>
      </c>
      <c r="P12" s="5">
        <f t="shared" si="26"/>
        <v>67.079012500000005</v>
      </c>
      <c r="Q12" s="5">
        <f t="shared" si="2"/>
        <v>178.1560125</v>
      </c>
      <c r="S12" s="5">
        <f t="shared" ref="S12:S46" si="53">C12*$U$6</f>
        <v>4973.6030000000001</v>
      </c>
      <c r="T12" s="5">
        <f t="shared" si="27"/>
        <v>3003.5414874999997</v>
      </c>
      <c r="U12" s="5">
        <f t="shared" si="3"/>
        <v>7977.1444874999997</v>
      </c>
      <c r="W12" s="5">
        <f t="shared" ref="W12:W46" si="54">C12*$Y$6</f>
        <v>2995.069</v>
      </c>
      <c r="X12" s="5">
        <f t="shared" si="28"/>
        <v>1808.7117125</v>
      </c>
      <c r="Y12" s="5">
        <f t="shared" si="29"/>
        <v>4803.7807124999999</v>
      </c>
      <c r="AA12" s="5">
        <f t="shared" ref="AA12:AA46" si="55">C12*$AC$6</f>
        <v>22259.510000000002</v>
      </c>
      <c r="AB12" s="5">
        <f t="shared" si="30"/>
        <v>13442.440375</v>
      </c>
      <c r="AC12" s="5">
        <f t="shared" si="4"/>
        <v>35701.950375</v>
      </c>
      <c r="AE12" s="5">
        <f t="shared" ref="AE12:AE46" si="56">C12*$AG$6</f>
        <v>6898.0020000000004</v>
      </c>
      <c r="AF12" s="5">
        <f t="shared" si="31"/>
        <v>4165.6793250000001</v>
      </c>
      <c r="AG12" s="5">
        <f t="shared" si="5"/>
        <v>11063.681325000001</v>
      </c>
      <c r="AI12" s="5">
        <f t="shared" ref="AI12:AI46" si="57">C12*$AK$6</f>
        <v>12986.786</v>
      </c>
      <c r="AJ12" s="5">
        <f t="shared" si="32"/>
        <v>7842.6747249999999</v>
      </c>
      <c r="AK12" s="5">
        <f t="shared" si="6"/>
        <v>20829.460725000001</v>
      </c>
      <c r="AM12" s="5">
        <f t="shared" ref="AM12:AM46" si="58">C12*$AO$6</f>
        <v>2750.058</v>
      </c>
      <c r="AN12" s="5">
        <f t="shared" si="33"/>
        <v>1660.750425</v>
      </c>
      <c r="AO12" s="5">
        <f t="shared" si="7"/>
        <v>4410.8084250000002</v>
      </c>
      <c r="AQ12" s="5">
        <f t="shared" ref="AQ12:AQ46" si="59">C12*$AS$6</f>
        <v>49035.483</v>
      </c>
      <c r="AR12" s="5">
        <f t="shared" si="34"/>
        <v>29612.356987499999</v>
      </c>
      <c r="AS12" s="5">
        <f t="shared" si="8"/>
        <v>78647.839987500003</v>
      </c>
      <c r="AU12" s="5">
        <f t="shared" ref="AU12:AU46" si="60">C12*$AW$6</f>
        <v>22703.817999999999</v>
      </c>
      <c r="AV12" s="5">
        <f t="shared" si="35"/>
        <v>13710.756425</v>
      </c>
      <c r="AW12" s="5">
        <f t="shared" si="9"/>
        <v>36414.574424999999</v>
      </c>
      <c r="AY12" s="5">
        <f t="shared" ref="AY12:AY46" si="61">C12*$BA$6</f>
        <v>10873.516000000001</v>
      </c>
      <c r="AZ12" s="5">
        <f t="shared" si="36"/>
        <v>6566.4783500000003</v>
      </c>
      <c r="BA12" s="5">
        <f t="shared" si="10"/>
        <v>17439.994350000001</v>
      </c>
      <c r="BC12" s="5">
        <f t="shared" si="37"/>
        <v>1604.4010000000001</v>
      </c>
      <c r="BD12" s="5">
        <f t="shared" si="38"/>
        <v>968.89216250000004</v>
      </c>
      <c r="BE12" s="5">
        <f t="shared" si="11"/>
        <v>2573.2931625000001</v>
      </c>
      <c r="BG12" s="5">
        <f t="shared" ref="BG12:BG46" si="62">C12*$BI$6</f>
        <v>7113.3389999999999</v>
      </c>
      <c r="BH12" s="5">
        <f t="shared" si="39"/>
        <v>4295.7205875</v>
      </c>
      <c r="BI12" s="5">
        <f t="shared" si="12"/>
        <v>11409.0595875</v>
      </c>
      <c r="BK12" s="5">
        <f t="shared" ref="BK12:BK46" si="63">C12*$BM$6</f>
        <v>979.64299999999992</v>
      </c>
      <c r="BL12" s="5">
        <f t="shared" si="40"/>
        <v>591.60298749999993</v>
      </c>
      <c r="BM12" s="5">
        <f t="shared" si="13"/>
        <v>1571.2459875</v>
      </c>
      <c r="BO12" s="5">
        <f t="shared" ref="BO12:BO46" si="64">C12*$BQ$6</f>
        <v>20436.563999999998</v>
      </c>
      <c r="BP12" s="5">
        <f t="shared" si="41"/>
        <v>12341.569649999999</v>
      </c>
      <c r="BQ12" s="5">
        <f t="shared" si="14"/>
        <v>32778.133649999996</v>
      </c>
      <c r="BS12" s="5">
        <f t="shared" ref="BS12:BS46" si="65">C12*$BU$6</f>
        <v>3958.6719999999996</v>
      </c>
      <c r="BT12" s="5">
        <f t="shared" si="42"/>
        <v>2390.6281999999997</v>
      </c>
      <c r="BU12" s="5">
        <f t="shared" si="15"/>
        <v>6349.3001999999997</v>
      </c>
      <c r="BW12" s="5">
        <f t="shared" ref="BW12:BW46" si="66">C12*$BY$6</f>
        <v>5237.4609999999993</v>
      </c>
      <c r="BX12" s="5">
        <f t="shared" si="43"/>
        <v>3162.8844124999996</v>
      </c>
      <c r="BY12" s="5">
        <f t="shared" si="16"/>
        <v>8400.3454124999989</v>
      </c>
      <c r="CA12" s="5">
        <f t="shared" ref="CA12:CA46" si="67">C12*$CC$6</f>
        <v>17025.657999999999</v>
      </c>
      <c r="CB12" s="5">
        <f t="shared" si="44"/>
        <v>10281.735425000001</v>
      </c>
      <c r="CC12" s="5">
        <f t="shared" si="17"/>
        <v>27307.393425000002</v>
      </c>
      <c r="CE12" s="5">
        <f t="shared" ref="CE12:CE46" si="68">C12*$CG$6</f>
        <v>10009.360999999999</v>
      </c>
      <c r="CF12" s="5">
        <f t="shared" si="45"/>
        <v>6044.6181624999999</v>
      </c>
      <c r="CG12" s="5">
        <f t="shared" si="18"/>
        <v>16053.9791625</v>
      </c>
      <c r="CI12" s="5">
        <f t="shared" ref="CI12:CI46" si="69">C12*$CK$6</f>
        <v>11298.976999999999</v>
      </c>
      <c r="CJ12" s="5">
        <f t="shared" si="46"/>
        <v>6823.4127624999992</v>
      </c>
      <c r="CK12" s="5">
        <f t="shared" si="19"/>
        <v>18122.389762499999</v>
      </c>
      <c r="CM12" s="5">
        <f t="shared" ref="CM12:CM46" si="70">C12*$CO$6</f>
        <v>130819.433</v>
      </c>
      <c r="CN12" s="5">
        <f t="shared" si="47"/>
        <v>79001.398862500006</v>
      </c>
      <c r="CO12" s="5">
        <f t="shared" si="20"/>
        <v>209820.8318625</v>
      </c>
      <c r="CQ12" s="5">
        <f t="shared" ref="CQ12:CQ46" si="71">C12*$CS$6</f>
        <v>4816.8119999999999</v>
      </c>
      <c r="CR12" s="5">
        <f t="shared" si="48"/>
        <v>2908.8559499999997</v>
      </c>
      <c r="CS12" s="5">
        <f t="shared" si="21"/>
        <v>7725.6679499999991</v>
      </c>
      <c r="CU12" s="5">
        <f t="shared" ref="CU12:CU46" si="72">C12*$CW$6</f>
        <v>4263.8330000000005</v>
      </c>
      <c r="CV12" s="5">
        <f t="shared" si="49"/>
        <v>2574.9138625000001</v>
      </c>
      <c r="CW12" s="5">
        <f t="shared" si="22"/>
        <v>6838.7468625000001</v>
      </c>
    </row>
    <row r="13" spans="1:103" x14ac:dyDescent="0.2">
      <c r="A13" s="32">
        <v>41913</v>
      </c>
      <c r="D13" s="3">
        <v>2361475</v>
      </c>
      <c r="E13" s="3">
        <f t="shared" si="23"/>
        <v>2361475</v>
      </c>
      <c r="H13" s="5">
        <f t="shared" si="24"/>
        <v>355926.23495000007</v>
      </c>
      <c r="I13" s="5">
        <f t="shared" si="0"/>
        <v>355926.23495000007</v>
      </c>
      <c r="L13" s="5">
        <f t="shared" si="25"/>
        <v>147956.79923999999</v>
      </c>
      <c r="M13" s="5">
        <f t="shared" si="1"/>
        <v>147956.79923999999</v>
      </c>
      <c r="P13" s="5">
        <f t="shared" si="26"/>
        <v>65.412857500000001</v>
      </c>
      <c r="Q13" s="5">
        <f t="shared" si="2"/>
        <v>65.412857500000001</v>
      </c>
      <c r="T13" s="5">
        <f t="shared" si="27"/>
        <v>2928.9374425000001</v>
      </c>
      <c r="U13" s="5">
        <f t="shared" si="3"/>
        <v>2928.9374425000001</v>
      </c>
      <c r="X13" s="5">
        <f t="shared" si="28"/>
        <v>1763.7856775</v>
      </c>
      <c r="Y13" s="5">
        <f t="shared" si="29"/>
        <v>1763.7856775</v>
      </c>
      <c r="AB13" s="5">
        <f t="shared" si="30"/>
        <v>13108.547725</v>
      </c>
      <c r="AC13" s="5">
        <f t="shared" si="4"/>
        <v>13108.547725</v>
      </c>
      <c r="AF13" s="5">
        <f t="shared" si="31"/>
        <v>4062.2092950000001</v>
      </c>
      <c r="AG13" s="5">
        <f t="shared" si="5"/>
        <v>4062.2092950000001</v>
      </c>
      <c r="AJ13" s="5">
        <f t="shared" si="32"/>
        <v>7647.8729349999994</v>
      </c>
      <c r="AK13" s="5">
        <f t="shared" si="6"/>
        <v>7647.8729349999994</v>
      </c>
      <c r="AN13" s="5">
        <f t="shared" si="33"/>
        <v>1619.4995549999999</v>
      </c>
      <c r="AO13" s="5">
        <f t="shared" si="7"/>
        <v>1619.4995549999999</v>
      </c>
      <c r="AR13" s="5">
        <f t="shared" si="34"/>
        <v>28876.824742499997</v>
      </c>
      <c r="AS13" s="5">
        <f t="shared" si="8"/>
        <v>28876.824742499997</v>
      </c>
      <c r="AV13" s="5">
        <f t="shared" si="35"/>
        <v>13370.199155</v>
      </c>
      <c r="AW13" s="5">
        <f t="shared" si="9"/>
        <v>13370.199155</v>
      </c>
      <c r="AZ13" s="5">
        <f t="shared" si="36"/>
        <v>6403.3756100000001</v>
      </c>
      <c r="BA13" s="5">
        <f t="shared" si="10"/>
        <v>6403.3756100000001</v>
      </c>
      <c r="BC13" s="5">
        <f t="shared" si="37"/>
        <v>0</v>
      </c>
      <c r="BD13" s="5">
        <f t="shared" si="38"/>
        <v>944.82614750000005</v>
      </c>
      <c r="BE13" s="5">
        <f t="shared" si="11"/>
        <v>944.82614750000005</v>
      </c>
      <c r="BH13" s="5">
        <f t="shared" si="39"/>
        <v>4189.0205024999996</v>
      </c>
      <c r="BI13" s="5">
        <f t="shared" si="12"/>
        <v>4189.0205024999996</v>
      </c>
      <c r="BL13" s="5">
        <f t="shared" si="40"/>
        <v>576.90834249999989</v>
      </c>
      <c r="BM13" s="5">
        <f t="shared" si="13"/>
        <v>576.90834249999989</v>
      </c>
      <c r="BP13" s="5">
        <f t="shared" si="41"/>
        <v>12035.021189999999</v>
      </c>
      <c r="BQ13" s="5">
        <f t="shared" si="14"/>
        <v>12035.021189999999</v>
      </c>
      <c r="BT13" s="5">
        <f t="shared" si="42"/>
        <v>2331.2481199999997</v>
      </c>
      <c r="BU13" s="5">
        <f t="shared" si="15"/>
        <v>2331.2481199999997</v>
      </c>
      <c r="BX13" s="5">
        <f t="shared" si="43"/>
        <v>3084.3224974999998</v>
      </c>
      <c r="BY13" s="5">
        <f t="shared" si="16"/>
        <v>3084.3224974999998</v>
      </c>
      <c r="CB13" s="5">
        <f t="shared" si="44"/>
        <v>10026.350555000001</v>
      </c>
      <c r="CC13" s="5">
        <f t="shared" si="17"/>
        <v>10026.350555000001</v>
      </c>
      <c r="CF13" s="5">
        <f t="shared" si="45"/>
        <v>5894.4777474999992</v>
      </c>
      <c r="CG13" s="5">
        <f t="shared" si="18"/>
        <v>5894.4777474999992</v>
      </c>
      <c r="CJ13" s="5">
        <f t="shared" si="46"/>
        <v>6653.9281074999999</v>
      </c>
      <c r="CK13" s="5">
        <f t="shared" si="19"/>
        <v>6653.9281074999999</v>
      </c>
      <c r="CN13" s="5">
        <f t="shared" si="47"/>
        <v>77039.107367500008</v>
      </c>
      <c r="CO13" s="5">
        <f t="shared" si="20"/>
        <v>77039.107367500008</v>
      </c>
      <c r="CR13" s="5">
        <f t="shared" si="48"/>
        <v>2836.6037699999997</v>
      </c>
      <c r="CS13" s="5">
        <f t="shared" si="21"/>
        <v>2836.6037699999997</v>
      </c>
      <c r="CV13" s="5">
        <f t="shared" si="49"/>
        <v>2510.9563675000004</v>
      </c>
      <c r="CW13" s="5">
        <f t="shared" si="22"/>
        <v>2510.9563675000004</v>
      </c>
    </row>
    <row r="14" spans="1:103" x14ac:dyDescent="0.2">
      <c r="A14" s="32">
        <v>42095</v>
      </c>
      <c r="C14" s="3">
        <v>4130000</v>
      </c>
      <c r="D14" s="3">
        <v>2361475</v>
      </c>
      <c r="E14" s="3">
        <f t="shared" si="23"/>
        <v>6491475</v>
      </c>
      <c r="G14" s="5">
        <f t="shared" si="50"/>
        <v>622481.85999999987</v>
      </c>
      <c r="H14" s="5">
        <f t="shared" si="24"/>
        <v>355926.23495000007</v>
      </c>
      <c r="I14" s="5">
        <f t="shared" si="0"/>
        <v>978408.09494999994</v>
      </c>
      <c r="K14" s="5">
        <f t="shared" si="51"/>
        <v>258762.67199999999</v>
      </c>
      <c r="L14" s="5">
        <f t="shared" si="25"/>
        <v>147956.79923999999</v>
      </c>
      <c r="M14" s="5">
        <f t="shared" si="1"/>
        <v>406719.47123999998</v>
      </c>
      <c r="O14" s="5">
        <f t="shared" si="52"/>
        <v>114.401</v>
      </c>
      <c r="P14" s="5">
        <f t="shared" si="26"/>
        <v>65.412857500000001</v>
      </c>
      <c r="Q14" s="5">
        <f t="shared" si="2"/>
        <v>179.81385749999998</v>
      </c>
      <c r="S14" s="5">
        <f t="shared" si="53"/>
        <v>5122.4389999999994</v>
      </c>
      <c r="T14" s="5">
        <f t="shared" si="27"/>
        <v>2928.9374425000001</v>
      </c>
      <c r="U14" s="5">
        <f t="shared" si="3"/>
        <v>8051.376442499999</v>
      </c>
      <c r="W14" s="5">
        <f t="shared" si="54"/>
        <v>3084.6970000000001</v>
      </c>
      <c r="X14" s="5">
        <f t="shared" si="28"/>
        <v>1763.7856775</v>
      </c>
      <c r="Y14" s="5">
        <f t="shared" si="29"/>
        <v>4848.4826775000001</v>
      </c>
      <c r="AA14" s="5">
        <f t="shared" si="55"/>
        <v>22925.63</v>
      </c>
      <c r="AB14" s="5">
        <f t="shared" si="30"/>
        <v>13108.547725</v>
      </c>
      <c r="AC14" s="5">
        <f t="shared" si="4"/>
        <v>36034.177725000001</v>
      </c>
      <c r="AE14" s="5">
        <f t="shared" si="56"/>
        <v>7104.4260000000004</v>
      </c>
      <c r="AF14" s="5">
        <f t="shared" si="31"/>
        <v>4062.2092950000001</v>
      </c>
      <c r="AG14" s="5">
        <f t="shared" si="5"/>
        <v>11166.635295</v>
      </c>
      <c r="AI14" s="5">
        <f t="shared" si="57"/>
        <v>13375.418</v>
      </c>
      <c r="AJ14" s="5">
        <f t="shared" si="32"/>
        <v>7647.8729349999994</v>
      </c>
      <c r="AK14" s="5">
        <f t="shared" si="6"/>
        <v>21023.290934999997</v>
      </c>
      <c r="AM14" s="5">
        <f t="shared" si="58"/>
        <v>2832.3539999999998</v>
      </c>
      <c r="AN14" s="5">
        <f t="shared" si="33"/>
        <v>1619.4995549999999</v>
      </c>
      <c r="AO14" s="5">
        <f t="shared" si="7"/>
        <v>4451.8535549999997</v>
      </c>
      <c r="AQ14" s="5">
        <f t="shared" si="59"/>
        <v>50502.878999999994</v>
      </c>
      <c r="AR14" s="5">
        <f t="shared" si="34"/>
        <v>28876.824742499997</v>
      </c>
      <c r="AS14" s="5">
        <f t="shared" si="8"/>
        <v>79379.703742499987</v>
      </c>
      <c r="AU14" s="5">
        <f t="shared" si="60"/>
        <v>23383.234</v>
      </c>
      <c r="AV14" s="5">
        <f t="shared" si="35"/>
        <v>13370.199155</v>
      </c>
      <c r="AW14" s="5">
        <f t="shared" si="9"/>
        <v>36753.433154999999</v>
      </c>
      <c r="AY14" s="5">
        <f t="shared" si="61"/>
        <v>11198.908000000001</v>
      </c>
      <c r="AZ14" s="5">
        <f t="shared" si="36"/>
        <v>6403.3756100000001</v>
      </c>
      <c r="BA14" s="5">
        <f t="shared" si="10"/>
        <v>17602.283610000002</v>
      </c>
      <c r="BC14" s="5">
        <f t="shared" si="37"/>
        <v>1652.413</v>
      </c>
      <c r="BD14" s="5">
        <f t="shared" si="38"/>
        <v>944.82614750000005</v>
      </c>
      <c r="BE14" s="5">
        <f t="shared" si="11"/>
        <v>2597.2391474999999</v>
      </c>
      <c r="BG14" s="5">
        <f t="shared" si="62"/>
        <v>7326.2069999999994</v>
      </c>
      <c r="BH14" s="5">
        <f t="shared" si="39"/>
        <v>4189.0205024999996</v>
      </c>
      <c r="BI14" s="5">
        <f t="shared" si="12"/>
        <v>11515.227502499998</v>
      </c>
      <c r="BK14" s="5">
        <f t="shared" si="63"/>
        <v>1008.9589999999999</v>
      </c>
      <c r="BL14" s="5">
        <f t="shared" si="40"/>
        <v>576.90834249999989</v>
      </c>
      <c r="BM14" s="5">
        <f t="shared" si="13"/>
        <v>1585.8673424999997</v>
      </c>
      <c r="BO14" s="5">
        <f t="shared" si="64"/>
        <v>21048.132000000001</v>
      </c>
      <c r="BP14" s="5">
        <f t="shared" si="41"/>
        <v>12035.021189999999</v>
      </c>
      <c r="BQ14" s="5">
        <f t="shared" si="14"/>
        <v>33083.153189999997</v>
      </c>
      <c r="BS14" s="5">
        <f t="shared" si="65"/>
        <v>4077.1359999999995</v>
      </c>
      <c r="BT14" s="5">
        <f t="shared" si="42"/>
        <v>2331.2481199999997</v>
      </c>
      <c r="BU14" s="5">
        <f t="shared" si="15"/>
        <v>6408.3841199999988</v>
      </c>
      <c r="BW14" s="5">
        <f t="shared" si="66"/>
        <v>5394.1929999999993</v>
      </c>
      <c r="BX14" s="5">
        <f t="shared" si="43"/>
        <v>3084.3224974999998</v>
      </c>
      <c r="BY14" s="5">
        <f t="shared" si="16"/>
        <v>8478.5154974999987</v>
      </c>
      <c r="CA14" s="5">
        <f t="shared" si="67"/>
        <v>17535.153999999999</v>
      </c>
      <c r="CB14" s="5">
        <f t="shared" si="44"/>
        <v>10026.350555000001</v>
      </c>
      <c r="CC14" s="5">
        <f t="shared" si="17"/>
        <v>27561.504555</v>
      </c>
      <c r="CE14" s="5">
        <f t="shared" si="68"/>
        <v>10308.893</v>
      </c>
      <c r="CF14" s="5">
        <f t="shared" si="45"/>
        <v>5894.4777474999992</v>
      </c>
      <c r="CG14" s="5">
        <f t="shared" si="18"/>
        <v>16203.370747499999</v>
      </c>
      <c r="CI14" s="5">
        <f t="shared" si="69"/>
        <v>11637.100999999999</v>
      </c>
      <c r="CJ14" s="5">
        <f t="shared" si="46"/>
        <v>6653.9281074999999</v>
      </c>
      <c r="CK14" s="5">
        <f t="shared" si="19"/>
        <v>18291.029107499999</v>
      </c>
      <c r="CM14" s="5">
        <f t="shared" si="70"/>
        <v>134734.22899999999</v>
      </c>
      <c r="CN14" s="5">
        <f t="shared" si="47"/>
        <v>77039.107367500008</v>
      </c>
      <c r="CO14" s="5">
        <f t="shared" si="20"/>
        <v>211773.33636750001</v>
      </c>
      <c r="CQ14" s="5">
        <f t="shared" si="71"/>
        <v>4960.9560000000001</v>
      </c>
      <c r="CR14" s="5">
        <f t="shared" si="48"/>
        <v>2836.6037699999997</v>
      </c>
      <c r="CS14" s="5">
        <f t="shared" si="21"/>
        <v>7797.5597699999998</v>
      </c>
      <c r="CU14" s="5">
        <f t="shared" si="72"/>
        <v>4391.4290000000001</v>
      </c>
      <c r="CV14" s="5">
        <f t="shared" si="49"/>
        <v>2510.9563675000004</v>
      </c>
      <c r="CW14" s="5">
        <f t="shared" si="22"/>
        <v>6902.3853675000009</v>
      </c>
    </row>
    <row r="15" spans="1:103" x14ac:dyDescent="0.2">
      <c r="A15" s="32">
        <v>42278</v>
      </c>
      <c r="D15" s="3">
        <v>2278875</v>
      </c>
      <c r="E15" s="3">
        <f t="shared" si="23"/>
        <v>2278875</v>
      </c>
      <c r="H15" s="5">
        <f t="shared" si="24"/>
        <v>343476.5977499999</v>
      </c>
      <c r="I15" s="5">
        <f t="shared" si="0"/>
        <v>343476.5977499999</v>
      </c>
      <c r="L15" s="5">
        <f t="shared" si="25"/>
        <v>142781.54579999999</v>
      </c>
      <c r="M15" s="5">
        <f t="shared" si="1"/>
        <v>142781.54579999999</v>
      </c>
      <c r="P15" s="5">
        <f t="shared" si="26"/>
        <v>63.124837499999998</v>
      </c>
      <c r="Q15" s="5">
        <f t="shared" si="2"/>
        <v>63.124837499999998</v>
      </c>
      <c r="T15" s="5">
        <f t="shared" si="27"/>
        <v>2826.4886624999999</v>
      </c>
      <c r="U15" s="5">
        <f t="shared" si="3"/>
        <v>2826.4886624999999</v>
      </c>
      <c r="X15" s="5">
        <f t="shared" si="28"/>
        <v>1702.0917374999999</v>
      </c>
      <c r="Y15" s="5">
        <f t="shared" si="29"/>
        <v>1702.0917374999999</v>
      </c>
      <c r="AB15" s="5">
        <f t="shared" si="30"/>
        <v>12650.035125</v>
      </c>
      <c r="AC15" s="5">
        <f t="shared" si="4"/>
        <v>12650.035125</v>
      </c>
      <c r="AF15" s="5">
        <f t="shared" si="31"/>
        <v>3920.1207750000003</v>
      </c>
      <c r="AG15" s="5">
        <f t="shared" si="5"/>
        <v>3920.1207750000003</v>
      </c>
      <c r="AJ15" s="5">
        <f t="shared" si="32"/>
        <v>7380.3645749999996</v>
      </c>
      <c r="AK15" s="5">
        <f t="shared" si="6"/>
        <v>7380.3645749999996</v>
      </c>
      <c r="AN15" s="5">
        <f t="shared" si="33"/>
        <v>1562.8524749999999</v>
      </c>
      <c r="AO15" s="5">
        <f t="shared" si="7"/>
        <v>1562.8524749999999</v>
      </c>
      <c r="AR15" s="5">
        <f t="shared" si="34"/>
        <v>27866.767162499997</v>
      </c>
      <c r="AS15" s="5">
        <f t="shared" si="8"/>
        <v>27866.767162499997</v>
      </c>
      <c r="AV15" s="5">
        <f t="shared" si="35"/>
        <v>12902.534475</v>
      </c>
      <c r="AW15" s="5">
        <f t="shared" si="9"/>
        <v>12902.534475</v>
      </c>
      <c r="AZ15" s="5">
        <f t="shared" si="36"/>
        <v>6179.3974500000004</v>
      </c>
      <c r="BA15" s="5">
        <f t="shared" si="10"/>
        <v>6179.3974500000004</v>
      </c>
      <c r="BC15" s="5">
        <f t="shared" si="37"/>
        <v>0</v>
      </c>
      <c r="BD15" s="5">
        <f t="shared" si="38"/>
        <v>911.77788750000002</v>
      </c>
      <c r="BE15" s="5">
        <f t="shared" si="11"/>
        <v>911.77788750000002</v>
      </c>
      <c r="BH15" s="5">
        <f t="shared" si="39"/>
        <v>4042.4963624999996</v>
      </c>
      <c r="BI15" s="5">
        <f t="shared" si="12"/>
        <v>4042.4963624999996</v>
      </c>
      <c r="BL15" s="5">
        <f t="shared" si="40"/>
        <v>556.72916249999992</v>
      </c>
      <c r="BM15" s="5">
        <f t="shared" si="13"/>
        <v>556.72916249999992</v>
      </c>
      <c r="BP15" s="5">
        <f t="shared" si="41"/>
        <v>11614.05855</v>
      </c>
      <c r="BQ15" s="5">
        <f t="shared" si="14"/>
        <v>11614.05855</v>
      </c>
      <c r="BT15" s="5">
        <f t="shared" si="42"/>
        <v>2249.7053999999998</v>
      </c>
      <c r="BU15" s="5">
        <f t="shared" si="15"/>
        <v>2249.7053999999998</v>
      </c>
      <c r="BX15" s="5">
        <f t="shared" si="43"/>
        <v>2976.4386374999999</v>
      </c>
      <c r="BY15" s="5">
        <f t="shared" si="16"/>
        <v>2976.4386374999999</v>
      </c>
      <c r="CB15" s="5">
        <f t="shared" si="44"/>
        <v>9675.6474749999998</v>
      </c>
      <c r="CC15" s="5">
        <f t="shared" si="17"/>
        <v>9675.6474749999998</v>
      </c>
      <c r="CF15" s="5">
        <f t="shared" si="45"/>
        <v>5688.2998874999994</v>
      </c>
      <c r="CG15" s="5">
        <f t="shared" si="18"/>
        <v>5688.2998874999994</v>
      </c>
      <c r="CJ15" s="5">
        <f t="shared" si="46"/>
        <v>6421.1860874999993</v>
      </c>
      <c r="CK15" s="5">
        <f t="shared" si="19"/>
        <v>6421.1860874999993</v>
      </c>
      <c r="CN15" s="5">
        <f t="shared" si="47"/>
        <v>74344.422787500007</v>
      </c>
      <c r="CO15" s="5">
        <f t="shared" si="20"/>
        <v>74344.422787500007</v>
      </c>
      <c r="CR15" s="5">
        <f t="shared" si="48"/>
        <v>2737.38465</v>
      </c>
      <c r="CS15" s="5">
        <f t="shared" si="21"/>
        <v>2737.38465</v>
      </c>
      <c r="CV15" s="5">
        <f t="shared" si="49"/>
        <v>2423.1277875000001</v>
      </c>
      <c r="CW15" s="5">
        <f t="shared" si="22"/>
        <v>2423.1277875000001</v>
      </c>
    </row>
    <row r="16" spans="1:103" x14ac:dyDescent="0.2">
      <c r="A16" s="32">
        <v>42461</v>
      </c>
      <c r="C16" s="3">
        <v>4295000</v>
      </c>
      <c r="D16" s="3">
        <v>2278875</v>
      </c>
      <c r="E16" s="3">
        <f t="shared" si="23"/>
        <v>6573875</v>
      </c>
      <c r="G16" s="5">
        <f t="shared" si="50"/>
        <v>647350.98999999987</v>
      </c>
      <c r="H16" s="5">
        <f t="shared" si="24"/>
        <v>343476.5977499999</v>
      </c>
      <c r="I16" s="5">
        <f t="shared" si="0"/>
        <v>990827.58774999972</v>
      </c>
      <c r="K16" s="5">
        <f t="shared" si="51"/>
        <v>269100.64799999999</v>
      </c>
      <c r="L16" s="5">
        <f t="shared" si="25"/>
        <v>142781.54579999999</v>
      </c>
      <c r="M16" s="5">
        <f t="shared" si="1"/>
        <v>411882.19380000001</v>
      </c>
      <c r="O16" s="5">
        <f t="shared" si="52"/>
        <v>118.97149999999999</v>
      </c>
      <c r="P16" s="5">
        <f t="shared" si="26"/>
        <v>63.124837499999998</v>
      </c>
      <c r="Q16" s="5">
        <f t="shared" si="2"/>
        <v>182.0963375</v>
      </c>
      <c r="S16" s="5">
        <f t="shared" si="53"/>
        <v>5327.0884999999998</v>
      </c>
      <c r="T16" s="5">
        <f t="shared" si="27"/>
        <v>2826.4886624999999</v>
      </c>
      <c r="U16" s="5">
        <f t="shared" si="3"/>
        <v>8153.5771624999998</v>
      </c>
      <c r="W16" s="5">
        <f t="shared" si="54"/>
        <v>3207.9355</v>
      </c>
      <c r="X16" s="5">
        <f t="shared" si="28"/>
        <v>1702.0917374999999</v>
      </c>
      <c r="Y16" s="5">
        <f t="shared" si="29"/>
        <v>4910.0272375000004</v>
      </c>
      <c r="AA16" s="5">
        <f t="shared" si="55"/>
        <v>23841.545000000002</v>
      </c>
      <c r="AB16" s="5">
        <f t="shared" si="30"/>
        <v>12650.035125</v>
      </c>
      <c r="AC16" s="5">
        <f t="shared" si="4"/>
        <v>36491.580125</v>
      </c>
      <c r="AE16" s="5">
        <f t="shared" si="56"/>
        <v>7388.259</v>
      </c>
      <c r="AF16" s="5">
        <f t="shared" si="31"/>
        <v>3920.1207750000003</v>
      </c>
      <c r="AG16" s="5">
        <f t="shared" si="5"/>
        <v>11308.379775000001</v>
      </c>
      <c r="AI16" s="5">
        <f t="shared" si="57"/>
        <v>13909.787</v>
      </c>
      <c r="AJ16" s="5">
        <f t="shared" si="32"/>
        <v>7380.3645749999996</v>
      </c>
      <c r="AK16" s="5">
        <f t="shared" si="6"/>
        <v>21290.151575</v>
      </c>
      <c r="AM16" s="5">
        <f t="shared" si="58"/>
        <v>2945.511</v>
      </c>
      <c r="AN16" s="5">
        <f t="shared" si="33"/>
        <v>1562.8524749999999</v>
      </c>
      <c r="AO16" s="5">
        <f t="shared" si="7"/>
        <v>4508.3634750000001</v>
      </c>
      <c r="AQ16" s="5">
        <f t="shared" si="59"/>
        <v>52520.548499999997</v>
      </c>
      <c r="AR16" s="5">
        <f t="shared" si="34"/>
        <v>27866.767162499997</v>
      </c>
      <c r="AS16" s="5">
        <f t="shared" si="8"/>
        <v>80387.315662499997</v>
      </c>
      <c r="AU16" s="5">
        <f t="shared" si="60"/>
        <v>24317.431</v>
      </c>
      <c r="AV16" s="5">
        <f t="shared" si="35"/>
        <v>12902.534475</v>
      </c>
      <c r="AW16" s="5">
        <f t="shared" si="9"/>
        <v>37219.965475000005</v>
      </c>
      <c r="AY16" s="5">
        <f t="shared" si="61"/>
        <v>11646.322</v>
      </c>
      <c r="AZ16" s="5">
        <f t="shared" si="36"/>
        <v>6179.3974500000004</v>
      </c>
      <c r="BA16" s="5">
        <f t="shared" si="10"/>
        <v>17825.719450000001</v>
      </c>
      <c r="BC16" s="5">
        <f t="shared" si="37"/>
        <v>1718.4295000000002</v>
      </c>
      <c r="BD16" s="5">
        <f t="shared" si="38"/>
        <v>911.77788750000002</v>
      </c>
      <c r="BE16" s="5">
        <f t="shared" si="11"/>
        <v>2630.2073875000001</v>
      </c>
      <c r="BG16" s="5">
        <f t="shared" si="62"/>
        <v>7618.9004999999997</v>
      </c>
      <c r="BH16" s="5">
        <f t="shared" si="39"/>
        <v>4042.4963624999996</v>
      </c>
      <c r="BI16" s="5">
        <f t="shared" si="12"/>
        <v>11661.3968625</v>
      </c>
      <c r="BK16" s="5">
        <f t="shared" si="63"/>
        <v>1049.2684999999999</v>
      </c>
      <c r="BL16" s="5">
        <f t="shared" si="40"/>
        <v>556.72916249999992</v>
      </c>
      <c r="BM16" s="5">
        <f t="shared" si="13"/>
        <v>1605.9976624999999</v>
      </c>
      <c r="BO16" s="5">
        <f t="shared" si="64"/>
        <v>21889.038</v>
      </c>
      <c r="BP16" s="5">
        <f t="shared" si="41"/>
        <v>11614.05855</v>
      </c>
      <c r="BQ16" s="5">
        <f t="shared" si="14"/>
        <v>33503.096550000002</v>
      </c>
      <c r="BS16" s="5">
        <f t="shared" si="65"/>
        <v>4240.0239999999994</v>
      </c>
      <c r="BT16" s="5">
        <f t="shared" si="42"/>
        <v>2249.7053999999998</v>
      </c>
      <c r="BU16" s="5">
        <f t="shared" si="15"/>
        <v>6489.7293999999993</v>
      </c>
      <c r="BW16" s="5">
        <f t="shared" si="66"/>
        <v>5609.6994999999997</v>
      </c>
      <c r="BX16" s="5">
        <f t="shared" si="43"/>
        <v>2976.4386374999999</v>
      </c>
      <c r="BY16" s="5">
        <f t="shared" si="16"/>
        <v>8586.1381375000001</v>
      </c>
      <c r="CA16" s="5">
        <f t="shared" si="67"/>
        <v>18235.710999999999</v>
      </c>
      <c r="CB16" s="5">
        <f t="shared" si="44"/>
        <v>9675.6474749999998</v>
      </c>
      <c r="CC16" s="5">
        <f t="shared" si="17"/>
        <v>27911.358475000001</v>
      </c>
      <c r="CE16" s="5">
        <f t="shared" si="68"/>
        <v>10720.7495</v>
      </c>
      <c r="CF16" s="5">
        <f t="shared" si="45"/>
        <v>5688.2998874999994</v>
      </c>
      <c r="CG16" s="5">
        <f t="shared" si="18"/>
        <v>16409.049387499999</v>
      </c>
      <c r="CI16" s="5">
        <f t="shared" si="69"/>
        <v>12102.021499999999</v>
      </c>
      <c r="CJ16" s="5">
        <f t="shared" si="46"/>
        <v>6421.1860874999993</v>
      </c>
      <c r="CK16" s="5">
        <f t="shared" si="19"/>
        <v>18523.207587499997</v>
      </c>
      <c r="CM16" s="5">
        <f t="shared" si="70"/>
        <v>140117.0735</v>
      </c>
      <c r="CN16" s="5">
        <f t="shared" si="47"/>
        <v>74344.422787500007</v>
      </c>
      <c r="CO16" s="5">
        <f t="shared" si="20"/>
        <v>214461.49628750002</v>
      </c>
      <c r="CQ16" s="5">
        <f t="shared" si="71"/>
        <v>5159.1539999999995</v>
      </c>
      <c r="CR16" s="5">
        <f t="shared" si="48"/>
        <v>2737.38465</v>
      </c>
      <c r="CS16" s="5">
        <f t="shared" si="21"/>
        <v>7896.5386499999995</v>
      </c>
      <c r="CU16" s="5">
        <f t="shared" si="72"/>
        <v>4566.8735000000006</v>
      </c>
      <c r="CV16" s="5">
        <f t="shared" si="49"/>
        <v>2423.1277875000001</v>
      </c>
      <c r="CW16" s="5">
        <f t="shared" si="22"/>
        <v>6990.0012875000011</v>
      </c>
    </row>
    <row r="17" spans="1:101" x14ac:dyDescent="0.2">
      <c r="A17" s="32">
        <v>42644</v>
      </c>
      <c r="D17" s="3">
        <v>2192975</v>
      </c>
      <c r="E17" s="3">
        <f t="shared" si="23"/>
        <v>2192975</v>
      </c>
      <c r="H17" s="5">
        <f t="shared" si="24"/>
        <v>330529.57794999995</v>
      </c>
      <c r="I17" s="5">
        <f t="shared" si="0"/>
        <v>330529.57794999995</v>
      </c>
      <c r="L17" s="5">
        <f t="shared" si="25"/>
        <v>137399.53284</v>
      </c>
      <c r="M17" s="5">
        <f t="shared" si="1"/>
        <v>137399.53284</v>
      </c>
      <c r="P17" s="5">
        <f t="shared" si="26"/>
        <v>60.745407499999999</v>
      </c>
      <c r="Q17" s="5">
        <f t="shared" si="2"/>
        <v>60.745407499999999</v>
      </c>
      <c r="T17" s="5">
        <f t="shared" si="27"/>
        <v>2719.9468925000001</v>
      </c>
      <c r="U17" s="5">
        <f t="shared" si="3"/>
        <v>2719.9468925000001</v>
      </c>
      <c r="X17" s="5">
        <f t="shared" si="28"/>
        <v>1637.9330275</v>
      </c>
      <c r="Y17" s="5">
        <f t="shared" si="29"/>
        <v>1637.9330275</v>
      </c>
      <c r="AB17" s="5">
        <f t="shared" si="30"/>
        <v>12173.204225000001</v>
      </c>
      <c r="AC17" s="5">
        <f t="shared" si="4"/>
        <v>12173.204225000001</v>
      </c>
      <c r="AF17" s="5">
        <f t="shared" si="31"/>
        <v>3772.355595</v>
      </c>
      <c r="AG17" s="5">
        <f t="shared" si="5"/>
        <v>3772.355595</v>
      </c>
      <c r="AJ17" s="5">
        <f t="shared" si="32"/>
        <v>7102.1688349999995</v>
      </c>
      <c r="AK17" s="5">
        <f t="shared" si="6"/>
        <v>7102.1688349999995</v>
      </c>
      <c r="AN17" s="5">
        <f t="shared" si="33"/>
        <v>1503.9422549999999</v>
      </c>
      <c r="AO17" s="5">
        <f t="shared" si="7"/>
        <v>1503.9422549999999</v>
      </c>
      <c r="AR17" s="5">
        <f t="shared" si="34"/>
        <v>26816.356192499999</v>
      </c>
      <c r="AS17" s="5">
        <f t="shared" si="8"/>
        <v>26816.356192499999</v>
      </c>
      <c r="AV17" s="5">
        <f t="shared" si="35"/>
        <v>12416.185855</v>
      </c>
      <c r="AW17" s="5">
        <f t="shared" si="9"/>
        <v>12416.185855</v>
      </c>
      <c r="AZ17" s="5">
        <f t="shared" si="36"/>
        <v>5946.4710100000002</v>
      </c>
      <c r="BA17" s="5">
        <f t="shared" si="10"/>
        <v>5946.4710100000002</v>
      </c>
      <c r="BC17" s="5">
        <f t="shared" si="37"/>
        <v>0</v>
      </c>
      <c r="BD17" s="5">
        <f t="shared" si="38"/>
        <v>877.40929750000009</v>
      </c>
      <c r="BE17" s="5">
        <f t="shared" si="11"/>
        <v>877.40929750000009</v>
      </c>
      <c r="BH17" s="5">
        <f t="shared" si="39"/>
        <v>3890.1183524999997</v>
      </c>
      <c r="BI17" s="5">
        <f t="shared" si="12"/>
        <v>3890.1183524999997</v>
      </c>
      <c r="BL17" s="5">
        <f t="shared" si="40"/>
        <v>535.74379249999993</v>
      </c>
      <c r="BM17" s="5">
        <f t="shared" si="13"/>
        <v>535.74379249999993</v>
      </c>
      <c r="BP17" s="5">
        <f t="shared" si="41"/>
        <v>11176.27779</v>
      </c>
      <c r="BQ17" s="5">
        <f t="shared" si="14"/>
        <v>11176.27779</v>
      </c>
      <c r="BT17" s="5">
        <f t="shared" si="42"/>
        <v>2164.9049199999999</v>
      </c>
      <c r="BU17" s="5">
        <f t="shared" si="15"/>
        <v>2164.9049199999999</v>
      </c>
      <c r="BX17" s="5">
        <f t="shared" si="43"/>
        <v>2864.2446474999997</v>
      </c>
      <c r="BY17" s="5">
        <f t="shared" si="16"/>
        <v>2864.2446474999997</v>
      </c>
      <c r="CB17" s="5">
        <f t="shared" si="44"/>
        <v>9310.9332549999999</v>
      </c>
      <c r="CC17" s="5">
        <f t="shared" si="17"/>
        <v>9310.9332549999999</v>
      </c>
      <c r="CF17" s="5">
        <f t="shared" si="45"/>
        <v>5473.8848974999992</v>
      </c>
      <c r="CG17" s="5">
        <f t="shared" si="18"/>
        <v>5473.8848974999992</v>
      </c>
      <c r="CJ17" s="5">
        <f t="shared" si="46"/>
        <v>6179.1456574999993</v>
      </c>
      <c r="CK17" s="5">
        <f t="shared" si="19"/>
        <v>6179.1456574999993</v>
      </c>
      <c r="CN17" s="5">
        <f t="shared" si="47"/>
        <v>71542.081317500008</v>
      </c>
      <c r="CO17" s="5">
        <f t="shared" si="20"/>
        <v>71542.081317500008</v>
      </c>
      <c r="CR17" s="5">
        <f t="shared" si="48"/>
        <v>2634.2015699999997</v>
      </c>
      <c r="CS17" s="5">
        <f t="shared" si="21"/>
        <v>2634.2015699999997</v>
      </c>
      <c r="CV17" s="5">
        <f t="shared" si="49"/>
        <v>2331.7903175000001</v>
      </c>
      <c r="CW17" s="5">
        <f t="shared" si="22"/>
        <v>2331.7903175000001</v>
      </c>
    </row>
    <row r="18" spans="1:101" x14ac:dyDescent="0.2">
      <c r="A18" s="32">
        <v>42826</v>
      </c>
      <c r="C18" s="3">
        <v>4470000</v>
      </c>
      <c r="D18" s="3">
        <v>2192975</v>
      </c>
      <c r="E18" s="3">
        <f t="shared" si="23"/>
        <v>6662975</v>
      </c>
      <c r="G18" s="5">
        <f t="shared" si="50"/>
        <v>673727.34000000008</v>
      </c>
      <c r="H18" s="5">
        <f t="shared" si="24"/>
        <v>330529.57794999995</v>
      </c>
      <c r="I18" s="5">
        <f t="shared" si="0"/>
        <v>1004256.91795</v>
      </c>
      <c r="K18" s="5">
        <f t="shared" si="51"/>
        <v>280065.16800000001</v>
      </c>
      <c r="L18" s="5">
        <f t="shared" si="25"/>
        <v>137399.53284</v>
      </c>
      <c r="M18" s="5">
        <f t="shared" si="1"/>
        <v>417464.70084</v>
      </c>
      <c r="O18" s="5">
        <f t="shared" si="52"/>
        <v>123.819</v>
      </c>
      <c r="P18" s="5">
        <f t="shared" si="26"/>
        <v>60.745407499999999</v>
      </c>
      <c r="Q18" s="5">
        <f t="shared" si="2"/>
        <v>184.56440750000002</v>
      </c>
      <c r="S18" s="5">
        <f t="shared" si="53"/>
        <v>5544.1409999999996</v>
      </c>
      <c r="T18" s="5">
        <f t="shared" si="27"/>
        <v>2719.9468925000001</v>
      </c>
      <c r="U18" s="5">
        <f t="shared" si="3"/>
        <v>8264.0878924999997</v>
      </c>
      <c r="W18" s="5">
        <f t="shared" si="54"/>
        <v>3338.643</v>
      </c>
      <c r="X18" s="5">
        <f t="shared" si="28"/>
        <v>1637.9330275</v>
      </c>
      <c r="Y18" s="5">
        <f t="shared" si="29"/>
        <v>4976.5760275000002</v>
      </c>
      <c r="AA18" s="5">
        <f t="shared" si="55"/>
        <v>24812.97</v>
      </c>
      <c r="AB18" s="5">
        <f t="shared" si="30"/>
        <v>12173.204225000001</v>
      </c>
      <c r="AC18" s="5">
        <f t="shared" si="4"/>
        <v>36986.174225000002</v>
      </c>
      <c r="AE18" s="5">
        <f t="shared" si="56"/>
        <v>7689.2939999999999</v>
      </c>
      <c r="AF18" s="5">
        <f t="shared" si="31"/>
        <v>3772.355595</v>
      </c>
      <c r="AG18" s="5">
        <f t="shared" si="5"/>
        <v>11461.649594999999</v>
      </c>
      <c r="AI18" s="5">
        <f t="shared" si="57"/>
        <v>14476.541999999999</v>
      </c>
      <c r="AJ18" s="5">
        <f t="shared" si="32"/>
        <v>7102.1688349999995</v>
      </c>
      <c r="AK18" s="5">
        <f t="shared" si="6"/>
        <v>21578.710834999998</v>
      </c>
      <c r="AM18" s="5">
        <f t="shared" si="58"/>
        <v>3065.5259999999998</v>
      </c>
      <c r="AN18" s="5">
        <f t="shared" si="33"/>
        <v>1503.9422549999999</v>
      </c>
      <c r="AO18" s="5">
        <f t="shared" si="7"/>
        <v>4569.4682549999998</v>
      </c>
      <c r="AQ18" s="5">
        <f t="shared" si="59"/>
        <v>54660.500999999997</v>
      </c>
      <c r="AR18" s="5">
        <f t="shared" si="34"/>
        <v>26816.356192499999</v>
      </c>
      <c r="AS18" s="5">
        <f t="shared" si="8"/>
        <v>81476.8571925</v>
      </c>
      <c r="AU18" s="5">
        <f t="shared" si="60"/>
        <v>25308.245999999999</v>
      </c>
      <c r="AV18" s="5">
        <f t="shared" si="35"/>
        <v>12416.185855</v>
      </c>
      <c r="AW18" s="5">
        <f t="shared" si="9"/>
        <v>37724.431855000003</v>
      </c>
      <c r="AY18" s="5">
        <f t="shared" si="61"/>
        <v>12120.852000000001</v>
      </c>
      <c r="AZ18" s="5">
        <f t="shared" si="36"/>
        <v>5946.4710100000002</v>
      </c>
      <c r="BA18" s="5">
        <f t="shared" si="10"/>
        <v>18067.32301</v>
      </c>
      <c r="BC18" s="5">
        <f t="shared" si="37"/>
        <v>1788.4470000000001</v>
      </c>
      <c r="BD18" s="5">
        <f t="shared" si="38"/>
        <v>877.40929750000009</v>
      </c>
      <c r="BE18" s="5">
        <f t="shared" si="11"/>
        <v>2665.8562975000004</v>
      </c>
      <c r="BG18" s="5">
        <f t="shared" si="62"/>
        <v>7929.3329999999996</v>
      </c>
      <c r="BH18" s="5">
        <f t="shared" si="39"/>
        <v>3890.1183524999997</v>
      </c>
      <c r="BI18" s="5">
        <f t="shared" si="12"/>
        <v>11819.4513525</v>
      </c>
      <c r="BK18" s="5">
        <f t="shared" si="63"/>
        <v>1092.021</v>
      </c>
      <c r="BL18" s="5">
        <f t="shared" si="40"/>
        <v>535.74379249999993</v>
      </c>
      <c r="BM18" s="5">
        <f t="shared" si="13"/>
        <v>1627.7647924999999</v>
      </c>
      <c r="BO18" s="5">
        <f t="shared" si="64"/>
        <v>22780.907999999999</v>
      </c>
      <c r="BP18" s="5">
        <f t="shared" si="41"/>
        <v>11176.27779</v>
      </c>
      <c r="BQ18" s="5">
        <f t="shared" si="14"/>
        <v>33957.185790000003</v>
      </c>
      <c r="BS18" s="5">
        <f t="shared" si="65"/>
        <v>4412.7839999999997</v>
      </c>
      <c r="BT18" s="5">
        <f t="shared" si="42"/>
        <v>2164.9049199999999</v>
      </c>
      <c r="BU18" s="5">
        <f t="shared" si="15"/>
        <v>6577.6889199999996</v>
      </c>
      <c r="BW18" s="5">
        <f t="shared" si="66"/>
        <v>5838.2669999999998</v>
      </c>
      <c r="BX18" s="5">
        <f t="shared" si="43"/>
        <v>2864.2446474999997</v>
      </c>
      <c r="BY18" s="5">
        <f t="shared" si="16"/>
        <v>8702.5116474999995</v>
      </c>
      <c r="CA18" s="5">
        <f t="shared" si="67"/>
        <v>18978.725999999999</v>
      </c>
      <c r="CB18" s="5">
        <f t="shared" si="44"/>
        <v>9310.9332549999999</v>
      </c>
      <c r="CC18" s="5">
        <f t="shared" si="17"/>
        <v>28289.659254999999</v>
      </c>
      <c r="CE18" s="5">
        <f t="shared" si="68"/>
        <v>11157.566999999999</v>
      </c>
      <c r="CF18" s="5">
        <f t="shared" si="45"/>
        <v>5473.8848974999992</v>
      </c>
      <c r="CG18" s="5">
        <f t="shared" si="18"/>
        <v>16631.451897499999</v>
      </c>
      <c r="CI18" s="5">
        <f t="shared" si="69"/>
        <v>12595.118999999999</v>
      </c>
      <c r="CJ18" s="5">
        <f t="shared" si="46"/>
        <v>6179.1456574999993</v>
      </c>
      <c r="CK18" s="5">
        <f t="shared" si="19"/>
        <v>18774.264657499996</v>
      </c>
      <c r="CM18" s="5">
        <f t="shared" si="70"/>
        <v>145826.15100000001</v>
      </c>
      <c r="CN18" s="5">
        <f t="shared" si="47"/>
        <v>71542.081317500008</v>
      </c>
      <c r="CO18" s="5">
        <f t="shared" si="20"/>
        <v>217368.23231750002</v>
      </c>
      <c r="CQ18" s="5">
        <f t="shared" si="71"/>
        <v>5369.3639999999996</v>
      </c>
      <c r="CR18" s="5">
        <f t="shared" si="48"/>
        <v>2634.2015699999997</v>
      </c>
      <c r="CS18" s="5">
        <f t="shared" si="21"/>
        <v>8003.5655699999988</v>
      </c>
      <c r="CU18" s="5">
        <f t="shared" si="72"/>
        <v>4752.951</v>
      </c>
      <c r="CV18" s="5">
        <f t="shared" si="49"/>
        <v>2331.7903175000001</v>
      </c>
      <c r="CW18" s="5">
        <f t="shared" si="22"/>
        <v>7084.7413175000002</v>
      </c>
    </row>
    <row r="19" spans="1:101" x14ac:dyDescent="0.2">
      <c r="A19" s="32">
        <v>43009</v>
      </c>
      <c r="B19" s="33"/>
      <c r="D19" s="3">
        <v>2081225</v>
      </c>
      <c r="E19" s="3">
        <f t="shared" si="23"/>
        <v>2081225</v>
      </c>
      <c r="H19" s="5">
        <f t="shared" si="24"/>
        <v>313686.39445000002</v>
      </c>
      <c r="I19" s="5">
        <f t="shared" si="0"/>
        <v>313686.39445000002</v>
      </c>
      <c r="L19" s="5">
        <f t="shared" si="25"/>
        <v>130397.90364</v>
      </c>
      <c r="M19" s="5">
        <f t="shared" si="1"/>
        <v>130397.90364</v>
      </c>
      <c r="P19" s="5">
        <f t="shared" si="26"/>
        <v>57.649932499999998</v>
      </c>
      <c r="Q19" s="5">
        <f t="shared" si="2"/>
        <v>57.649932499999998</v>
      </c>
      <c r="T19" s="5">
        <f t="shared" si="27"/>
        <v>2581.3433675000001</v>
      </c>
      <c r="U19" s="5">
        <f t="shared" si="3"/>
        <v>2581.3433675000001</v>
      </c>
      <c r="X19" s="5">
        <f t="shared" si="28"/>
        <v>1554.4669524999999</v>
      </c>
      <c r="Y19" s="5">
        <f t="shared" si="29"/>
        <v>1554.4669524999999</v>
      </c>
      <c r="AB19" s="5">
        <f t="shared" si="30"/>
        <v>11552.879975000002</v>
      </c>
      <c r="AC19" s="5">
        <f t="shared" si="4"/>
        <v>11552.879975000002</v>
      </c>
      <c r="AF19" s="5">
        <f t="shared" si="31"/>
        <v>3580.1232450000002</v>
      </c>
      <c r="AG19" s="5">
        <f t="shared" si="5"/>
        <v>3580.1232450000002</v>
      </c>
      <c r="AJ19" s="5">
        <f t="shared" si="32"/>
        <v>6740.2552850000002</v>
      </c>
      <c r="AK19" s="5">
        <f t="shared" si="6"/>
        <v>6740.2552850000002</v>
      </c>
      <c r="AN19" s="5">
        <f t="shared" si="33"/>
        <v>1427.3041049999999</v>
      </c>
      <c r="AO19" s="5">
        <f t="shared" si="7"/>
        <v>1427.3041049999999</v>
      </c>
      <c r="AR19" s="5">
        <f t="shared" si="34"/>
        <v>25449.843667499998</v>
      </c>
      <c r="AS19" s="5">
        <f t="shared" si="8"/>
        <v>25449.843667499998</v>
      </c>
      <c r="AV19" s="5">
        <f t="shared" si="35"/>
        <v>11783.479705</v>
      </c>
      <c r="AW19" s="5">
        <f t="shared" si="9"/>
        <v>11783.479705</v>
      </c>
      <c r="AZ19" s="5">
        <f t="shared" si="36"/>
        <v>5643.4497100000008</v>
      </c>
      <c r="BA19" s="5">
        <f t="shared" si="10"/>
        <v>5643.4497100000008</v>
      </c>
      <c r="BC19" s="5">
        <f t="shared" si="37"/>
        <v>0</v>
      </c>
      <c r="BD19" s="5">
        <f t="shared" si="38"/>
        <v>832.69812250000007</v>
      </c>
      <c r="BE19" s="5">
        <f t="shared" si="11"/>
        <v>832.69812250000007</v>
      </c>
      <c r="BH19" s="5">
        <f t="shared" si="39"/>
        <v>3691.8850275</v>
      </c>
      <c r="BI19" s="5">
        <f t="shared" si="12"/>
        <v>3691.8850275</v>
      </c>
      <c r="BL19" s="5">
        <f t="shared" si="40"/>
        <v>508.44326749999993</v>
      </c>
      <c r="BM19" s="5">
        <f t="shared" si="13"/>
        <v>508.44326749999993</v>
      </c>
      <c r="BP19" s="5">
        <f t="shared" si="41"/>
        <v>10606.755090000001</v>
      </c>
      <c r="BQ19" s="5">
        <f t="shared" si="14"/>
        <v>10606.755090000001</v>
      </c>
      <c r="BT19" s="5">
        <f t="shared" si="42"/>
        <v>2054.5853199999997</v>
      </c>
      <c r="BU19" s="5">
        <f t="shared" si="15"/>
        <v>2054.5853199999997</v>
      </c>
      <c r="BX19" s="5">
        <f t="shared" si="43"/>
        <v>2718.2879724999998</v>
      </c>
      <c r="BY19" s="5">
        <f t="shared" si="16"/>
        <v>2718.2879724999998</v>
      </c>
      <c r="CB19" s="5">
        <f t="shared" si="44"/>
        <v>8836.4651049999993</v>
      </c>
      <c r="CC19" s="5">
        <f t="shared" si="17"/>
        <v>8836.4651049999993</v>
      </c>
      <c r="CF19" s="5">
        <f t="shared" si="45"/>
        <v>5194.9457224999996</v>
      </c>
      <c r="CG19" s="5">
        <f t="shared" si="18"/>
        <v>5194.9457224999996</v>
      </c>
      <c r="CJ19" s="5">
        <f t="shared" si="46"/>
        <v>5864.2676824999999</v>
      </c>
      <c r="CK19" s="5">
        <f t="shared" si="19"/>
        <v>5864.2676824999999</v>
      </c>
      <c r="CN19" s="5">
        <f t="shared" si="47"/>
        <v>67896.427542500009</v>
      </c>
      <c r="CO19" s="5">
        <f t="shared" si="20"/>
        <v>67896.427542500009</v>
      </c>
      <c r="CR19" s="5">
        <f t="shared" si="48"/>
        <v>2499.96747</v>
      </c>
      <c r="CS19" s="5">
        <f t="shared" si="21"/>
        <v>2499.96747</v>
      </c>
      <c r="CV19" s="5">
        <f t="shared" si="49"/>
        <v>2212.9665425000003</v>
      </c>
      <c r="CW19" s="5">
        <f t="shared" si="22"/>
        <v>2212.9665425000003</v>
      </c>
    </row>
    <row r="20" spans="1:101" x14ac:dyDescent="0.2">
      <c r="A20" s="32">
        <v>43191</v>
      </c>
      <c r="C20" s="3">
        <v>4690000</v>
      </c>
      <c r="D20" s="3">
        <v>2081225</v>
      </c>
      <c r="E20" s="3">
        <f t="shared" si="23"/>
        <v>6771225</v>
      </c>
      <c r="G20" s="5">
        <f t="shared" si="50"/>
        <v>706886.18</v>
      </c>
      <c r="H20" s="5">
        <f t="shared" si="24"/>
        <v>313686.39445000002</v>
      </c>
      <c r="I20" s="5">
        <f t="shared" si="0"/>
        <v>1020572.5744500001</v>
      </c>
      <c r="K20" s="5">
        <f t="shared" si="51"/>
        <v>293849.136</v>
      </c>
      <c r="L20" s="5">
        <f t="shared" si="25"/>
        <v>130397.90364</v>
      </c>
      <c r="M20" s="5">
        <f t="shared" si="1"/>
        <v>424247.03963999997</v>
      </c>
      <c r="O20" s="5">
        <f t="shared" si="52"/>
        <v>129.91299999999998</v>
      </c>
      <c r="P20" s="5">
        <f t="shared" si="26"/>
        <v>57.649932499999998</v>
      </c>
      <c r="Q20" s="5">
        <f t="shared" si="2"/>
        <v>187.56293249999999</v>
      </c>
      <c r="S20" s="5">
        <f t="shared" si="53"/>
        <v>5817.0069999999996</v>
      </c>
      <c r="T20" s="5">
        <f t="shared" si="27"/>
        <v>2581.3433675000001</v>
      </c>
      <c r="U20" s="5">
        <f t="shared" si="3"/>
        <v>8398.3503674999993</v>
      </c>
      <c r="W20" s="5">
        <f t="shared" si="54"/>
        <v>3502.9609999999998</v>
      </c>
      <c r="X20" s="5">
        <f t="shared" si="28"/>
        <v>1554.4669524999999</v>
      </c>
      <c r="Y20" s="5">
        <f t="shared" si="29"/>
        <v>5057.4279525000002</v>
      </c>
      <c r="AA20" s="5">
        <f t="shared" si="55"/>
        <v>26034.190000000002</v>
      </c>
      <c r="AB20" s="5">
        <f t="shared" si="30"/>
        <v>11552.879975000002</v>
      </c>
      <c r="AC20" s="5">
        <f t="shared" si="4"/>
        <v>37587.069975000006</v>
      </c>
      <c r="AE20" s="5">
        <f t="shared" si="56"/>
        <v>8067.7380000000003</v>
      </c>
      <c r="AF20" s="5">
        <f t="shared" si="31"/>
        <v>3580.1232450000002</v>
      </c>
      <c r="AG20" s="5">
        <f t="shared" si="5"/>
        <v>11647.861245</v>
      </c>
      <c r="AI20" s="5">
        <f t="shared" si="57"/>
        <v>15189.034</v>
      </c>
      <c r="AJ20" s="5">
        <f t="shared" si="32"/>
        <v>6740.2552850000002</v>
      </c>
      <c r="AK20" s="5">
        <f t="shared" si="6"/>
        <v>21929.289284999999</v>
      </c>
      <c r="AM20" s="5">
        <f t="shared" si="58"/>
        <v>3216.402</v>
      </c>
      <c r="AN20" s="5">
        <f t="shared" si="33"/>
        <v>1427.3041049999999</v>
      </c>
      <c r="AO20" s="5">
        <f t="shared" si="7"/>
        <v>4643.7061050000002</v>
      </c>
      <c r="AQ20" s="5">
        <f t="shared" si="59"/>
        <v>57350.726999999999</v>
      </c>
      <c r="AR20" s="5">
        <f t="shared" si="34"/>
        <v>25449.843667499998</v>
      </c>
      <c r="AS20" s="5">
        <f t="shared" si="8"/>
        <v>82800.570667499996</v>
      </c>
      <c r="AU20" s="5">
        <f t="shared" si="60"/>
        <v>26553.842000000001</v>
      </c>
      <c r="AV20" s="5">
        <f t="shared" si="35"/>
        <v>11783.479705</v>
      </c>
      <c r="AW20" s="5">
        <f t="shared" si="9"/>
        <v>38337.321705000002</v>
      </c>
      <c r="AY20" s="5">
        <f t="shared" si="61"/>
        <v>12717.404</v>
      </c>
      <c r="AZ20" s="5">
        <f t="shared" si="36"/>
        <v>5643.4497100000008</v>
      </c>
      <c r="BA20" s="5">
        <f t="shared" si="10"/>
        <v>18360.853710000003</v>
      </c>
      <c r="BC20" s="5">
        <f t="shared" si="37"/>
        <v>1876.4690000000001</v>
      </c>
      <c r="BD20" s="5">
        <f t="shared" si="38"/>
        <v>832.69812250000007</v>
      </c>
      <c r="BE20" s="5">
        <f t="shared" si="11"/>
        <v>2709.1671225</v>
      </c>
      <c r="BG20" s="5">
        <f t="shared" si="62"/>
        <v>8319.5910000000003</v>
      </c>
      <c r="BH20" s="5">
        <f t="shared" si="39"/>
        <v>3691.8850275</v>
      </c>
      <c r="BI20" s="5">
        <f t="shared" si="12"/>
        <v>12011.476027500001</v>
      </c>
      <c r="BK20" s="5">
        <f t="shared" si="63"/>
        <v>1145.7669999999998</v>
      </c>
      <c r="BL20" s="5">
        <f t="shared" si="40"/>
        <v>508.44326749999993</v>
      </c>
      <c r="BM20" s="5">
        <f t="shared" si="13"/>
        <v>1654.2102674999996</v>
      </c>
      <c r="BO20" s="5">
        <f t="shared" si="64"/>
        <v>23902.116000000002</v>
      </c>
      <c r="BP20" s="5">
        <f t="shared" si="41"/>
        <v>10606.755090000001</v>
      </c>
      <c r="BQ20" s="5">
        <f t="shared" si="14"/>
        <v>34508.871090000001</v>
      </c>
      <c r="BS20" s="5">
        <f t="shared" si="65"/>
        <v>4629.9679999999998</v>
      </c>
      <c r="BT20" s="5">
        <f t="shared" si="42"/>
        <v>2054.5853199999997</v>
      </c>
      <c r="BU20" s="5">
        <f t="shared" si="15"/>
        <v>6684.5533199999991</v>
      </c>
      <c r="BW20" s="5">
        <f t="shared" si="66"/>
        <v>6125.6089999999995</v>
      </c>
      <c r="BX20" s="5">
        <f t="shared" si="43"/>
        <v>2718.2879724999998</v>
      </c>
      <c r="BY20" s="5">
        <f t="shared" si="16"/>
        <v>8843.8969724999988</v>
      </c>
      <c r="CA20" s="5">
        <f t="shared" si="67"/>
        <v>19912.802</v>
      </c>
      <c r="CB20" s="5">
        <f t="shared" si="44"/>
        <v>8836.4651049999993</v>
      </c>
      <c r="CC20" s="5">
        <f t="shared" si="17"/>
        <v>28749.267104999999</v>
      </c>
      <c r="CE20" s="5">
        <f t="shared" si="68"/>
        <v>11706.708999999999</v>
      </c>
      <c r="CF20" s="5">
        <f t="shared" si="45"/>
        <v>5194.9457224999996</v>
      </c>
      <c r="CG20" s="5">
        <f t="shared" si="18"/>
        <v>16901.654722499999</v>
      </c>
      <c r="CI20" s="5">
        <f t="shared" si="69"/>
        <v>13215.012999999999</v>
      </c>
      <c r="CJ20" s="5">
        <f t="shared" si="46"/>
        <v>5864.2676824999999</v>
      </c>
      <c r="CK20" s="5">
        <f t="shared" si="19"/>
        <v>19079.280682500001</v>
      </c>
      <c r="CM20" s="5">
        <f t="shared" si="70"/>
        <v>153003.277</v>
      </c>
      <c r="CN20" s="5">
        <f t="shared" si="47"/>
        <v>67896.427542500009</v>
      </c>
      <c r="CO20" s="5">
        <f t="shared" si="20"/>
        <v>220899.70454250003</v>
      </c>
      <c r="CQ20" s="5">
        <f t="shared" si="71"/>
        <v>5633.6279999999997</v>
      </c>
      <c r="CR20" s="5">
        <f t="shared" si="48"/>
        <v>2499.96747</v>
      </c>
      <c r="CS20" s="5">
        <f t="shared" si="21"/>
        <v>8133.5954700000002</v>
      </c>
      <c r="CU20" s="5">
        <f t="shared" si="72"/>
        <v>4986.8770000000004</v>
      </c>
      <c r="CV20" s="5">
        <f t="shared" si="49"/>
        <v>2212.9665425000003</v>
      </c>
      <c r="CW20" s="5">
        <f t="shared" si="22"/>
        <v>7199.8435425000007</v>
      </c>
    </row>
    <row r="21" spans="1:101" x14ac:dyDescent="0.2">
      <c r="A21" s="32">
        <v>43374</v>
      </c>
      <c r="D21" s="3">
        <v>1963975</v>
      </c>
      <c r="E21" s="3">
        <f t="shared" si="23"/>
        <v>1963975</v>
      </c>
      <c r="H21" s="5">
        <f t="shared" si="24"/>
        <v>296014.23995000008</v>
      </c>
      <c r="I21" s="5">
        <f t="shared" si="0"/>
        <v>296014.23995000008</v>
      </c>
      <c r="L21" s="5">
        <f t="shared" si="25"/>
        <v>123051.67524</v>
      </c>
      <c r="M21" s="5">
        <f t="shared" si="1"/>
        <v>123051.67524</v>
      </c>
      <c r="P21" s="5">
        <f t="shared" si="26"/>
        <v>54.4021075</v>
      </c>
      <c r="Q21" s="5">
        <f t="shared" si="2"/>
        <v>54.4021075</v>
      </c>
      <c r="T21" s="5">
        <f t="shared" si="27"/>
        <v>2435.9181924999998</v>
      </c>
      <c r="U21" s="5">
        <f t="shared" ref="U21:U46" si="73">S21+T21</f>
        <v>2435.9181924999998</v>
      </c>
      <c r="X21" s="5">
        <f t="shared" si="28"/>
        <v>1466.8929275</v>
      </c>
      <c r="Y21" s="5">
        <f t="shared" si="29"/>
        <v>1466.8929275</v>
      </c>
      <c r="AB21" s="5">
        <f t="shared" si="30"/>
        <v>10902.025225000001</v>
      </c>
      <c r="AC21" s="5">
        <f t="shared" si="4"/>
        <v>10902.025225000001</v>
      </c>
      <c r="AF21" s="5">
        <f t="shared" si="31"/>
        <v>3378.429795</v>
      </c>
      <c r="AG21" s="5">
        <f t="shared" si="5"/>
        <v>3378.429795</v>
      </c>
      <c r="AJ21" s="5">
        <f t="shared" si="32"/>
        <v>6360.5294349999995</v>
      </c>
      <c r="AK21" s="5">
        <f t="shared" si="6"/>
        <v>6360.5294349999995</v>
      </c>
      <c r="AN21" s="5">
        <f t="shared" si="33"/>
        <v>1346.894055</v>
      </c>
      <c r="AO21" s="5">
        <f t="shared" si="7"/>
        <v>1346.894055</v>
      </c>
      <c r="AR21" s="5">
        <f t="shared" si="34"/>
        <v>24016.0754925</v>
      </c>
      <c r="AS21" s="5">
        <f t="shared" si="8"/>
        <v>24016.0754925</v>
      </c>
      <c r="AV21" s="5">
        <f t="shared" si="35"/>
        <v>11119.633655</v>
      </c>
      <c r="AW21" s="5">
        <f t="shared" si="9"/>
        <v>11119.633655</v>
      </c>
      <c r="AZ21" s="5">
        <f t="shared" si="36"/>
        <v>5325.5146100000002</v>
      </c>
      <c r="BA21" s="5">
        <f t="shared" si="10"/>
        <v>5325.5146100000002</v>
      </c>
      <c r="BC21" s="5">
        <f t="shared" si="37"/>
        <v>0</v>
      </c>
      <c r="BD21" s="5">
        <f t="shared" si="38"/>
        <v>785.78639750000002</v>
      </c>
      <c r="BE21" s="5">
        <f t="shared" si="11"/>
        <v>785.78639750000002</v>
      </c>
      <c r="BH21" s="5">
        <f t="shared" si="39"/>
        <v>3483.8952525</v>
      </c>
      <c r="BI21" s="5">
        <f t="shared" si="12"/>
        <v>3483.8952525</v>
      </c>
      <c r="BL21" s="5">
        <f t="shared" si="40"/>
        <v>479.79909249999997</v>
      </c>
      <c r="BM21" s="5">
        <f t="shared" si="13"/>
        <v>479.79909249999997</v>
      </c>
      <c r="BP21" s="5">
        <f t="shared" si="41"/>
        <v>10009.20219</v>
      </c>
      <c r="BQ21" s="5">
        <f t="shared" si="14"/>
        <v>10009.20219</v>
      </c>
      <c r="BT21" s="5">
        <f t="shared" si="42"/>
        <v>1938.8361199999999</v>
      </c>
      <c r="BU21" s="5">
        <f t="shared" si="15"/>
        <v>1938.8361199999999</v>
      </c>
      <c r="BX21" s="5">
        <f t="shared" si="43"/>
        <v>2565.1477474999997</v>
      </c>
      <c r="BY21" s="5">
        <f t="shared" si="16"/>
        <v>2565.1477474999997</v>
      </c>
      <c r="CB21" s="5">
        <f t="shared" si="44"/>
        <v>8338.6450550000009</v>
      </c>
      <c r="CC21" s="5">
        <f t="shared" si="17"/>
        <v>8338.6450550000009</v>
      </c>
      <c r="CF21" s="5">
        <f t="shared" si="45"/>
        <v>4902.2779974999994</v>
      </c>
      <c r="CG21" s="5">
        <f t="shared" si="18"/>
        <v>4902.2779974999994</v>
      </c>
      <c r="CJ21" s="5">
        <f t="shared" si="46"/>
        <v>5533.8923574999999</v>
      </c>
      <c r="CK21" s="5">
        <f t="shared" si="19"/>
        <v>5533.8923574999999</v>
      </c>
      <c r="CN21" s="5">
        <f t="shared" si="47"/>
        <v>64071.345617500003</v>
      </c>
      <c r="CO21" s="5">
        <f t="shared" si="20"/>
        <v>64071.345617500003</v>
      </c>
      <c r="CR21" s="5">
        <f t="shared" si="48"/>
        <v>2359.1267699999999</v>
      </c>
      <c r="CS21" s="5">
        <f t="shared" si="21"/>
        <v>2359.1267699999999</v>
      </c>
      <c r="CV21" s="5">
        <f t="shared" si="49"/>
        <v>2088.2946175000002</v>
      </c>
      <c r="CW21" s="5">
        <f t="shared" si="22"/>
        <v>2088.2946175000002</v>
      </c>
    </row>
    <row r="22" spans="1:101" x14ac:dyDescent="0.2">
      <c r="A22" s="32">
        <v>43556</v>
      </c>
      <c r="C22" s="3">
        <v>4925000</v>
      </c>
      <c r="D22" s="3">
        <v>1963975</v>
      </c>
      <c r="E22" s="3">
        <f t="shared" si="23"/>
        <v>6888975</v>
      </c>
      <c r="G22" s="5">
        <f t="shared" si="50"/>
        <v>742305.84999999986</v>
      </c>
      <c r="H22" s="5">
        <f t="shared" si="24"/>
        <v>296014.23995000008</v>
      </c>
      <c r="I22" s="5">
        <f t="shared" si="0"/>
        <v>1038320.0899499999</v>
      </c>
      <c r="K22" s="5">
        <f t="shared" si="51"/>
        <v>308572.92</v>
      </c>
      <c r="L22" s="5">
        <f t="shared" si="25"/>
        <v>123051.67524</v>
      </c>
      <c r="M22" s="5">
        <f t="shared" si="1"/>
        <v>431624.59524</v>
      </c>
      <c r="O22" s="5">
        <f t="shared" si="52"/>
        <v>136.42249999999999</v>
      </c>
      <c r="P22" s="5">
        <f t="shared" si="26"/>
        <v>54.4021075</v>
      </c>
      <c r="Q22" s="5">
        <f t="shared" si="2"/>
        <v>190.82460749999998</v>
      </c>
      <c r="S22" s="5">
        <f t="shared" si="53"/>
        <v>6108.4775</v>
      </c>
      <c r="T22" s="5">
        <f t="shared" si="27"/>
        <v>2435.9181924999998</v>
      </c>
      <c r="U22" s="5">
        <f t="shared" si="73"/>
        <v>8544.3956925000002</v>
      </c>
      <c r="W22" s="5">
        <f t="shared" si="54"/>
        <v>3678.4825000000001</v>
      </c>
      <c r="X22" s="5">
        <f t="shared" si="28"/>
        <v>1466.8929275</v>
      </c>
      <c r="Y22" s="5">
        <f t="shared" si="29"/>
        <v>5145.3754275000001</v>
      </c>
      <c r="AA22" s="5">
        <f t="shared" si="55"/>
        <v>27338.675000000003</v>
      </c>
      <c r="AB22" s="5">
        <f t="shared" si="30"/>
        <v>10902.025225000001</v>
      </c>
      <c r="AC22" s="5">
        <f t="shared" si="4"/>
        <v>38240.700225000008</v>
      </c>
      <c r="AE22" s="5">
        <f t="shared" si="56"/>
        <v>8471.9850000000006</v>
      </c>
      <c r="AF22" s="5">
        <f t="shared" si="31"/>
        <v>3378.429795</v>
      </c>
      <c r="AG22" s="5">
        <f t="shared" si="5"/>
        <v>11850.414795000001</v>
      </c>
      <c r="AI22" s="5">
        <f t="shared" si="57"/>
        <v>15950.105</v>
      </c>
      <c r="AJ22" s="5">
        <f t="shared" si="32"/>
        <v>6360.5294349999995</v>
      </c>
      <c r="AK22" s="5">
        <f t="shared" si="6"/>
        <v>22310.634435</v>
      </c>
      <c r="AM22" s="5">
        <f t="shared" si="58"/>
        <v>3377.5650000000001</v>
      </c>
      <c r="AN22" s="5">
        <f t="shared" si="33"/>
        <v>1346.894055</v>
      </c>
      <c r="AO22" s="5">
        <f t="shared" si="7"/>
        <v>4724.4590550000003</v>
      </c>
      <c r="AQ22" s="5">
        <f t="shared" si="59"/>
        <v>60224.377499999995</v>
      </c>
      <c r="AR22" s="5">
        <f t="shared" si="34"/>
        <v>24016.0754925</v>
      </c>
      <c r="AS22" s="5">
        <f t="shared" si="8"/>
        <v>84240.452992499995</v>
      </c>
      <c r="AU22" s="5">
        <f t="shared" si="60"/>
        <v>27884.364999999998</v>
      </c>
      <c r="AV22" s="5">
        <f t="shared" si="35"/>
        <v>11119.633655</v>
      </c>
      <c r="AW22" s="5">
        <f t="shared" si="9"/>
        <v>39003.998654999996</v>
      </c>
      <c r="AY22" s="5">
        <f t="shared" si="61"/>
        <v>13354.630000000001</v>
      </c>
      <c r="AZ22" s="5">
        <f t="shared" si="36"/>
        <v>5325.5146100000002</v>
      </c>
      <c r="BA22" s="5">
        <f t="shared" si="10"/>
        <v>18680.144610000003</v>
      </c>
      <c r="BC22" s="5">
        <f t="shared" si="37"/>
        <v>1970.4925000000001</v>
      </c>
      <c r="BD22" s="5">
        <f t="shared" si="38"/>
        <v>785.78639750000002</v>
      </c>
      <c r="BE22" s="5">
        <f t="shared" si="11"/>
        <v>2756.2788975000003</v>
      </c>
      <c r="BG22" s="5">
        <f t="shared" si="62"/>
        <v>8736.4575000000004</v>
      </c>
      <c r="BH22" s="5">
        <f t="shared" si="39"/>
        <v>3483.8952525</v>
      </c>
      <c r="BI22" s="5">
        <f t="shared" si="12"/>
        <v>12220.352752500001</v>
      </c>
      <c r="BK22" s="5">
        <f t="shared" si="63"/>
        <v>1203.1774999999998</v>
      </c>
      <c r="BL22" s="5">
        <f t="shared" si="40"/>
        <v>479.79909249999997</v>
      </c>
      <c r="BM22" s="5">
        <f t="shared" si="13"/>
        <v>1682.9765924999997</v>
      </c>
      <c r="BO22" s="5">
        <f t="shared" si="64"/>
        <v>25099.77</v>
      </c>
      <c r="BP22" s="5">
        <f t="shared" si="41"/>
        <v>10009.20219</v>
      </c>
      <c r="BQ22" s="5">
        <f t="shared" si="14"/>
        <v>35108.97219</v>
      </c>
      <c r="BS22" s="5">
        <f t="shared" si="65"/>
        <v>4861.96</v>
      </c>
      <c r="BT22" s="5">
        <f t="shared" si="42"/>
        <v>1938.8361199999999</v>
      </c>
      <c r="BU22" s="5">
        <f t="shared" si="15"/>
        <v>6800.79612</v>
      </c>
      <c r="BW22" s="5">
        <f t="shared" si="66"/>
        <v>6432.5424999999996</v>
      </c>
      <c r="BX22" s="5">
        <f t="shared" si="43"/>
        <v>2565.1477474999997</v>
      </c>
      <c r="BY22" s="5">
        <f t="shared" si="16"/>
        <v>8997.6902474999988</v>
      </c>
      <c r="CA22" s="5">
        <f t="shared" si="67"/>
        <v>20910.564999999999</v>
      </c>
      <c r="CB22" s="5">
        <f t="shared" si="44"/>
        <v>8338.6450550000009</v>
      </c>
      <c r="CC22" s="5">
        <f t="shared" si="17"/>
        <v>29249.210055</v>
      </c>
      <c r="CE22" s="5">
        <f t="shared" si="68"/>
        <v>12293.2925</v>
      </c>
      <c r="CF22" s="5">
        <f t="shared" si="45"/>
        <v>4902.2779974999994</v>
      </c>
      <c r="CG22" s="5">
        <f t="shared" si="18"/>
        <v>17195.570497499997</v>
      </c>
      <c r="CI22" s="5">
        <f t="shared" si="69"/>
        <v>13877.172499999999</v>
      </c>
      <c r="CJ22" s="5">
        <f t="shared" si="46"/>
        <v>5533.8923574999999</v>
      </c>
      <c r="CK22" s="5">
        <f t="shared" si="19"/>
        <v>19411.064857499998</v>
      </c>
      <c r="CM22" s="5">
        <f t="shared" si="70"/>
        <v>160669.7525</v>
      </c>
      <c r="CN22" s="5">
        <f t="shared" si="47"/>
        <v>64071.345617500003</v>
      </c>
      <c r="CO22" s="5">
        <f t="shared" si="20"/>
        <v>224741.09811750002</v>
      </c>
      <c r="CQ22" s="5">
        <f t="shared" si="71"/>
        <v>5915.91</v>
      </c>
      <c r="CR22" s="5">
        <f t="shared" si="48"/>
        <v>2359.1267699999999</v>
      </c>
      <c r="CS22" s="5">
        <f t="shared" si="21"/>
        <v>8275.0367699999988</v>
      </c>
      <c r="CU22" s="5">
        <f t="shared" si="72"/>
        <v>5236.7525000000005</v>
      </c>
      <c r="CV22" s="5">
        <f t="shared" si="49"/>
        <v>2088.2946175000002</v>
      </c>
      <c r="CW22" s="5">
        <f t="shared" si="22"/>
        <v>7325.0471175000002</v>
      </c>
    </row>
    <row r="23" spans="1:101" x14ac:dyDescent="0.2">
      <c r="A23" s="32">
        <v>43739</v>
      </c>
      <c r="D23" s="3">
        <v>1840850</v>
      </c>
      <c r="E23" s="3">
        <f t="shared" si="23"/>
        <v>1840850</v>
      </c>
      <c r="H23" s="5">
        <f t="shared" si="24"/>
        <v>277456.59370000003</v>
      </c>
      <c r="I23" s="5">
        <f t="shared" si="0"/>
        <v>277456.59370000003</v>
      </c>
      <c r="L23" s="5">
        <f t="shared" si="25"/>
        <v>115337.35223999999</v>
      </c>
      <c r="M23" s="5">
        <f t="shared" si="1"/>
        <v>115337.35223999999</v>
      </c>
      <c r="P23" s="5">
        <f t="shared" si="26"/>
        <v>50.991544999999995</v>
      </c>
      <c r="Q23" s="5">
        <f t="shared" si="2"/>
        <v>50.991544999999995</v>
      </c>
      <c r="T23" s="5">
        <f t="shared" si="27"/>
        <v>2283.2062550000001</v>
      </c>
      <c r="U23" s="5">
        <f t="shared" si="73"/>
        <v>2283.2062550000001</v>
      </c>
      <c r="X23" s="5">
        <f t="shared" si="28"/>
        <v>1374.930865</v>
      </c>
      <c r="Y23" s="5">
        <f t="shared" si="29"/>
        <v>1374.930865</v>
      </c>
      <c r="AB23" s="5">
        <f t="shared" si="30"/>
        <v>10218.558350000001</v>
      </c>
      <c r="AC23" s="5">
        <f t="shared" si="4"/>
        <v>10218.558350000001</v>
      </c>
      <c r="AF23" s="5">
        <f t="shared" si="31"/>
        <v>3166.6301699999999</v>
      </c>
      <c r="AG23" s="5">
        <f t="shared" si="5"/>
        <v>3166.6301699999999</v>
      </c>
      <c r="AJ23" s="5">
        <f t="shared" si="32"/>
        <v>5961.7768099999994</v>
      </c>
      <c r="AK23" s="5">
        <f t="shared" si="6"/>
        <v>5961.7768099999994</v>
      </c>
      <c r="AN23" s="5">
        <f t="shared" si="33"/>
        <v>1262.4549299999999</v>
      </c>
      <c r="AO23" s="5">
        <f t="shared" si="7"/>
        <v>1262.4549299999999</v>
      </c>
      <c r="AR23" s="5">
        <f t="shared" si="34"/>
        <v>22510.466054999997</v>
      </c>
      <c r="AS23" s="5">
        <f t="shared" si="8"/>
        <v>22510.466054999997</v>
      </c>
      <c r="AV23" s="5">
        <f t="shared" si="35"/>
        <v>10422.524529999999</v>
      </c>
      <c r="AW23" s="5">
        <f t="shared" si="9"/>
        <v>10422.524529999999</v>
      </c>
      <c r="AZ23" s="5">
        <f t="shared" si="36"/>
        <v>4991.6488600000002</v>
      </c>
      <c r="BA23" s="5">
        <f t="shared" si="10"/>
        <v>4991.6488600000002</v>
      </c>
      <c r="BC23" s="5">
        <f t="shared" si="37"/>
        <v>0</v>
      </c>
      <c r="BD23" s="5">
        <f t="shared" si="38"/>
        <v>736.52408500000001</v>
      </c>
      <c r="BE23" s="5">
        <f t="shared" si="11"/>
        <v>736.52408500000001</v>
      </c>
      <c r="BH23" s="5">
        <f t="shared" si="39"/>
        <v>3265.483815</v>
      </c>
      <c r="BI23" s="5">
        <f t="shared" si="12"/>
        <v>3265.483815</v>
      </c>
      <c r="BL23" s="5">
        <f t="shared" si="40"/>
        <v>449.71965499999993</v>
      </c>
      <c r="BM23" s="5">
        <f t="shared" si="13"/>
        <v>449.71965499999993</v>
      </c>
      <c r="BP23" s="5">
        <f t="shared" si="41"/>
        <v>9381.7079400000002</v>
      </c>
      <c r="BQ23" s="5">
        <f t="shared" si="14"/>
        <v>9381.7079400000002</v>
      </c>
      <c r="BT23" s="5">
        <f t="shared" si="42"/>
        <v>1817.28712</v>
      </c>
      <c r="BU23" s="5">
        <f t="shared" si="15"/>
        <v>1817.28712</v>
      </c>
      <c r="BX23" s="5">
        <f t="shared" si="43"/>
        <v>2404.3341849999997</v>
      </c>
      <c r="BY23" s="5">
        <f t="shared" si="16"/>
        <v>2404.3341849999997</v>
      </c>
      <c r="CB23" s="5">
        <f t="shared" si="44"/>
        <v>7815.8809300000003</v>
      </c>
      <c r="CC23" s="5">
        <f t="shared" si="17"/>
        <v>7815.8809300000003</v>
      </c>
      <c r="CF23" s="5">
        <f t="shared" si="45"/>
        <v>4594.9456849999997</v>
      </c>
      <c r="CG23" s="5">
        <f t="shared" si="18"/>
        <v>4594.9456849999997</v>
      </c>
      <c r="CJ23" s="5">
        <f t="shared" si="46"/>
        <v>5186.9630449999995</v>
      </c>
      <c r="CK23" s="5">
        <f t="shared" si="19"/>
        <v>5186.9630449999995</v>
      </c>
      <c r="CN23" s="5">
        <f t="shared" si="47"/>
        <v>60054.601804999998</v>
      </c>
      <c r="CO23" s="5">
        <f t="shared" si="20"/>
        <v>60054.601804999998</v>
      </c>
      <c r="CR23" s="5">
        <f t="shared" si="48"/>
        <v>2211.2290199999998</v>
      </c>
      <c r="CS23" s="5">
        <f t="shared" si="21"/>
        <v>2211.2290199999998</v>
      </c>
      <c r="CV23" s="5">
        <f t="shared" si="49"/>
        <v>1957.3758050000001</v>
      </c>
      <c r="CW23" s="5">
        <f t="shared" si="22"/>
        <v>1957.3758050000001</v>
      </c>
    </row>
    <row r="24" spans="1:101" x14ac:dyDescent="0.2">
      <c r="A24" s="32">
        <v>43922</v>
      </c>
      <c r="C24" s="3">
        <v>5170000</v>
      </c>
      <c r="D24" s="3">
        <v>1840850</v>
      </c>
      <c r="E24" s="3">
        <f t="shared" si="23"/>
        <v>7010850</v>
      </c>
      <c r="G24" s="5">
        <f t="shared" si="50"/>
        <v>779232.74000000011</v>
      </c>
      <c r="H24" s="5">
        <f t="shared" si="24"/>
        <v>277456.59370000003</v>
      </c>
      <c r="I24" s="5">
        <f t="shared" si="0"/>
        <v>1056689.3337000001</v>
      </c>
      <c r="K24" s="5">
        <f t="shared" si="51"/>
        <v>323923.24800000002</v>
      </c>
      <c r="L24" s="5">
        <f t="shared" si="25"/>
        <v>115337.35223999999</v>
      </c>
      <c r="M24" s="5">
        <f t="shared" si="1"/>
        <v>439260.60024</v>
      </c>
      <c r="O24" s="5">
        <f t="shared" si="52"/>
        <v>143.209</v>
      </c>
      <c r="P24" s="5">
        <f t="shared" si="26"/>
        <v>50.991544999999995</v>
      </c>
      <c r="Q24" s="5">
        <f t="shared" si="2"/>
        <v>194.20054500000001</v>
      </c>
      <c r="S24" s="5">
        <f t="shared" si="53"/>
        <v>6412.3509999999997</v>
      </c>
      <c r="T24" s="5">
        <f t="shared" si="27"/>
        <v>2283.2062550000001</v>
      </c>
      <c r="U24" s="5">
        <f t="shared" si="73"/>
        <v>8695.5572549999997</v>
      </c>
      <c r="W24" s="5">
        <f t="shared" si="54"/>
        <v>3861.473</v>
      </c>
      <c r="X24" s="5">
        <f t="shared" si="28"/>
        <v>1374.930865</v>
      </c>
      <c r="Y24" s="5">
        <f t="shared" si="29"/>
        <v>5236.4038650000002</v>
      </c>
      <c r="AA24" s="5">
        <f t="shared" si="55"/>
        <v>28698.670000000002</v>
      </c>
      <c r="AB24" s="5">
        <f t="shared" si="30"/>
        <v>10218.558350000001</v>
      </c>
      <c r="AC24" s="5">
        <f t="shared" si="4"/>
        <v>38917.228350000005</v>
      </c>
      <c r="AE24" s="5">
        <f t="shared" si="56"/>
        <v>8893.4340000000011</v>
      </c>
      <c r="AF24" s="5">
        <f t="shared" si="31"/>
        <v>3166.6301699999999</v>
      </c>
      <c r="AG24" s="5">
        <f t="shared" si="5"/>
        <v>12060.064170000001</v>
      </c>
      <c r="AI24" s="5">
        <f t="shared" si="57"/>
        <v>16743.561999999998</v>
      </c>
      <c r="AJ24" s="5">
        <f t="shared" si="32"/>
        <v>5961.7768099999994</v>
      </c>
      <c r="AK24" s="5">
        <f t="shared" si="6"/>
        <v>22705.338809999997</v>
      </c>
      <c r="AM24" s="5">
        <f t="shared" si="58"/>
        <v>3545.5859999999998</v>
      </c>
      <c r="AN24" s="5">
        <f t="shared" si="33"/>
        <v>1262.4549299999999</v>
      </c>
      <c r="AO24" s="5">
        <f t="shared" si="7"/>
        <v>4808.0409299999992</v>
      </c>
      <c r="AQ24" s="5">
        <f t="shared" si="59"/>
        <v>63220.310999999994</v>
      </c>
      <c r="AR24" s="5">
        <f t="shared" si="34"/>
        <v>22510.466054999997</v>
      </c>
      <c r="AS24" s="5">
        <f t="shared" si="8"/>
        <v>85730.777054999984</v>
      </c>
      <c r="AU24" s="5">
        <f t="shared" si="60"/>
        <v>29271.505999999998</v>
      </c>
      <c r="AV24" s="5">
        <f t="shared" si="35"/>
        <v>10422.524529999999</v>
      </c>
      <c r="AW24" s="5">
        <f t="shared" si="9"/>
        <v>39694.030529999996</v>
      </c>
      <c r="AY24" s="5">
        <f t="shared" si="61"/>
        <v>14018.972000000002</v>
      </c>
      <c r="AZ24" s="5">
        <f t="shared" si="36"/>
        <v>4991.6488600000002</v>
      </c>
      <c r="BA24" s="5">
        <f t="shared" si="10"/>
        <v>19010.620860000003</v>
      </c>
      <c r="BC24" s="5">
        <f t="shared" si="37"/>
        <v>2068.5170000000003</v>
      </c>
      <c r="BD24" s="5">
        <f t="shared" si="38"/>
        <v>736.52408500000001</v>
      </c>
      <c r="BE24" s="5">
        <f t="shared" si="11"/>
        <v>2805.0410850000003</v>
      </c>
      <c r="BG24" s="5">
        <f t="shared" si="62"/>
        <v>9171.0630000000001</v>
      </c>
      <c r="BH24" s="5">
        <f t="shared" si="39"/>
        <v>3265.483815</v>
      </c>
      <c r="BI24" s="5">
        <f t="shared" si="12"/>
        <v>12436.546815</v>
      </c>
      <c r="BK24" s="5">
        <f t="shared" si="63"/>
        <v>1263.0309999999999</v>
      </c>
      <c r="BL24" s="5">
        <f t="shared" si="40"/>
        <v>449.71965499999993</v>
      </c>
      <c r="BM24" s="5">
        <f t="shared" si="13"/>
        <v>1712.7506549999998</v>
      </c>
      <c r="BO24" s="5">
        <f t="shared" si="64"/>
        <v>26348.387999999999</v>
      </c>
      <c r="BP24" s="5">
        <f t="shared" si="41"/>
        <v>9381.7079400000002</v>
      </c>
      <c r="BQ24" s="5">
        <f t="shared" si="14"/>
        <v>35730.095939999999</v>
      </c>
      <c r="BS24" s="5">
        <f t="shared" si="65"/>
        <v>5103.8239999999996</v>
      </c>
      <c r="BT24" s="5">
        <f t="shared" si="42"/>
        <v>1817.28712</v>
      </c>
      <c r="BU24" s="5">
        <f t="shared" si="15"/>
        <v>6921.1111199999996</v>
      </c>
      <c r="BW24" s="5">
        <f t="shared" si="66"/>
        <v>6752.5369999999994</v>
      </c>
      <c r="BX24" s="5">
        <f t="shared" si="43"/>
        <v>2404.3341849999997</v>
      </c>
      <c r="BY24" s="5">
        <f t="shared" si="16"/>
        <v>9156.871185</v>
      </c>
      <c r="CA24" s="5">
        <f t="shared" si="67"/>
        <v>21950.786</v>
      </c>
      <c r="CB24" s="5">
        <f t="shared" si="44"/>
        <v>7815.8809300000003</v>
      </c>
      <c r="CC24" s="5">
        <f t="shared" si="17"/>
        <v>29766.666929999999</v>
      </c>
      <c r="CE24" s="5">
        <f t="shared" si="68"/>
        <v>12904.837</v>
      </c>
      <c r="CF24" s="5">
        <f t="shared" si="45"/>
        <v>4594.9456849999997</v>
      </c>
      <c r="CG24" s="5">
        <f t="shared" si="18"/>
        <v>17499.782684999998</v>
      </c>
      <c r="CI24" s="5">
        <f t="shared" si="69"/>
        <v>14567.508999999998</v>
      </c>
      <c r="CJ24" s="5">
        <f t="shared" si="46"/>
        <v>5186.9630449999995</v>
      </c>
      <c r="CK24" s="5">
        <f t="shared" si="19"/>
        <v>19754.472044999999</v>
      </c>
      <c r="CM24" s="5">
        <f t="shared" si="70"/>
        <v>168662.46100000001</v>
      </c>
      <c r="CN24" s="5">
        <f t="shared" si="47"/>
        <v>60054.601804999998</v>
      </c>
      <c r="CO24" s="5">
        <f t="shared" si="20"/>
        <v>228717.06280499999</v>
      </c>
      <c r="CQ24" s="5">
        <f t="shared" si="71"/>
        <v>6210.2039999999997</v>
      </c>
      <c r="CR24" s="5">
        <f t="shared" si="48"/>
        <v>2211.2290199999998</v>
      </c>
      <c r="CS24" s="5">
        <f t="shared" si="21"/>
        <v>8421.4330200000004</v>
      </c>
      <c r="CU24" s="5">
        <f t="shared" si="72"/>
        <v>5497.2610000000004</v>
      </c>
      <c r="CV24" s="5">
        <f t="shared" si="49"/>
        <v>1957.3758050000001</v>
      </c>
      <c r="CW24" s="5">
        <f t="shared" si="22"/>
        <v>7454.6368050000001</v>
      </c>
    </row>
    <row r="25" spans="1:101" x14ac:dyDescent="0.2">
      <c r="A25" s="32">
        <v>44105</v>
      </c>
      <c r="D25" s="3">
        <v>1711600</v>
      </c>
      <c r="E25" s="3">
        <f t="shared" si="23"/>
        <v>1711600</v>
      </c>
      <c r="H25" s="5">
        <f t="shared" si="24"/>
        <v>257975.77520000006</v>
      </c>
      <c r="I25" s="5">
        <f t="shared" si="0"/>
        <v>257975.77520000006</v>
      </c>
      <c r="L25" s="5">
        <f t="shared" si="25"/>
        <v>107239.27103999999</v>
      </c>
      <c r="M25" s="5">
        <f t="shared" si="1"/>
        <v>107239.27103999999</v>
      </c>
      <c r="P25" s="5">
        <f t="shared" si="26"/>
        <v>47.411319999999996</v>
      </c>
      <c r="Q25" s="5">
        <f t="shared" si="2"/>
        <v>47.411319999999996</v>
      </c>
      <c r="T25" s="5">
        <f t="shared" si="27"/>
        <v>2122.8974800000001</v>
      </c>
      <c r="U25" s="5">
        <f t="shared" si="73"/>
        <v>2122.8974800000001</v>
      </c>
      <c r="X25" s="5">
        <f t="shared" si="28"/>
        <v>1278.3940399999999</v>
      </c>
      <c r="Y25" s="5">
        <f t="shared" si="29"/>
        <v>1278.3940399999999</v>
      </c>
      <c r="AB25" s="5">
        <f t="shared" si="30"/>
        <v>9501.0915999999997</v>
      </c>
      <c r="AC25" s="5">
        <f t="shared" si="4"/>
        <v>9501.0915999999997</v>
      </c>
      <c r="AF25" s="5">
        <f t="shared" si="31"/>
        <v>2944.29432</v>
      </c>
      <c r="AG25" s="5">
        <f t="shared" si="5"/>
        <v>2944.29432</v>
      </c>
      <c r="AJ25" s="5">
        <f t="shared" si="32"/>
        <v>5543.1877599999998</v>
      </c>
      <c r="AK25" s="5">
        <f t="shared" si="6"/>
        <v>5543.1877599999998</v>
      </c>
      <c r="AN25" s="5">
        <f t="shared" si="33"/>
        <v>1173.81528</v>
      </c>
      <c r="AO25" s="5">
        <f t="shared" si="7"/>
        <v>1173.81528</v>
      </c>
      <c r="AR25" s="5">
        <f t="shared" si="34"/>
        <v>20929.958279999999</v>
      </c>
      <c r="AS25" s="5">
        <f t="shared" si="8"/>
        <v>20929.958279999999</v>
      </c>
      <c r="AV25" s="5">
        <f t="shared" si="35"/>
        <v>9690.7368800000004</v>
      </c>
      <c r="AW25" s="5">
        <f t="shared" si="9"/>
        <v>9690.7368800000004</v>
      </c>
      <c r="AZ25" s="5">
        <f t="shared" si="36"/>
        <v>4641.1745600000004</v>
      </c>
      <c r="BA25" s="5">
        <f t="shared" si="10"/>
        <v>4641.1745600000004</v>
      </c>
      <c r="BC25" s="5">
        <f t="shared" si="37"/>
        <v>0</v>
      </c>
      <c r="BD25" s="5">
        <f t="shared" si="38"/>
        <v>684.81116000000009</v>
      </c>
      <c r="BE25" s="5">
        <f t="shared" si="11"/>
        <v>684.81116000000009</v>
      </c>
      <c r="BH25" s="5">
        <f t="shared" si="39"/>
        <v>3036.2072399999997</v>
      </c>
      <c r="BI25" s="5">
        <f t="shared" si="12"/>
        <v>3036.2072399999997</v>
      </c>
      <c r="BL25" s="5">
        <f t="shared" si="40"/>
        <v>418.14387999999997</v>
      </c>
      <c r="BM25" s="5">
        <f t="shared" si="13"/>
        <v>418.14387999999997</v>
      </c>
      <c r="BP25" s="5">
        <f t="shared" si="41"/>
        <v>8722.9982400000008</v>
      </c>
      <c r="BQ25" s="5">
        <f t="shared" si="14"/>
        <v>8722.9982400000008</v>
      </c>
      <c r="BT25" s="5">
        <f t="shared" si="42"/>
        <v>1689.6915199999999</v>
      </c>
      <c r="BU25" s="5">
        <f t="shared" si="15"/>
        <v>1689.6915199999999</v>
      </c>
      <c r="BX25" s="5">
        <f t="shared" si="43"/>
        <v>2235.5207599999999</v>
      </c>
      <c r="BY25" s="5">
        <f t="shared" si="16"/>
        <v>2235.5207599999999</v>
      </c>
      <c r="CB25" s="5">
        <f t="shared" si="44"/>
        <v>7267.1112800000001</v>
      </c>
      <c r="CC25" s="5">
        <f t="shared" si="17"/>
        <v>7267.1112800000001</v>
      </c>
      <c r="CF25" s="5">
        <f t="shared" si="45"/>
        <v>4272.3247599999995</v>
      </c>
      <c r="CG25" s="5">
        <f t="shared" si="18"/>
        <v>4272.3247599999995</v>
      </c>
      <c r="CJ25" s="5">
        <f t="shared" si="46"/>
        <v>4822.7753199999997</v>
      </c>
      <c r="CK25" s="5">
        <f t="shared" si="19"/>
        <v>4822.7753199999997</v>
      </c>
      <c r="CN25" s="5">
        <f t="shared" si="47"/>
        <v>55838.040280000001</v>
      </c>
      <c r="CO25" s="5">
        <f t="shared" si="20"/>
        <v>55838.040280000001</v>
      </c>
      <c r="CR25" s="5">
        <f t="shared" si="48"/>
        <v>2055.9739199999999</v>
      </c>
      <c r="CS25" s="5">
        <f t="shared" si="21"/>
        <v>2055.9739199999999</v>
      </c>
      <c r="CV25" s="5">
        <f t="shared" si="49"/>
        <v>1819.9442800000002</v>
      </c>
      <c r="CW25" s="5">
        <f t="shared" si="22"/>
        <v>1819.9442800000002</v>
      </c>
    </row>
    <row r="26" spans="1:101" x14ac:dyDescent="0.2">
      <c r="A26" s="32">
        <v>44287</v>
      </c>
      <c r="C26" s="3">
        <v>5430000</v>
      </c>
      <c r="D26" s="3">
        <v>1711600</v>
      </c>
      <c r="E26" s="3">
        <f t="shared" si="23"/>
        <v>7141600</v>
      </c>
      <c r="G26" s="5">
        <f t="shared" si="50"/>
        <v>818420.46000000008</v>
      </c>
      <c r="H26" s="5">
        <f t="shared" si="24"/>
        <v>257975.77520000006</v>
      </c>
      <c r="I26" s="5">
        <f t="shared" si="0"/>
        <v>1076396.2352000002</v>
      </c>
      <c r="K26" s="5">
        <f t="shared" si="51"/>
        <v>340213.39199999999</v>
      </c>
      <c r="L26" s="5">
        <f t="shared" si="25"/>
        <v>107239.27103999999</v>
      </c>
      <c r="M26" s="5">
        <f t="shared" si="1"/>
        <v>447452.66304000001</v>
      </c>
      <c r="O26" s="5">
        <f t="shared" si="52"/>
        <v>150.411</v>
      </c>
      <c r="P26" s="5">
        <f t="shared" si="26"/>
        <v>47.411319999999996</v>
      </c>
      <c r="Q26" s="5">
        <f t="shared" si="2"/>
        <v>197.82231999999999</v>
      </c>
      <c r="S26" s="5">
        <f t="shared" si="53"/>
        <v>6734.8289999999997</v>
      </c>
      <c r="T26" s="5">
        <f t="shared" si="27"/>
        <v>2122.8974800000001</v>
      </c>
      <c r="U26" s="5">
        <f t="shared" si="73"/>
        <v>8857.7264799999994</v>
      </c>
      <c r="W26" s="5">
        <f t="shared" si="54"/>
        <v>4055.6669999999999</v>
      </c>
      <c r="X26" s="5">
        <f t="shared" si="28"/>
        <v>1278.3940399999999</v>
      </c>
      <c r="Y26" s="5">
        <f t="shared" si="29"/>
        <v>5334.0610399999996</v>
      </c>
      <c r="AA26" s="5">
        <f t="shared" si="55"/>
        <v>30141.93</v>
      </c>
      <c r="AB26" s="5">
        <f t="shared" si="30"/>
        <v>9501.0915999999997</v>
      </c>
      <c r="AC26" s="5">
        <f t="shared" si="4"/>
        <v>39643.0216</v>
      </c>
      <c r="AE26" s="5">
        <f t="shared" si="56"/>
        <v>9340.6859999999997</v>
      </c>
      <c r="AF26" s="5">
        <f t="shared" si="31"/>
        <v>2944.29432</v>
      </c>
      <c r="AG26" s="5">
        <f t="shared" si="5"/>
        <v>12284.980319999999</v>
      </c>
      <c r="AI26" s="5">
        <f t="shared" si="57"/>
        <v>17585.597999999998</v>
      </c>
      <c r="AJ26" s="5">
        <f t="shared" si="32"/>
        <v>5543.1877599999998</v>
      </c>
      <c r="AK26" s="5">
        <f t="shared" si="6"/>
        <v>23128.785759999999</v>
      </c>
      <c r="AM26" s="5">
        <f t="shared" si="58"/>
        <v>3723.8939999999998</v>
      </c>
      <c r="AN26" s="5">
        <f t="shared" si="33"/>
        <v>1173.81528</v>
      </c>
      <c r="AO26" s="5">
        <f t="shared" si="7"/>
        <v>4897.70928</v>
      </c>
      <c r="AQ26" s="5">
        <f t="shared" si="59"/>
        <v>66399.668999999994</v>
      </c>
      <c r="AR26" s="5">
        <f t="shared" si="34"/>
        <v>20929.958279999999</v>
      </c>
      <c r="AS26" s="5">
        <f t="shared" si="8"/>
        <v>87329.627279999986</v>
      </c>
      <c r="AU26" s="5">
        <f t="shared" si="60"/>
        <v>30743.574000000001</v>
      </c>
      <c r="AV26" s="5">
        <f t="shared" si="35"/>
        <v>9690.7368800000004</v>
      </c>
      <c r="AW26" s="5">
        <f t="shared" si="9"/>
        <v>40434.310880000005</v>
      </c>
      <c r="AY26" s="5">
        <f t="shared" si="61"/>
        <v>14723.988000000001</v>
      </c>
      <c r="AZ26" s="5">
        <f t="shared" si="36"/>
        <v>4641.1745600000004</v>
      </c>
      <c r="BA26" s="5">
        <f t="shared" si="10"/>
        <v>19365.162560000001</v>
      </c>
      <c r="BC26" s="5">
        <f t="shared" si="37"/>
        <v>2172.5430000000001</v>
      </c>
      <c r="BD26" s="5">
        <f t="shared" si="38"/>
        <v>684.81116000000009</v>
      </c>
      <c r="BE26" s="5">
        <f t="shared" si="11"/>
        <v>2857.3541600000003</v>
      </c>
      <c r="BG26" s="5">
        <f t="shared" si="62"/>
        <v>9632.277</v>
      </c>
      <c r="BH26" s="5">
        <f t="shared" si="39"/>
        <v>3036.2072399999997</v>
      </c>
      <c r="BI26" s="5">
        <f t="shared" si="12"/>
        <v>12668.48424</v>
      </c>
      <c r="BK26" s="5">
        <f t="shared" si="63"/>
        <v>1326.549</v>
      </c>
      <c r="BL26" s="5">
        <f t="shared" si="40"/>
        <v>418.14387999999997</v>
      </c>
      <c r="BM26" s="5">
        <f t="shared" si="13"/>
        <v>1744.6928800000001</v>
      </c>
      <c r="BO26" s="5">
        <f t="shared" si="64"/>
        <v>27673.452000000001</v>
      </c>
      <c r="BP26" s="5">
        <f t="shared" si="41"/>
        <v>8722.9982400000008</v>
      </c>
      <c r="BQ26" s="5">
        <f t="shared" si="14"/>
        <v>36396.450240000006</v>
      </c>
      <c r="BS26" s="5">
        <f t="shared" si="65"/>
        <v>5360.4959999999992</v>
      </c>
      <c r="BT26" s="5">
        <f t="shared" si="42"/>
        <v>1689.6915199999999</v>
      </c>
      <c r="BU26" s="5">
        <f t="shared" si="15"/>
        <v>7050.1875199999995</v>
      </c>
      <c r="BW26" s="5">
        <f t="shared" si="66"/>
        <v>7092.1229999999996</v>
      </c>
      <c r="BX26" s="5">
        <f t="shared" si="43"/>
        <v>2235.5207599999999</v>
      </c>
      <c r="BY26" s="5">
        <f t="shared" si="16"/>
        <v>9327.643759999999</v>
      </c>
      <c r="CA26" s="5">
        <f t="shared" si="67"/>
        <v>23054.694</v>
      </c>
      <c r="CB26" s="5">
        <f t="shared" si="44"/>
        <v>7267.1112800000001</v>
      </c>
      <c r="CC26" s="5">
        <f t="shared" si="17"/>
        <v>30321.80528</v>
      </c>
      <c r="CE26" s="5">
        <f t="shared" si="68"/>
        <v>13553.822999999999</v>
      </c>
      <c r="CF26" s="5">
        <f t="shared" si="45"/>
        <v>4272.3247599999995</v>
      </c>
      <c r="CG26" s="5">
        <f t="shared" si="18"/>
        <v>17826.14776</v>
      </c>
      <c r="CI26" s="5">
        <f t="shared" si="69"/>
        <v>15300.110999999999</v>
      </c>
      <c r="CJ26" s="5">
        <f t="shared" si="46"/>
        <v>4822.7753199999997</v>
      </c>
      <c r="CK26" s="5">
        <f t="shared" si="19"/>
        <v>20122.886319999998</v>
      </c>
      <c r="CM26" s="5">
        <f t="shared" si="70"/>
        <v>177144.519</v>
      </c>
      <c r="CN26" s="5">
        <f t="shared" si="47"/>
        <v>55838.040280000001</v>
      </c>
      <c r="CO26" s="5">
        <f t="shared" si="20"/>
        <v>232982.55927999999</v>
      </c>
      <c r="CQ26" s="5">
        <f t="shared" si="71"/>
        <v>6522.5159999999996</v>
      </c>
      <c r="CR26" s="5">
        <f t="shared" si="48"/>
        <v>2055.9739199999999</v>
      </c>
      <c r="CS26" s="5">
        <f t="shared" si="21"/>
        <v>8578.48992</v>
      </c>
      <c r="CU26" s="5">
        <f t="shared" si="72"/>
        <v>5773.719000000001</v>
      </c>
      <c r="CV26" s="5">
        <f t="shared" si="49"/>
        <v>1819.9442800000002</v>
      </c>
      <c r="CW26" s="5">
        <f t="shared" si="22"/>
        <v>7593.6632800000007</v>
      </c>
    </row>
    <row r="27" spans="1:101" x14ac:dyDescent="0.2">
      <c r="A27" s="32">
        <v>44470</v>
      </c>
      <c r="D27" s="3">
        <v>1575850</v>
      </c>
      <c r="E27" s="3">
        <f t="shared" si="23"/>
        <v>1575850</v>
      </c>
      <c r="H27" s="5">
        <f t="shared" si="24"/>
        <v>237515.26369999998</v>
      </c>
      <c r="I27" s="5">
        <f t="shared" si="0"/>
        <v>237515.26369999998</v>
      </c>
      <c r="L27" s="5">
        <f t="shared" si="25"/>
        <v>98733.936239999995</v>
      </c>
      <c r="M27" s="5">
        <f t="shared" si="1"/>
        <v>98733.936239999995</v>
      </c>
      <c r="P27" s="5">
        <f t="shared" si="26"/>
        <v>43.651044999999996</v>
      </c>
      <c r="Q27" s="5">
        <f t="shared" si="2"/>
        <v>43.651044999999996</v>
      </c>
      <c r="T27" s="5">
        <f t="shared" si="27"/>
        <v>1954.5267549999999</v>
      </c>
      <c r="U27" s="5">
        <f t="shared" si="73"/>
        <v>1954.5267549999999</v>
      </c>
      <c r="X27" s="5">
        <f t="shared" si="28"/>
        <v>1177.0023650000001</v>
      </c>
      <c r="Y27" s="5">
        <f t="shared" si="29"/>
        <v>1177.0023650000001</v>
      </c>
      <c r="AB27" s="5">
        <f t="shared" si="30"/>
        <v>8747.5433499999999</v>
      </c>
      <c r="AC27" s="5">
        <f t="shared" si="4"/>
        <v>8747.5433499999999</v>
      </c>
      <c r="AF27" s="5">
        <f t="shared" si="31"/>
        <v>2710.7771700000003</v>
      </c>
      <c r="AG27" s="5">
        <f t="shared" si="5"/>
        <v>2710.7771700000003</v>
      </c>
      <c r="AJ27" s="5">
        <f t="shared" si="32"/>
        <v>5103.54781</v>
      </c>
      <c r="AK27" s="5">
        <f t="shared" si="6"/>
        <v>5103.54781</v>
      </c>
      <c r="AN27" s="5">
        <f t="shared" si="33"/>
        <v>1080.71793</v>
      </c>
      <c r="AO27" s="5">
        <f t="shared" si="7"/>
        <v>1080.71793</v>
      </c>
      <c r="AR27" s="5">
        <f t="shared" si="34"/>
        <v>19269.966554999999</v>
      </c>
      <c r="AS27" s="5">
        <f t="shared" si="8"/>
        <v>19269.966554999999</v>
      </c>
      <c r="AV27" s="5">
        <f t="shared" si="35"/>
        <v>8922.1475300000002</v>
      </c>
      <c r="AW27" s="5">
        <f t="shared" si="9"/>
        <v>8922.1475300000002</v>
      </c>
      <c r="AZ27" s="5">
        <f t="shared" si="36"/>
        <v>4273.0748600000006</v>
      </c>
      <c r="BA27" s="5">
        <f t="shared" si="10"/>
        <v>4273.0748600000006</v>
      </c>
      <c r="BC27" s="5">
        <f t="shared" si="37"/>
        <v>0</v>
      </c>
      <c r="BD27" s="5">
        <f t="shared" si="38"/>
        <v>630.49758500000007</v>
      </c>
      <c r="BE27" s="5">
        <f t="shared" si="11"/>
        <v>630.49758500000007</v>
      </c>
      <c r="BH27" s="5">
        <f t="shared" si="39"/>
        <v>2795.4003149999999</v>
      </c>
      <c r="BI27" s="5">
        <f t="shared" si="12"/>
        <v>2795.4003149999999</v>
      </c>
      <c r="BL27" s="5">
        <f t="shared" si="40"/>
        <v>384.98015499999997</v>
      </c>
      <c r="BM27" s="5">
        <f t="shared" si="13"/>
        <v>384.98015499999997</v>
      </c>
      <c r="BP27" s="5">
        <f t="shared" si="41"/>
        <v>8031.16194</v>
      </c>
      <c r="BQ27" s="5">
        <f t="shared" si="14"/>
        <v>8031.16194</v>
      </c>
      <c r="BT27" s="5">
        <f t="shared" si="42"/>
        <v>1555.6791199999998</v>
      </c>
      <c r="BU27" s="5">
        <f t="shared" si="15"/>
        <v>1555.6791199999998</v>
      </c>
      <c r="BX27" s="5">
        <f t="shared" si="43"/>
        <v>2058.2176850000001</v>
      </c>
      <c r="BY27" s="5">
        <f t="shared" si="16"/>
        <v>2058.2176850000001</v>
      </c>
      <c r="CB27" s="5">
        <f t="shared" si="44"/>
        <v>6690.7439300000005</v>
      </c>
      <c r="CC27" s="5">
        <f t="shared" si="17"/>
        <v>6690.7439300000005</v>
      </c>
      <c r="CF27" s="5">
        <f t="shared" si="45"/>
        <v>3933.4791849999997</v>
      </c>
      <c r="CG27" s="5">
        <f t="shared" si="18"/>
        <v>3933.4791849999997</v>
      </c>
      <c r="CJ27" s="5">
        <f t="shared" si="46"/>
        <v>4440.2725449999998</v>
      </c>
      <c r="CK27" s="5">
        <f t="shared" si="19"/>
        <v>4440.2725449999998</v>
      </c>
      <c r="CN27" s="5">
        <f t="shared" si="47"/>
        <v>51409.427305000005</v>
      </c>
      <c r="CO27" s="5">
        <f t="shared" si="20"/>
        <v>51409.427305000005</v>
      </c>
      <c r="CR27" s="5">
        <f t="shared" si="48"/>
        <v>1892.9110199999998</v>
      </c>
      <c r="CS27" s="5">
        <f t="shared" si="21"/>
        <v>1892.9110199999998</v>
      </c>
      <c r="CV27" s="5">
        <f t="shared" si="49"/>
        <v>1675.6013050000001</v>
      </c>
      <c r="CW27" s="5">
        <f t="shared" si="22"/>
        <v>1675.6013050000001</v>
      </c>
    </row>
    <row r="28" spans="1:101" x14ac:dyDescent="0.2">
      <c r="A28" s="32">
        <v>44652</v>
      </c>
      <c r="C28" s="3">
        <v>5705000</v>
      </c>
      <c r="D28" s="3">
        <v>1575850</v>
      </c>
      <c r="E28" s="3">
        <f t="shared" si="23"/>
        <v>7280850</v>
      </c>
      <c r="G28" s="5">
        <f t="shared" si="50"/>
        <v>859869.00999999989</v>
      </c>
      <c r="H28" s="5">
        <f t="shared" si="24"/>
        <v>237515.26369999998</v>
      </c>
      <c r="I28" s="5">
        <f t="shared" si="0"/>
        <v>1097384.2736999998</v>
      </c>
      <c r="K28" s="5">
        <f t="shared" si="51"/>
        <v>357443.35200000001</v>
      </c>
      <c r="L28" s="5">
        <f t="shared" si="25"/>
        <v>98733.936239999995</v>
      </c>
      <c r="M28" s="5">
        <f t="shared" si="1"/>
        <v>456177.28824000002</v>
      </c>
      <c r="O28" s="5">
        <f t="shared" si="52"/>
        <v>158.02850000000001</v>
      </c>
      <c r="P28" s="5">
        <f t="shared" si="26"/>
        <v>43.651044999999996</v>
      </c>
      <c r="Q28" s="5">
        <f t="shared" si="2"/>
        <v>201.67954500000002</v>
      </c>
      <c r="S28" s="5">
        <f t="shared" si="53"/>
        <v>7075.9115000000002</v>
      </c>
      <c r="T28" s="5">
        <f t="shared" si="27"/>
        <v>1954.5267549999999</v>
      </c>
      <c r="U28" s="5">
        <f t="shared" si="73"/>
        <v>9030.4382550000009</v>
      </c>
      <c r="W28" s="5">
        <f t="shared" si="54"/>
        <v>4261.0645000000004</v>
      </c>
      <c r="X28" s="5">
        <f t="shared" si="28"/>
        <v>1177.0023650000001</v>
      </c>
      <c r="Y28" s="5">
        <f t="shared" si="29"/>
        <v>5438.0668650000007</v>
      </c>
      <c r="AA28" s="5">
        <f t="shared" si="55"/>
        <v>31668.455000000002</v>
      </c>
      <c r="AB28" s="5">
        <f t="shared" si="30"/>
        <v>8747.5433499999999</v>
      </c>
      <c r="AC28" s="5">
        <f t="shared" si="4"/>
        <v>40415.998350000002</v>
      </c>
      <c r="AE28" s="5">
        <f t="shared" si="56"/>
        <v>9813.741</v>
      </c>
      <c r="AF28" s="5">
        <f t="shared" si="31"/>
        <v>2710.7771700000003</v>
      </c>
      <c r="AG28" s="5">
        <f t="shared" si="5"/>
        <v>12524.518169999999</v>
      </c>
      <c r="AI28" s="5">
        <f t="shared" si="57"/>
        <v>18476.213</v>
      </c>
      <c r="AJ28" s="5">
        <f t="shared" si="32"/>
        <v>5103.54781</v>
      </c>
      <c r="AK28" s="5">
        <f t="shared" si="6"/>
        <v>23579.76081</v>
      </c>
      <c r="AM28" s="5">
        <f t="shared" si="58"/>
        <v>3912.489</v>
      </c>
      <c r="AN28" s="5">
        <f t="shared" si="33"/>
        <v>1080.71793</v>
      </c>
      <c r="AO28" s="5">
        <f t="shared" si="7"/>
        <v>4993.2069300000003</v>
      </c>
      <c r="AQ28" s="5">
        <f t="shared" si="59"/>
        <v>69762.451499999996</v>
      </c>
      <c r="AR28" s="5">
        <f t="shared" si="34"/>
        <v>19269.966554999999</v>
      </c>
      <c r="AS28" s="5">
        <f t="shared" si="8"/>
        <v>89032.418054999987</v>
      </c>
      <c r="AU28" s="5">
        <f t="shared" si="60"/>
        <v>32300.569</v>
      </c>
      <c r="AV28" s="5">
        <f t="shared" si="35"/>
        <v>8922.1475300000002</v>
      </c>
      <c r="AW28" s="5">
        <f t="shared" si="9"/>
        <v>41222.716529999998</v>
      </c>
      <c r="AY28" s="5">
        <f t="shared" si="61"/>
        <v>15469.678000000002</v>
      </c>
      <c r="AZ28" s="5">
        <f t="shared" si="36"/>
        <v>4273.0748600000006</v>
      </c>
      <c r="BA28" s="5">
        <f t="shared" si="10"/>
        <v>19742.752860000001</v>
      </c>
      <c r="BC28" s="5">
        <f t="shared" si="37"/>
        <v>2282.5705000000003</v>
      </c>
      <c r="BD28" s="5">
        <f t="shared" si="38"/>
        <v>630.49758500000007</v>
      </c>
      <c r="BE28" s="5">
        <f t="shared" si="11"/>
        <v>2913.0680850000003</v>
      </c>
      <c r="BG28" s="5">
        <f t="shared" si="62"/>
        <v>10120.0995</v>
      </c>
      <c r="BH28" s="5">
        <f t="shared" si="39"/>
        <v>2795.4003149999999</v>
      </c>
      <c r="BI28" s="5">
        <f t="shared" si="12"/>
        <v>12915.499814999999</v>
      </c>
      <c r="BK28" s="5">
        <f t="shared" si="63"/>
        <v>1393.7314999999999</v>
      </c>
      <c r="BL28" s="5">
        <f t="shared" si="40"/>
        <v>384.98015499999997</v>
      </c>
      <c r="BM28" s="5">
        <f t="shared" si="13"/>
        <v>1778.7116549999998</v>
      </c>
      <c r="BO28" s="5">
        <f t="shared" si="64"/>
        <v>29074.962</v>
      </c>
      <c r="BP28" s="5">
        <f t="shared" si="41"/>
        <v>8031.16194</v>
      </c>
      <c r="BQ28" s="5">
        <f t="shared" si="14"/>
        <v>37106.123939999998</v>
      </c>
      <c r="BS28" s="5">
        <f t="shared" si="65"/>
        <v>5631.9759999999997</v>
      </c>
      <c r="BT28" s="5">
        <f t="shared" si="42"/>
        <v>1555.6791199999998</v>
      </c>
      <c r="BU28" s="5">
        <f t="shared" si="15"/>
        <v>7187.6551199999994</v>
      </c>
      <c r="BW28" s="5">
        <f t="shared" si="66"/>
        <v>7451.3004999999994</v>
      </c>
      <c r="BX28" s="5">
        <f t="shared" si="43"/>
        <v>2058.2176850000001</v>
      </c>
      <c r="BY28" s="5">
        <f t="shared" si="16"/>
        <v>9509.518184999999</v>
      </c>
      <c r="CA28" s="5">
        <f t="shared" si="67"/>
        <v>24222.289000000001</v>
      </c>
      <c r="CB28" s="5">
        <f t="shared" si="44"/>
        <v>6690.7439300000005</v>
      </c>
      <c r="CC28" s="5">
        <f t="shared" si="17"/>
        <v>30913.032930000001</v>
      </c>
      <c r="CE28" s="5">
        <f t="shared" si="68"/>
        <v>14240.250499999998</v>
      </c>
      <c r="CF28" s="5">
        <f t="shared" si="45"/>
        <v>3933.4791849999997</v>
      </c>
      <c r="CG28" s="5">
        <f t="shared" si="18"/>
        <v>18173.729684999998</v>
      </c>
      <c r="CI28" s="5">
        <f t="shared" si="69"/>
        <v>16074.978499999999</v>
      </c>
      <c r="CJ28" s="5">
        <f t="shared" si="46"/>
        <v>4440.2725449999998</v>
      </c>
      <c r="CK28" s="5">
        <f t="shared" si="19"/>
        <v>20515.251044999997</v>
      </c>
      <c r="CM28" s="5">
        <f t="shared" si="70"/>
        <v>186115.9265</v>
      </c>
      <c r="CN28" s="5">
        <f t="shared" si="47"/>
        <v>51409.427305000005</v>
      </c>
      <c r="CO28" s="5">
        <f t="shared" si="20"/>
        <v>237525.35380500002</v>
      </c>
      <c r="CQ28" s="5">
        <f t="shared" si="71"/>
        <v>6852.8459999999995</v>
      </c>
      <c r="CR28" s="5">
        <f t="shared" si="48"/>
        <v>1892.9110199999998</v>
      </c>
      <c r="CS28" s="5">
        <f t="shared" si="21"/>
        <v>8745.7570199999991</v>
      </c>
      <c r="CU28" s="5">
        <f t="shared" si="72"/>
        <v>6066.1265000000003</v>
      </c>
      <c r="CV28" s="5">
        <f t="shared" si="49"/>
        <v>1675.6013050000001</v>
      </c>
      <c r="CW28" s="5">
        <f t="shared" si="22"/>
        <v>7741.7278050000004</v>
      </c>
    </row>
    <row r="29" spans="1:101" x14ac:dyDescent="0.2">
      <c r="A29" s="32">
        <v>44835</v>
      </c>
      <c r="D29" s="3">
        <v>1433225</v>
      </c>
      <c r="E29" s="3">
        <f t="shared" si="23"/>
        <v>1433225</v>
      </c>
      <c r="H29" s="5">
        <f t="shared" si="24"/>
        <v>216018.53845000002</v>
      </c>
      <c r="I29" s="5">
        <f t="shared" si="0"/>
        <v>216018.53845000002</v>
      </c>
      <c r="L29" s="5">
        <f t="shared" si="25"/>
        <v>89797.852440000002</v>
      </c>
      <c r="M29" s="5">
        <f t="shared" si="1"/>
        <v>89797.852440000002</v>
      </c>
      <c r="P29" s="5">
        <f t="shared" si="26"/>
        <v>39.700332500000002</v>
      </c>
      <c r="Q29" s="5">
        <f t="shared" si="2"/>
        <v>39.700332500000002</v>
      </c>
      <c r="T29" s="5">
        <f t="shared" si="27"/>
        <v>1777.6289675</v>
      </c>
      <c r="U29" s="5">
        <f t="shared" si="73"/>
        <v>1777.6289675</v>
      </c>
      <c r="X29" s="5">
        <f t="shared" si="28"/>
        <v>1070.4757525</v>
      </c>
      <c r="Y29" s="5">
        <f t="shared" si="29"/>
        <v>1070.4757525</v>
      </c>
      <c r="AB29" s="5">
        <f t="shared" si="30"/>
        <v>7955.831975000001</v>
      </c>
      <c r="AC29" s="5">
        <f t="shared" si="4"/>
        <v>7955.831975000001</v>
      </c>
      <c r="AF29" s="5">
        <f t="shared" si="31"/>
        <v>2465.4336450000001</v>
      </c>
      <c r="AG29" s="5">
        <f t="shared" si="5"/>
        <v>2465.4336450000001</v>
      </c>
      <c r="AJ29" s="5">
        <f t="shared" si="32"/>
        <v>4641.6424850000003</v>
      </c>
      <c r="AK29" s="5">
        <f t="shared" si="6"/>
        <v>4641.6424850000003</v>
      </c>
      <c r="AN29" s="5">
        <f t="shared" si="33"/>
        <v>982.90570500000001</v>
      </c>
      <c r="AO29" s="5">
        <f t="shared" si="7"/>
        <v>982.90570500000001</v>
      </c>
      <c r="AR29" s="5">
        <f t="shared" si="34"/>
        <v>17525.905267499998</v>
      </c>
      <c r="AS29" s="5">
        <f t="shared" si="8"/>
        <v>17525.905267499998</v>
      </c>
      <c r="AV29" s="5">
        <f t="shared" si="35"/>
        <v>8114.6333049999994</v>
      </c>
      <c r="AW29" s="5">
        <f t="shared" si="9"/>
        <v>8114.6333049999994</v>
      </c>
      <c r="AZ29" s="5">
        <f t="shared" si="36"/>
        <v>3886.3329100000001</v>
      </c>
      <c r="BA29" s="5">
        <f t="shared" si="10"/>
        <v>3886.3329100000001</v>
      </c>
      <c r="BC29" s="5">
        <f t="shared" si="37"/>
        <v>0</v>
      </c>
      <c r="BD29" s="5">
        <f t="shared" si="38"/>
        <v>573.43332250000003</v>
      </c>
      <c r="BE29" s="5">
        <f t="shared" si="11"/>
        <v>573.43332250000003</v>
      </c>
      <c r="BH29" s="5">
        <f t="shared" si="39"/>
        <v>2542.3978274999999</v>
      </c>
      <c r="BI29" s="5">
        <f t="shared" si="12"/>
        <v>2542.3978274999999</v>
      </c>
      <c r="BL29" s="5">
        <f t="shared" si="40"/>
        <v>350.13686749999994</v>
      </c>
      <c r="BM29" s="5">
        <f t="shared" si="13"/>
        <v>350.13686749999994</v>
      </c>
      <c r="BP29" s="5">
        <f t="shared" si="41"/>
        <v>7304.2878900000005</v>
      </c>
      <c r="BQ29" s="5">
        <f t="shared" si="14"/>
        <v>7304.2878900000005</v>
      </c>
      <c r="BT29" s="5">
        <f t="shared" si="42"/>
        <v>1414.8797199999999</v>
      </c>
      <c r="BU29" s="5">
        <f t="shared" si="15"/>
        <v>1414.8797199999999</v>
      </c>
      <c r="BX29" s="5">
        <f t="shared" si="43"/>
        <v>1871.9351724999999</v>
      </c>
      <c r="BY29" s="5">
        <f t="shared" si="16"/>
        <v>1871.9351724999999</v>
      </c>
      <c r="CB29" s="5">
        <f t="shared" si="44"/>
        <v>6085.1867050000001</v>
      </c>
      <c r="CC29" s="5">
        <f t="shared" si="17"/>
        <v>6085.1867050000001</v>
      </c>
      <c r="CF29" s="5">
        <f t="shared" si="45"/>
        <v>3577.4729224999996</v>
      </c>
      <c r="CG29" s="5">
        <f t="shared" si="18"/>
        <v>3577.4729224999996</v>
      </c>
      <c r="CJ29" s="5">
        <f t="shared" si="46"/>
        <v>4038.3980824999999</v>
      </c>
      <c r="CK29" s="5">
        <f t="shared" si="19"/>
        <v>4038.3980824999999</v>
      </c>
      <c r="CN29" s="5">
        <f t="shared" si="47"/>
        <v>46756.529142500003</v>
      </c>
      <c r="CO29" s="5">
        <f t="shared" si="20"/>
        <v>46756.529142500003</v>
      </c>
      <c r="CR29" s="5">
        <f t="shared" si="48"/>
        <v>1721.5898699999998</v>
      </c>
      <c r="CS29" s="5">
        <f t="shared" si="21"/>
        <v>1721.5898699999998</v>
      </c>
      <c r="CV29" s="5">
        <f t="shared" si="49"/>
        <v>1523.9481425000001</v>
      </c>
      <c r="CW29" s="5">
        <f t="shared" si="22"/>
        <v>1523.9481425000001</v>
      </c>
    </row>
    <row r="30" spans="1:101" x14ac:dyDescent="0.2">
      <c r="A30" s="32">
        <v>45017</v>
      </c>
      <c r="C30" s="3">
        <v>5990000</v>
      </c>
      <c r="D30" s="3">
        <v>1433225</v>
      </c>
      <c r="E30" s="3">
        <f t="shared" si="23"/>
        <v>7423225</v>
      </c>
      <c r="G30" s="5">
        <f t="shared" si="50"/>
        <v>902824.78</v>
      </c>
      <c r="H30" s="5">
        <f t="shared" si="24"/>
        <v>216018.53845000002</v>
      </c>
      <c r="I30" s="5">
        <f t="shared" si="0"/>
        <v>1118843.3184500001</v>
      </c>
      <c r="K30" s="5">
        <f t="shared" si="51"/>
        <v>375299.85599999997</v>
      </c>
      <c r="L30" s="5">
        <f t="shared" si="25"/>
        <v>89797.852440000002</v>
      </c>
      <c r="M30" s="5">
        <f t="shared" si="1"/>
        <v>465097.70843999996</v>
      </c>
      <c r="O30" s="5">
        <f t="shared" si="52"/>
        <v>165.923</v>
      </c>
      <c r="P30" s="5">
        <f t="shared" si="26"/>
        <v>39.700332500000002</v>
      </c>
      <c r="Q30" s="5">
        <f t="shared" si="2"/>
        <v>205.6233325</v>
      </c>
      <c r="S30" s="5">
        <f t="shared" si="53"/>
        <v>7429.3969999999999</v>
      </c>
      <c r="T30" s="5">
        <f t="shared" si="27"/>
        <v>1777.6289675</v>
      </c>
      <c r="U30" s="5">
        <f t="shared" si="73"/>
        <v>9207.0259674999998</v>
      </c>
      <c r="W30" s="5">
        <f t="shared" si="54"/>
        <v>4473.9309999999996</v>
      </c>
      <c r="X30" s="5">
        <f t="shared" si="28"/>
        <v>1070.4757525</v>
      </c>
      <c r="Y30" s="5">
        <f t="shared" si="29"/>
        <v>5544.4067524999991</v>
      </c>
      <c r="AA30" s="5">
        <f t="shared" si="55"/>
        <v>33250.490000000005</v>
      </c>
      <c r="AB30" s="5">
        <f t="shared" si="30"/>
        <v>7955.831975000001</v>
      </c>
      <c r="AC30" s="5">
        <f t="shared" si="4"/>
        <v>41206.321975000006</v>
      </c>
      <c r="AE30" s="5">
        <f t="shared" si="56"/>
        <v>10303.998</v>
      </c>
      <c r="AF30" s="5">
        <f t="shared" si="31"/>
        <v>2465.4336450000001</v>
      </c>
      <c r="AG30" s="5">
        <f t="shared" si="5"/>
        <v>12769.431645000001</v>
      </c>
      <c r="AI30" s="5">
        <f t="shared" si="57"/>
        <v>19399.214</v>
      </c>
      <c r="AJ30" s="5">
        <f t="shared" si="32"/>
        <v>4641.6424850000003</v>
      </c>
      <c r="AK30" s="5">
        <f t="shared" si="6"/>
        <v>24040.856485</v>
      </c>
      <c r="AM30" s="5">
        <f t="shared" si="58"/>
        <v>4107.942</v>
      </c>
      <c r="AN30" s="5">
        <f t="shared" si="33"/>
        <v>982.90570500000001</v>
      </c>
      <c r="AO30" s="5">
        <f t="shared" si="7"/>
        <v>5090.8477050000001</v>
      </c>
      <c r="AQ30" s="5">
        <f t="shared" si="59"/>
        <v>73247.516999999993</v>
      </c>
      <c r="AR30" s="5">
        <f t="shared" si="34"/>
        <v>17525.905267499998</v>
      </c>
      <c r="AS30" s="5">
        <f t="shared" si="8"/>
        <v>90773.422267499991</v>
      </c>
      <c r="AU30" s="5">
        <f t="shared" si="60"/>
        <v>33914.182000000001</v>
      </c>
      <c r="AV30" s="5">
        <f t="shared" si="35"/>
        <v>8114.6333049999994</v>
      </c>
      <c r="AW30" s="5">
        <f t="shared" si="9"/>
        <v>42028.815304999996</v>
      </c>
      <c r="AY30" s="5">
        <f t="shared" si="61"/>
        <v>16242.484</v>
      </c>
      <c r="AZ30" s="5">
        <f t="shared" si="36"/>
        <v>3886.3329100000001</v>
      </c>
      <c r="BA30" s="5">
        <f t="shared" si="10"/>
        <v>20128.816910000001</v>
      </c>
      <c r="BC30" s="5">
        <f t="shared" si="37"/>
        <v>2396.5990000000002</v>
      </c>
      <c r="BD30" s="5">
        <f t="shared" si="38"/>
        <v>573.43332250000003</v>
      </c>
      <c r="BE30" s="5">
        <f t="shared" si="11"/>
        <v>2970.0323225000002</v>
      </c>
      <c r="BG30" s="5">
        <f t="shared" si="62"/>
        <v>10625.661</v>
      </c>
      <c r="BH30" s="5">
        <f t="shared" si="39"/>
        <v>2542.3978274999999</v>
      </c>
      <c r="BI30" s="5">
        <f t="shared" si="12"/>
        <v>13168.058827500001</v>
      </c>
      <c r="BK30" s="5">
        <f t="shared" si="63"/>
        <v>1463.3569999999997</v>
      </c>
      <c r="BL30" s="5">
        <f t="shared" si="40"/>
        <v>350.13686749999994</v>
      </c>
      <c r="BM30" s="5">
        <f t="shared" si="13"/>
        <v>1813.4938674999996</v>
      </c>
      <c r="BO30" s="5">
        <f t="shared" si="64"/>
        <v>30527.436000000002</v>
      </c>
      <c r="BP30" s="5">
        <f t="shared" si="41"/>
        <v>7304.2878900000005</v>
      </c>
      <c r="BQ30" s="5">
        <f t="shared" si="14"/>
        <v>37831.723890000001</v>
      </c>
      <c r="BS30" s="5">
        <f t="shared" si="65"/>
        <v>5913.3279999999995</v>
      </c>
      <c r="BT30" s="5">
        <f t="shared" si="42"/>
        <v>1414.8797199999999</v>
      </c>
      <c r="BU30" s="5">
        <f t="shared" si="15"/>
        <v>7328.2077199999994</v>
      </c>
      <c r="BW30" s="5">
        <f t="shared" si="66"/>
        <v>7823.5389999999998</v>
      </c>
      <c r="BX30" s="5">
        <f t="shared" si="43"/>
        <v>1871.9351724999999</v>
      </c>
      <c r="BY30" s="5">
        <f t="shared" si="16"/>
        <v>9695.4741725000003</v>
      </c>
      <c r="CA30" s="5">
        <f t="shared" si="67"/>
        <v>25432.342000000001</v>
      </c>
      <c r="CB30" s="5">
        <f t="shared" si="44"/>
        <v>6085.1867050000001</v>
      </c>
      <c r="CC30" s="5">
        <f t="shared" si="17"/>
        <v>31517.528705000001</v>
      </c>
      <c r="CE30" s="5">
        <f t="shared" si="68"/>
        <v>14951.638999999999</v>
      </c>
      <c r="CF30" s="5">
        <f t="shared" si="45"/>
        <v>3577.4729224999996</v>
      </c>
      <c r="CG30" s="5">
        <f t="shared" si="18"/>
        <v>18529.1119225</v>
      </c>
      <c r="CI30" s="5">
        <f t="shared" si="69"/>
        <v>16878.022999999997</v>
      </c>
      <c r="CJ30" s="5">
        <f t="shared" si="46"/>
        <v>4038.3980824999999</v>
      </c>
      <c r="CK30" s="5">
        <f t="shared" si="19"/>
        <v>20916.421082499997</v>
      </c>
      <c r="CM30" s="5">
        <f t="shared" si="70"/>
        <v>195413.56700000001</v>
      </c>
      <c r="CN30" s="5">
        <f t="shared" si="47"/>
        <v>46756.529142500003</v>
      </c>
      <c r="CO30" s="5">
        <f t="shared" si="20"/>
        <v>242170.0961425</v>
      </c>
      <c r="CQ30" s="5">
        <f t="shared" si="71"/>
        <v>7195.1879999999992</v>
      </c>
      <c r="CR30" s="5">
        <f t="shared" si="48"/>
        <v>1721.5898699999998</v>
      </c>
      <c r="CS30" s="5">
        <f t="shared" si="21"/>
        <v>8916.7778699999981</v>
      </c>
      <c r="CU30" s="5">
        <f t="shared" si="72"/>
        <v>6369.1670000000004</v>
      </c>
      <c r="CV30" s="5">
        <f t="shared" si="49"/>
        <v>1523.9481425000001</v>
      </c>
      <c r="CW30" s="5">
        <f t="shared" si="22"/>
        <v>7893.1151425000007</v>
      </c>
    </row>
    <row r="31" spans="1:101" x14ac:dyDescent="0.2">
      <c r="A31" s="32">
        <v>45200</v>
      </c>
      <c r="D31" s="3">
        <v>1283475</v>
      </c>
      <c r="E31" s="3">
        <f t="shared" si="23"/>
        <v>1283475</v>
      </c>
      <c r="H31" s="5">
        <f t="shared" si="24"/>
        <v>193447.91894999999</v>
      </c>
      <c r="I31" s="5">
        <f t="shared" si="0"/>
        <v>193447.91894999999</v>
      </c>
      <c r="L31" s="5">
        <f t="shared" si="25"/>
        <v>80415.356039999999</v>
      </c>
      <c r="M31" s="5">
        <f t="shared" si="1"/>
        <v>80415.356039999999</v>
      </c>
      <c r="P31" s="5">
        <f t="shared" si="26"/>
        <v>35.552257499999996</v>
      </c>
      <c r="Q31" s="5">
        <f t="shared" si="2"/>
        <v>35.552257499999996</v>
      </c>
      <c r="T31" s="5">
        <f t="shared" si="27"/>
        <v>1591.8940424999998</v>
      </c>
      <c r="U31" s="5">
        <f t="shared" si="73"/>
        <v>1591.8940424999998</v>
      </c>
      <c r="X31" s="5">
        <f t="shared" si="28"/>
        <v>958.62747749999994</v>
      </c>
      <c r="Y31" s="5">
        <f t="shared" si="29"/>
        <v>958.62747749999994</v>
      </c>
      <c r="AB31" s="5">
        <f t="shared" si="30"/>
        <v>7124.5697250000003</v>
      </c>
      <c r="AC31" s="5">
        <f t="shared" si="4"/>
        <v>7124.5697250000003</v>
      </c>
      <c r="AF31" s="5">
        <f t="shared" si="31"/>
        <v>2207.8336950000003</v>
      </c>
      <c r="AG31" s="5">
        <f t="shared" si="5"/>
        <v>2207.8336950000003</v>
      </c>
      <c r="AJ31" s="5">
        <f t="shared" si="32"/>
        <v>4156.6621349999996</v>
      </c>
      <c r="AK31" s="5">
        <f t="shared" si="6"/>
        <v>4156.6621349999996</v>
      </c>
      <c r="AN31" s="5">
        <f t="shared" si="33"/>
        <v>880.20715499999994</v>
      </c>
      <c r="AO31" s="5">
        <f t="shared" si="7"/>
        <v>880.20715499999994</v>
      </c>
      <c r="AR31" s="5">
        <f t="shared" si="34"/>
        <v>15694.717342499998</v>
      </c>
      <c r="AS31" s="5">
        <f t="shared" si="8"/>
        <v>15694.717342499998</v>
      </c>
      <c r="AV31" s="5">
        <f t="shared" si="35"/>
        <v>7266.7787549999994</v>
      </c>
      <c r="AW31" s="5">
        <f t="shared" si="9"/>
        <v>7266.7787549999994</v>
      </c>
      <c r="AZ31" s="5">
        <f t="shared" si="36"/>
        <v>3480.2708100000004</v>
      </c>
      <c r="BA31" s="5">
        <f t="shared" si="10"/>
        <v>3480.2708100000004</v>
      </c>
      <c r="BC31" s="5">
        <f t="shared" si="37"/>
        <v>0</v>
      </c>
      <c r="BD31" s="5">
        <f t="shared" si="38"/>
        <v>513.5183475</v>
      </c>
      <c r="BE31" s="5">
        <f t="shared" si="11"/>
        <v>513.5183475</v>
      </c>
      <c r="BH31" s="5">
        <f t="shared" si="39"/>
        <v>2276.7563024999999</v>
      </c>
      <c r="BI31" s="5">
        <f t="shared" si="12"/>
        <v>2276.7563024999999</v>
      </c>
      <c r="BL31" s="5">
        <f t="shared" si="40"/>
        <v>313.55294249999997</v>
      </c>
      <c r="BM31" s="5">
        <f t="shared" si="13"/>
        <v>313.55294249999997</v>
      </c>
      <c r="BP31" s="5">
        <f t="shared" si="41"/>
        <v>6541.1019900000001</v>
      </c>
      <c r="BQ31" s="5">
        <f t="shared" si="14"/>
        <v>6541.1019900000001</v>
      </c>
      <c r="BT31" s="5">
        <f t="shared" si="42"/>
        <v>1267.0465199999999</v>
      </c>
      <c r="BU31" s="5">
        <f t="shared" si="15"/>
        <v>1267.0465199999999</v>
      </c>
      <c r="BX31" s="5">
        <f t="shared" si="43"/>
        <v>1676.3466974999999</v>
      </c>
      <c r="BY31" s="5">
        <f t="shared" si="16"/>
        <v>1676.3466974999999</v>
      </c>
      <c r="CB31" s="5">
        <f t="shared" si="44"/>
        <v>5449.3781550000003</v>
      </c>
      <c r="CC31" s="5">
        <f t="shared" si="17"/>
        <v>5449.3781550000003</v>
      </c>
      <c r="CF31" s="5">
        <f t="shared" si="45"/>
        <v>3203.6819474999998</v>
      </c>
      <c r="CG31" s="5">
        <f t="shared" si="18"/>
        <v>3203.6819474999998</v>
      </c>
      <c r="CJ31" s="5">
        <f t="shared" si="46"/>
        <v>3616.4475074999996</v>
      </c>
      <c r="CK31" s="5">
        <f t="shared" si="19"/>
        <v>3616.4475074999996</v>
      </c>
      <c r="CN31" s="5">
        <f t="shared" si="47"/>
        <v>41871.189967500002</v>
      </c>
      <c r="CO31" s="5">
        <f t="shared" si="20"/>
        <v>41871.189967500002</v>
      </c>
      <c r="CR31" s="5">
        <f t="shared" si="48"/>
        <v>1541.7101699999998</v>
      </c>
      <c r="CS31" s="5">
        <f t="shared" si="21"/>
        <v>1541.7101699999998</v>
      </c>
      <c r="CV31" s="5">
        <f t="shared" si="49"/>
        <v>1364.7189675000002</v>
      </c>
      <c r="CW31" s="5">
        <f t="shared" si="22"/>
        <v>1364.7189675000002</v>
      </c>
    </row>
    <row r="32" spans="1:101" x14ac:dyDescent="0.2">
      <c r="A32" s="32">
        <v>45383</v>
      </c>
      <c r="C32" s="3">
        <v>6285000</v>
      </c>
      <c r="D32" s="3">
        <v>1283475</v>
      </c>
      <c r="E32" s="3">
        <f t="shared" si="23"/>
        <v>7568475</v>
      </c>
      <c r="G32" s="5">
        <f t="shared" si="50"/>
        <v>947287.77000000014</v>
      </c>
      <c r="H32" s="5">
        <f t="shared" si="24"/>
        <v>193447.91894999999</v>
      </c>
      <c r="I32" s="5">
        <f t="shared" si="0"/>
        <v>1140735.6889500001</v>
      </c>
      <c r="K32" s="5">
        <f t="shared" si="51"/>
        <v>393782.90399999998</v>
      </c>
      <c r="L32" s="5">
        <f t="shared" si="25"/>
        <v>80415.356039999999</v>
      </c>
      <c r="M32" s="5">
        <f t="shared" si="1"/>
        <v>474198.26003999996</v>
      </c>
      <c r="O32" s="5">
        <f t="shared" si="52"/>
        <v>174.09449999999998</v>
      </c>
      <c r="P32" s="5">
        <f t="shared" si="26"/>
        <v>35.552257499999996</v>
      </c>
      <c r="Q32" s="5">
        <f t="shared" si="2"/>
        <v>209.64675749999998</v>
      </c>
      <c r="S32" s="5">
        <f t="shared" si="53"/>
        <v>7795.2855</v>
      </c>
      <c r="T32" s="5">
        <f t="shared" si="27"/>
        <v>1591.8940424999998</v>
      </c>
      <c r="U32" s="5">
        <f t="shared" si="73"/>
        <v>9387.1795425</v>
      </c>
      <c r="W32" s="5">
        <f t="shared" si="54"/>
        <v>4694.2664999999997</v>
      </c>
      <c r="X32" s="5">
        <f t="shared" si="28"/>
        <v>958.62747749999994</v>
      </c>
      <c r="Y32" s="5">
        <f t="shared" si="29"/>
        <v>5652.8939774999999</v>
      </c>
      <c r="AA32" s="5">
        <f t="shared" si="55"/>
        <v>34888.035000000003</v>
      </c>
      <c r="AB32" s="5">
        <f t="shared" si="30"/>
        <v>7124.5697250000003</v>
      </c>
      <c r="AC32" s="5">
        <f t="shared" si="4"/>
        <v>42012.604725000005</v>
      </c>
      <c r="AE32" s="5">
        <f t="shared" si="56"/>
        <v>10811.457</v>
      </c>
      <c r="AF32" s="5">
        <f t="shared" si="31"/>
        <v>2207.8336950000003</v>
      </c>
      <c r="AG32" s="5">
        <f t="shared" si="5"/>
        <v>13019.290695</v>
      </c>
      <c r="AI32" s="5">
        <f t="shared" si="57"/>
        <v>20354.600999999999</v>
      </c>
      <c r="AJ32" s="5">
        <f t="shared" si="32"/>
        <v>4156.6621349999996</v>
      </c>
      <c r="AK32" s="5">
        <f t="shared" si="6"/>
        <v>24511.263134999997</v>
      </c>
      <c r="AM32" s="5">
        <f t="shared" si="58"/>
        <v>4310.2529999999997</v>
      </c>
      <c r="AN32" s="5">
        <f t="shared" si="33"/>
        <v>880.20715499999994</v>
      </c>
      <c r="AO32" s="5">
        <f t="shared" si="7"/>
        <v>5190.4601549999998</v>
      </c>
      <c r="AQ32" s="5">
        <f t="shared" si="59"/>
        <v>76854.8655</v>
      </c>
      <c r="AR32" s="5">
        <f t="shared" si="34"/>
        <v>15694.717342499998</v>
      </c>
      <c r="AS32" s="5">
        <f t="shared" si="8"/>
        <v>92549.582842499993</v>
      </c>
      <c r="AU32" s="5">
        <f t="shared" si="60"/>
        <v>35584.413</v>
      </c>
      <c r="AV32" s="5">
        <f t="shared" si="35"/>
        <v>7266.7787549999994</v>
      </c>
      <c r="AW32" s="5">
        <f t="shared" si="9"/>
        <v>42851.191755</v>
      </c>
      <c r="AY32" s="5">
        <f t="shared" si="61"/>
        <v>17042.406000000003</v>
      </c>
      <c r="AZ32" s="5">
        <f t="shared" si="36"/>
        <v>3480.2708100000004</v>
      </c>
      <c r="BA32" s="5">
        <f t="shared" si="10"/>
        <v>20522.676810000004</v>
      </c>
      <c r="BC32" s="5">
        <f t="shared" si="37"/>
        <v>2514.6285000000003</v>
      </c>
      <c r="BD32" s="5">
        <f t="shared" si="38"/>
        <v>513.5183475</v>
      </c>
      <c r="BE32" s="5">
        <f t="shared" si="11"/>
        <v>3028.1468475000001</v>
      </c>
      <c r="BG32" s="5">
        <f t="shared" si="62"/>
        <v>11148.961499999999</v>
      </c>
      <c r="BH32" s="5">
        <f t="shared" si="39"/>
        <v>2276.7563024999999</v>
      </c>
      <c r="BI32" s="5">
        <f t="shared" si="12"/>
        <v>13425.717802499999</v>
      </c>
      <c r="BK32" s="5">
        <f t="shared" si="63"/>
        <v>1535.4254999999998</v>
      </c>
      <c r="BL32" s="5">
        <f t="shared" si="40"/>
        <v>313.55294249999997</v>
      </c>
      <c r="BM32" s="5">
        <f t="shared" si="13"/>
        <v>1848.9784424999998</v>
      </c>
      <c r="BO32" s="5">
        <f t="shared" si="64"/>
        <v>32030.874</v>
      </c>
      <c r="BP32" s="5">
        <f t="shared" si="41"/>
        <v>6541.1019900000001</v>
      </c>
      <c r="BQ32" s="5">
        <f t="shared" si="14"/>
        <v>38571.975989999999</v>
      </c>
      <c r="BS32" s="5">
        <f t="shared" si="65"/>
        <v>6204.5519999999997</v>
      </c>
      <c r="BT32" s="5">
        <f t="shared" si="42"/>
        <v>1267.0465199999999</v>
      </c>
      <c r="BU32" s="5">
        <f t="shared" si="15"/>
        <v>7471.5985199999996</v>
      </c>
      <c r="BW32" s="5">
        <f t="shared" si="66"/>
        <v>8208.8384999999998</v>
      </c>
      <c r="BX32" s="5">
        <f t="shared" si="43"/>
        <v>1676.3466974999999</v>
      </c>
      <c r="BY32" s="5">
        <f t="shared" si="16"/>
        <v>9885.185197499999</v>
      </c>
      <c r="CA32" s="5">
        <f t="shared" si="67"/>
        <v>26684.852999999999</v>
      </c>
      <c r="CB32" s="5">
        <f t="shared" si="44"/>
        <v>5449.3781550000003</v>
      </c>
      <c r="CC32" s="5">
        <f t="shared" si="17"/>
        <v>32134.231155000001</v>
      </c>
      <c r="CE32" s="5">
        <f t="shared" si="68"/>
        <v>15687.988499999999</v>
      </c>
      <c r="CF32" s="5">
        <f t="shared" si="45"/>
        <v>3203.6819474999998</v>
      </c>
      <c r="CG32" s="5">
        <f t="shared" si="18"/>
        <v>18891.670447500001</v>
      </c>
      <c r="CI32" s="5">
        <f t="shared" si="69"/>
        <v>17709.244499999997</v>
      </c>
      <c r="CJ32" s="5">
        <f t="shared" si="46"/>
        <v>3616.4475074999996</v>
      </c>
      <c r="CK32" s="5">
        <f t="shared" si="19"/>
        <v>21325.692007499998</v>
      </c>
      <c r="CM32" s="5">
        <f t="shared" si="70"/>
        <v>205037.4405</v>
      </c>
      <c r="CN32" s="5">
        <f t="shared" si="47"/>
        <v>41871.189967500002</v>
      </c>
      <c r="CO32" s="5">
        <f t="shared" si="20"/>
        <v>246908.63046750001</v>
      </c>
      <c r="CQ32" s="5">
        <f t="shared" si="71"/>
        <v>7549.5419999999995</v>
      </c>
      <c r="CR32" s="5">
        <f t="shared" si="48"/>
        <v>1541.7101699999998</v>
      </c>
      <c r="CS32" s="5">
        <f t="shared" si="21"/>
        <v>9091.2521699999998</v>
      </c>
      <c r="CU32" s="5">
        <f t="shared" si="72"/>
        <v>6682.8405000000002</v>
      </c>
      <c r="CV32" s="5">
        <f t="shared" si="49"/>
        <v>1364.7189675000002</v>
      </c>
      <c r="CW32" s="5">
        <f t="shared" si="22"/>
        <v>8047.5594675000002</v>
      </c>
    </row>
    <row r="33" spans="1:101" x14ac:dyDescent="0.2">
      <c r="A33" s="32">
        <v>45566</v>
      </c>
      <c r="D33" s="3">
        <v>1189200</v>
      </c>
      <c r="E33" s="3">
        <f t="shared" si="23"/>
        <v>1189200</v>
      </c>
      <c r="H33" s="5">
        <f t="shared" si="24"/>
        <v>179238.6024</v>
      </c>
      <c r="I33" s="5">
        <f t="shared" si="0"/>
        <v>179238.6024</v>
      </c>
      <c r="J33"/>
      <c r="L33" s="5">
        <f t="shared" si="25"/>
        <v>74508.612479999996</v>
      </c>
      <c r="M33" s="5">
        <f t="shared" si="1"/>
        <v>74508.612479999996</v>
      </c>
      <c r="N33"/>
      <c r="P33" s="5">
        <f t="shared" si="26"/>
        <v>32.940840000000001</v>
      </c>
      <c r="Q33" s="5">
        <f t="shared" si="2"/>
        <v>32.940840000000001</v>
      </c>
      <c r="R33"/>
      <c r="T33" s="5">
        <f t="shared" si="27"/>
        <v>1474.9647599999998</v>
      </c>
      <c r="U33" s="5">
        <f t="shared" si="73"/>
        <v>1474.9647599999998</v>
      </c>
      <c r="V33"/>
      <c r="X33" s="5">
        <f t="shared" si="28"/>
        <v>888.21348</v>
      </c>
      <c r="Y33" s="5">
        <f t="shared" si="29"/>
        <v>888.21348</v>
      </c>
      <c r="Z33"/>
      <c r="AB33" s="5">
        <f t="shared" si="30"/>
        <v>6601.2492000000002</v>
      </c>
      <c r="AC33" s="5">
        <f t="shared" si="4"/>
        <v>6601.2492000000002</v>
      </c>
      <c r="AD33"/>
      <c r="AF33" s="5">
        <f t="shared" si="31"/>
        <v>2045.66184</v>
      </c>
      <c r="AG33" s="5">
        <f t="shared" si="5"/>
        <v>2045.66184</v>
      </c>
      <c r="AH33"/>
      <c r="AJ33" s="5">
        <f t="shared" si="32"/>
        <v>3851.34312</v>
      </c>
      <c r="AK33" s="5">
        <f t="shared" si="6"/>
        <v>3851.34312</v>
      </c>
      <c r="AL33"/>
      <c r="AN33" s="5">
        <f t="shared" si="33"/>
        <v>815.55336</v>
      </c>
      <c r="AO33" s="5">
        <f t="shared" si="7"/>
        <v>815.55336</v>
      </c>
      <c r="AP33"/>
      <c r="AR33" s="5">
        <f t="shared" si="34"/>
        <v>14541.894359999998</v>
      </c>
      <c r="AS33" s="5">
        <f t="shared" si="8"/>
        <v>14541.894359999998</v>
      </c>
      <c r="AT33"/>
      <c r="AV33" s="5">
        <f t="shared" si="35"/>
        <v>6733.0125600000001</v>
      </c>
      <c r="AW33" s="5">
        <f t="shared" si="9"/>
        <v>6733.0125600000001</v>
      </c>
      <c r="AX33"/>
      <c r="AZ33" s="5">
        <f t="shared" si="36"/>
        <v>3224.6347200000005</v>
      </c>
      <c r="BA33" s="5">
        <f t="shared" si="10"/>
        <v>3224.6347200000005</v>
      </c>
      <c r="BB33"/>
      <c r="BC33" s="5">
        <f t="shared" si="37"/>
        <v>0</v>
      </c>
      <c r="BD33" s="5">
        <f t="shared" si="38"/>
        <v>475.79892000000001</v>
      </c>
      <c r="BE33" s="5">
        <f t="shared" si="11"/>
        <v>475.79892000000001</v>
      </c>
      <c r="BF33"/>
      <c r="BH33" s="5">
        <f t="shared" si="39"/>
        <v>2109.5218799999998</v>
      </c>
      <c r="BI33" s="5">
        <f t="shared" si="12"/>
        <v>2109.5218799999998</v>
      </c>
      <c r="BJ33"/>
      <c r="BL33" s="5">
        <f t="shared" si="40"/>
        <v>290.52155999999997</v>
      </c>
      <c r="BM33" s="5">
        <f t="shared" si="13"/>
        <v>290.52155999999997</v>
      </c>
      <c r="BN33"/>
      <c r="BP33" s="5">
        <f t="shared" si="41"/>
        <v>6060.6388800000004</v>
      </c>
      <c r="BQ33" s="5">
        <f t="shared" si="14"/>
        <v>6060.6388800000004</v>
      </c>
      <c r="BR33"/>
      <c r="BT33" s="5">
        <f t="shared" si="42"/>
        <v>1173.9782399999999</v>
      </c>
      <c r="BU33" s="5">
        <f t="shared" si="15"/>
        <v>1173.9782399999999</v>
      </c>
      <c r="BV33"/>
      <c r="BX33" s="5">
        <f t="shared" si="43"/>
        <v>1553.2141199999999</v>
      </c>
      <c r="BY33" s="5">
        <f t="shared" si="16"/>
        <v>1553.2141199999999</v>
      </c>
      <c r="BZ33"/>
      <c r="CB33" s="5">
        <f t="shared" si="44"/>
        <v>5049.1053600000005</v>
      </c>
      <c r="CC33" s="5">
        <f t="shared" si="17"/>
        <v>5049.1053600000005</v>
      </c>
      <c r="CF33" s="5">
        <f t="shared" si="45"/>
        <v>2968.3621199999998</v>
      </c>
      <c r="CG33" s="5">
        <f t="shared" si="18"/>
        <v>2968.3621199999998</v>
      </c>
      <c r="CJ33" s="5">
        <f t="shared" si="46"/>
        <v>3350.8088399999997</v>
      </c>
      <c r="CK33" s="5">
        <f t="shared" si="19"/>
        <v>3350.8088399999997</v>
      </c>
      <c r="CN33" s="5">
        <f t="shared" si="47"/>
        <v>38795.628360000002</v>
      </c>
      <c r="CO33" s="5">
        <f t="shared" si="20"/>
        <v>38795.628360000002</v>
      </c>
      <c r="CR33" s="5">
        <f t="shared" si="48"/>
        <v>1428.46704</v>
      </c>
      <c r="CS33" s="5">
        <f t="shared" si="21"/>
        <v>1428.46704</v>
      </c>
      <c r="CV33" s="5">
        <f t="shared" si="49"/>
        <v>1264.4763600000001</v>
      </c>
      <c r="CW33" s="5">
        <f t="shared" si="22"/>
        <v>1264.4763600000001</v>
      </c>
    </row>
    <row r="34" spans="1:101" x14ac:dyDescent="0.2">
      <c r="A34" s="32">
        <v>45748</v>
      </c>
      <c r="C34" s="3">
        <v>6475000</v>
      </c>
      <c r="D34" s="3">
        <v>1189200</v>
      </c>
      <c r="E34" s="3">
        <f t="shared" si="23"/>
        <v>7664200</v>
      </c>
      <c r="G34" s="5">
        <f t="shared" si="50"/>
        <v>975924.95000000042</v>
      </c>
      <c r="H34" s="5">
        <f t="shared" si="24"/>
        <v>179238.6024</v>
      </c>
      <c r="I34" s="5">
        <f t="shared" si="0"/>
        <v>1155163.5524000004</v>
      </c>
      <c r="J34"/>
      <c r="K34" s="5">
        <f t="shared" si="51"/>
        <v>405687.24</v>
      </c>
      <c r="L34" s="5">
        <f t="shared" si="25"/>
        <v>74508.612479999996</v>
      </c>
      <c r="M34" s="5">
        <f t="shared" si="1"/>
        <v>480195.85248</v>
      </c>
      <c r="N34"/>
      <c r="O34" s="5">
        <f t="shared" si="52"/>
        <v>179.35749999999999</v>
      </c>
      <c r="P34" s="5">
        <f t="shared" si="26"/>
        <v>32.940840000000001</v>
      </c>
      <c r="Q34" s="5">
        <f t="shared" si="2"/>
        <v>212.29834</v>
      </c>
      <c r="R34"/>
      <c r="S34" s="5">
        <f t="shared" si="53"/>
        <v>8030.9425000000001</v>
      </c>
      <c r="T34" s="5">
        <f t="shared" si="27"/>
        <v>1474.9647599999998</v>
      </c>
      <c r="U34" s="5">
        <f t="shared" si="73"/>
        <v>9505.90726</v>
      </c>
      <c r="V34"/>
      <c r="W34" s="5">
        <f t="shared" si="54"/>
        <v>4836.1774999999998</v>
      </c>
      <c r="X34" s="5">
        <f t="shared" si="28"/>
        <v>888.21348</v>
      </c>
      <c r="Y34" s="5">
        <f t="shared" si="29"/>
        <v>5724.3909800000001</v>
      </c>
      <c r="Z34"/>
      <c r="AA34" s="5">
        <f t="shared" si="55"/>
        <v>35942.725000000006</v>
      </c>
      <c r="AB34" s="5">
        <f t="shared" si="30"/>
        <v>6601.2492000000002</v>
      </c>
      <c r="AC34" s="5">
        <f t="shared" si="4"/>
        <v>42543.974200000004</v>
      </c>
      <c r="AD34"/>
      <c r="AE34" s="5">
        <f t="shared" si="56"/>
        <v>11138.295</v>
      </c>
      <c r="AF34" s="5">
        <f t="shared" si="31"/>
        <v>2045.66184</v>
      </c>
      <c r="AG34" s="5">
        <f t="shared" si="5"/>
        <v>13183.956840000001</v>
      </c>
      <c r="AH34"/>
      <c r="AI34" s="5">
        <f t="shared" si="57"/>
        <v>20969.934999999998</v>
      </c>
      <c r="AJ34" s="5">
        <f t="shared" si="32"/>
        <v>3851.34312</v>
      </c>
      <c r="AK34" s="5">
        <f t="shared" si="6"/>
        <v>24821.278119999999</v>
      </c>
      <c r="AL34"/>
      <c r="AM34" s="5">
        <f t="shared" si="58"/>
        <v>4440.5549999999994</v>
      </c>
      <c r="AN34" s="5">
        <f t="shared" si="33"/>
        <v>815.55336</v>
      </c>
      <c r="AO34" s="5">
        <f t="shared" si="7"/>
        <v>5256.1083599999993</v>
      </c>
      <c r="AP34"/>
      <c r="AQ34" s="5">
        <f t="shared" si="59"/>
        <v>79178.242499999993</v>
      </c>
      <c r="AR34" s="5">
        <f t="shared" si="34"/>
        <v>14541.894359999998</v>
      </c>
      <c r="AS34" s="5">
        <f t="shared" si="8"/>
        <v>93720.136859999999</v>
      </c>
      <c r="AT34"/>
      <c r="AU34" s="5">
        <f t="shared" si="60"/>
        <v>36660.154999999999</v>
      </c>
      <c r="AV34" s="5">
        <f t="shared" si="35"/>
        <v>6733.0125600000001</v>
      </c>
      <c r="AW34" s="5">
        <f t="shared" si="9"/>
        <v>43393.167560000002</v>
      </c>
      <c r="AX34"/>
      <c r="AY34" s="5">
        <f t="shared" si="61"/>
        <v>17557.61</v>
      </c>
      <c r="AZ34" s="5">
        <f t="shared" si="36"/>
        <v>3224.6347200000005</v>
      </c>
      <c r="BA34" s="5">
        <f t="shared" si="10"/>
        <v>20782.244720000002</v>
      </c>
      <c r="BB34"/>
      <c r="BC34" s="5">
        <f t="shared" si="37"/>
        <v>2590.6475</v>
      </c>
      <c r="BD34" s="5">
        <f t="shared" si="38"/>
        <v>475.79892000000001</v>
      </c>
      <c r="BE34" s="5">
        <f t="shared" si="11"/>
        <v>3066.4464200000002</v>
      </c>
      <c r="BF34"/>
      <c r="BG34" s="5">
        <f t="shared" si="62"/>
        <v>11486.002499999999</v>
      </c>
      <c r="BH34" s="5">
        <f t="shared" si="39"/>
        <v>2109.5218799999998</v>
      </c>
      <c r="BI34" s="5">
        <f t="shared" si="12"/>
        <v>13595.524379999999</v>
      </c>
      <c r="BJ34"/>
      <c r="BK34" s="5">
        <f t="shared" si="63"/>
        <v>1581.8424999999997</v>
      </c>
      <c r="BL34" s="5">
        <f t="shared" si="40"/>
        <v>290.52155999999997</v>
      </c>
      <c r="BM34" s="5">
        <f t="shared" si="13"/>
        <v>1872.3640599999997</v>
      </c>
      <c r="BN34"/>
      <c r="BO34" s="5">
        <f t="shared" si="64"/>
        <v>32999.19</v>
      </c>
      <c r="BP34" s="5">
        <f t="shared" si="41"/>
        <v>6060.6388800000004</v>
      </c>
      <c r="BQ34" s="5">
        <f t="shared" si="14"/>
        <v>39059.828880000001</v>
      </c>
      <c r="BR34"/>
      <c r="BS34" s="5">
        <f t="shared" si="65"/>
        <v>6392.12</v>
      </c>
      <c r="BT34" s="5">
        <f t="shared" si="42"/>
        <v>1173.9782399999999</v>
      </c>
      <c r="BU34" s="5">
        <f t="shared" si="15"/>
        <v>7566.0982399999994</v>
      </c>
      <c r="BV34"/>
      <c r="BW34" s="5">
        <f t="shared" si="66"/>
        <v>8456.9974999999995</v>
      </c>
      <c r="BX34" s="5">
        <f t="shared" si="43"/>
        <v>1553.2141199999999</v>
      </c>
      <c r="BY34" s="5">
        <f t="shared" si="16"/>
        <v>10010.21162</v>
      </c>
      <c r="BZ34"/>
      <c r="CA34" s="5">
        <f t="shared" si="67"/>
        <v>27491.555</v>
      </c>
      <c r="CB34" s="5">
        <f t="shared" si="44"/>
        <v>5049.1053600000005</v>
      </c>
      <c r="CC34" s="5">
        <f t="shared" si="17"/>
        <v>32540.660360000002</v>
      </c>
      <c r="CE34" s="5">
        <f t="shared" si="68"/>
        <v>16162.247499999999</v>
      </c>
      <c r="CF34" s="5">
        <f t="shared" si="45"/>
        <v>2968.3621199999998</v>
      </c>
      <c r="CG34" s="5">
        <f t="shared" si="18"/>
        <v>19130.609619999999</v>
      </c>
      <c r="CI34" s="5">
        <f t="shared" si="69"/>
        <v>18244.607499999998</v>
      </c>
      <c r="CJ34" s="5">
        <f t="shared" si="46"/>
        <v>3350.8088399999997</v>
      </c>
      <c r="CK34" s="5">
        <f t="shared" si="19"/>
        <v>21595.416339999996</v>
      </c>
      <c r="CM34" s="5">
        <f t="shared" si="70"/>
        <v>211235.86749999999</v>
      </c>
      <c r="CN34" s="5">
        <f t="shared" si="47"/>
        <v>38795.628360000002</v>
      </c>
      <c r="CO34" s="5">
        <f t="shared" si="20"/>
        <v>250031.49586</v>
      </c>
      <c r="CQ34" s="5">
        <f t="shared" si="71"/>
        <v>7777.7699999999995</v>
      </c>
      <c r="CR34" s="5">
        <f t="shared" si="48"/>
        <v>1428.46704</v>
      </c>
      <c r="CS34" s="5">
        <f t="shared" si="21"/>
        <v>9206.23704</v>
      </c>
      <c r="CU34" s="5">
        <f t="shared" si="72"/>
        <v>6884.8675000000003</v>
      </c>
      <c r="CV34" s="5">
        <f t="shared" si="49"/>
        <v>1264.4763600000001</v>
      </c>
      <c r="CW34" s="5">
        <f t="shared" si="22"/>
        <v>8149.3438600000009</v>
      </c>
    </row>
    <row r="35" spans="1:101" x14ac:dyDescent="0.2">
      <c r="A35" s="32">
        <v>45931</v>
      </c>
      <c r="D35" s="3">
        <v>1059700</v>
      </c>
      <c r="E35" s="3">
        <f t="shared" si="23"/>
        <v>1059700</v>
      </c>
      <c r="H35" s="5">
        <f t="shared" si="24"/>
        <v>159720.10340000005</v>
      </c>
      <c r="I35" s="5">
        <f t="shared" si="0"/>
        <v>159720.10340000005</v>
      </c>
      <c r="J35"/>
      <c r="L35" s="5">
        <f t="shared" si="25"/>
        <v>66394.867679999996</v>
      </c>
      <c r="M35" s="5">
        <f t="shared" si="1"/>
        <v>66394.867679999996</v>
      </c>
      <c r="N35"/>
      <c r="P35" s="5">
        <f t="shared" si="26"/>
        <v>29.35369</v>
      </c>
      <c r="Q35" s="5">
        <f t="shared" si="2"/>
        <v>29.35369</v>
      </c>
      <c r="R35"/>
      <c r="T35" s="5">
        <f t="shared" si="27"/>
        <v>1314.34591</v>
      </c>
      <c r="U35" s="5">
        <f t="shared" si="73"/>
        <v>1314.34591</v>
      </c>
      <c r="V35"/>
      <c r="X35" s="5">
        <f t="shared" si="28"/>
        <v>791.48992999999996</v>
      </c>
      <c r="Y35" s="5">
        <f t="shared" si="29"/>
        <v>791.48992999999996</v>
      </c>
      <c r="Z35"/>
      <c r="AB35" s="5">
        <f t="shared" si="30"/>
        <v>5882.3947000000007</v>
      </c>
      <c r="AC35" s="5">
        <f t="shared" si="4"/>
        <v>5882.3947000000007</v>
      </c>
      <c r="AD35"/>
      <c r="AF35" s="5">
        <f t="shared" si="31"/>
        <v>1822.8959400000001</v>
      </c>
      <c r="AG35" s="5">
        <f t="shared" si="5"/>
        <v>1822.8959400000001</v>
      </c>
      <c r="AH35"/>
      <c r="AJ35" s="5">
        <f t="shared" si="32"/>
        <v>3431.9444199999998</v>
      </c>
      <c r="AK35" s="5">
        <f t="shared" si="6"/>
        <v>3431.9444199999998</v>
      </c>
      <c r="AL35"/>
      <c r="AN35" s="5">
        <f t="shared" si="33"/>
        <v>726.74225999999999</v>
      </c>
      <c r="AO35" s="5">
        <f t="shared" si="7"/>
        <v>726.74225999999999</v>
      </c>
      <c r="AP35"/>
      <c r="AR35" s="5">
        <f t="shared" si="34"/>
        <v>12958.32951</v>
      </c>
      <c r="AS35" s="5">
        <f t="shared" si="8"/>
        <v>12958.32951</v>
      </c>
      <c r="AT35"/>
      <c r="AV35" s="5">
        <f t="shared" si="35"/>
        <v>5999.8094599999995</v>
      </c>
      <c r="AW35" s="5">
        <f t="shared" si="9"/>
        <v>5999.8094599999995</v>
      </c>
      <c r="AX35"/>
      <c r="AZ35" s="5">
        <f t="shared" si="36"/>
        <v>2873.48252</v>
      </c>
      <c r="BA35" s="5">
        <f t="shared" si="10"/>
        <v>2873.48252</v>
      </c>
      <c r="BB35"/>
      <c r="BC35" s="5">
        <f t="shared" si="37"/>
        <v>0</v>
      </c>
      <c r="BD35" s="5">
        <f t="shared" si="38"/>
        <v>423.98597000000001</v>
      </c>
      <c r="BE35" s="5">
        <f t="shared" si="11"/>
        <v>423.98597000000001</v>
      </c>
      <c r="BF35"/>
      <c r="BH35" s="5">
        <f t="shared" si="39"/>
        <v>1879.8018299999999</v>
      </c>
      <c r="BI35" s="5">
        <f t="shared" si="12"/>
        <v>1879.8018299999999</v>
      </c>
      <c r="BJ35"/>
      <c r="BL35" s="5">
        <f t="shared" si="40"/>
        <v>258.88470999999998</v>
      </c>
      <c r="BM35" s="5">
        <f t="shared" si="13"/>
        <v>258.88470999999998</v>
      </c>
      <c r="BN35"/>
      <c r="BP35" s="5">
        <f t="shared" si="41"/>
        <v>5400.6550800000005</v>
      </c>
      <c r="BQ35" s="5">
        <f t="shared" si="14"/>
        <v>5400.6550800000005</v>
      </c>
      <c r="BR35"/>
      <c r="BT35" s="5">
        <f t="shared" si="42"/>
        <v>1046.1358399999999</v>
      </c>
      <c r="BU35" s="5">
        <f t="shared" si="15"/>
        <v>1046.1358399999999</v>
      </c>
      <c r="BV35"/>
      <c r="BX35" s="5">
        <f t="shared" si="43"/>
        <v>1384.0741699999999</v>
      </c>
      <c r="BY35" s="5">
        <f t="shared" si="16"/>
        <v>1384.0741699999999</v>
      </c>
      <c r="BZ35"/>
      <c r="CB35" s="5">
        <f t="shared" si="44"/>
        <v>4499.2742600000001</v>
      </c>
      <c r="CC35" s="5">
        <f t="shared" si="17"/>
        <v>4499.2742600000001</v>
      </c>
      <c r="CF35" s="5">
        <f t="shared" si="45"/>
        <v>2645.11717</v>
      </c>
      <c r="CG35" s="5">
        <f t="shared" si="18"/>
        <v>2645.11717</v>
      </c>
      <c r="CJ35" s="5">
        <f t="shared" si="46"/>
        <v>2985.91669</v>
      </c>
      <c r="CK35" s="5">
        <f t="shared" si="19"/>
        <v>2985.91669</v>
      </c>
      <c r="CN35" s="5">
        <f t="shared" si="47"/>
        <v>34570.911010000003</v>
      </c>
      <c r="CO35" s="5">
        <f t="shared" si="20"/>
        <v>34570.911010000003</v>
      </c>
      <c r="CR35" s="5">
        <f t="shared" si="48"/>
        <v>1272.9116399999998</v>
      </c>
      <c r="CS35" s="5">
        <f t="shared" si="21"/>
        <v>1272.9116399999998</v>
      </c>
      <c r="CV35" s="5">
        <f t="shared" si="49"/>
        <v>1126.7790100000002</v>
      </c>
      <c r="CW35" s="5">
        <f t="shared" si="22"/>
        <v>1126.7790100000002</v>
      </c>
    </row>
    <row r="36" spans="1:101" x14ac:dyDescent="0.2">
      <c r="A36" s="32">
        <v>46113</v>
      </c>
      <c r="C36" s="3">
        <v>6735000</v>
      </c>
      <c r="D36" s="3">
        <v>1059700</v>
      </c>
      <c r="E36" s="3">
        <f t="shared" si="23"/>
        <v>7794700</v>
      </c>
      <c r="G36" s="5">
        <f t="shared" si="50"/>
        <v>1015112.67</v>
      </c>
      <c r="H36" s="5">
        <f t="shared" si="24"/>
        <v>159720.10340000005</v>
      </c>
      <c r="I36" s="5">
        <f t="shared" si="0"/>
        <v>1174832.7734000001</v>
      </c>
      <c r="J36"/>
      <c r="K36" s="5">
        <f t="shared" si="51"/>
        <v>421977.38400000002</v>
      </c>
      <c r="L36" s="5">
        <f t="shared" si="25"/>
        <v>66394.867679999996</v>
      </c>
      <c r="M36" s="5">
        <f t="shared" si="1"/>
        <v>488372.25167999999</v>
      </c>
      <c r="N36"/>
      <c r="O36" s="5">
        <f t="shared" si="52"/>
        <v>186.55949999999999</v>
      </c>
      <c r="P36" s="5">
        <f t="shared" si="26"/>
        <v>29.35369</v>
      </c>
      <c r="Q36" s="5">
        <f t="shared" si="2"/>
        <v>215.91318999999999</v>
      </c>
      <c r="R36"/>
      <c r="S36" s="5">
        <f t="shared" si="53"/>
        <v>8353.4205000000002</v>
      </c>
      <c r="T36" s="5">
        <f t="shared" si="27"/>
        <v>1314.34591</v>
      </c>
      <c r="U36" s="5">
        <f t="shared" si="73"/>
        <v>9667.7664100000002</v>
      </c>
      <c r="V36"/>
      <c r="W36" s="5">
        <f t="shared" si="54"/>
        <v>5030.3715000000002</v>
      </c>
      <c r="X36" s="5">
        <f t="shared" si="28"/>
        <v>791.48992999999996</v>
      </c>
      <c r="Y36" s="5">
        <f t="shared" si="29"/>
        <v>5821.8614299999999</v>
      </c>
      <c r="Z36"/>
      <c r="AA36" s="5">
        <f t="shared" si="55"/>
        <v>37385.985000000001</v>
      </c>
      <c r="AB36" s="5">
        <f t="shared" si="30"/>
        <v>5882.3947000000007</v>
      </c>
      <c r="AC36" s="5">
        <f t="shared" si="4"/>
        <v>43268.379700000005</v>
      </c>
      <c r="AD36"/>
      <c r="AE36" s="5">
        <f t="shared" si="56"/>
        <v>11585.547</v>
      </c>
      <c r="AF36" s="5">
        <f t="shared" si="31"/>
        <v>1822.8959400000001</v>
      </c>
      <c r="AG36" s="5">
        <f t="shared" si="5"/>
        <v>13408.442940000001</v>
      </c>
      <c r="AH36"/>
      <c r="AI36" s="5">
        <f t="shared" si="57"/>
        <v>21811.970999999998</v>
      </c>
      <c r="AJ36" s="5">
        <f t="shared" si="32"/>
        <v>3431.9444199999998</v>
      </c>
      <c r="AK36" s="5">
        <f t="shared" si="6"/>
        <v>25243.915419999998</v>
      </c>
      <c r="AL36"/>
      <c r="AM36" s="5">
        <f t="shared" si="58"/>
        <v>4618.8629999999994</v>
      </c>
      <c r="AN36" s="5">
        <f t="shared" si="33"/>
        <v>726.74225999999999</v>
      </c>
      <c r="AO36" s="5">
        <f t="shared" si="7"/>
        <v>5345.6052599999994</v>
      </c>
      <c r="AP36"/>
      <c r="AQ36" s="5">
        <f t="shared" si="59"/>
        <v>82357.6005</v>
      </c>
      <c r="AR36" s="5">
        <f t="shared" si="34"/>
        <v>12958.32951</v>
      </c>
      <c r="AS36" s="5">
        <f t="shared" si="8"/>
        <v>95315.930009999996</v>
      </c>
      <c r="AT36"/>
      <c r="AU36" s="5">
        <f t="shared" si="60"/>
        <v>38132.222999999998</v>
      </c>
      <c r="AV36" s="5">
        <f t="shared" si="35"/>
        <v>5999.8094599999995</v>
      </c>
      <c r="AW36" s="5">
        <f t="shared" si="9"/>
        <v>44132.032459999995</v>
      </c>
      <c r="AX36"/>
      <c r="AY36" s="5">
        <f t="shared" si="61"/>
        <v>18262.626</v>
      </c>
      <c r="AZ36" s="5">
        <f t="shared" si="36"/>
        <v>2873.48252</v>
      </c>
      <c r="BA36" s="5">
        <f t="shared" si="10"/>
        <v>21136.108520000002</v>
      </c>
      <c r="BB36"/>
      <c r="BC36" s="5">
        <f t="shared" si="37"/>
        <v>2694.6735000000003</v>
      </c>
      <c r="BD36" s="5">
        <f t="shared" si="38"/>
        <v>423.98597000000001</v>
      </c>
      <c r="BE36" s="5">
        <f t="shared" si="11"/>
        <v>3118.6594700000005</v>
      </c>
      <c r="BF36"/>
      <c r="BG36" s="5">
        <f t="shared" si="62"/>
        <v>11947.216499999999</v>
      </c>
      <c r="BH36" s="5">
        <f t="shared" si="39"/>
        <v>1879.8018299999999</v>
      </c>
      <c r="BI36" s="5">
        <f t="shared" si="12"/>
        <v>13827.018329999999</v>
      </c>
      <c r="BJ36"/>
      <c r="BK36" s="5">
        <f t="shared" si="63"/>
        <v>1645.3604999999998</v>
      </c>
      <c r="BL36" s="5">
        <f t="shared" si="40"/>
        <v>258.88470999999998</v>
      </c>
      <c r="BM36" s="5">
        <f t="shared" si="13"/>
        <v>1904.2452099999998</v>
      </c>
      <c r="BN36"/>
      <c r="BO36" s="5">
        <f t="shared" si="64"/>
        <v>34324.254000000001</v>
      </c>
      <c r="BP36" s="5">
        <f t="shared" si="41"/>
        <v>5400.6550800000005</v>
      </c>
      <c r="BQ36" s="5">
        <f t="shared" si="14"/>
        <v>39724.909079999998</v>
      </c>
      <c r="BR36"/>
      <c r="BS36" s="5">
        <f t="shared" si="65"/>
        <v>6648.7919999999995</v>
      </c>
      <c r="BT36" s="5">
        <f t="shared" si="42"/>
        <v>1046.1358399999999</v>
      </c>
      <c r="BU36" s="5">
        <f t="shared" si="15"/>
        <v>7694.9278399999994</v>
      </c>
      <c r="BV36"/>
      <c r="BW36" s="5">
        <f t="shared" si="66"/>
        <v>8796.5834999999988</v>
      </c>
      <c r="BX36" s="5">
        <f t="shared" si="43"/>
        <v>1384.0741699999999</v>
      </c>
      <c r="BY36" s="5">
        <f t="shared" si="16"/>
        <v>10180.657669999999</v>
      </c>
      <c r="BZ36"/>
      <c r="CA36" s="5">
        <f t="shared" si="67"/>
        <v>28595.463</v>
      </c>
      <c r="CB36" s="5">
        <f t="shared" si="44"/>
        <v>4499.2742600000001</v>
      </c>
      <c r="CC36" s="5">
        <f t="shared" si="17"/>
        <v>33094.737260000002</v>
      </c>
      <c r="CE36" s="5">
        <f t="shared" si="68"/>
        <v>16811.233499999998</v>
      </c>
      <c r="CF36" s="5">
        <f t="shared" si="45"/>
        <v>2645.11717</v>
      </c>
      <c r="CG36" s="5">
        <f t="shared" si="18"/>
        <v>19456.35067</v>
      </c>
      <c r="CI36" s="5">
        <f t="shared" si="69"/>
        <v>18977.209499999997</v>
      </c>
      <c r="CJ36" s="5">
        <f t="shared" si="46"/>
        <v>2985.91669</v>
      </c>
      <c r="CK36" s="5">
        <f t="shared" si="19"/>
        <v>21963.126189999995</v>
      </c>
      <c r="CM36" s="5">
        <f t="shared" si="70"/>
        <v>219717.92550000001</v>
      </c>
      <c r="CN36" s="5">
        <f t="shared" si="47"/>
        <v>34570.911010000003</v>
      </c>
      <c r="CO36" s="5">
        <f t="shared" si="20"/>
        <v>254288.83651000002</v>
      </c>
      <c r="CQ36" s="5">
        <f t="shared" si="71"/>
        <v>8090.0819999999994</v>
      </c>
      <c r="CR36" s="5">
        <f t="shared" si="48"/>
        <v>1272.9116399999998</v>
      </c>
      <c r="CS36" s="5">
        <f t="shared" si="21"/>
        <v>9362.9936399999988</v>
      </c>
      <c r="CU36" s="5">
        <f t="shared" si="72"/>
        <v>7161.3255000000008</v>
      </c>
      <c r="CV36" s="5">
        <f t="shared" si="49"/>
        <v>1126.7790100000002</v>
      </c>
      <c r="CW36" s="5">
        <f t="shared" si="22"/>
        <v>8288.104510000001</v>
      </c>
    </row>
    <row r="37" spans="1:101" x14ac:dyDescent="0.2">
      <c r="A37" s="32">
        <v>46296</v>
      </c>
      <c r="D37" s="3">
        <v>891325</v>
      </c>
      <c r="E37" s="3">
        <f t="shared" si="23"/>
        <v>891325</v>
      </c>
      <c r="H37" s="5">
        <f t="shared" si="24"/>
        <v>134342.28664999999</v>
      </c>
      <c r="I37" s="5">
        <f t="shared" si="0"/>
        <v>134342.28664999999</v>
      </c>
      <c r="J37"/>
      <c r="L37" s="5">
        <f t="shared" si="25"/>
        <v>55845.433080000003</v>
      </c>
      <c r="M37" s="5">
        <f t="shared" si="1"/>
        <v>55845.433080000003</v>
      </c>
      <c r="N37"/>
      <c r="P37" s="5">
        <f t="shared" si="26"/>
        <v>24.689702499999999</v>
      </c>
      <c r="Q37" s="5">
        <f t="shared" si="2"/>
        <v>24.689702499999999</v>
      </c>
      <c r="R37"/>
      <c r="T37" s="5">
        <f t="shared" si="27"/>
        <v>1105.5103975</v>
      </c>
      <c r="U37" s="5">
        <f t="shared" si="73"/>
        <v>1105.5103975</v>
      </c>
      <c r="V37"/>
      <c r="X37" s="5">
        <f t="shared" si="28"/>
        <v>665.73064250000004</v>
      </c>
      <c r="Y37" s="5">
        <f t="shared" si="29"/>
        <v>665.73064250000004</v>
      </c>
      <c r="Z37"/>
      <c r="AB37" s="5">
        <f t="shared" si="30"/>
        <v>4947.7450750000007</v>
      </c>
      <c r="AC37" s="5">
        <f t="shared" si="4"/>
        <v>4947.7450750000007</v>
      </c>
      <c r="AD37"/>
      <c r="AF37" s="5">
        <f t="shared" si="31"/>
        <v>1533.257265</v>
      </c>
      <c r="AG37" s="5">
        <f t="shared" si="5"/>
        <v>1533.257265</v>
      </c>
      <c r="AH37"/>
      <c r="AJ37" s="5">
        <f t="shared" si="32"/>
        <v>2886.645145</v>
      </c>
      <c r="AK37" s="5">
        <f t="shared" si="6"/>
        <v>2886.645145</v>
      </c>
      <c r="AL37"/>
      <c r="AN37" s="5">
        <f t="shared" si="33"/>
        <v>611.27068499999996</v>
      </c>
      <c r="AO37" s="5">
        <f t="shared" si="7"/>
        <v>611.27068499999996</v>
      </c>
      <c r="AP37"/>
      <c r="AR37" s="5">
        <f t="shared" si="34"/>
        <v>10899.389497499998</v>
      </c>
      <c r="AS37" s="5">
        <f t="shared" si="8"/>
        <v>10899.389497499998</v>
      </c>
      <c r="AT37"/>
      <c r="AV37" s="5">
        <f t="shared" si="35"/>
        <v>5046.5038850000001</v>
      </c>
      <c r="AW37" s="5">
        <f t="shared" si="9"/>
        <v>5046.5038850000001</v>
      </c>
      <c r="AX37"/>
      <c r="AZ37" s="5">
        <f t="shared" si="36"/>
        <v>2416.91687</v>
      </c>
      <c r="BA37" s="5">
        <f t="shared" si="10"/>
        <v>2416.91687</v>
      </c>
      <c r="BB37"/>
      <c r="BC37" s="5">
        <f t="shared" si="37"/>
        <v>0</v>
      </c>
      <c r="BD37" s="5">
        <f t="shared" si="38"/>
        <v>356.61913250000003</v>
      </c>
      <c r="BE37" s="5">
        <f t="shared" si="11"/>
        <v>356.61913250000003</v>
      </c>
      <c r="BF37"/>
      <c r="BH37" s="5">
        <f t="shared" si="39"/>
        <v>1581.1214175</v>
      </c>
      <c r="BI37" s="5">
        <f t="shared" si="12"/>
        <v>1581.1214175</v>
      </c>
      <c r="BJ37"/>
      <c r="BL37" s="5">
        <f t="shared" si="40"/>
        <v>217.75069749999997</v>
      </c>
      <c r="BM37" s="5">
        <f t="shared" si="13"/>
        <v>217.75069749999997</v>
      </c>
      <c r="BN37"/>
      <c r="BP37" s="5">
        <f t="shared" si="41"/>
        <v>4542.5487300000004</v>
      </c>
      <c r="BQ37" s="5">
        <f t="shared" si="14"/>
        <v>4542.5487300000004</v>
      </c>
      <c r="BR37"/>
      <c r="BT37" s="5">
        <f t="shared" si="42"/>
        <v>879.91603999999995</v>
      </c>
      <c r="BU37" s="5">
        <f t="shared" si="15"/>
        <v>879.91603999999995</v>
      </c>
      <c r="BV37"/>
      <c r="BX37" s="5">
        <f t="shared" si="43"/>
        <v>1164.1595824999999</v>
      </c>
      <c r="BY37" s="5">
        <f t="shared" si="16"/>
        <v>1164.1595824999999</v>
      </c>
      <c r="BZ37"/>
      <c r="CB37" s="5">
        <f t="shared" si="44"/>
        <v>3784.3876850000001</v>
      </c>
      <c r="CC37" s="5">
        <f t="shared" si="17"/>
        <v>3784.3876850000001</v>
      </c>
      <c r="CF37" s="5">
        <f t="shared" si="45"/>
        <v>2224.8363325</v>
      </c>
      <c r="CG37" s="5">
        <f t="shared" si="18"/>
        <v>2224.8363325</v>
      </c>
      <c r="CJ37" s="5">
        <f t="shared" si="46"/>
        <v>2511.4864524999998</v>
      </c>
      <c r="CK37" s="5">
        <f t="shared" si="19"/>
        <v>2511.4864524999998</v>
      </c>
      <c r="CN37" s="5">
        <f t="shared" si="47"/>
        <v>29077.9628725</v>
      </c>
      <c r="CO37" s="5">
        <f t="shared" si="20"/>
        <v>29077.9628725</v>
      </c>
      <c r="CR37" s="5">
        <f t="shared" si="48"/>
        <v>1070.65959</v>
      </c>
      <c r="CS37" s="5">
        <f t="shared" si="21"/>
        <v>1070.65959</v>
      </c>
      <c r="CV37" s="5">
        <f t="shared" si="49"/>
        <v>947.74587250000013</v>
      </c>
      <c r="CW37" s="5">
        <f t="shared" si="22"/>
        <v>947.74587250000013</v>
      </c>
    </row>
    <row r="38" spans="1:101" x14ac:dyDescent="0.2">
      <c r="A38" s="32">
        <v>46478</v>
      </c>
      <c r="C38" s="3">
        <v>7070000</v>
      </c>
      <c r="D38" s="3">
        <v>891325</v>
      </c>
      <c r="E38" s="3">
        <f t="shared" si="23"/>
        <v>7961325</v>
      </c>
      <c r="G38" s="5">
        <f t="shared" si="50"/>
        <v>1065604.54</v>
      </c>
      <c r="H38" s="5">
        <f t="shared" si="24"/>
        <v>134342.28664999999</v>
      </c>
      <c r="I38" s="5">
        <f t="shared" si="0"/>
        <v>1199946.8266499999</v>
      </c>
      <c r="J38"/>
      <c r="K38" s="5">
        <f t="shared" si="51"/>
        <v>442966.60800000001</v>
      </c>
      <c r="L38" s="5">
        <f t="shared" si="25"/>
        <v>55845.433080000003</v>
      </c>
      <c r="M38" s="5">
        <f t="shared" si="1"/>
        <v>498812.04108</v>
      </c>
      <c r="N38"/>
      <c r="O38" s="5">
        <f t="shared" si="52"/>
        <v>195.839</v>
      </c>
      <c r="P38" s="5">
        <f t="shared" si="26"/>
        <v>24.689702499999999</v>
      </c>
      <c r="Q38" s="5">
        <f t="shared" si="2"/>
        <v>220.52870250000001</v>
      </c>
      <c r="R38"/>
      <c r="S38" s="5">
        <f t="shared" si="53"/>
        <v>8768.9210000000003</v>
      </c>
      <c r="T38" s="5">
        <f t="shared" si="27"/>
        <v>1105.5103975</v>
      </c>
      <c r="U38" s="5">
        <f t="shared" si="73"/>
        <v>9874.4313975000005</v>
      </c>
      <c r="V38"/>
      <c r="W38" s="5">
        <f t="shared" si="54"/>
        <v>5280.5829999999996</v>
      </c>
      <c r="X38" s="5">
        <f t="shared" si="28"/>
        <v>665.73064250000004</v>
      </c>
      <c r="Y38" s="5">
        <f t="shared" si="29"/>
        <v>5946.3136424999993</v>
      </c>
      <c r="Z38"/>
      <c r="AA38" s="5">
        <f t="shared" si="55"/>
        <v>39245.57</v>
      </c>
      <c r="AB38" s="5">
        <f t="shared" si="30"/>
        <v>4947.7450750000007</v>
      </c>
      <c r="AC38" s="5">
        <f t="shared" si="4"/>
        <v>44193.315074999999</v>
      </c>
      <c r="AD38"/>
      <c r="AE38" s="5">
        <f t="shared" si="56"/>
        <v>12161.814</v>
      </c>
      <c r="AF38" s="5">
        <f t="shared" si="31"/>
        <v>1533.257265</v>
      </c>
      <c r="AG38" s="5">
        <f t="shared" si="5"/>
        <v>13695.071265</v>
      </c>
      <c r="AH38"/>
      <c r="AI38" s="5">
        <f t="shared" si="57"/>
        <v>22896.901999999998</v>
      </c>
      <c r="AJ38" s="5">
        <f t="shared" si="32"/>
        <v>2886.645145</v>
      </c>
      <c r="AK38" s="5">
        <f t="shared" si="6"/>
        <v>25783.547144999997</v>
      </c>
      <c r="AL38"/>
      <c r="AM38" s="5">
        <f t="shared" si="58"/>
        <v>4848.6059999999998</v>
      </c>
      <c r="AN38" s="5">
        <f t="shared" si="33"/>
        <v>611.27068499999996</v>
      </c>
      <c r="AO38" s="5">
        <f t="shared" si="7"/>
        <v>5459.8766849999993</v>
      </c>
      <c r="AP38"/>
      <c r="AQ38" s="5">
        <f t="shared" si="59"/>
        <v>86454.080999999991</v>
      </c>
      <c r="AR38" s="5">
        <f t="shared" si="34"/>
        <v>10899.389497499998</v>
      </c>
      <c r="AS38" s="5">
        <f t="shared" si="8"/>
        <v>97353.470497499991</v>
      </c>
      <c r="AT38"/>
      <c r="AU38" s="5">
        <f t="shared" si="60"/>
        <v>40028.925999999999</v>
      </c>
      <c r="AV38" s="5">
        <f t="shared" si="35"/>
        <v>5046.5038850000001</v>
      </c>
      <c r="AW38" s="5">
        <f t="shared" si="9"/>
        <v>45075.429884999998</v>
      </c>
      <c r="AX38"/>
      <c r="AY38" s="5">
        <f t="shared" si="61"/>
        <v>19171.012000000002</v>
      </c>
      <c r="AZ38" s="5">
        <f t="shared" si="36"/>
        <v>2416.91687</v>
      </c>
      <c r="BA38" s="5">
        <f t="shared" si="10"/>
        <v>21587.928870000003</v>
      </c>
      <c r="BB38"/>
      <c r="BC38" s="5">
        <f t="shared" si="37"/>
        <v>2828.7070000000003</v>
      </c>
      <c r="BD38" s="5">
        <f t="shared" si="38"/>
        <v>356.61913250000003</v>
      </c>
      <c r="BE38" s="5">
        <f t="shared" si="11"/>
        <v>3185.3261325000003</v>
      </c>
      <c r="BF38"/>
      <c r="BG38" s="5">
        <f t="shared" si="62"/>
        <v>12541.473</v>
      </c>
      <c r="BH38" s="5">
        <f t="shared" si="39"/>
        <v>1581.1214175</v>
      </c>
      <c r="BI38" s="5">
        <f t="shared" si="12"/>
        <v>14122.5944175</v>
      </c>
      <c r="BJ38"/>
      <c r="BK38" s="5">
        <f t="shared" si="63"/>
        <v>1727.2009999999998</v>
      </c>
      <c r="BL38" s="5">
        <f t="shared" si="40"/>
        <v>217.75069749999997</v>
      </c>
      <c r="BM38" s="5">
        <f t="shared" si="13"/>
        <v>1944.9516974999997</v>
      </c>
      <c r="BN38"/>
      <c r="BO38" s="5">
        <f t="shared" si="64"/>
        <v>36031.548000000003</v>
      </c>
      <c r="BP38" s="5">
        <f t="shared" si="41"/>
        <v>4542.5487300000004</v>
      </c>
      <c r="BQ38" s="5">
        <f t="shared" si="14"/>
        <v>40574.096730000005</v>
      </c>
      <c r="BR38"/>
      <c r="BS38" s="5">
        <f t="shared" si="65"/>
        <v>6979.5039999999999</v>
      </c>
      <c r="BT38" s="5">
        <f t="shared" si="42"/>
        <v>879.91603999999995</v>
      </c>
      <c r="BU38" s="5">
        <f t="shared" si="15"/>
        <v>7859.42004</v>
      </c>
      <c r="BV38"/>
      <c r="BW38" s="5">
        <f t="shared" si="66"/>
        <v>9234.1269999999986</v>
      </c>
      <c r="BX38" s="5">
        <f t="shared" si="43"/>
        <v>1164.1595824999999</v>
      </c>
      <c r="BY38" s="5">
        <f t="shared" si="16"/>
        <v>10398.286582499999</v>
      </c>
      <c r="BZ38"/>
      <c r="CA38" s="5">
        <f t="shared" si="67"/>
        <v>30017.806</v>
      </c>
      <c r="CB38" s="5">
        <f t="shared" si="44"/>
        <v>3784.3876850000001</v>
      </c>
      <c r="CC38" s="5">
        <f t="shared" si="17"/>
        <v>33802.193684999998</v>
      </c>
      <c r="CE38" s="5">
        <f t="shared" si="68"/>
        <v>17647.427</v>
      </c>
      <c r="CF38" s="5">
        <f t="shared" si="45"/>
        <v>2224.8363325</v>
      </c>
      <c r="CG38" s="5">
        <f t="shared" si="18"/>
        <v>19872.263332499999</v>
      </c>
      <c r="CI38" s="5">
        <f t="shared" si="69"/>
        <v>19921.138999999999</v>
      </c>
      <c r="CJ38" s="5">
        <f t="shared" si="46"/>
        <v>2511.4864524999998</v>
      </c>
      <c r="CK38" s="5">
        <f t="shared" si="19"/>
        <v>22432.6254525</v>
      </c>
      <c r="CM38" s="5">
        <f t="shared" si="70"/>
        <v>230646.731</v>
      </c>
      <c r="CN38" s="5">
        <f t="shared" si="47"/>
        <v>29077.9628725</v>
      </c>
      <c r="CO38" s="5">
        <f t="shared" si="20"/>
        <v>259724.69387250001</v>
      </c>
      <c r="CQ38" s="5">
        <f t="shared" si="71"/>
        <v>8492.4839999999986</v>
      </c>
      <c r="CR38" s="5">
        <f t="shared" si="48"/>
        <v>1070.65959</v>
      </c>
      <c r="CS38" s="5">
        <f t="shared" si="21"/>
        <v>9563.1435899999979</v>
      </c>
      <c r="CU38" s="5">
        <f t="shared" si="72"/>
        <v>7517.5310000000009</v>
      </c>
      <c r="CV38" s="5">
        <f t="shared" si="49"/>
        <v>947.74587250000013</v>
      </c>
      <c r="CW38" s="5">
        <f t="shared" si="22"/>
        <v>8465.2768725000005</v>
      </c>
    </row>
    <row r="39" spans="1:101" x14ac:dyDescent="0.2">
      <c r="A39" s="32">
        <v>46661</v>
      </c>
      <c r="D39" s="3">
        <v>714575</v>
      </c>
      <c r="E39" s="3">
        <f t="shared" si="23"/>
        <v>714575</v>
      </c>
      <c r="H39" s="5">
        <f t="shared" si="24"/>
        <v>107702.17315000002</v>
      </c>
      <c r="I39" s="5">
        <f t="shared" si="0"/>
        <v>107702.17315000002</v>
      </c>
      <c r="J39"/>
      <c r="L39" s="5">
        <f t="shared" si="25"/>
        <v>44771.267879999999</v>
      </c>
      <c r="M39" s="5">
        <f t="shared" si="1"/>
        <v>44771.267879999999</v>
      </c>
      <c r="N39"/>
      <c r="P39" s="5">
        <f t="shared" si="26"/>
        <v>19.793727499999999</v>
      </c>
      <c r="Q39" s="5">
        <f t="shared" si="2"/>
        <v>19.793727499999999</v>
      </c>
      <c r="R39"/>
      <c r="T39" s="5">
        <f t="shared" si="27"/>
        <v>886.28737249999995</v>
      </c>
      <c r="U39" s="5">
        <f t="shared" si="73"/>
        <v>886.28737249999995</v>
      </c>
      <c r="V39"/>
      <c r="X39" s="5">
        <f t="shared" si="28"/>
        <v>533.71606750000001</v>
      </c>
      <c r="Y39" s="5">
        <f t="shared" si="29"/>
        <v>533.71606750000001</v>
      </c>
      <c r="Z39"/>
      <c r="AB39" s="5">
        <f t="shared" si="30"/>
        <v>3966.6058250000001</v>
      </c>
      <c r="AC39" s="5">
        <f t="shared" si="4"/>
        <v>3966.6058250000001</v>
      </c>
      <c r="AD39"/>
      <c r="AF39" s="5">
        <f t="shared" si="31"/>
        <v>1229.2119150000001</v>
      </c>
      <c r="AG39" s="5">
        <f t="shared" si="5"/>
        <v>1229.2119150000001</v>
      </c>
      <c r="AH39"/>
      <c r="AJ39" s="5">
        <f t="shared" si="32"/>
        <v>2314.2225949999997</v>
      </c>
      <c r="AK39" s="5">
        <f t="shared" si="6"/>
        <v>2314.2225949999997</v>
      </c>
      <c r="AL39"/>
      <c r="AN39" s="5">
        <f t="shared" si="33"/>
        <v>490.05553499999996</v>
      </c>
      <c r="AO39" s="5">
        <f t="shared" si="7"/>
        <v>490.05553499999996</v>
      </c>
      <c r="AP39"/>
      <c r="AR39" s="5">
        <f t="shared" si="34"/>
        <v>8738.0374725000001</v>
      </c>
      <c r="AS39" s="5">
        <f t="shared" si="8"/>
        <v>8738.0374725000001</v>
      </c>
      <c r="AT39"/>
      <c r="AV39" s="5">
        <f t="shared" si="35"/>
        <v>4045.7807349999998</v>
      </c>
      <c r="AW39" s="5">
        <f t="shared" si="9"/>
        <v>4045.7807349999998</v>
      </c>
      <c r="AX39"/>
      <c r="AZ39" s="5">
        <f t="shared" si="36"/>
        <v>1937.6415700000002</v>
      </c>
      <c r="BA39" s="5">
        <f t="shared" si="10"/>
        <v>1937.6415700000002</v>
      </c>
      <c r="BB39"/>
      <c r="BC39" s="5">
        <f t="shared" si="37"/>
        <v>0</v>
      </c>
      <c r="BD39" s="5">
        <f t="shared" si="38"/>
        <v>285.90145749999999</v>
      </c>
      <c r="BE39" s="5">
        <f t="shared" si="11"/>
        <v>285.90145749999999</v>
      </c>
      <c r="BF39"/>
      <c r="BH39" s="5">
        <f t="shared" si="39"/>
        <v>1267.5845924999999</v>
      </c>
      <c r="BI39" s="5">
        <f t="shared" si="12"/>
        <v>1267.5845924999999</v>
      </c>
      <c r="BJ39"/>
      <c r="BL39" s="5">
        <f t="shared" si="40"/>
        <v>174.57067249999997</v>
      </c>
      <c r="BM39" s="5">
        <f t="shared" si="13"/>
        <v>174.57067249999997</v>
      </c>
      <c r="BN39"/>
      <c r="BP39" s="5">
        <f t="shared" si="41"/>
        <v>3641.7600299999999</v>
      </c>
      <c r="BQ39" s="5">
        <f t="shared" si="14"/>
        <v>3641.7600299999999</v>
      </c>
      <c r="BR39"/>
      <c r="BT39" s="5">
        <f t="shared" si="42"/>
        <v>705.42843999999991</v>
      </c>
      <c r="BU39" s="5">
        <f t="shared" si="15"/>
        <v>705.42843999999991</v>
      </c>
      <c r="BV39"/>
      <c r="BX39" s="5">
        <f t="shared" si="43"/>
        <v>933.30640749999998</v>
      </c>
      <c r="BY39" s="5">
        <f t="shared" si="16"/>
        <v>933.30640749999998</v>
      </c>
      <c r="BZ39"/>
      <c r="CB39" s="5">
        <f t="shared" si="44"/>
        <v>3033.9425350000001</v>
      </c>
      <c r="CC39" s="5">
        <f t="shared" si="17"/>
        <v>3033.9425350000001</v>
      </c>
      <c r="CF39" s="5">
        <f t="shared" si="45"/>
        <v>1783.6506574999999</v>
      </c>
      <c r="CG39" s="5">
        <f t="shared" si="18"/>
        <v>1783.6506574999999</v>
      </c>
      <c r="CJ39" s="5">
        <f t="shared" si="46"/>
        <v>2013.4579775</v>
      </c>
      <c r="CK39" s="5">
        <f t="shared" si="19"/>
        <v>2013.4579775</v>
      </c>
      <c r="CN39" s="5">
        <f t="shared" si="47"/>
        <v>23311.7945975</v>
      </c>
      <c r="CO39" s="5">
        <f t="shared" si="20"/>
        <v>23311.7945975</v>
      </c>
      <c r="CR39" s="5">
        <f t="shared" si="48"/>
        <v>858.34748999999999</v>
      </c>
      <c r="CS39" s="5">
        <f t="shared" si="21"/>
        <v>858.34748999999999</v>
      </c>
      <c r="CV39" s="5">
        <f t="shared" si="49"/>
        <v>759.80759750000004</v>
      </c>
      <c r="CW39" s="5">
        <f t="shared" si="22"/>
        <v>759.80759750000004</v>
      </c>
    </row>
    <row r="40" spans="1:101" x14ac:dyDescent="0.2">
      <c r="A40" s="32">
        <v>46844</v>
      </c>
      <c r="C40" s="3">
        <v>7425000</v>
      </c>
      <c r="D40" s="3">
        <v>714575</v>
      </c>
      <c r="E40" s="3">
        <f t="shared" si="23"/>
        <v>8139575</v>
      </c>
      <c r="G40" s="5">
        <f t="shared" si="50"/>
        <v>1119110.8499999996</v>
      </c>
      <c r="H40" s="5">
        <f t="shared" si="24"/>
        <v>107702.17315000002</v>
      </c>
      <c r="I40" s="5">
        <f t="shared" si="0"/>
        <v>1226813.0231499996</v>
      </c>
      <c r="J40"/>
      <c r="K40" s="5">
        <f t="shared" si="51"/>
        <v>465208.92</v>
      </c>
      <c r="L40" s="5">
        <f t="shared" si="25"/>
        <v>44771.267879999999</v>
      </c>
      <c r="M40" s="5">
        <f t="shared" si="1"/>
        <v>509980.18787999998</v>
      </c>
      <c r="N40"/>
      <c r="O40" s="5">
        <f t="shared" si="52"/>
        <v>205.67249999999999</v>
      </c>
      <c r="P40" s="5">
        <f t="shared" si="26"/>
        <v>19.793727499999999</v>
      </c>
      <c r="Q40" s="5">
        <f t="shared" si="2"/>
        <v>225.46622749999997</v>
      </c>
      <c r="R40"/>
      <c r="S40" s="5">
        <f t="shared" si="53"/>
        <v>9209.2274999999991</v>
      </c>
      <c r="T40" s="5">
        <f t="shared" si="27"/>
        <v>886.28737249999995</v>
      </c>
      <c r="U40" s="5">
        <f t="shared" si="73"/>
        <v>10095.5148725</v>
      </c>
      <c r="V40"/>
      <c r="W40" s="5">
        <f t="shared" si="54"/>
        <v>5545.7325000000001</v>
      </c>
      <c r="X40" s="5">
        <f t="shared" si="28"/>
        <v>533.71606750000001</v>
      </c>
      <c r="Y40" s="5">
        <f t="shared" si="29"/>
        <v>6079.4485674999996</v>
      </c>
      <c r="Z40"/>
      <c r="AA40" s="5">
        <f t="shared" si="55"/>
        <v>41216.175000000003</v>
      </c>
      <c r="AB40" s="5">
        <f t="shared" si="30"/>
        <v>3966.6058250000001</v>
      </c>
      <c r="AC40" s="5">
        <f t="shared" si="4"/>
        <v>45182.780825000002</v>
      </c>
      <c r="AD40"/>
      <c r="AE40" s="5">
        <f t="shared" si="56"/>
        <v>12772.485000000001</v>
      </c>
      <c r="AF40" s="5">
        <f t="shared" si="31"/>
        <v>1229.2119150000001</v>
      </c>
      <c r="AG40" s="5">
        <f t="shared" si="5"/>
        <v>14001.696915</v>
      </c>
      <c r="AH40"/>
      <c r="AI40" s="5">
        <f t="shared" si="57"/>
        <v>24046.605</v>
      </c>
      <c r="AJ40" s="5">
        <f t="shared" si="32"/>
        <v>2314.2225949999997</v>
      </c>
      <c r="AK40" s="5">
        <f t="shared" si="6"/>
        <v>26360.827594999999</v>
      </c>
      <c r="AL40"/>
      <c r="AM40" s="5">
        <f t="shared" si="58"/>
        <v>5092.0649999999996</v>
      </c>
      <c r="AN40" s="5">
        <f t="shared" si="33"/>
        <v>490.05553499999996</v>
      </c>
      <c r="AO40" s="5">
        <f t="shared" si="7"/>
        <v>5582.120535</v>
      </c>
      <c r="AP40"/>
      <c r="AQ40" s="5">
        <f t="shared" si="59"/>
        <v>90795.127499999988</v>
      </c>
      <c r="AR40" s="5">
        <f t="shared" si="34"/>
        <v>8738.0374725000001</v>
      </c>
      <c r="AS40" s="5">
        <f t="shared" si="8"/>
        <v>99533.164972499988</v>
      </c>
      <c r="AT40"/>
      <c r="AU40" s="5">
        <f t="shared" si="60"/>
        <v>42038.864999999998</v>
      </c>
      <c r="AV40" s="5">
        <f t="shared" si="35"/>
        <v>4045.7807349999998</v>
      </c>
      <c r="AW40" s="5">
        <f t="shared" si="9"/>
        <v>46084.645734999998</v>
      </c>
      <c r="AX40"/>
      <c r="AY40" s="5">
        <f t="shared" si="61"/>
        <v>20133.63</v>
      </c>
      <c r="AZ40" s="5">
        <f t="shared" si="36"/>
        <v>1937.6415700000002</v>
      </c>
      <c r="BA40" s="5">
        <f t="shared" si="10"/>
        <v>22071.271570000001</v>
      </c>
      <c r="BB40"/>
      <c r="BC40" s="5">
        <f t="shared" si="37"/>
        <v>2970.7425000000003</v>
      </c>
      <c r="BD40" s="5">
        <f t="shared" si="38"/>
        <v>285.90145749999999</v>
      </c>
      <c r="BE40" s="5">
        <f t="shared" si="11"/>
        <v>3256.6439575000004</v>
      </c>
      <c r="BF40"/>
      <c r="BG40" s="5">
        <f t="shared" si="62"/>
        <v>13171.207499999999</v>
      </c>
      <c r="BH40" s="5">
        <f t="shared" si="39"/>
        <v>1267.5845924999999</v>
      </c>
      <c r="BI40" s="5">
        <f t="shared" si="12"/>
        <v>14438.792092499998</v>
      </c>
      <c r="BJ40"/>
      <c r="BK40" s="5">
        <f t="shared" si="63"/>
        <v>1813.9274999999998</v>
      </c>
      <c r="BL40" s="5">
        <f t="shared" si="40"/>
        <v>174.57067249999997</v>
      </c>
      <c r="BM40" s="5">
        <f t="shared" si="13"/>
        <v>1988.4981724999998</v>
      </c>
      <c r="BN40"/>
      <c r="BO40" s="5">
        <f t="shared" si="64"/>
        <v>37840.770000000004</v>
      </c>
      <c r="BP40" s="5">
        <f t="shared" si="41"/>
        <v>3641.7600299999999</v>
      </c>
      <c r="BQ40" s="5">
        <f t="shared" si="14"/>
        <v>41482.530030000002</v>
      </c>
      <c r="BR40"/>
      <c r="BS40" s="5">
        <f t="shared" si="65"/>
        <v>7329.9599999999991</v>
      </c>
      <c r="BT40" s="5">
        <f t="shared" si="42"/>
        <v>705.42843999999991</v>
      </c>
      <c r="BU40" s="5">
        <f t="shared" si="15"/>
        <v>8035.3884399999988</v>
      </c>
      <c r="BV40"/>
      <c r="BW40" s="5">
        <f t="shared" si="66"/>
        <v>9697.7924999999996</v>
      </c>
      <c r="BX40" s="5">
        <f t="shared" si="43"/>
        <v>933.30640749999998</v>
      </c>
      <c r="BY40" s="5">
        <f t="shared" si="16"/>
        <v>10631.0989075</v>
      </c>
      <c r="BZ40"/>
      <c r="CA40" s="5">
        <f t="shared" si="67"/>
        <v>31525.065000000002</v>
      </c>
      <c r="CB40" s="5">
        <f t="shared" si="44"/>
        <v>3033.9425350000001</v>
      </c>
      <c r="CC40" s="5">
        <f t="shared" si="17"/>
        <v>34559.007535000004</v>
      </c>
      <c r="CE40" s="5">
        <f t="shared" si="68"/>
        <v>18533.5425</v>
      </c>
      <c r="CF40" s="5">
        <f t="shared" si="45"/>
        <v>1783.6506574999999</v>
      </c>
      <c r="CG40" s="5">
        <f t="shared" si="18"/>
        <v>20317.193157499998</v>
      </c>
      <c r="CI40" s="5">
        <f t="shared" si="69"/>
        <v>20921.422499999997</v>
      </c>
      <c r="CJ40" s="5">
        <f t="shared" si="46"/>
        <v>2013.4579775</v>
      </c>
      <c r="CK40" s="5">
        <f t="shared" si="19"/>
        <v>22934.880477499995</v>
      </c>
      <c r="CM40" s="5">
        <f t="shared" si="70"/>
        <v>242228.0025</v>
      </c>
      <c r="CN40" s="5">
        <f t="shared" si="47"/>
        <v>23311.7945975</v>
      </c>
      <c r="CO40" s="5">
        <f t="shared" si="20"/>
        <v>265539.79709750001</v>
      </c>
      <c r="CQ40" s="5">
        <f t="shared" si="71"/>
        <v>8918.91</v>
      </c>
      <c r="CR40" s="5">
        <f t="shared" si="48"/>
        <v>858.34748999999999</v>
      </c>
      <c r="CS40" s="5">
        <f t="shared" si="21"/>
        <v>9777.25749</v>
      </c>
      <c r="CU40" s="5">
        <f t="shared" si="72"/>
        <v>7895.0025000000005</v>
      </c>
      <c r="CV40" s="5">
        <f t="shared" si="49"/>
        <v>759.80759750000004</v>
      </c>
      <c r="CW40" s="5">
        <f t="shared" si="22"/>
        <v>8654.8100974999998</v>
      </c>
    </row>
    <row r="41" spans="1:101" x14ac:dyDescent="0.2">
      <c r="A41" s="32">
        <v>47027</v>
      </c>
      <c r="D41" s="3">
        <v>528950</v>
      </c>
      <c r="E41" s="3">
        <f t="shared" si="23"/>
        <v>528950</v>
      </c>
      <c r="H41" s="5">
        <f t="shared" si="24"/>
        <v>79724.401900000012</v>
      </c>
      <c r="I41" s="5">
        <f t="shared" si="0"/>
        <v>79724.401900000012</v>
      </c>
      <c r="J41"/>
      <c r="L41" s="5">
        <f t="shared" si="25"/>
        <v>33141.044880000001</v>
      </c>
      <c r="M41" s="5">
        <f t="shared" si="1"/>
        <v>33141.044880000001</v>
      </c>
      <c r="N41"/>
      <c r="P41" s="5">
        <f t="shared" si="26"/>
        <v>14.651914999999999</v>
      </c>
      <c r="Q41" s="5">
        <f t="shared" si="2"/>
        <v>14.651914999999999</v>
      </c>
      <c r="R41"/>
      <c r="T41" s="5">
        <f t="shared" si="27"/>
        <v>656.05668500000002</v>
      </c>
      <c r="U41" s="5">
        <f t="shared" si="73"/>
        <v>656.05668500000002</v>
      </c>
      <c r="V41"/>
      <c r="X41" s="5">
        <f t="shared" si="28"/>
        <v>395.07275499999997</v>
      </c>
      <c r="Y41" s="5">
        <f t="shared" si="29"/>
        <v>395.07275499999997</v>
      </c>
      <c r="Z41"/>
      <c r="AB41" s="5">
        <f t="shared" si="30"/>
        <v>2936.20145</v>
      </c>
      <c r="AC41" s="5">
        <f t="shared" si="4"/>
        <v>2936.20145</v>
      </c>
      <c r="AD41"/>
      <c r="AF41" s="5">
        <f t="shared" si="31"/>
        <v>909.89979000000005</v>
      </c>
      <c r="AG41" s="5">
        <f t="shared" si="5"/>
        <v>909.89979000000005</v>
      </c>
      <c r="AH41"/>
      <c r="AJ41" s="5">
        <f t="shared" si="32"/>
        <v>1713.05747</v>
      </c>
      <c r="AK41" s="5">
        <f t="shared" si="6"/>
        <v>1713.05747</v>
      </c>
      <c r="AL41"/>
      <c r="AN41" s="5">
        <f t="shared" si="33"/>
        <v>362.75390999999996</v>
      </c>
      <c r="AO41" s="5">
        <f t="shared" si="7"/>
        <v>362.75390999999996</v>
      </c>
      <c r="AP41"/>
      <c r="AR41" s="5">
        <f t="shared" si="34"/>
        <v>6468.1592849999997</v>
      </c>
      <c r="AS41" s="5">
        <f t="shared" si="8"/>
        <v>6468.1592849999997</v>
      </c>
      <c r="AT41"/>
      <c r="AV41" s="5">
        <f t="shared" si="35"/>
        <v>2994.8091099999997</v>
      </c>
      <c r="AW41" s="5">
        <f t="shared" si="9"/>
        <v>2994.8091099999997</v>
      </c>
      <c r="AX41"/>
      <c r="AZ41" s="5">
        <f t="shared" si="36"/>
        <v>1434.3008200000002</v>
      </c>
      <c r="BA41" s="5">
        <f t="shared" si="10"/>
        <v>1434.3008200000002</v>
      </c>
      <c r="BB41"/>
      <c r="BC41" s="5">
        <f t="shared" si="37"/>
        <v>0</v>
      </c>
      <c r="BD41" s="5">
        <f t="shared" si="38"/>
        <v>211.63289500000002</v>
      </c>
      <c r="BE41" s="5">
        <f t="shared" si="11"/>
        <v>211.63289500000002</v>
      </c>
      <c r="BF41"/>
      <c r="BH41" s="5">
        <f t="shared" si="39"/>
        <v>938.30440499999997</v>
      </c>
      <c r="BI41" s="5">
        <f t="shared" si="12"/>
        <v>938.30440499999997</v>
      </c>
      <c r="BJ41"/>
      <c r="BL41" s="5">
        <f t="shared" si="40"/>
        <v>129.22248499999998</v>
      </c>
      <c r="BM41" s="5">
        <f t="shared" si="13"/>
        <v>129.22248499999998</v>
      </c>
      <c r="BN41"/>
      <c r="BP41" s="5">
        <f t="shared" si="41"/>
        <v>2695.7407800000001</v>
      </c>
      <c r="BQ41" s="5">
        <f t="shared" si="14"/>
        <v>2695.7407800000001</v>
      </c>
      <c r="BR41"/>
      <c r="BT41" s="5">
        <f t="shared" si="42"/>
        <v>522.17944</v>
      </c>
      <c r="BU41" s="5">
        <f t="shared" si="15"/>
        <v>522.17944</v>
      </c>
      <c r="BV41"/>
      <c r="BX41" s="5">
        <f t="shared" si="43"/>
        <v>690.86159499999997</v>
      </c>
      <c r="BY41" s="5">
        <f t="shared" si="16"/>
        <v>690.86159499999997</v>
      </c>
      <c r="BZ41"/>
      <c r="CB41" s="5">
        <f t="shared" si="44"/>
        <v>2245.8159100000003</v>
      </c>
      <c r="CC41" s="5">
        <f t="shared" si="17"/>
        <v>2245.8159100000003</v>
      </c>
      <c r="CF41" s="5">
        <f t="shared" si="45"/>
        <v>1320.312095</v>
      </c>
      <c r="CG41" s="5">
        <f t="shared" si="18"/>
        <v>1320.312095</v>
      </c>
      <c r="CJ41" s="5">
        <f t="shared" si="46"/>
        <v>1490.422415</v>
      </c>
      <c r="CK41" s="5">
        <f t="shared" si="19"/>
        <v>1490.422415</v>
      </c>
      <c r="CN41" s="5">
        <f t="shared" si="47"/>
        <v>17256.094535</v>
      </c>
      <c r="CO41" s="5">
        <f t="shared" si="20"/>
        <v>17256.094535</v>
      </c>
      <c r="CR41" s="5">
        <f t="shared" si="48"/>
        <v>635.37473999999997</v>
      </c>
      <c r="CS41" s="5">
        <f t="shared" si="21"/>
        <v>635.37473999999997</v>
      </c>
      <c r="CV41" s="5">
        <f t="shared" si="49"/>
        <v>562.43253500000003</v>
      </c>
      <c r="CW41" s="5">
        <f t="shared" si="22"/>
        <v>562.43253500000003</v>
      </c>
    </row>
    <row r="42" spans="1:101" x14ac:dyDescent="0.2">
      <c r="A42" s="32">
        <v>47209</v>
      </c>
      <c r="C42" s="3">
        <v>7795000</v>
      </c>
      <c r="D42" s="3">
        <v>528950</v>
      </c>
      <c r="E42" s="3">
        <f t="shared" si="23"/>
        <v>8323950</v>
      </c>
      <c r="G42" s="5">
        <f t="shared" si="50"/>
        <v>1174877.99</v>
      </c>
      <c r="H42" s="5">
        <f t="shared" si="24"/>
        <v>79724.401900000012</v>
      </c>
      <c r="I42" s="5">
        <f t="shared" si="0"/>
        <v>1254602.3918999999</v>
      </c>
      <c r="J42"/>
      <c r="K42" s="5">
        <f t="shared" si="51"/>
        <v>488391.04800000001</v>
      </c>
      <c r="L42" s="5">
        <f t="shared" si="25"/>
        <v>33141.044880000001</v>
      </c>
      <c r="M42" s="5">
        <f t="shared" si="1"/>
        <v>521532.09288000001</v>
      </c>
      <c r="N42"/>
      <c r="O42" s="5">
        <f t="shared" si="52"/>
        <v>215.92149999999998</v>
      </c>
      <c r="P42" s="5">
        <f t="shared" si="26"/>
        <v>14.651914999999999</v>
      </c>
      <c r="Q42" s="5">
        <f t="shared" si="2"/>
        <v>230.57341499999998</v>
      </c>
      <c r="R42"/>
      <c r="S42" s="5">
        <f t="shared" si="53"/>
        <v>9668.1384999999991</v>
      </c>
      <c r="T42" s="5">
        <f t="shared" si="27"/>
        <v>656.05668500000002</v>
      </c>
      <c r="U42" s="5">
        <f t="shared" si="73"/>
        <v>10324.195184999999</v>
      </c>
      <c r="V42"/>
      <c r="W42" s="5">
        <f t="shared" si="54"/>
        <v>5822.0855000000001</v>
      </c>
      <c r="X42" s="5">
        <f t="shared" si="28"/>
        <v>395.07275499999997</v>
      </c>
      <c r="Y42" s="5">
        <f t="shared" si="29"/>
        <v>6217.1582550000003</v>
      </c>
      <c r="Z42"/>
      <c r="AA42" s="5">
        <f t="shared" si="55"/>
        <v>43270.045000000006</v>
      </c>
      <c r="AB42" s="5">
        <f t="shared" si="30"/>
        <v>2936.20145</v>
      </c>
      <c r="AC42" s="5">
        <f t="shared" si="4"/>
        <v>46206.246450000006</v>
      </c>
      <c r="AD42"/>
      <c r="AE42" s="5">
        <f t="shared" si="56"/>
        <v>13408.959000000001</v>
      </c>
      <c r="AF42" s="5">
        <f t="shared" si="31"/>
        <v>909.89979000000005</v>
      </c>
      <c r="AG42" s="5">
        <f t="shared" si="5"/>
        <v>14318.85879</v>
      </c>
      <c r="AH42"/>
      <c r="AI42" s="5">
        <f t="shared" si="57"/>
        <v>25244.886999999999</v>
      </c>
      <c r="AJ42" s="5">
        <f t="shared" si="32"/>
        <v>1713.05747</v>
      </c>
      <c r="AK42" s="5">
        <f t="shared" si="6"/>
        <v>26957.944469999999</v>
      </c>
      <c r="AL42"/>
      <c r="AM42" s="5">
        <f t="shared" si="58"/>
        <v>5345.8109999999997</v>
      </c>
      <c r="AN42" s="5">
        <f t="shared" si="33"/>
        <v>362.75390999999996</v>
      </c>
      <c r="AO42" s="5">
        <f t="shared" si="7"/>
        <v>5708.5649100000001</v>
      </c>
      <c r="AP42"/>
      <c r="AQ42" s="5">
        <f t="shared" si="59"/>
        <v>95319.598499999993</v>
      </c>
      <c r="AR42" s="5">
        <f t="shared" si="34"/>
        <v>6468.1592849999997</v>
      </c>
      <c r="AS42" s="5">
        <f t="shared" si="8"/>
        <v>101787.75778499999</v>
      </c>
      <c r="AT42"/>
      <c r="AU42" s="5">
        <f t="shared" si="60"/>
        <v>44133.731</v>
      </c>
      <c r="AV42" s="5">
        <f t="shared" si="35"/>
        <v>2994.8091099999997</v>
      </c>
      <c r="AW42" s="5">
        <f t="shared" si="9"/>
        <v>47128.540110000002</v>
      </c>
      <c r="AX42"/>
      <c r="AY42" s="5">
        <f t="shared" si="61"/>
        <v>21136.922000000002</v>
      </c>
      <c r="AZ42" s="5">
        <f t="shared" si="36"/>
        <v>1434.3008200000002</v>
      </c>
      <c r="BA42" s="5">
        <f t="shared" si="10"/>
        <v>22571.222820000003</v>
      </c>
      <c r="BB42"/>
      <c r="BC42" s="5">
        <f t="shared" si="37"/>
        <v>3118.7795000000001</v>
      </c>
      <c r="BD42" s="5">
        <f t="shared" si="38"/>
        <v>211.63289500000002</v>
      </c>
      <c r="BE42" s="5">
        <f t="shared" si="11"/>
        <v>3330.4123950000003</v>
      </c>
      <c r="BF42"/>
      <c r="BG42" s="5">
        <f t="shared" si="62"/>
        <v>13827.550499999999</v>
      </c>
      <c r="BH42" s="5">
        <f t="shared" si="39"/>
        <v>938.30440499999997</v>
      </c>
      <c r="BI42" s="5">
        <f t="shared" si="12"/>
        <v>14765.854905</v>
      </c>
      <c r="BJ42"/>
      <c r="BK42" s="5">
        <f t="shared" si="63"/>
        <v>1904.3184999999999</v>
      </c>
      <c r="BL42" s="5">
        <f t="shared" si="40"/>
        <v>129.22248499999998</v>
      </c>
      <c r="BM42" s="5">
        <f t="shared" si="13"/>
        <v>2033.5409849999999</v>
      </c>
      <c r="BN42"/>
      <c r="BO42" s="5">
        <f t="shared" si="64"/>
        <v>39726.438000000002</v>
      </c>
      <c r="BP42" s="5">
        <f t="shared" si="41"/>
        <v>2695.7407800000001</v>
      </c>
      <c r="BQ42" s="5">
        <f t="shared" si="14"/>
        <v>42422.178780000002</v>
      </c>
      <c r="BR42"/>
      <c r="BS42" s="5">
        <f t="shared" si="65"/>
        <v>7695.2239999999993</v>
      </c>
      <c r="BT42" s="5">
        <f t="shared" si="42"/>
        <v>522.17944</v>
      </c>
      <c r="BU42" s="5">
        <f t="shared" si="15"/>
        <v>8217.40344</v>
      </c>
      <c r="BV42"/>
      <c r="BW42" s="5">
        <f t="shared" si="66"/>
        <v>10181.049499999999</v>
      </c>
      <c r="BX42" s="5">
        <f t="shared" si="43"/>
        <v>690.86159499999997</v>
      </c>
      <c r="BY42" s="5">
        <f t="shared" si="16"/>
        <v>10871.911094999999</v>
      </c>
      <c r="BZ42"/>
      <c r="CA42" s="5">
        <f t="shared" si="67"/>
        <v>33096.010999999999</v>
      </c>
      <c r="CB42" s="5">
        <f t="shared" si="44"/>
        <v>2245.8159100000003</v>
      </c>
      <c r="CC42" s="5">
        <f t="shared" si="17"/>
        <v>35341.826909999996</v>
      </c>
      <c r="CE42" s="5">
        <f t="shared" si="68"/>
        <v>19457.099499999997</v>
      </c>
      <c r="CF42" s="5">
        <f t="shared" si="45"/>
        <v>1320.312095</v>
      </c>
      <c r="CG42" s="5">
        <f t="shared" si="18"/>
        <v>20777.411594999998</v>
      </c>
      <c r="CI42" s="5">
        <f t="shared" si="69"/>
        <v>21963.9715</v>
      </c>
      <c r="CJ42" s="5">
        <f t="shared" si="46"/>
        <v>1490.422415</v>
      </c>
      <c r="CK42" s="5">
        <f t="shared" si="19"/>
        <v>23454.393915000001</v>
      </c>
      <c r="CM42" s="5">
        <f t="shared" si="70"/>
        <v>254298.62350000002</v>
      </c>
      <c r="CN42" s="5">
        <f t="shared" si="47"/>
        <v>17256.094535</v>
      </c>
      <c r="CO42" s="5">
        <f t="shared" si="20"/>
        <v>271554.71803500003</v>
      </c>
      <c r="CQ42" s="5">
        <f t="shared" si="71"/>
        <v>9363.3539999999994</v>
      </c>
      <c r="CR42" s="5">
        <f t="shared" si="48"/>
        <v>635.37473999999997</v>
      </c>
      <c r="CS42" s="5">
        <f t="shared" si="21"/>
        <v>9998.7287399999987</v>
      </c>
      <c r="CU42" s="5">
        <f t="shared" si="72"/>
        <v>8288.4235000000008</v>
      </c>
      <c r="CV42" s="5">
        <f t="shared" si="49"/>
        <v>562.43253500000003</v>
      </c>
      <c r="CW42" s="5">
        <f t="shared" si="22"/>
        <v>8850.8560350000007</v>
      </c>
    </row>
    <row r="43" spans="1:101" x14ac:dyDescent="0.2">
      <c r="A43" s="32">
        <v>47392</v>
      </c>
      <c r="D43" s="3">
        <v>373050</v>
      </c>
      <c r="E43" s="3">
        <f t="shared" si="23"/>
        <v>373050</v>
      </c>
      <c r="H43" s="5">
        <f t="shared" si="24"/>
        <v>56226.842100000002</v>
      </c>
      <c r="I43" s="5">
        <f t="shared" si="0"/>
        <v>56226.842100000002</v>
      </c>
      <c r="J43"/>
      <c r="L43" s="5">
        <f t="shared" si="25"/>
        <v>23373.22392</v>
      </c>
      <c r="M43" s="5">
        <f t="shared" si="1"/>
        <v>23373.22392</v>
      </c>
      <c r="N43"/>
      <c r="P43" s="5">
        <f t="shared" si="26"/>
        <v>10.333485</v>
      </c>
      <c r="Q43" s="5">
        <f t="shared" si="2"/>
        <v>10.333485</v>
      </c>
      <c r="R43"/>
      <c r="T43" s="5">
        <f t="shared" si="27"/>
        <v>462.693915</v>
      </c>
      <c r="U43" s="5">
        <f t="shared" si="73"/>
        <v>462.693915</v>
      </c>
      <c r="V43"/>
      <c r="X43" s="5">
        <f t="shared" si="28"/>
        <v>278.63104499999997</v>
      </c>
      <c r="Y43" s="5">
        <f t="shared" si="29"/>
        <v>278.63104499999997</v>
      </c>
      <c r="Z43"/>
      <c r="AB43" s="5">
        <f t="shared" si="30"/>
        <v>2070.8005499999999</v>
      </c>
      <c r="AC43" s="5">
        <f t="shared" si="4"/>
        <v>2070.8005499999999</v>
      </c>
      <c r="AD43"/>
      <c r="AF43" s="5">
        <f t="shared" si="31"/>
        <v>641.72061000000008</v>
      </c>
      <c r="AG43" s="5">
        <f t="shared" si="5"/>
        <v>641.72061000000008</v>
      </c>
      <c r="AH43"/>
      <c r="AJ43" s="5">
        <f t="shared" si="32"/>
        <v>1208.1597299999999</v>
      </c>
      <c r="AK43" s="5">
        <f t="shared" si="6"/>
        <v>1208.1597299999999</v>
      </c>
      <c r="AL43"/>
      <c r="AN43" s="5">
        <f t="shared" si="33"/>
        <v>255.83768999999998</v>
      </c>
      <c r="AO43" s="5">
        <f t="shared" si="7"/>
        <v>255.83768999999998</v>
      </c>
      <c r="AP43"/>
      <c r="AR43" s="5">
        <f t="shared" si="34"/>
        <v>4561.7673150000001</v>
      </c>
      <c r="AS43" s="5">
        <f t="shared" si="8"/>
        <v>4561.7673150000001</v>
      </c>
      <c r="AT43"/>
      <c r="AV43" s="5">
        <f t="shared" si="35"/>
        <v>2112.1344899999999</v>
      </c>
      <c r="AW43" s="5">
        <f t="shared" si="9"/>
        <v>2112.1344899999999</v>
      </c>
      <c r="AX43"/>
      <c r="AZ43" s="5">
        <f t="shared" si="36"/>
        <v>1011.5623800000001</v>
      </c>
      <c r="BA43" s="5">
        <f t="shared" si="10"/>
        <v>1011.5623800000001</v>
      </c>
      <c r="BB43"/>
      <c r="BC43" s="5">
        <f t="shared" si="37"/>
        <v>0</v>
      </c>
      <c r="BD43" s="5">
        <f t="shared" si="38"/>
        <v>149.257305</v>
      </c>
      <c r="BE43" s="5">
        <f t="shared" si="11"/>
        <v>149.257305</v>
      </c>
      <c r="BF43"/>
      <c r="BH43" s="5">
        <f t="shared" si="39"/>
        <v>661.75339499999995</v>
      </c>
      <c r="BI43" s="5">
        <f t="shared" si="12"/>
        <v>661.75339499999995</v>
      </c>
      <c r="BJ43"/>
      <c r="BL43" s="5">
        <f t="shared" si="40"/>
        <v>91.13611499999999</v>
      </c>
      <c r="BM43" s="5">
        <f t="shared" si="13"/>
        <v>91.13611499999999</v>
      </c>
      <c r="BN43"/>
      <c r="BP43" s="5">
        <f t="shared" si="41"/>
        <v>1901.2120199999999</v>
      </c>
      <c r="BQ43" s="5">
        <f t="shared" si="14"/>
        <v>1901.2120199999999</v>
      </c>
      <c r="BR43"/>
      <c r="BT43" s="5">
        <f t="shared" si="42"/>
        <v>368.27495999999996</v>
      </c>
      <c r="BU43" s="5">
        <f t="shared" si="15"/>
        <v>368.27495999999996</v>
      </c>
      <c r="BV43"/>
      <c r="BX43" s="5">
        <f t="shared" si="43"/>
        <v>487.24060499999996</v>
      </c>
      <c r="BY43" s="5">
        <f t="shared" si="16"/>
        <v>487.24060499999996</v>
      </c>
      <c r="BZ43"/>
      <c r="CB43" s="5">
        <f t="shared" si="44"/>
        <v>1583.8956900000001</v>
      </c>
      <c r="CC43" s="5">
        <f t="shared" si="17"/>
        <v>1583.8956900000001</v>
      </c>
      <c r="CF43" s="5">
        <f t="shared" si="45"/>
        <v>931.17010499999992</v>
      </c>
      <c r="CG43" s="5">
        <f t="shared" si="18"/>
        <v>931.17010499999992</v>
      </c>
      <c r="CJ43" s="5">
        <f t="shared" si="46"/>
        <v>1051.142985</v>
      </c>
      <c r="CK43" s="5">
        <f t="shared" si="19"/>
        <v>1051.142985</v>
      </c>
      <c r="CN43" s="5">
        <f t="shared" si="47"/>
        <v>12170.122065</v>
      </c>
      <c r="CO43" s="5">
        <f t="shared" si="20"/>
        <v>12170.122065</v>
      </c>
      <c r="CR43" s="5">
        <f t="shared" si="48"/>
        <v>448.10765999999995</v>
      </c>
      <c r="CS43" s="5">
        <f t="shared" si="21"/>
        <v>448.10765999999995</v>
      </c>
      <c r="CV43" s="5">
        <f t="shared" si="49"/>
        <v>396.66406500000005</v>
      </c>
      <c r="CW43" s="5">
        <f t="shared" si="22"/>
        <v>396.66406500000005</v>
      </c>
    </row>
    <row r="44" spans="1:101" x14ac:dyDescent="0.2">
      <c r="A44" s="32">
        <v>11049</v>
      </c>
      <c r="C44" s="3">
        <v>8110000</v>
      </c>
      <c r="D44" s="3">
        <v>373050</v>
      </c>
      <c r="E44" s="3">
        <f t="shared" si="23"/>
        <v>8483050</v>
      </c>
      <c r="G44" s="5">
        <f t="shared" si="50"/>
        <v>1222355.4199999997</v>
      </c>
      <c r="H44" s="5">
        <f t="shared" si="24"/>
        <v>56226.842100000002</v>
      </c>
      <c r="I44" s="5">
        <f t="shared" si="0"/>
        <v>1278582.2620999997</v>
      </c>
      <c r="J44"/>
      <c r="K44" s="5">
        <f t="shared" si="51"/>
        <v>508127.18400000001</v>
      </c>
      <c r="L44" s="5">
        <f t="shared" si="25"/>
        <v>23373.22392</v>
      </c>
      <c r="M44" s="5">
        <f t="shared" si="1"/>
        <v>531500.40792000003</v>
      </c>
      <c r="N44"/>
      <c r="O44" s="5">
        <f t="shared" si="52"/>
        <v>224.64699999999999</v>
      </c>
      <c r="P44" s="5">
        <f t="shared" si="26"/>
        <v>10.333485</v>
      </c>
      <c r="Q44" s="5">
        <f t="shared" si="2"/>
        <v>234.98048499999999</v>
      </c>
      <c r="R44"/>
      <c r="S44" s="5">
        <f t="shared" si="53"/>
        <v>10058.832999999999</v>
      </c>
      <c r="T44" s="5">
        <f t="shared" si="27"/>
        <v>462.693915</v>
      </c>
      <c r="U44" s="5">
        <f t="shared" si="73"/>
        <v>10521.526914999999</v>
      </c>
      <c r="V44"/>
      <c r="W44" s="5">
        <f t="shared" si="54"/>
        <v>6057.3590000000004</v>
      </c>
      <c r="X44" s="5">
        <f t="shared" si="28"/>
        <v>278.63104499999997</v>
      </c>
      <c r="Y44" s="5">
        <f t="shared" si="29"/>
        <v>6335.9900450000005</v>
      </c>
      <c r="Z44"/>
      <c r="AA44" s="5">
        <f t="shared" si="55"/>
        <v>45018.61</v>
      </c>
      <c r="AB44" s="5">
        <f t="shared" si="30"/>
        <v>2070.8005499999999</v>
      </c>
      <c r="AC44" s="5">
        <f t="shared" si="4"/>
        <v>47089.410550000001</v>
      </c>
      <c r="AD44"/>
      <c r="AE44" s="5">
        <f t="shared" si="56"/>
        <v>13950.822</v>
      </c>
      <c r="AF44" s="5">
        <f t="shared" si="31"/>
        <v>641.72061000000008</v>
      </c>
      <c r="AG44" s="5">
        <f t="shared" si="5"/>
        <v>14592.54261</v>
      </c>
      <c r="AH44"/>
      <c r="AI44" s="5">
        <f t="shared" si="57"/>
        <v>26265.045999999998</v>
      </c>
      <c r="AJ44" s="5">
        <f t="shared" si="32"/>
        <v>1208.1597299999999</v>
      </c>
      <c r="AK44" s="5">
        <f t="shared" si="6"/>
        <v>27473.205729999998</v>
      </c>
      <c r="AL44"/>
      <c r="AM44" s="5">
        <f t="shared" si="58"/>
        <v>5561.8379999999997</v>
      </c>
      <c r="AN44" s="5">
        <f t="shared" si="33"/>
        <v>255.83768999999998</v>
      </c>
      <c r="AO44" s="5">
        <f t="shared" si="7"/>
        <v>5817.67569</v>
      </c>
      <c r="AP44"/>
      <c r="AQ44" s="5">
        <f t="shared" si="59"/>
        <v>99171.512999999992</v>
      </c>
      <c r="AR44" s="5">
        <f t="shared" si="34"/>
        <v>4561.7673150000001</v>
      </c>
      <c r="AS44" s="5">
        <f t="shared" si="8"/>
        <v>103733.280315</v>
      </c>
      <c r="AT44"/>
      <c r="AU44" s="5">
        <f t="shared" si="60"/>
        <v>45917.197999999997</v>
      </c>
      <c r="AV44" s="5">
        <f t="shared" si="35"/>
        <v>2112.1344899999999</v>
      </c>
      <c r="AW44" s="5">
        <f t="shared" si="9"/>
        <v>48029.332489999993</v>
      </c>
      <c r="AX44"/>
      <c r="AY44" s="5">
        <f t="shared" si="61"/>
        <v>21991.076000000001</v>
      </c>
      <c r="AZ44" s="5">
        <f t="shared" si="36"/>
        <v>1011.5623800000001</v>
      </c>
      <c r="BA44" s="5">
        <f t="shared" si="10"/>
        <v>23002.63838</v>
      </c>
      <c r="BB44"/>
      <c r="BC44" s="5">
        <f t="shared" si="37"/>
        <v>3244.8110000000001</v>
      </c>
      <c r="BD44" s="5">
        <f t="shared" si="38"/>
        <v>149.257305</v>
      </c>
      <c r="BE44" s="5">
        <f t="shared" si="11"/>
        <v>3394.0683050000002</v>
      </c>
      <c r="BF44"/>
      <c r="BG44" s="5">
        <f t="shared" si="62"/>
        <v>14386.329</v>
      </c>
      <c r="BH44" s="5">
        <f t="shared" si="39"/>
        <v>661.75339499999995</v>
      </c>
      <c r="BI44" s="5">
        <f t="shared" si="12"/>
        <v>15048.082394999999</v>
      </c>
      <c r="BJ44"/>
      <c r="BK44" s="5">
        <f t="shared" si="63"/>
        <v>1981.2729999999999</v>
      </c>
      <c r="BL44" s="5">
        <f t="shared" si="40"/>
        <v>91.13611499999999</v>
      </c>
      <c r="BM44" s="5">
        <f t="shared" si="13"/>
        <v>2072.4091149999999</v>
      </c>
      <c r="BN44"/>
      <c r="BO44" s="5">
        <f t="shared" si="64"/>
        <v>41331.804000000004</v>
      </c>
      <c r="BP44" s="5">
        <f t="shared" si="41"/>
        <v>1901.2120199999999</v>
      </c>
      <c r="BQ44" s="5">
        <f t="shared" si="14"/>
        <v>43233.016020000003</v>
      </c>
      <c r="BR44"/>
      <c r="BS44" s="5">
        <f t="shared" si="65"/>
        <v>8006.1919999999991</v>
      </c>
      <c r="BT44" s="5">
        <f t="shared" si="42"/>
        <v>368.27495999999996</v>
      </c>
      <c r="BU44" s="5">
        <f t="shared" si="15"/>
        <v>8374.4669599999997</v>
      </c>
      <c r="BV44"/>
      <c r="BW44" s="5">
        <f t="shared" si="66"/>
        <v>10592.471</v>
      </c>
      <c r="BX44" s="5">
        <f t="shared" si="43"/>
        <v>487.24060499999996</v>
      </c>
      <c r="BY44" s="5">
        <f t="shared" si="16"/>
        <v>11079.711605</v>
      </c>
      <c r="BZ44"/>
      <c r="CA44" s="5">
        <f t="shared" si="67"/>
        <v>34433.438000000002</v>
      </c>
      <c r="CB44" s="5">
        <f t="shared" si="44"/>
        <v>1583.8956900000001</v>
      </c>
      <c r="CC44" s="5">
        <f t="shared" si="17"/>
        <v>36017.333689999999</v>
      </c>
      <c r="CE44" s="5">
        <f t="shared" si="68"/>
        <v>20243.370999999999</v>
      </c>
      <c r="CF44" s="5">
        <f t="shared" si="45"/>
        <v>931.17010499999992</v>
      </c>
      <c r="CG44" s="5">
        <f t="shared" si="18"/>
        <v>21174.541105</v>
      </c>
      <c r="CI44" s="5">
        <f t="shared" si="69"/>
        <v>22851.546999999999</v>
      </c>
      <c r="CJ44" s="5">
        <f t="shared" si="46"/>
        <v>1051.142985</v>
      </c>
      <c r="CK44" s="5">
        <f t="shared" si="19"/>
        <v>23902.689984999997</v>
      </c>
      <c r="CM44" s="5">
        <f t="shared" si="70"/>
        <v>264574.96299999999</v>
      </c>
      <c r="CN44" s="5">
        <f t="shared" si="47"/>
        <v>12170.122065</v>
      </c>
      <c r="CO44" s="5">
        <f t="shared" si="20"/>
        <v>276745.08506499999</v>
      </c>
      <c r="CQ44" s="5">
        <f t="shared" si="71"/>
        <v>9741.732</v>
      </c>
      <c r="CR44" s="5">
        <f t="shared" si="48"/>
        <v>448.10765999999995</v>
      </c>
      <c r="CS44" s="5">
        <f t="shared" si="21"/>
        <v>10189.83966</v>
      </c>
      <c r="CU44" s="5">
        <f t="shared" si="72"/>
        <v>8623.3630000000012</v>
      </c>
      <c r="CV44" s="5">
        <f t="shared" si="49"/>
        <v>396.66406500000005</v>
      </c>
      <c r="CW44" s="5">
        <f t="shared" si="22"/>
        <v>9020.027065000002</v>
      </c>
    </row>
    <row r="45" spans="1:101" x14ac:dyDescent="0.2">
      <c r="A45" s="32">
        <v>11232</v>
      </c>
      <c r="D45" s="3">
        <v>170300</v>
      </c>
      <c r="E45" s="3">
        <f t="shared" si="23"/>
        <v>170300</v>
      </c>
      <c r="H45" s="5">
        <f t="shared" si="24"/>
        <v>25667.956599999998</v>
      </c>
      <c r="I45" s="5">
        <f t="shared" si="0"/>
        <v>25667.956599999998</v>
      </c>
      <c r="J45"/>
      <c r="L45" s="5">
        <f t="shared" si="25"/>
        <v>10670.044319999999</v>
      </c>
      <c r="M45" s="5">
        <f t="shared" si="1"/>
        <v>10670.044319999999</v>
      </c>
      <c r="N45"/>
      <c r="P45" s="5">
        <f t="shared" si="26"/>
        <v>4.7173099999999994</v>
      </c>
      <c r="Q45" s="5">
        <f t="shared" si="2"/>
        <v>4.7173099999999994</v>
      </c>
      <c r="R45"/>
      <c r="T45" s="5">
        <f t="shared" si="27"/>
        <v>211.22308999999998</v>
      </c>
      <c r="U45" s="5">
        <f t="shared" si="73"/>
        <v>211.22308999999998</v>
      </c>
      <c r="V45"/>
      <c r="X45" s="5">
        <f t="shared" si="28"/>
        <v>127.19707</v>
      </c>
      <c r="Y45" s="5">
        <f t="shared" si="29"/>
        <v>127.19707</v>
      </c>
      <c r="Z45"/>
      <c r="AB45" s="5">
        <f t="shared" si="30"/>
        <v>945.33530000000007</v>
      </c>
      <c r="AC45" s="5">
        <f t="shared" si="4"/>
        <v>945.33530000000007</v>
      </c>
      <c r="AD45"/>
      <c r="AF45" s="5">
        <f t="shared" si="31"/>
        <v>292.95006000000001</v>
      </c>
      <c r="AG45" s="5">
        <f t="shared" si="5"/>
        <v>292.95006000000001</v>
      </c>
      <c r="AH45"/>
      <c r="AJ45" s="5">
        <f t="shared" si="32"/>
        <v>551.53358000000003</v>
      </c>
      <c r="AK45" s="5">
        <f t="shared" si="6"/>
        <v>551.53358000000003</v>
      </c>
      <c r="AL45"/>
      <c r="AN45" s="5">
        <f t="shared" si="33"/>
        <v>116.79173999999999</v>
      </c>
      <c r="AO45" s="5">
        <f t="shared" si="7"/>
        <v>116.79173999999999</v>
      </c>
      <c r="AP45"/>
      <c r="AR45" s="5">
        <f t="shared" si="34"/>
        <v>2082.4794899999997</v>
      </c>
      <c r="AS45" s="5">
        <f t="shared" si="8"/>
        <v>2082.4794899999997</v>
      </c>
      <c r="AT45"/>
      <c r="AV45" s="5">
        <f t="shared" si="35"/>
        <v>964.20453999999995</v>
      </c>
      <c r="AW45" s="5">
        <f t="shared" si="9"/>
        <v>964.20453999999995</v>
      </c>
      <c r="AX45"/>
      <c r="AZ45" s="5">
        <f t="shared" si="36"/>
        <v>461.78548000000006</v>
      </c>
      <c r="BA45" s="5">
        <f t="shared" si="10"/>
        <v>461.78548000000006</v>
      </c>
      <c r="BB45"/>
      <c r="BC45" s="5">
        <f t="shared" si="37"/>
        <v>0</v>
      </c>
      <c r="BD45" s="5">
        <f t="shared" si="38"/>
        <v>68.13703000000001</v>
      </c>
      <c r="BE45" s="5">
        <f t="shared" si="11"/>
        <v>68.13703000000001</v>
      </c>
      <c r="BF45"/>
      <c r="BH45" s="5">
        <f t="shared" si="39"/>
        <v>302.09517</v>
      </c>
      <c r="BI45" s="5">
        <f t="shared" si="12"/>
        <v>302.09517</v>
      </c>
      <c r="BJ45"/>
      <c r="BL45" s="5">
        <f t="shared" si="40"/>
        <v>41.604289999999999</v>
      </c>
      <c r="BM45" s="5">
        <f t="shared" si="13"/>
        <v>41.604289999999999</v>
      </c>
      <c r="BN45"/>
      <c r="BP45" s="5">
        <f t="shared" si="41"/>
        <v>867.91692</v>
      </c>
      <c r="BQ45" s="5">
        <f t="shared" si="14"/>
        <v>867.91692</v>
      </c>
      <c r="BR45"/>
      <c r="BT45" s="5">
        <f t="shared" si="42"/>
        <v>168.12016</v>
      </c>
      <c r="BU45" s="5">
        <f t="shared" si="15"/>
        <v>168.12016</v>
      </c>
      <c r="BV45"/>
      <c r="BX45" s="5">
        <f t="shared" si="43"/>
        <v>222.42882999999998</v>
      </c>
      <c r="BY45" s="5">
        <f t="shared" si="16"/>
        <v>222.42882999999998</v>
      </c>
      <c r="BZ45"/>
      <c r="CB45" s="5">
        <f t="shared" si="44"/>
        <v>723.05974000000003</v>
      </c>
      <c r="CC45" s="5">
        <f t="shared" si="17"/>
        <v>723.05974000000003</v>
      </c>
      <c r="CF45" s="5">
        <f t="shared" si="45"/>
        <v>425.08582999999999</v>
      </c>
      <c r="CG45" s="5">
        <f t="shared" si="18"/>
        <v>425.08582999999999</v>
      </c>
      <c r="CJ45" s="5">
        <f t="shared" si="46"/>
        <v>479.85430999999994</v>
      </c>
      <c r="CK45" s="5">
        <f t="shared" si="19"/>
        <v>479.85430999999994</v>
      </c>
      <c r="CN45" s="5">
        <f t="shared" si="47"/>
        <v>5555.7479899999998</v>
      </c>
      <c r="CO45" s="5">
        <f t="shared" si="20"/>
        <v>5555.7479899999998</v>
      </c>
      <c r="CR45" s="5">
        <f t="shared" si="48"/>
        <v>204.56435999999999</v>
      </c>
      <c r="CS45" s="5">
        <f t="shared" si="21"/>
        <v>204.56435999999999</v>
      </c>
      <c r="CV45" s="5">
        <f t="shared" si="49"/>
        <v>181.07999000000001</v>
      </c>
      <c r="CW45" s="5">
        <f t="shared" si="22"/>
        <v>181.07999000000001</v>
      </c>
    </row>
    <row r="46" spans="1:101" x14ac:dyDescent="0.2">
      <c r="A46" s="32">
        <v>11414</v>
      </c>
      <c r="C46" s="3">
        <v>8515000</v>
      </c>
      <c r="D46" s="3">
        <v>170300</v>
      </c>
      <c r="E46" s="3">
        <f t="shared" si="23"/>
        <v>8685300</v>
      </c>
      <c r="G46" s="5">
        <f t="shared" si="50"/>
        <v>1283397.8299999998</v>
      </c>
      <c r="H46" s="5">
        <f t="shared" si="24"/>
        <v>25667.956599999998</v>
      </c>
      <c r="I46" s="5">
        <f t="shared" si="0"/>
        <v>1309065.7865999998</v>
      </c>
      <c r="J46"/>
      <c r="K46" s="5">
        <f t="shared" si="51"/>
        <v>533502.21600000001</v>
      </c>
      <c r="L46" s="5">
        <f t="shared" si="25"/>
        <v>10670.044319999999</v>
      </c>
      <c r="M46" s="5">
        <f t="shared" si="1"/>
        <v>544172.26032</v>
      </c>
      <c r="N46"/>
      <c r="O46" s="5">
        <f t="shared" si="52"/>
        <v>235.8655</v>
      </c>
      <c r="P46" s="5">
        <f t="shared" si="26"/>
        <v>4.7173099999999994</v>
      </c>
      <c r="Q46" s="5">
        <f t="shared" si="2"/>
        <v>240.58280999999999</v>
      </c>
      <c r="R46"/>
      <c r="S46" s="5">
        <f t="shared" si="53"/>
        <v>10561.154499999999</v>
      </c>
      <c r="T46" s="5">
        <f t="shared" si="27"/>
        <v>211.22308999999998</v>
      </c>
      <c r="U46" s="5">
        <f t="shared" si="73"/>
        <v>10772.377589999998</v>
      </c>
      <c r="V46"/>
      <c r="W46" s="5">
        <f t="shared" si="54"/>
        <v>6359.8535000000002</v>
      </c>
      <c r="X46" s="5">
        <f t="shared" si="28"/>
        <v>127.19707</v>
      </c>
      <c r="Y46" s="5">
        <f t="shared" si="29"/>
        <v>6487.0505700000003</v>
      </c>
      <c r="Z46"/>
      <c r="AA46" s="5">
        <f t="shared" si="55"/>
        <v>47266.765000000007</v>
      </c>
      <c r="AB46" s="5">
        <f t="shared" si="30"/>
        <v>945.33530000000007</v>
      </c>
      <c r="AC46" s="5">
        <f t="shared" si="4"/>
        <v>48212.100300000006</v>
      </c>
      <c r="AD46"/>
      <c r="AE46" s="5">
        <f t="shared" si="56"/>
        <v>14647.503000000001</v>
      </c>
      <c r="AF46" s="5">
        <f t="shared" si="31"/>
        <v>292.95006000000001</v>
      </c>
      <c r="AG46" s="5">
        <f t="shared" si="5"/>
        <v>14940.45306</v>
      </c>
      <c r="AH46"/>
      <c r="AI46" s="5">
        <f t="shared" si="57"/>
        <v>27576.679</v>
      </c>
      <c r="AJ46" s="5">
        <f t="shared" si="32"/>
        <v>551.53358000000003</v>
      </c>
      <c r="AK46" s="5">
        <f t="shared" si="6"/>
        <v>28128.212579999999</v>
      </c>
      <c r="AL46"/>
      <c r="AM46" s="5">
        <f t="shared" si="58"/>
        <v>5839.5869999999995</v>
      </c>
      <c r="AN46" s="5">
        <f t="shared" si="33"/>
        <v>116.79173999999999</v>
      </c>
      <c r="AO46" s="5">
        <f t="shared" si="7"/>
        <v>5956.3787399999992</v>
      </c>
      <c r="AP46"/>
      <c r="AQ46" s="5">
        <f t="shared" si="59"/>
        <v>104123.9745</v>
      </c>
      <c r="AR46" s="5">
        <f t="shared" si="34"/>
        <v>2082.4794899999997</v>
      </c>
      <c r="AS46" s="5">
        <f t="shared" si="8"/>
        <v>106206.45398999999</v>
      </c>
      <c r="AT46"/>
      <c r="AU46" s="5">
        <f t="shared" si="60"/>
        <v>48210.226999999999</v>
      </c>
      <c r="AV46" s="5">
        <f t="shared" si="35"/>
        <v>964.20453999999995</v>
      </c>
      <c r="AW46" s="5">
        <f t="shared" si="9"/>
        <v>49174.431539999998</v>
      </c>
      <c r="AX46"/>
      <c r="AY46" s="5">
        <f t="shared" si="61"/>
        <v>23089.274000000001</v>
      </c>
      <c r="AZ46" s="5">
        <f t="shared" si="36"/>
        <v>461.78548000000006</v>
      </c>
      <c r="BA46" s="5">
        <f t="shared" si="10"/>
        <v>23551.05948</v>
      </c>
      <c r="BB46"/>
      <c r="BC46" s="5">
        <f t="shared" si="37"/>
        <v>3406.8515000000002</v>
      </c>
      <c r="BD46" s="5">
        <f t="shared" si="38"/>
        <v>68.13703000000001</v>
      </c>
      <c r="BE46" s="5">
        <f t="shared" si="11"/>
        <v>3474.9885300000001</v>
      </c>
      <c r="BF46"/>
      <c r="BG46" s="5">
        <f t="shared" si="62"/>
        <v>15104.7585</v>
      </c>
      <c r="BH46" s="5">
        <f t="shared" si="39"/>
        <v>302.09517</v>
      </c>
      <c r="BI46" s="5">
        <f t="shared" si="12"/>
        <v>15406.85367</v>
      </c>
      <c r="BJ46"/>
      <c r="BK46" s="5">
        <f t="shared" si="63"/>
        <v>2080.2144999999996</v>
      </c>
      <c r="BL46" s="5">
        <f t="shared" si="40"/>
        <v>41.604289999999999</v>
      </c>
      <c r="BM46" s="5">
        <f t="shared" si="13"/>
        <v>2121.8187899999998</v>
      </c>
      <c r="BN46"/>
      <c r="BO46" s="5">
        <f t="shared" si="64"/>
        <v>43395.845999999998</v>
      </c>
      <c r="BP46" s="5">
        <f t="shared" si="41"/>
        <v>867.91692</v>
      </c>
      <c r="BQ46" s="5">
        <f t="shared" si="14"/>
        <v>44263.762920000001</v>
      </c>
      <c r="BR46"/>
      <c r="BS46" s="5">
        <f t="shared" si="65"/>
        <v>8406.0079999999998</v>
      </c>
      <c r="BT46" s="5">
        <f t="shared" si="42"/>
        <v>168.12016</v>
      </c>
      <c r="BU46" s="5">
        <f t="shared" si="15"/>
        <v>8574.1281600000002</v>
      </c>
      <c r="BV46"/>
      <c r="BW46" s="5">
        <f t="shared" si="66"/>
        <v>11121.441499999999</v>
      </c>
      <c r="BX46" s="5">
        <f t="shared" si="43"/>
        <v>222.42882999999998</v>
      </c>
      <c r="BY46" s="5">
        <f t="shared" si="16"/>
        <v>11343.87033</v>
      </c>
      <c r="BZ46"/>
      <c r="CA46" s="5">
        <f t="shared" si="67"/>
        <v>36152.987000000001</v>
      </c>
      <c r="CB46" s="5">
        <f t="shared" si="44"/>
        <v>723.05974000000003</v>
      </c>
      <c r="CC46" s="5">
        <f t="shared" si="17"/>
        <v>36876.046739999998</v>
      </c>
      <c r="CE46" s="5">
        <f t="shared" si="68"/>
        <v>21254.291499999999</v>
      </c>
      <c r="CF46" s="5">
        <f t="shared" si="45"/>
        <v>425.08582999999999</v>
      </c>
      <c r="CG46" s="5">
        <f t="shared" si="18"/>
        <v>21679.377329999999</v>
      </c>
      <c r="CI46" s="5">
        <f t="shared" si="69"/>
        <v>23992.715499999998</v>
      </c>
      <c r="CJ46" s="5">
        <f t="shared" si="46"/>
        <v>479.85430999999994</v>
      </c>
      <c r="CK46" s="5">
        <f t="shared" si="19"/>
        <v>24472.569809999997</v>
      </c>
      <c r="CM46" s="5">
        <f t="shared" si="70"/>
        <v>277787.3995</v>
      </c>
      <c r="CN46" s="5">
        <f t="shared" si="47"/>
        <v>5555.7479899999998</v>
      </c>
      <c r="CO46" s="5">
        <f t="shared" si="20"/>
        <v>283343.14749</v>
      </c>
      <c r="CQ46" s="5">
        <f t="shared" si="71"/>
        <v>10228.217999999999</v>
      </c>
      <c r="CR46" s="5">
        <f t="shared" si="48"/>
        <v>204.56435999999999</v>
      </c>
      <c r="CS46" s="5">
        <f t="shared" si="21"/>
        <v>10432.782359999999</v>
      </c>
      <c r="CU46" s="5">
        <f t="shared" si="72"/>
        <v>9053.9995000000017</v>
      </c>
      <c r="CV46" s="5">
        <f t="shared" si="49"/>
        <v>181.07999000000001</v>
      </c>
      <c r="CW46" s="5">
        <f t="shared" si="22"/>
        <v>9235.0794900000019</v>
      </c>
    </row>
    <row r="47" spans="1:101" x14ac:dyDescent="0.2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Z47"/>
      <c r="CA47"/>
      <c r="CB47"/>
    </row>
    <row r="48" spans="1:101" ht="13.5" thickBot="1" x14ac:dyDescent="0.25">
      <c r="A48" s="34" t="s">
        <v>16</v>
      </c>
      <c r="C48" s="35">
        <f>SUM(C8:C47)</f>
        <v>115000000</v>
      </c>
      <c r="D48" s="35">
        <f>SUM(D8:D47)</f>
        <v>59374924</v>
      </c>
      <c r="E48" s="35">
        <f>SUM(E8:E47)</f>
        <v>174374924</v>
      </c>
      <c r="G48" s="35">
        <f>SUM(G8:G47)</f>
        <v>16855353.888</v>
      </c>
      <c r="H48" s="35">
        <f>SUM(H8:H47)</f>
        <v>8589448.7787453998</v>
      </c>
      <c r="I48" s="35">
        <f>SUM(I8:I47)</f>
        <v>25444802.666745398</v>
      </c>
      <c r="K48" s="35">
        <f>SUM(K8:K47)</f>
        <v>7001134.6320000002</v>
      </c>
      <c r="L48" s="35">
        <f>SUM(L8:L47)</f>
        <v>3574999.6017092001</v>
      </c>
      <c r="M48" s="35">
        <f>SUM(M8:M47)</f>
        <v>10576134.233709199</v>
      </c>
      <c r="O48" s="35">
        <f>SUM(O8:O47)</f>
        <v>3180.8439999999996</v>
      </c>
      <c r="P48" s="35">
        <f>SUM(P8:P47)</f>
        <v>1639.232951</v>
      </c>
      <c r="Q48" s="35">
        <f>SUM(Q8:Q47)</f>
        <v>4820.076951</v>
      </c>
      <c r="S48" s="35">
        <f>SUM(S8:S47)</f>
        <v>137966.47200000001</v>
      </c>
      <c r="T48" s="35">
        <f>SUM(T8:T47)</f>
        <v>70740.911997799994</v>
      </c>
      <c r="U48" s="35">
        <f>SUM(U8:U47)</f>
        <v>208707.3839978</v>
      </c>
      <c r="W48" s="35">
        <f>SUM(W8:W47)</f>
        <v>82995.527999999977</v>
      </c>
      <c r="X48" s="35">
        <f>SUM(X8:X47)</f>
        <v>40799.076394999996</v>
      </c>
      <c r="Y48" s="35">
        <f>SUM(Y8:Y47)</f>
        <v>123794.60439500003</v>
      </c>
      <c r="AA48" s="35">
        <f>SUM(AA8:AA47)</f>
        <v>623371.12800000003</v>
      </c>
      <c r="AB48" s="35">
        <f>SUM(AB8:AB47)</f>
        <v>319403.38256339985</v>
      </c>
      <c r="AC48" s="35">
        <f>SUM(AC8:AC47)</f>
        <v>942774.51056340011</v>
      </c>
      <c r="AE48" s="35">
        <f>SUM(AE8:AE47)</f>
        <v>192205.14800000002</v>
      </c>
      <c r="AF48" s="35">
        <f>SUM(AF8:AF47)</f>
        <v>96194.896625199995</v>
      </c>
      <c r="AG48" s="35">
        <f>SUM(AG8:AG47)</f>
        <v>288400.04462519998</v>
      </c>
      <c r="AI48" s="35">
        <f>SUM(AI8:AI47)</f>
        <v>364064.79599999991</v>
      </c>
      <c r="AJ48" s="35">
        <f>SUM(AJ8:AJ47)</f>
        <v>186647.57357719995</v>
      </c>
      <c r="AK48" s="35">
        <f>SUM(AK8:AK47)</f>
        <v>550712.36957720004</v>
      </c>
      <c r="AM48" s="35">
        <f>SUM(AM8:AM47)</f>
        <v>76409.796000000002</v>
      </c>
      <c r="AN48" s="35">
        <f>SUM(AN8:AN47)</f>
        <v>38604.473040000004</v>
      </c>
      <c r="AO48" s="35">
        <f>SUM(AO8:AO47)</f>
        <v>115014.26903999998</v>
      </c>
      <c r="AQ48" s="35">
        <f>SUM(AQ8:AQ47)</f>
        <v>1359772.4879999999</v>
      </c>
      <c r="AR48" s="35">
        <f>SUM(AR8:AR47)</f>
        <v>687765.34506159986</v>
      </c>
      <c r="AS48" s="35">
        <f>SUM(AS8:AS47)</f>
        <v>2047537.8330616003</v>
      </c>
      <c r="AU48" s="35">
        <f>SUM(AU8:AU47)</f>
        <v>650184.72399999981</v>
      </c>
      <c r="AV48" s="35">
        <f>SUM(AV8:AV47)</f>
        <v>335079.21359840001</v>
      </c>
      <c r="AW48" s="35">
        <f>SUM(AW8:AW47)</f>
        <v>985263.93759840005</v>
      </c>
      <c r="AY48" s="35">
        <f>SUM(AY8:AY47)</f>
        <v>303098.95599999989</v>
      </c>
      <c r="AZ48" s="35">
        <f>SUM(AZ8:AZ47)</f>
        <v>152625.12567719995</v>
      </c>
      <c r="BA48" s="35">
        <f>SUM(BA8:BA47)</f>
        <v>455724.08167720016</v>
      </c>
      <c r="BC48" s="35">
        <f>SUM(BC8:BC47)</f>
        <v>44459.111999999994</v>
      </c>
      <c r="BD48" s="35">
        <f>SUM(BD8:BD47)</f>
        <v>21855.282455000011</v>
      </c>
      <c r="BE48" s="35">
        <f>SUM(BE8:BE47)</f>
        <v>66314.394455000001</v>
      </c>
      <c r="BG48" s="35">
        <f>SUM(BG8:BG47)</f>
        <v>200416.484</v>
      </c>
      <c r="BH48" s="35">
        <f>SUM(BH8:BH47)</f>
        <v>102784.54160180004</v>
      </c>
      <c r="BI48" s="35">
        <f>SUM(BI8:BI47)</f>
        <v>303201.02560179989</v>
      </c>
      <c r="BK48" s="35">
        <f>SUM(BK8:BK47)</f>
        <v>27319.275999999994</v>
      </c>
      <c r="BL48" s="35">
        <f>SUM(BL8:BL47)</f>
        <v>13647.931057999993</v>
      </c>
      <c r="BM48" s="35">
        <f>SUM(BM8:BM47)</f>
        <v>40967.207058</v>
      </c>
      <c r="BO48" s="35">
        <f>SUM(BO8:BO47)</f>
        <v>566745.36400000006</v>
      </c>
      <c r="BP48" s="35">
        <f>SUM(BP8:BP47)</f>
        <v>287791.05626079987</v>
      </c>
      <c r="BQ48" s="35">
        <f>SUM(BQ8:BQ47)</f>
        <v>854536.42026080005</v>
      </c>
      <c r="BS48" s="35">
        <f>SUM(BS8:BS47)</f>
        <v>111985.69999999998</v>
      </c>
      <c r="BT48" s="35">
        <f>SUM(BT8:BT47)</f>
        <v>56926.047327799999</v>
      </c>
      <c r="BU48" s="35">
        <f>SUM(BU8:BU47)</f>
        <v>168911.74732779997</v>
      </c>
      <c r="BW48" s="35">
        <f>SUM(BW8:BW47)</f>
        <v>145133.83199999994</v>
      </c>
      <c r="BX48" s="35">
        <f>SUM(BX8:BX47)</f>
        <v>73279.811759999982</v>
      </c>
      <c r="BY48" s="35">
        <f>SUM(BY8:BY47)</f>
        <v>218413.64375999992</v>
      </c>
      <c r="CA48" s="35">
        <f>SUM(CA8:CA47)</f>
        <v>476055.864</v>
      </c>
      <c r="CB48" s="35">
        <f>SUM(CB8:CB47)</f>
        <v>238669.65003140006</v>
      </c>
      <c r="CC48" s="35">
        <f>SUM(CC8:CC47)</f>
        <v>714725.51403139986</v>
      </c>
      <c r="CE48" s="35">
        <f>SUM(CE8:CE47)</f>
        <v>283532.728</v>
      </c>
      <c r="CF48" s="35">
        <f>SUM(CF8:CF47)</f>
        <v>143909.28985080001</v>
      </c>
      <c r="CG48" s="35">
        <f>SUM(CG8:CG47)</f>
        <v>427442.01785080007</v>
      </c>
      <c r="CI48" s="35">
        <f>SUM(CI8:CI47)</f>
        <v>314466.64399999997</v>
      </c>
      <c r="CJ48" s="35">
        <f>SUM(CJ8:CJ47)</f>
        <v>159486.22164099998</v>
      </c>
      <c r="CK48" s="35">
        <f>SUM(CK8:CK47)</f>
        <v>473952.86564099992</v>
      </c>
      <c r="CM48" s="35">
        <f>SUM(CM8:CM47)</f>
        <v>3633006.2080000006</v>
      </c>
      <c r="CN48" s="35">
        <f>SUM(CN8:CN47)</f>
        <v>1853931.7324175998</v>
      </c>
      <c r="CO48" s="35">
        <f>SUM(CO8:CO47)</f>
        <v>5486937.9404176008</v>
      </c>
      <c r="CQ48" s="35">
        <f>SUM(CQ8:CQ47)</f>
        <v>137942.448</v>
      </c>
      <c r="CR48" s="35">
        <f>SUM(CR8:CR47)</f>
        <v>71090.172029199981</v>
      </c>
      <c r="CS48" s="35">
        <f>SUM(CS8:CS47)</f>
        <v>209032.62002919998</v>
      </c>
      <c r="CU48" s="35">
        <f>SUM(CU8:CU47)</f>
        <v>119905.71600000001</v>
      </c>
      <c r="CV48" s="35">
        <f>SUM(CV8:CV47)</f>
        <v>61578.209116000013</v>
      </c>
      <c r="CW48" s="35">
        <f>SUM(CW8:CW47)</f>
        <v>181483.92511600003</v>
      </c>
    </row>
    <row r="49" spans="1:80" ht="13.5" thickTop="1" x14ac:dyDescent="0.2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Z49"/>
      <c r="CA49"/>
      <c r="CB49"/>
    </row>
    <row r="50" spans="1:80" x14ac:dyDescent="0.2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Z50"/>
      <c r="CA50"/>
      <c r="CB50"/>
    </row>
    <row r="51" spans="1:80" x14ac:dyDescent="0.2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Z51"/>
      <c r="CA51"/>
      <c r="CB51"/>
    </row>
    <row r="52" spans="1:80" x14ac:dyDescent="0.2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Z52"/>
      <c r="CA52"/>
      <c r="CB52"/>
    </row>
    <row r="53" spans="1:80" x14ac:dyDescent="0.2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Z53"/>
      <c r="CA53"/>
      <c r="CB53"/>
    </row>
    <row r="54" spans="1:80" x14ac:dyDescent="0.2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Z54"/>
      <c r="CA54"/>
      <c r="CB54"/>
    </row>
    <row r="55" spans="1:80" x14ac:dyDescent="0.2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Z55"/>
      <c r="CA55"/>
      <c r="CB55"/>
    </row>
    <row r="56" spans="1:80" x14ac:dyDescent="0.2">
      <c r="A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Z56"/>
      <c r="CA56"/>
      <c r="CB56"/>
    </row>
    <row r="57" spans="1:80" x14ac:dyDescent="0.2">
      <c r="A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Z57"/>
      <c r="CA57"/>
      <c r="CB57"/>
    </row>
    <row r="58" spans="1:80" x14ac:dyDescent="0.2">
      <c r="A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Z58"/>
      <c r="CA58"/>
      <c r="CB58"/>
    </row>
    <row r="59" spans="1:80" x14ac:dyDescent="0.2">
      <c r="A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Z59"/>
      <c r="CA59"/>
      <c r="CB59"/>
    </row>
    <row r="60" spans="1:80" x14ac:dyDescent="0.2">
      <c r="A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Z60"/>
      <c r="CA60"/>
      <c r="CB60"/>
    </row>
    <row r="61" spans="1:80" x14ac:dyDescent="0.2">
      <c r="A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Z61"/>
      <c r="CA61"/>
      <c r="CB61"/>
    </row>
    <row r="62" spans="1:80" x14ac:dyDescent="0.2">
      <c r="A62"/>
      <c r="C62"/>
      <c r="D62"/>
      <c r="E62"/>
    </row>
    <row r="63" spans="1:80" x14ac:dyDescent="0.2">
      <c r="A63"/>
      <c r="C63"/>
      <c r="D63"/>
      <c r="E63"/>
    </row>
    <row r="64" spans="1:80" x14ac:dyDescent="0.2">
      <c r="A64"/>
      <c r="C64"/>
      <c r="D64"/>
      <c r="E64"/>
    </row>
    <row r="65" spans="1:5" x14ac:dyDescent="0.2">
      <c r="A65"/>
      <c r="C65"/>
      <c r="D65"/>
      <c r="E65"/>
    </row>
    <row r="66" spans="1:5" x14ac:dyDescent="0.2">
      <c r="A66"/>
      <c r="C66"/>
      <c r="D66"/>
      <c r="E66"/>
    </row>
    <row r="67" spans="1:5" x14ac:dyDescent="0.2">
      <c r="A67"/>
      <c r="C67"/>
      <c r="D67"/>
      <c r="E67"/>
    </row>
    <row r="68" spans="1:5" x14ac:dyDescent="0.2">
      <c r="A68"/>
      <c r="C68"/>
      <c r="D68"/>
      <c r="E68"/>
    </row>
    <row r="69" spans="1:5" x14ac:dyDescent="0.2">
      <c r="A69"/>
      <c r="C69"/>
      <c r="D69"/>
      <c r="E69"/>
    </row>
    <row r="70" spans="1:5" x14ac:dyDescent="0.2">
      <c r="A70"/>
      <c r="C70"/>
      <c r="D70"/>
      <c r="E70"/>
    </row>
    <row r="71" spans="1:5" x14ac:dyDescent="0.2">
      <c r="A71"/>
      <c r="C71"/>
      <c r="D71"/>
      <c r="E71"/>
    </row>
    <row r="72" spans="1:5" x14ac:dyDescent="0.2">
      <c r="A72"/>
      <c r="C72"/>
      <c r="D72"/>
      <c r="E72"/>
    </row>
    <row r="73" spans="1:5" x14ac:dyDescent="0.2">
      <c r="A73"/>
      <c r="C73"/>
      <c r="D73"/>
      <c r="E73"/>
    </row>
    <row r="74" spans="1:5" x14ac:dyDescent="0.2">
      <c r="A74"/>
      <c r="C74"/>
      <c r="D74"/>
      <c r="E74"/>
    </row>
    <row r="75" spans="1:5" x14ac:dyDescent="0.2">
      <c r="A75"/>
      <c r="C75"/>
      <c r="D75"/>
      <c r="E75"/>
    </row>
    <row r="76" spans="1:5" x14ac:dyDescent="0.2">
      <c r="A76"/>
      <c r="C76"/>
      <c r="D76"/>
      <c r="E76"/>
    </row>
    <row r="77" spans="1:5" x14ac:dyDescent="0.2">
      <c r="A77"/>
      <c r="C77"/>
      <c r="D77"/>
      <c r="E77"/>
    </row>
    <row r="78" spans="1:5" x14ac:dyDescent="0.2">
      <c r="A78"/>
      <c r="C78"/>
      <c r="D78"/>
      <c r="E78"/>
    </row>
    <row r="79" spans="1:5" x14ac:dyDescent="0.2">
      <c r="A79"/>
      <c r="C79"/>
      <c r="D79"/>
      <c r="E79"/>
    </row>
    <row r="80" spans="1:5" x14ac:dyDescent="0.2">
      <c r="A80"/>
      <c r="C80"/>
      <c r="D80"/>
      <c r="E80"/>
    </row>
    <row r="81" spans="1:5" x14ac:dyDescent="0.2">
      <c r="A81"/>
      <c r="C81"/>
      <c r="D81"/>
      <c r="E81"/>
    </row>
    <row r="82" spans="1:5" x14ac:dyDescent="0.2">
      <c r="A82"/>
      <c r="C82"/>
      <c r="D82"/>
      <c r="E82"/>
    </row>
    <row r="83" spans="1:5" x14ac:dyDescent="0.2">
      <c r="C83"/>
      <c r="D83"/>
      <c r="E83"/>
    </row>
    <row r="84" spans="1:5" x14ac:dyDescent="0.2">
      <c r="C84"/>
      <c r="D84"/>
      <c r="E84"/>
    </row>
    <row r="85" spans="1:5" x14ac:dyDescent="0.2">
      <c r="C85"/>
      <c r="D85"/>
      <c r="E85"/>
    </row>
    <row r="86" spans="1:5" x14ac:dyDescent="0.2">
      <c r="C86"/>
      <c r="D86"/>
      <c r="E86"/>
    </row>
    <row r="87" spans="1:5" x14ac:dyDescent="0.2">
      <c r="C87"/>
      <c r="D87"/>
      <c r="E87"/>
    </row>
    <row r="88" spans="1:5" x14ac:dyDescent="0.2">
      <c r="C88"/>
      <c r="D88"/>
      <c r="E88"/>
    </row>
  </sheetData>
  <phoneticPr fontId="1" type="noConversion"/>
  <pageMargins left="0.25" right="0" top="0" bottom="0.25" header="0.5" footer="0"/>
  <pageSetup scale="95" orientation="landscape" r:id="rId1"/>
  <headerFooter alignWithMargins="0">
    <oddFooter>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6BDC6-D07E-43DE-81F4-2B3AF3F74C49}">
  <sheetPr>
    <tabColor rgb="FFFF0000"/>
  </sheetPr>
  <dimension ref="A1:DL575"/>
  <sheetViews>
    <sheetView tabSelected="1" zoomScaleNormal="100" workbookViewId="0">
      <selection activeCell="I21" sqref="I21"/>
    </sheetView>
  </sheetViews>
  <sheetFormatPr defaultColWidth="13.7109375" defaultRowHeight="12.75" x14ac:dyDescent="0.2"/>
  <cols>
    <col min="1" max="1" width="9.7109375" style="32" customWidth="1"/>
    <col min="2" max="2" width="3.7109375" customWidth="1"/>
    <col min="3" max="9" width="13.7109375" style="3"/>
    <col min="10" max="10" width="15.42578125" style="3" customWidth="1"/>
    <col min="11" max="11" width="14.28515625" style="3" customWidth="1"/>
    <col min="12" max="12" width="14.85546875" style="3" customWidth="1"/>
    <col min="13" max="13" width="16.5703125" style="3" customWidth="1"/>
    <col min="14" max="14" width="3.7109375" style="5" customWidth="1"/>
    <col min="15" max="17" width="13.7109375" style="5"/>
    <col min="18" max="18" width="3.7109375" style="5" customWidth="1"/>
    <col min="22" max="22" width="3.7109375" style="5" customWidth="1"/>
    <col min="26" max="26" width="3.7109375" style="5" customWidth="1"/>
    <col min="27" max="29" width="13.7109375" style="5"/>
    <col min="30" max="30" width="3.7109375" style="5" customWidth="1"/>
    <col min="31" max="33" width="13.7109375" style="5"/>
    <col min="34" max="34" width="3.7109375" style="5" customWidth="1"/>
    <col min="35" max="37" width="13.7109375" style="5"/>
    <col min="38" max="38" width="3.7109375" style="5" customWidth="1"/>
    <col min="42" max="42" width="3.7109375" style="5" customWidth="1"/>
    <col min="46" max="46" width="3.7109375" style="6" customWidth="1"/>
    <col min="50" max="50" width="3.7109375" style="6" customWidth="1"/>
    <col min="54" max="54" width="3.7109375" customWidth="1"/>
    <col min="55" max="57" width="13.7109375" style="6"/>
    <col min="58" max="58" width="3.7109375" style="6" customWidth="1"/>
    <col min="59" max="61" width="13.7109375" style="6"/>
    <col min="62" max="62" width="3.7109375" style="6" customWidth="1"/>
    <col min="63" max="65" width="13.7109375" style="6"/>
    <col min="66" max="66" width="3.7109375" style="6" customWidth="1"/>
    <col min="67" max="69" width="12.7109375" style="6" customWidth="1"/>
    <col min="70" max="70" width="3.7109375" style="6" customWidth="1"/>
    <col min="71" max="73" width="13.7109375" style="6"/>
    <col min="74" max="74" width="3.7109375" style="6" customWidth="1"/>
    <col min="75" max="77" width="13.7109375" style="6"/>
    <col min="78" max="78" width="3.7109375" style="6" customWidth="1"/>
    <col min="79" max="81" width="13.7109375" style="6"/>
    <col min="82" max="82" width="3.7109375" style="6" customWidth="1"/>
    <col min="83" max="85" width="13.7109375" style="6"/>
    <col min="86" max="86" width="3.7109375" style="6" customWidth="1"/>
    <col min="87" max="89" width="13.7109375" style="6"/>
    <col min="90" max="90" width="3.7109375" style="6" customWidth="1"/>
    <col min="91" max="93" width="12.7109375" style="6" customWidth="1"/>
    <col min="94" max="94" width="3.7109375" style="6" customWidth="1"/>
    <col min="95" max="97" width="13.7109375" style="6"/>
    <col min="98" max="98" width="3.7109375" style="6" customWidth="1"/>
    <col min="99" max="101" width="13.7109375" style="6"/>
    <col min="102" max="102" width="3.7109375" style="6" customWidth="1"/>
    <col min="103" max="105" width="13.7109375" style="6"/>
  </cols>
  <sheetData>
    <row r="1" spans="1:116" x14ac:dyDescent="0.2">
      <c r="A1" s="1"/>
      <c r="B1" s="2"/>
      <c r="D1" s="4"/>
      <c r="E1" s="4"/>
      <c r="G1" s="4" t="s">
        <v>32</v>
      </c>
      <c r="H1" s="4"/>
      <c r="I1" s="4"/>
      <c r="J1" s="4"/>
      <c r="L1" s="5"/>
      <c r="O1" s="4"/>
      <c r="S1" s="4"/>
      <c r="T1" s="4" t="s">
        <v>32</v>
      </c>
      <c r="W1" s="4"/>
      <c r="X1" s="4"/>
      <c r="AA1" s="4"/>
      <c r="AE1" s="4"/>
      <c r="AF1" s="4" t="s">
        <v>32</v>
      </c>
      <c r="AI1" s="4"/>
      <c r="AJ1" s="4"/>
      <c r="AM1" s="4"/>
      <c r="AQ1" s="4"/>
      <c r="AR1" s="4" t="s">
        <v>32</v>
      </c>
      <c r="AU1" s="4"/>
      <c r="AV1" s="4"/>
      <c r="AY1" s="4"/>
      <c r="BC1" s="4"/>
      <c r="BD1" s="4" t="s">
        <v>32</v>
      </c>
      <c r="BG1" s="4"/>
      <c r="BH1" s="4"/>
      <c r="BK1" s="4"/>
      <c r="BO1" s="4" t="s">
        <v>32</v>
      </c>
      <c r="BP1" s="4"/>
      <c r="BS1" s="4"/>
      <c r="BT1" s="4"/>
      <c r="BW1" s="4"/>
      <c r="CA1" s="4" t="s">
        <v>32</v>
      </c>
      <c r="CB1" s="4"/>
      <c r="CE1" s="4"/>
      <c r="CF1" s="4"/>
      <c r="CI1" s="4"/>
      <c r="CM1" s="4"/>
      <c r="CN1" s="4" t="s">
        <v>32</v>
      </c>
      <c r="CQ1" s="4"/>
      <c r="CR1" s="4"/>
      <c r="CU1" s="4"/>
      <c r="CW1" s="4" t="s">
        <v>32</v>
      </c>
      <c r="CZ1" s="4"/>
    </row>
    <row r="2" spans="1:116" x14ac:dyDescent="0.2">
      <c r="A2" s="1"/>
      <c r="B2" s="2"/>
      <c r="D2" s="4"/>
      <c r="F2" s="4" t="s">
        <v>66</v>
      </c>
      <c r="H2" s="4"/>
      <c r="I2" s="4"/>
      <c r="J2" s="4"/>
      <c r="L2" s="5"/>
      <c r="O2" s="4"/>
      <c r="S2" s="4" t="s">
        <v>66</v>
      </c>
      <c r="T2" s="4"/>
      <c r="W2" s="4"/>
      <c r="X2" s="3"/>
      <c r="AA2" s="4"/>
      <c r="AE2" s="4" t="s">
        <v>66</v>
      </c>
      <c r="AF2" s="4"/>
      <c r="AI2" s="4"/>
      <c r="AJ2" s="3"/>
      <c r="AM2" s="4"/>
      <c r="AQ2" s="4" t="s">
        <v>66</v>
      </c>
      <c r="AR2" s="4"/>
      <c r="AU2" s="4"/>
      <c r="AV2" s="3"/>
      <c r="AY2" s="4"/>
      <c r="BC2" s="4" t="s">
        <v>66</v>
      </c>
      <c r="BD2" s="4"/>
      <c r="BG2" s="4"/>
      <c r="BH2" s="3"/>
      <c r="BK2" s="4"/>
      <c r="BN2" s="4" t="s">
        <v>67</v>
      </c>
      <c r="BO2" s="4"/>
      <c r="BP2" s="4"/>
      <c r="BS2" s="4"/>
      <c r="BT2" s="3"/>
      <c r="BW2" s="4"/>
      <c r="BZ2" s="4" t="s">
        <v>68</v>
      </c>
      <c r="CA2" s="4"/>
      <c r="CB2" s="4"/>
      <c r="CE2" s="4"/>
      <c r="CF2" s="3"/>
      <c r="CI2" s="4"/>
      <c r="CM2" s="4" t="s">
        <v>69</v>
      </c>
      <c r="CN2" s="4"/>
      <c r="CQ2" s="4"/>
      <c r="CR2" s="3"/>
      <c r="CU2" s="4"/>
      <c r="CV2" s="4" t="s">
        <v>70</v>
      </c>
      <c r="CY2" s="4"/>
    </row>
    <row r="3" spans="1:116" x14ac:dyDescent="0.2">
      <c r="A3" s="1"/>
      <c r="B3" s="2"/>
      <c r="D3" s="7"/>
      <c r="E3" s="7"/>
      <c r="G3" s="4" t="s">
        <v>37</v>
      </c>
      <c r="H3" s="7"/>
      <c r="I3" s="7"/>
      <c r="J3" s="7"/>
      <c r="L3" s="5"/>
      <c r="O3" s="4"/>
      <c r="S3" s="7"/>
      <c r="T3" s="4" t="s">
        <v>37</v>
      </c>
      <c r="W3" s="7"/>
      <c r="X3" s="4"/>
      <c r="AA3" s="4"/>
      <c r="AE3" s="7"/>
      <c r="AF3" s="4" t="s">
        <v>37</v>
      </c>
      <c r="AI3" s="7"/>
      <c r="AJ3" s="4"/>
      <c r="AM3" s="4"/>
      <c r="AQ3" s="7"/>
      <c r="AR3" s="4" t="s">
        <v>37</v>
      </c>
      <c r="AU3" s="7"/>
      <c r="AV3" s="4"/>
      <c r="AY3" s="4"/>
      <c r="BC3" s="7"/>
      <c r="BD3" s="4" t="s">
        <v>37</v>
      </c>
      <c r="BG3" s="7"/>
      <c r="BH3" s="4"/>
      <c r="BK3" s="4"/>
      <c r="BO3" s="4" t="s">
        <v>37</v>
      </c>
      <c r="BP3" s="4"/>
      <c r="BS3" s="7"/>
      <c r="BT3" s="4"/>
      <c r="BW3" s="4"/>
      <c r="CA3" s="4" t="s">
        <v>37</v>
      </c>
      <c r="CB3" s="4"/>
      <c r="CE3" s="7"/>
      <c r="CF3" s="4"/>
      <c r="CI3" s="4"/>
      <c r="CM3" s="7"/>
      <c r="CN3" s="4" t="s">
        <v>37</v>
      </c>
      <c r="CQ3" s="7"/>
      <c r="CR3" s="4"/>
      <c r="CU3" s="4"/>
      <c r="CW3" s="4" t="s">
        <v>37</v>
      </c>
      <c r="CZ3" s="4"/>
    </row>
    <row r="4" spans="1:116" x14ac:dyDescent="0.2">
      <c r="A4" s="1"/>
      <c r="B4" s="2"/>
      <c r="C4" s="7"/>
      <c r="D4" s="4"/>
      <c r="E4" s="4"/>
      <c r="F4" s="4"/>
      <c r="G4" s="4"/>
      <c r="H4" s="4"/>
      <c r="I4" s="4"/>
      <c r="J4" s="4"/>
      <c r="K4" s="4"/>
      <c r="L4" s="4"/>
    </row>
    <row r="5" spans="1:116" x14ac:dyDescent="0.2">
      <c r="A5" s="9" t="s">
        <v>0</v>
      </c>
      <c r="C5" s="48" t="s">
        <v>61</v>
      </c>
      <c r="D5" s="11"/>
      <c r="E5" s="11"/>
      <c r="F5" s="11"/>
      <c r="G5" s="11"/>
      <c r="H5" s="11"/>
      <c r="I5" s="11"/>
      <c r="J5" s="11"/>
      <c r="K5" s="11"/>
      <c r="L5" s="11"/>
      <c r="M5" s="12"/>
      <c r="O5" s="13" t="s">
        <v>43</v>
      </c>
      <c r="P5" s="14"/>
      <c r="Q5" s="15"/>
      <c r="S5" s="13" t="s">
        <v>48</v>
      </c>
      <c r="T5" s="16"/>
      <c r="U5" s="15"/>
      <c r="W5" s="20" t="s">
        <v>44</v>
      </c>
      <c r="X5" s="18"/>
      <c r="Y5" s="19"/>
      <c r="AA5" s="17" t="s">
        <v>1</v>
      </c>
      <c r="AB5" s="18"/>
      <c r="AC5" s="19"/>
      <c r="AE5" s="20" t="s">
        <v>35</v>
      </c>
      <c r="AF5" s="18"/>
      <c r="AG5" s="19"/>
      <c r="AI5" s="20" t="s">
        <v>50</v>
      </c>
      <c r="AJ5" s="18"/>
      <c r="AK5" s="19"/>
      <c r="AM5" s="17" t="s">
        <v>51</v>
      </c>
      <c r="AN5" s="18"/>
      <c r="AO5" s="19"/>
      <c r="AQ5" s="20" t="s">
        <v>52</v>
      </c>
      <c r="AR5" s="18"/>
      <c r="AS5" s="19"/>
      <c r="AU5" s="17" t="s">
        <v>2</v>
      </c>
      <c r="AV5" s="18"/>
      <c r="AW5" s="19"/>
      <c r="AY5" s="52" t="s">
        <v>64</v>
      </c>
      <c r="AZ5" s="18"/>
      <c r="BA5" s="19"/>
      <c r="BB5" s="6"/>
      <c r="BC5" s="17" t="s">
        <v>4</v>
      </c>
      <c r="BD5" s="18"/>
      <c r="BE5" s="19"/>
      <c r="BG5" s="20" t="s">
        <v>53</v>
      </c>
      <c r="BH5" s="18"/>
      <c r="BI5" s="19"/>
      <c r="BK5" s="17" t="s">
        <v>5</v>
      </c>
      <c r="BL5" s="18"/>
      <c r="BM5" s="19"/>
      <c r="BO5" s="17" t="s">
        <v>6</v>
      </c>
      <c r="BP5" s="18"/>
      <c r="BQ5" s="19"/>
      <c r="BS5" s="20" t="s">
        <v>7</v>
      </c>
      <c r="BT5" s="18"/>
      <c r="BU5" s="19"/>
      <c r="BW5" s="17" t="s">
        <v>45</v>
      </c>
      <c r="BX5" s="18"/>
      <c r="BY5" s="19"/>
      <c r="CA5" s="20" t="s">
        <v>8</v>
      </c>
      <c r="CB5" s="18"/>
      <c r="CC5" s="19"/>
      <c r="CE5" s="20" t="s">
        <v>9</v>
      </c>
      <c r="CF5" s="18"/>
      <c r="CG5" s="19"/>
      <c r="CI5" s="20" t="s">
        <v>10</v>
      </c>
      <c r="CJ5" s="18"/>
      <c r="CK5" s="19"/>
      <c r="CM5" s="20" t="s">
        <v>46</v>
      </c>
      <c r="CN5" s="18"/>
      <c r="CO5" s="19"/>
      <c r="CQ5" s="17" t="s">
        <v>11</v>
      </c>
      <c r="CR5" s="18"/>
      <c r="CS5" s="19"/>
      <c r="CU5" s="20" t="s">
        <v>63</v>
      </c>
      <c r="CV5" s="18"/>
      <c r="CW5" s="19"/>
      <c r="CY5" s="20" t="s">
        <v>63</v>
      </c>
      <c r="CZ5" s="18"/>
      <c r="DA5" s="19"/>
    </row>
    <row r="6" spans="1:116" s="8" customFormat="1" x14ac:dyDescent="0.2">
      <c r="A6" s="21" t="s">
        <v>13</v>
      </c>
      <c r="C6" s="37" t="s">
        <v>57</v>
      </c>
      <c r="D6" s="36"/>
      <c r="E6" s="47" t="s">
        <v>58</v>
      </c>
      <c r="F6" s="36"/>
      <c r="G6" s="53" t="s">
        <v>60</v>
      </c>
      <c r="H6" s="51"/>
      <c r="I6" s="54" t="s">
        <v>65</v>
      </c>
      <c r="J6" s="51"/>
      <c r="K6" s="47" t="s">
        <v>59</v>
      </c>
      <c r="L6" s="14"/>
      <c r="M6" s="36"/>
      <c r="N6" s="5"/>
      <c r="O6" s="22">
        <v>2.7609600000000002E-2</v>
      </c>
      <c r="P6" s="23">
        <v>0.1184027</v>
      </c>
      <c r="Q6" s="24">
        <v>0.15072199999999999</v>
      </c>
      <c r="R6" s="5"/>
      <c r="S6" s="22">
        <f>W6+AA6+AE6+AI6+AM6+AQ6+AU6+AY6+BC6+BK6+BO6+BS6+BW6+CA6+CE6+CI6+CM6+CQ6+CU6+BG6</f>
        <v>0.97708799999999996</v>
      </c>
      <c r="T6" s="25">
        <f>X6+AN6+AR6+BT6+CR6+CV6+AB6+AV6+BL6+BP6+CB6+CJ6+CN6+AF6+AJ6+AZ6+BX6+CF6+BD6+BH6</f>
        <v>0.88159730000000014</v>
      </c>
      <c r="U6" s="24">
        <f>Y6+AC6+AG6+AK6+AO6+AS6+AW6+BA6+BE6+BI6+BM6+BQ6+BU6+BY6+CC6+CG6+CK6+CO6+CS6+CW6</f>
        <v>0.84927800000000009</v>
      </c>
      <c r="V6" s="5"/>
      <c r="W6" s="26">
        <v>2.7577000000000001E-3</v>
      </c>
      <c r="X6" s="27">
        <v>2.2536400000000002E-2</v>
      </c>
      <c r="Y6" s="24">
        <v>3.8330099999999999E-2</v>
      </c>
      <c r="Z6" s="5"/>
      <c r="AA6" s="26">
        <v>3.1492199999999998E-2</v>
      </c>
      <c r="AB6" s="27">
        <v>6.3952899999999993E-2</v>
      </c>
      <c r="AC6" s="24">
        <v>6.9455699999999995E-2</v>
      </c>
      <c r="AD6" s="5"/>
      <c r="AE6" s="26">
        <v>2.8390999999999998E-3</v>
      </c>
      <c r="AF6" s="27">
        <v>5.3772899999999998E-2</v>
      </c>
      <c r="AG6" s="24">
        <v>5.5965099999999997E-2</v>
      </c>
      <c r="AH6" s="5"/>
      <c r="AI6" s="26">
        <v>0</v>
      </c>
      <c r="AJ6" s="27">
        <v>4.0566199999999997E-2</v>
      </c>
      <c r="AK6" s="24">
        <v>6.6508999999999999E-2</v>
      </c>
      <c r="AL6" s="5"/>
      <c r="AM6" s="26">
        <v>0</v>
      </c>
      <c r="AN6" s="27">
        <v>1.6299999999999999E-3</v>
      </c>
      <c r="AO6" s="24">
        <v>3.9725999999999997E-3</v>
      </c>
      <c r="AP6" s="5"/>
      <c r="AQ6" s="26">
        <v>0</v>
      </c>
      <c r="AR6" s="27">
        <v>3.3040000000000001E-4</v>
      </c>
      <c r="AS6" s="24">
        <v>3.5760000000000002E-4</v>
      </c>
      <c r="AU6" s="26">
        <v>3.7598000000000002E-3</v>
      </c>
      <c r="AV6" s="27">
        <v>4.24374E-2</v>
      </c>
      <c r="AW6" s="24">
        <v>7.3165599999999997E-2</v>
      </c>
      <c r="AY6" s="26">
        <v>2.5000000000000002E-6</v>
      </c>
      <c r="AZ6" s="27">
        <v>2.5000000000000002E-6</v>
      </c>
      <c r="BA6" s="24">
        <v>2.6000000000000001E-6</v>
      </c>
      <c r="BB6" s="42"/>
      <c r="BC6" s="26">
        <v>3.1752999999999998E-3</v>
      </c>
      <c r="BD6" s="27">
        <v>6.3802300000000006E-2</v>
      </c>
      <c r="BE6" s="24">
        <v>9.3454999999999996E-2</v>
      </c>
      <c r="BG6" s="26">
        <v>0</v>
      </c>
      <c r="BH6" s="27">
        <v>1.49E-5</v>
      </c>
      <c r="BI6" s="24">
        <v>2.2049999999999999E-4</v>
      </c>
      <c r="BK6" s="26">
        <v>7.2024999999999997E-3</v>
      </c>
      <c r="BL6" s="27">
        <v>2.14144E-2</v>
      </c>
      <c r="BM6" s="24">
        <v>3.91863E-2</v>
      </c>
      <c r="BO6" s="26">
        <v>8.6600000000000004E-5</v>
      </c>
      <c r="BP6" s="27">
        <v>1.9010000000000001E-4</v>
      </c>
      <c r="BQ6" s="24">
        <v>1.9780000000000001E-4</v>
      </c>
      <c r="BS6" s="26">
        <v>4.6349999999999999E-4</v>
      </c>
      <c r="BT6" s="27">
        <v>4.9697999999999999E-3</v>
      </c>
      <c r="BU6" s="24">
        <v>7.6905999999999997E-3</v>
      </c>
      <c r="BW6" s="26">
        <v>2.1123000000000001E-3</v>
      </c>
      <c r="BX6" s="27">
        <v>2.4686999999999999E-3</v>
      </c>
      <c r="BY6" s="24">
        <v>4.0943000000000004E-3</v>
      </c>
      <c r="CA6" s="26">
        <v>1.14827E-2</v>
      </c>
      <c r="CB6" s="27">
        <v>1.2730099999999999E-2</v>
      </c>
      <c r="CC6" s="24">
        <v>1.33414E-2</v>
      </c>
      <c r="CE6" s="26">
        <v>3.4188499999999997E-2</v>
      </c>
      <c r="CF6" s="27">
        <v>9.4567300000000007E-2</v>
      </c>
      <c r="CG6" s="24">
        <v>0.11743770000000001</v>
      </c>
      <c r="CI6" s="26">
        <v>3.24867E-2</v>
      </c>
      <c r="CJ6" s="27">
        <v>0.1778921</v>
      </c>
      <c r="CK6" s="24">
        <v>0.24313570000000001</v>
      </c>
      <c r="CM6" s="26">
        <v>7.8215999999999997E-3</v>
      </c>
      <c r="CN6" s="27">
        <v>1.0282400000000001E-2</v>
      </c>
      <c r="CO6" s="24">
        <v>1.0790900000000001E-2</v>
      </c>
      <c r="CQ6" s="26">
        <v>4.2497999999999998E-3</v>
      </c>
      <c r="CR6" s="27">
        <v>1.1462200000000001E-2</v>
      </c>
      <c r="CS6" s="24">
        <v>1.1969499999999999E-2</v>
      </c>
      <c r="CU6" s="26">
        <v>0.83296720000000002</v>
      </c>
      <c r="CV6" s="27">
        <v>0.25657429999999998</v>
      </c>
      <c r="CW6" s="24"/>
      <c r="CY6" s="26"/>
      <c r="CZ6" s="27" t="s">
        <v>62</v>
      </c>
      <c r="DA6" s="24"/>
    </row>
    <row r="7" spans="1:116" x14ac:dyDescent="0.2">
      <c r="A7" s="28"/>
      <c r="C7" s="29" t="s">
        <v>14</v>
      </c>
      <c r="D7" s="29" t="s">
        <v>15</v>
      </c>
      <c r="E7" s="29" t="s">
        <v>14</v>
      </c>
      <c r="F7" s="29" t="s">
        <v>15</v>
      </c>
      <c r="G7" s="29" t="s">
        <v>14</v>
      </c>
      <c r="H7" s="29" t="s">
        <v>15</v>
      </c>
      <c r="I7" s="29" t="s">
        <v>14</v>
      </c>
      <c r="J7" s="29" t="s">
        <v>15</v>
      </c>
      <c r="K7" s="29" t="s">
        <v>14</v>
      </c>
      <c r="L7" s="29" t="s">
        <v>15</v>
      </c>
      <c r="M7" s="29" t="s">
        <v>16</v>
      </c>
      <c r="O7" s="29" t="s">
        <v>14</v>
      </c>
      <c r="P7" s="29" t="s">
        <v>15</v>
      </c>
      <c r="Q7" s="29" t="s">
        <v>16</v>
      </c>
      <c r="S7" s="29" t="s">
        <v>14</v>
      </c>
      <c r="T7" s="29" t="s">
        <v>15</v>
      </c>
      <c r="U7" s="29" t="s">
        <v>16</v>
      </c>
      <c r="W7" s="30" t="s">
        <v>14</v>
      </c>
      <c r="X7" s="30" t="s">
        <v>15</v>
      </c>
      <c r="Y7" s="30" t="s">
        <v>16</v>
      </c>
      <c r="AA7" s="30" t="s">
        <v>14</v>
      </c>
      <c r="AB7" s="30" t="s">
        <v>15</v>
      </c>
      <c r="AC7" s="30" t="s">
        <v>16</v>
      </c>
      <c r="AE7" s="30" t="s">
        <v>14</v>
      </c>
      <c r="AF7" s="30" t="s">
        <v>15</v>
      </c>
      <c r="AG7" s="30" t="s">
        <v>16</v>
      </c>
      <c r="AI7" s="30" t="s">
        <v>14</v>
      </c>
      <c r="AJ7" s="30" t="s">
        <v>15</v>
      </c>
      <c r="AK7" s="30" t="s">
        <v>16</v>
      </c>
      <c r="AM7" s="30" t="s">
        <v>14</v>
      </c>
      <c r="AN7" s="30" t="s">
        <v>15</v>
      </c>
      <c r="AO7" s="30" t="s">
        <v>16</v>
      </c>
      <c r="AQ7" s="30" t="s">
        <v>14</v>
      </c>
      <c r="AR7" s="30" t="s">
        <v>15</v>
      </c>
      <c r="AS7" s="30" t="s">
        <v>16</v>
      </c>
      <c r="AU7" s="30" t="s">
        <v>14</v>
      </c>
      <c r="AV7" s="30" t="s">
        <v>15</v>
      </c>
      <c r="AW7" s="30" t="s">
        <v>16</v>
      </c>
      <c r="AY7" s="30" t="s">
        <v>14</v>
      </c>
      <c r="AZ7" s="30" t="s">
        <v>15</v>
      </c>
      <c r="BA7" s="30" t="s">
        <v>16</v>
      </c>
      <c r="BB7" s="31"/>
      <c r="BC7" s="30" t="s">
        <v>14</v>
      </c>
      <c r="BD7" s="30" t="s">
        <v>15</v>
      </c>
      <c r="BE7" s="30" t="s">
        <v>16</v>
      </c>
      <c r="BG7" s="30" t="s">
        <v>14</v>
      </c>
      <c r="BH7" s="30" t="s">
        <v>15</v>
      </c>
      <c r="BI7" s="30" t="s">
        <v>16</v>
      </c>
      <c r="BK7" s="30" t="s">
        <v>14</v>
      </c>
      <c r="BL7" s="30" t="s">
        <v>15</v>
      </c>
      <c r="BM7" s="30" t="s">
        <v>16</v>
      </c>
      <c r="BO7" s="30" t="s">
        <v>14</v>
      </c>
      <c r="BP7" s="30" t="s">
        <v>15</v>
      </c>
      <c r="BQ7" s="30" t="s">
        <v>16</v>
      </c>
      <c r="BS7" s="30" t="s">
        <v>14</v>
      </c>
      <c r="BT7" s="30" t="s">
        <v>15</v>
      </c>
      <c r="BU7" s="30" t="s">
        <v>16</v>
      </c>
      <c r="BW7" s="30" t="s">
        <v>14</v>
      </c>
      <c r="BX7" s="30" t="s">
        <v>15</v>
      </c>
      <c r="BY7" s="30" t="s">
        <v>16</v>
      </c>
      <c r="CA7" s="30" t="s">
        <v>14</v>
      </c>
      <c r="CB7" s="30" t="s">
        <v>15</v>
      </c>
      <c r="CC7" s="30" t="s">
        <v>16</v>
      </c>
      <c r="CE7" s="30" t="s">
        <v>14</v>
      </c>
      <c r="CF7" s="30" t="s">
        <v>15</v>
      </c>
      <c r="CG7" s="30" t="s">
        <v>16</v>
      </c>
      <c r="CI7" s="30" t="s">
        <v>14</v>
      </c>
      <c r="CJ7" s="30" t="s">
        <v>15</v>
      </c>
      <c r="CK7" s="30" t="s">
        <v>16</v>
      </c>
      <c r="CM7" s="30" t="s">
        <v>14</v>
      </c>
      <c r="CN7" s="30" t="s">
        <v>15</v>
      </c>
      <c r="CO7" s="30" t="s">
        <v>16</v>
      </c>
      <c r="CQ7" s="30" t="s">
        <v>14</v>
      </c>
      <c r="CR7" s="30" t="s">
        <v>15</v>
      </c>
      <c r="CS7" s="30" t="s">
        <v>16</v>
      </c>
      <c r="CU7" s="30" t="s">
        <v>14</v>
      </c>
      <c r="CV7" s="30" t="s">
        <v>15</v>
      </c>
      <c r="CW7" s="30" t="s">
        <v>16</v>
      </c>
      <c r="CY7" s="30" t="s">
        <v>14</v>
      </c>
      <c r="CZ7" s="30" t="s">
        <v>15</v>
      </c>
      <c r="DA7" s="30" t="s">
        <v>16</v>
      </c>
    </row>
    <row r="8" spans="1:116" x14ac:dyDescent="0.2">
      <c r="A8" s="32">
        <v>41000</v>
      </c>
      <c r="C8" s="3">
        <v>3880000</v>
      </c>
      <c r="D8" s="3">
        <v>2270324</v>
      </c>
      <c r="K8" s="3">
        <f>C8+E8</f>
        <v>3880000</v>
      </c>
      <c r="L8" s="3">
        <f>D8+F8</f>
        <v>2270324</v>
      </c>
      <c r="M8" s="3">
        <f>K8+L8</f>
        <v>6150324</v>
      </c>
      <c r="O8" s="43">
        <v>107125</v>
      </c>
      <c r="P8" s="43">
        <v>62683</v>
      </c>
      <c r="Q8" s="43">
        <f t="shared" ref="Q8:Q46" si="0">O8+P8</f>
        <v>169808</v>
      </c>
      <c r="S8" s="43">
        <f>W8+AA8+AE8+AI8+AM8+AQ8+AU8+AY8+BC8+BK8+BO8+BS8+BW8+CA8+CE8+CI8+CM8+CQ8+CU8+BG8-631-3271-7864-6460</f>
        <v>3772875.44</v>
      </c>
      <c r="T8" s="16">
        <f>X8+AB8+AF8+AJ8+AN8+AR8+AV8+AZ8+BD8+BL8+BP8+BT8+BX8+CB8+CF8+CJ8+CN8+CR8+CV8+BH8-369-1914-4602-3780</f>
        <v>2207641.3365120003</v>
      </c>
      <c r="U8" s="43">
        <f>S8+T8</f>
        <v>5980516.7765120007</v>
      </c>
      <c r="W8" s="43">
        <f>C8*$W$6</f>
        <v>10699.876</v>
      </c>
      <c r="X8" s="43">
        <f>D8*$W$6</f>
        <v>6260.8724947999999</v>
      </c>
      <c r="Y8" s="43">
        <f>W8+X8</f>
        <v>16960.748494799998</v>
      </c>
      <c r="AA8" s="43">
        <f>C8*$AA$6</f>
        <v>122189.73599999999</v>
      </c>
      <c r="AB8" s="43">
        <f>D8*$AA$6</f>
        <v>71497.497472799994</v>
      </c>
      <c r="AC8" s="43">
        <f>AA8+AB8</f>
        <v>193687.2334728</v>
      </c>
      <c r="AE8" s="43">
        <f>C8*$AE$6</f>
        <v>11015.707999999999</v>
      </c>
      <c r="AF8" s="43">
        <f>D8*$AE$6</f>
        <v>6445.6768683999999</v>
      </c>
      <c r="AG8" s="43">
        <f>AE8+AF8</f>
        <v>17461.384868399997</v>
      </c>
      <c r="AI8" s="43">
        <f>C8*$AI$6</f>
        <v>0</v>
      </c>
      <c r="AJ8" s="43">
        <f>D8*$AI$6</f>
        <v>0</v>
      </c>
      <c r="AK8" s="43">
        <f>AI8+AJ8</f>
        <v>0</v>
      </c>
      <c r="AM8" s="43">
        <f>C8*$AM$6</f>
        <v>0</v>
      </c>
      <c r="AN8" s="43">
        <f>D8*$AM$6</f>
        <v>0</v>
      </c>
      <c r="AO8" s="43">
        <f>AM8+AN8</f>
        <v>0</v>
      </c>
      <c r="AQ8" s="43">
        <f>C8*$AQ$6</f>
        <v>0</v>
      </c>
      <c r="AR8" s="43">
        <f>D8*$AQ$6</f>
        <v>0</v>
      </c>
      <c r="AS8" s="43">
        <f>AQ8+AR8</f>
        <v>0</v>
      </c>
      <c r="AT8" s="5"/>
      <c r="AU8" s="43">
        <f>C8*$AU$6</f>
        <v>14588.024000000001</v>
      </c>
      <c r="AV8" s="43">
        <f>D8*$AU$6</f>
        <v>8535.9641752000007</v>
      </c>
      <c r="AW8" s="43">
        <f>AU8+AV8</f>
        <v>23123.9881752</v>
      </c>
      <c r="AX8" s="5"/>
      <c r="AY8" s="43">
        <f>C8*$AY$6</f>
        <v>9.7000000000000011</v>
      </c>
      <c r="AZ8" s="43">
        <f>D8*$AY$6</f>
        <v>5.6758100000000002</v>
      </c>
      <c r="BA8" s="43">
        <f>AY8+AZ8</f>
        <v>15.375810000000001</v>
      </c>
      <c r="BB8" s="5"/>
      <c r="BC8" s="43">
        <f>C8*$BC$6</f>
        <v>12320.163999999999</v>
      </c>
      <c r="BD8" s="43">
        <f>D8*$BC$6</f>
        <v>7208.9597971999992</v>
      </c>
      <c r="BE8" s="43">
        <f t="shared" ref="BE8:BE46" si="1">BC8+BD8</f>
        <v>19529.123797199998</v>
      </c>
      <c r="BF8" s="5"/>
      <c r="BG8" s="43">
        <v>0</v>
      </c>
      <c r="BH8" s="43">
        <v>0</v>
      </c>
      <c r="BI8" s="43">
        <f>BG8+BH8</f>
        <v>0</v>
      </c>
      <c r="BJ8" s="5"/>
      <c r="BK8" s="43">
        <f>C8*$BK$6</f>
        <v>27945.699999999997</v>
      </c>
      <c r="BL8" s="43">
        <f>D8*$BK$6</f>
        <v>16352.008609999999</v>
      </c>
      <c r="BM8" s="43">
        <f>BK8+BL8</f>
        <v>44297.708609999994</v>
      </c>
      <c r="BN8" s="5"/>
      <c r="BO8" s="43">
        <f>C8*$BO$6</f>
        <v>336.00800000000004</v>
      </c>
      <c r="BP8" s="43">
        <f>D8*$BO$6</f>
        <v>196.61005840000001</v>
      </c>
      <c r="BQ8" s="43">
        <f>BO8+BP8</f>
        <v>532.61805840000011</v>
      </c>
      <c r="BR8" s="5"/>
      <c r="BS8" s="43">
        <f>C8*$BS$6</f>
        <v>1798.3799999999999</v>
      </c>
      <c r="BT8" s="43">
        <f>D8*$BS$6</f>
        <v>1052.2951740000001</v>
      </c>
      <c r="BU8" s="43">
        <f>BS8+BT8</f>
        <v>2850.675174</v>
      </c>
      <c r="BV8" s="5"/>
      <c r="BW8" s="43">
        <f>C8*$BW$6</f>
        <v>8195.7240000000002</v>
      </c>
      <c r="BX8" s="43">
        <f>D8*$BW$6</f>
        <v>4795.6053852000005</v>
      </c>
      <c r="BY8" s="43">
        <f>BW8+BX8</f>
        <v>12991.329385200001</v>
      </c>
      <c r="BZ8" s="5"/>
      <c r="CA8" s="43">
        <f>C8*$CA$6</f>
        <v>44552.876000000004</v>
      </c>
      <c r="CB8" s="43">
        <f>D8*$CA$6</f>
        <v>26069.449394800002</v>
      </c>
      <c r="CC8" s="43">
        <f>CA8+CB8</f>
        <v>70622.325394800006</v>
      </c>
      <c r="CD8" s="5"/>
      <c r="CE8" s="43">
        <f>C8*$CE$6</f>
        <v>132651.37999999998</v>
      </c>
      <c r="CF8" s="43">
        <f>D8*$CE$6</f>
        <v>77618.97207399999</v>
      </c>
      <c r="CG8" s="43">
        <f>CE8+CF8</f>
        <v>210270.35207399997</v>
      </c>
      <c r="CH8" s="5"/>
      <c r="CI8" s="43">
        <f>C8*$CI$6</f>
        <v>126048.39600000001</v>
      </c>
      <c r="CJ8" s="43">
        <f>D8*$CI$6</f>
        <v>73755.334690799995</v>
      </c>
      <c r="CK8" s="43">
        <f>CI8+CJ8</f>
        <v>199803.7306908</v>
      </c>
      <c r="CL8" s="5"/>
      <c r="CM8" s="43">
        <f>C8*$CM$6</f>
        <v>30347.807999999997</v>
      </c>
      <c r="CN8" s="43">
        <f>D8*$CM$6</f>
        <v>17757.5661984</v>
      </c>
      <c r="CO8" s="43">
        <f>CM8+CN8</f>
        <v>48105.374198399993</v>
      </c>
      <c r="CP8" s="5"/>
      <c r="CQ8" s="43">
        <f>C8*$CQ$6</f>
        <v>16489.223999999998</v>
      </c>
      <c r="CR8" s="43">
        <f>D8*CQ6</f>
        <v>9648.4229352000002</v>
      </c>
      <c r="CS8" s="43">
        <f>CQ8+CR8</f>
        <v>26137.646935199999</v>
      </c>
      <c r="CT8" s="5"/>
      <c r="CU8" s="43">
        <f>C8*$CU$6</f>
        <v>3231912.736</v>
      </c>
      <c r="CV8" s="43">
        <f>D8*CU6</f>
        <v>1891105.4253728001</v>
      </c>
      <c r="CW8" s="43">
        <f>CU8+CV8</f>
        <v>5123018.1613728004</v>
      </c>
      <c r="CX8" s="5"/>
      <c r="CY8" s="43"/>
      <c r="CZ8" s="43"/>
      <c r="DA8" s="43">
        <f>CY8+CZ8</f>
        <v>0</v>
      </c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</row>
    <row r="9" spans="1:116" x14ac:dyDescent="0.2">
      <c r="A9" s="32">
        <v>41183</v>
      </c>
      <c r="C9" s="46"/>
      <c r="D9" s="46">
        <v>2480050</v>
      </c>
      <c r="E9" s="46"/>
      <c r="F9" s="46"/>
      <c r="G9" s="46"/>
      <c r="H9" s="46"/>
      <c r="I9" s="46"/>
      <c r="J9" s="46"/>
      <c r="K9" s="46"/>
      <c r="L9" s="46">
        <f t="shared" ref="L9:L26" si="2">D9+F9</f>
        <v>2480050</v>
      </c>
      <c r="M9" s="46">
        <f t="shared" ref="M9:M46" si="3">K9+L9</f>
        <v>2480050</v>
      </c>
      <c r="O9" s="44"/>
      <c r="P9" s="44">
        <v>293645</v>
      </c>
      <c r="Q9" s="44">
        <f t="shared" si="0"/>
        <v>293645</v>
      </c>
      <c r="S9" s="44"/>
      <c r="T9" s="46">
        <f>X9+AB9+AF9+AJ9+AN9+AR9+AV9+AZ9+BD9+BL9+BP9+BT9+BX9+CB9+CF9+CJ9+CN9+CR9+CV9+BH9</f>
        <v>2186405.3838649997</v>
      </c>
      <c r="U9" s="44">
        <f>S9+T9</f>
        <v>2186405.3838649997</v>
      </c>
      <c r="W9" s="44"/>
      <c r="X9" s="44">
        <f>D9*X6</f>
        <v>55891.398820000002</v>
      </c>
      <c r="Y9" s="44">
        <f>W9+X9</f>
        <v>55891.398820000002</v>
      </c>
      <c r="AA9" s="44"/>
      <c r="AB9" s="44">
        <f>D9*$AB$6</f>
        <v>158606.38964499999</v>
      </c>
      <c r="AC9" s="44">
        <f>AA9+AB9</f>
        <v>158606.38964499999</v>
      </c>
      <c r="AE9" s="44"/>
      <c r="AF9" s="44">
        <f>D9*AF6</f>
        <v>133359.480645</v>
      </c>
      <c r="AG9" s="44">
        <f>AE9+AF9</f>
        <v>133359.480645</v>
      </c>
      <c r="AI9" s="44"/>
      <c r="AJ9" s="44">
        <f>D9*AJ6</f>
        <v>100606.20430999999</v>
      </c>
      <c r="AK9" s="44">
        <f>AI9+AJ9</f>
        <v>100606.20430999999</v>
      </c>
      <c r="AM9" s="44"/>
      <c r="AN9" s="44">
        <f>D9*$AN$6</f>
        <v>4042.4814999999999</v>
      </c>
      <c r="AO9" s="44">
        <f>AM9+AN9</f>
        <v>4042.4814999999999</v>
      </c>
      <c r="AQ9" s="44"/>
      <c r="AR9" s="44">
        <f>D9*$AR$6</f>
        <v>819.40852000000007</v>
      </c>
      <c r="AS9" s="44">
        <f>AQ9+AR9</f>
        <v>819.40852000000007</v>
      </c>
      <c r="AT9" s="5"/>
      <c r="AU9" s="44"/>
      <c r="AV9" s="44">
        <f>D9*AV6</f>
        <v>105246.87387</v>
      </c>
      <c r="AW9" s="44">
        <f>AU9+AV9</f>
        <v>105246.87387</v>
      </c>
      <c r="AX9" s="5"/>
      <c r="AY9" s="44"/>
      <c r="AZ9" s="44">
        <f>D9*AZ6</f>
        <v>6.2001250000000008</v>
      </c>
      <c r="BA9" s="44">
        <f>AY9+AZ9</f>
        <v>6.2001250000000008</v>
      </c>
      <c r="BB9" s="5"/>
      <c r="BC9" s="44"/>
      <c r="BD9" s="44">
        <f>D9*$BD$6</f>
        <v>158232.894115</v>
      </c>
      <c r="BE9" s="44">
        <f t="shared" si="1"/>
        <v>158232.894115</v>
      </c>
      <c r="BF9" s="5"/>
      <c r="BG9" s="44"/>
      <c r="BH9" s="44">
        <f>D9*$BH$6</f>
        <v>36.952745</v>
      </c>
      <c r="BI9" s="44">
        <f>BG9+BH9</f>
        <v>36.952745</v>
      </c>
      <c r="BJ9" s="5"/>
      <c r="BK9" s="44"/>
      <c r="BL9" s="44">
        <f>D9*BL6</f>
        <v>53108.782720000003</v>
      </c>
      <c r="BM9" s="44">
        <f>BK9+BL9</f>
        <v>53108.782720000003</v>
      </c>
      <c r="BN9" s="5"/>
      <c r="BO9" s="44"/>
      <c r="BP9" s="44">
        <f>D9*$BP$6</f>
        <v>471.45750500000003</v>
      </c>
      <c r="BQ9" s="44">
        <f>BO9+BP9</f>
        <v>471.45750500000003</v>
      </c>
      <c r="BR9" s="5"/>
      <c r="BS9" s="44"/>
      <c r="BT9" s="44">
        <f>D9*$BT$6</f>
        <v>12325.352489999999</v>
      </c>
      <c r="BU9" s="44">
        <f>BS9+BT9</f>
        <v>12325.352489999999</v>
      </c>
      <c r="BV9" s="5"/>
      <c r="BW9" s="44"/>
      <c r="BX9" s="44">
        <f>D9*$BX$6</f>
        <v>6122.4994349999997</v>
      </c>
      <c r="BY9" s="44">
        <f>BW9+BX9</f>
        <v>6122.4994349999997</v>
      </c>
      <c r="BZ9" s="5"/>
      <c r="CA9" s="44"/>
      <c r="CB9" s="44">
        <f>D9*$CB$6</f>
        <v>31571.284505</v>
      </c>
      <c r="CC9" s="44">
        <f>CA9+CB9</f>
        <v>31571.284505</v>
      </c>
      <c r="CD9" s="5"/>
      <c r="CE9" s="44"/>
      <c r="CF9" s="44">
        <f>D9*$CF$6</f>
        <v>234531.63236500003</v>
      </c>
      <c r="CG9" s="44">
        <f t="shared" ref="CG9:CG46" si="4">CE9+CF9</f>
        <v>234531.63236500003</v>
      </c>
      <c r="CH9" s="5"/>
      <c r="CI9" s="44"/>
      <c r="CJ9" s="44">
        <f>D9*$CJ$6</f>
        <v>441181.30260499998</v>
      </c>
      <c r="CK9" s="44">
        <f>CI9+CJ9</f>
        <v>441181.30260499998</v>
      </c>
      <c r="CL9" s="5"/>
      <c r="CM9" s="44"/>
      <c r="CN9" s="44">
        <f>D9*$CN$6</f>
        <v>25500.866120000002</v>
      </c>
      <c r="CO9" s="44">
        <f>CM9+CN9</f>
        <v>25500.866120000002</v>
      </c>
      <c r="CP9" s="5"/>
      <c r="CQ9" s="44"/>
      <c r="CR9" s="44">
        <f>D9*$CR$6</f>
        <v>28426.829110000002</v>
      </c>
      <c r="CS9" s="44">
        <f>CQ9+CR9</f>
        <v>28426.829110000002</v>
      </c>
      <c r="CT9" s="5"/>
      <c r="CU9" s="44"/>
      <c r="CV9" s="44">
        <f>D9*$CV$6</f>
        <v>636317.09271499992</v>
      </c>
      <c r="CW9" s="44">
        <f>CU9+CV9</f>
        <v>636317.09271499992</v>
      </c>
      <c r="CX9" s="5"/>
      <c r="CY9" s="44"/>
      <c r="CZ9" s="44"/>
      <c r="DA9" s="44">
        <f>CY9+CZ9</f>
        <v>0</v>
      </c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</row>
    <row r="10" spans="1:116" x14ac:dyDescent="0.2">
      <c r="A10" s="32">
        <v>41365</v>
      </c>
      <c r="B10" t="s">
        <v>17</v>
      </c>
      <c r="C10" s="3">
        <v>3895000</v>
      </c>
      <c r="D10" s="3">
        <v>2480050</v>
      </c>
      <c r="K10" s="3">
        <f t="shared" ref="K10:K26" si="5">C10+E10</f>
        <v>3895000</v>
      </c>
      <c r="L10" s="3">
        <f t="shared" si="2"/>
        <v>2480050</v>
      </c>
      <c r="M10" s="3">
        <f t="shared" si="3"/>
        <v>6375050</v>
      </c>
      <c r="O10" s="5">
        <v>587062</v>
      </c>
      <c r="P10" s="5">
        <v>373798</v>
      </c>
      <c r="Q10" s="5">
        <f t="shared" si="0"/>
        <v>960860</v>
      </c>
      <c r="S10" s="5">
        <f>W10+AA10+AE10+AI10+AM10+AQ10+AU10+AY10+BC10+BG10+BK10+BO10+BS10+BT118+BW10+CA10+CE10+CI10+CM10+CQ10+CU10</f>
        <v>3307937.81</v>
      </c>
      <c r="T10" s="3">
        <f>X10+AB10+AF10+AJ10+AN10+AR10+AV10+AZ10+BD10+BH10+BL10+BP10+BT10+BX10+CB10+CF10+CJ10+CN10+CR10+CV10</f>
        <v>2106251.9039000007</v>
      </c>
      <c r="U10" s="5">
        <f t="shared" ref="U10:U46" si="6">S10+T10</f>
        <v>5414189.7139000008</v>
      </c>
      <c r="W10" s="5">
        <f>K10*$Y$6</f>
        <v>149295.7395</v>
      </c>
      <c r="X10" s="5">
        <f>L10*$Y$6</f>
        <v>95060.564505000002</v>
      </c>
      <c r="Y10" s="5">
        <f t="shared" ref="Y10:Y46" si="7">W10+X10</f>
        <v>244356.30400499998</v>
      </c>
      <c r="AA10" s="5">
        <f>K10*$AC$6</f>
        <v>270529.95149999997</v>
      </c>
      <c r="AB10" s="5">
        <f>L10*$AC$6</f>
        <v>172253.60878499999</v>
      </c>
      <c r="AC10" s="5">
        <f t="shared" ref="AC10:AC46" si="8">AA10+AB10</f>
        <v>442783.56028499996</v>
      </c>
      <c r="AE10" s="5">
        <f>K10*$AG$6</f>
        <v>217984.06449999998</v>
      </c>
      <c r="AF10" s="5">
        <f>L10*$AG$6</f>
        <v>138796.24625500001</v>
      </c>
      <c r="AG10" s="5">
        <f t="shared" ref="AG10:AG46" si="9">AE10+AF10</f>
        <v>356780.31075499998</v>
      </c>
      <c r="AI10" s="5">
        <f>K10*$AK$6</f>
        <v>259052.55499999999</v>
      </c>
      <c r="AJ10" s="5">
        <f>L10*$AK$6</f>
        <v>164945.64545000001</v>
      </c>
      <c r="AK10" s="5">
        <f t="shared" ref="AK10:AK46" si="10">AI10+AJ10</f>
        <v>423998.20045</v>
      </c>
      <c r="AM10" s="5">
        <f>K10*$AO$6</f>
        <v>15473.276999999998</v>
      </c>
      <c r="AN10" s="5">
        <f>L10*$AO$6</f>
        <v>9852.2466299999996</v>
      </c>
      <c r="AO10" s="5">
        <f t="shared" ref="AO10:AO46" si="11">AM10+AN10</f>
        <v>25325.523629999996</v>
      </c>
      <c r="AQ10" s="5">
        <f>K10*$AS$6</f>
        <v>1392.8520000000001</v>
      </c>
      <c r="AR10" s="5">
        <f>L10*$AS$6</f>
        <v>886.86588000000006</v>
      </c>
      <c r="AS10" s="5">
        <f t="shared" ref="AS10:AS46" si="12">AQ10+AR10</f>
        <v>2279.7178800000002</v>
      </c>
      <c r="AT10" s="5"/>
      <c r="AU10" s="5">
        <f>K10*$AW$6</f>
        <v>284980.01199999999</v>
      </c>
      <c r="AV10" s="5">
        <f>L10*$AW$6</f>
        <v>181454.34628</v>
      </c>
      <c r="AW10" s="5">
        <f t="shared" ref="AW10:AW46" si="13">AU10+AV10</f>
        <v>466434.35827999999</v>
      </c>
      <c r="AX10" s="5"/>
      <c r="AY10" s="5">
        <f>K10*$BA$6</f>
        <v>10.127000000000001</v>
      </c>
      <c r="AZ10" s="5">
        <f>L10*$BA$6</f>
        <v>6.4481299999999999</v>
      </c>
      <c r="BA10" s="5">
        <f t="shared" ref="BA10:BA46" si="14">AY10+AZ10</f>
        <v>16.575130000000001</v>
      </c>
      <c r="BB10" s="5"/>
      <c r="BC10" s="5">
        <f>K10*$BE$6</f>
        <v>364007.22499999998</v>
      </c>
      <c r="BD10" s="5">
        <f>L10*$BE$6</f>
        <v>231773.07274999999</v>
      </c>
      <c r="BE10" s="5">
        <f t="shared" si="1"/>
        <v>595780.29774999991</v>
      </c>
      <c r="BF10" s="5"/>
      <c r="BG10" s="5">
        <f>K10*$BI$6</f>
        <v>858.84749999999997</v>
      </c>
      <c r="BH10" s="5">
        <f>L10*$BI$6</f>
        <v>546.85102499999994</v>
      </c>
      <c r="BI10" s="5">
        <f t="shared" ref="BI10:BI46" si="15">BG10+BH10</f>
        <v>1405.6985249999998</v>
      </c>
      <c r="BJ10" s="5"/>
      <c r="BK10" s="5">
        <f>K10*$BM$6</f>
        <v>152630.6385</v>
      </c>
      <c r="BL10" s="5">
        <f>L10*$BM$6</f>
        <v>97183.983315000005</v>
      </c>
      <c r="BM10" s="5">
        <f t="shared" ref="BM10:BM46" si="16">BK10+BL10</f>
        <v>249814.62181500002</v>
      </c>
      <c r="BN10" s="5"/>
      <c r="BO10" s="5">
        <f>K10*$BQ$6</f>
        <v>770.43100000000004</v>
      </c>
      <c r="BP10" s="5">
        <f>L10*$BQ$6</f>
        <v>490.55389000000002</v>
      </c>
      <c r="BQ10" s="5">
        <f t="shared" ref="BQ10:BQ46" si="17">BO10+BP10</f>
        <v>1260.9848900000002</v>
      </c>
      <c r="BR10" s="5"/>
      <c r="BS10" s="5">
        <f>K10*$BU$6</f>
        <v>29954.886999999999</v>
      </c>
      <c r="BT10" s="5">
        <f>L10*$BU$6</f>
        <v>19073.072529999998</v>
      </c>
      <c r="BU10" s="5">
        <f t="shared" ref="BU10:BU46" si="18">BS10+BT10</f>
        <v>49027.959529999993</v>
      </c>
      <c r="BV10" s="5"/>
      <c r="BW10" s="5">
        <f>K10*$BY$6</f>
        <v>15947.298500000001</v>
      </c>
      <c r="BX10" s="5">
        <f>L10*$BY$6</f>
        <v>10154.068715000001</v>
      </c>
      <c r="BY10" s="5">
        <f t="shared" ref="BY10:BY46" si="19">BW10+BX10</f>
        <v>26101.367215000002</v>
      </c>
      <c r="BZ10" s="5"/>
      <c r="CA10" s="5">
        <f>K10*$CC$6</f>
        <v>51964.752999999997</v>
      </c>
      <c r="CB10" s="5">
        <f>L10*$CC$6</f>
        <v>33087.339070000002</v>
      </c>
      <c r="CC10" s="5">
        <f t="shared" ref="CC10:CC46" si="20">CA10+CB10</f>
        <v>85052.092069999999</v>
      </c>
      <c r="CD10" s="5"/>
      <c r="CE10" s="5">
        <f>K10*$CG$6</f>
        <v>457419.84150000004</v>
      </c>
      <c r="CF10" s="5">
        <f>L10*$CG$6</f>
        <v>291251.36788500001</v>
      </c>
      <c r="CG10" s="5">
        <f t="shared" si="4"/>
        <v>748671.20938500005</v>
      </c>
      <c r="CH10" s="5"/>
      <c r="CI10" s="5">
        <f>K10*$CK$6</f>
        <v>947013.55150000006</v>
      </c>
      <c r="CJ10" s="5">
        <f>L10*$CK$6</f>
        <v>602988.69278500008</v>
      </c>
      <c r="CK10" s="5">
        <f t="shared" ref="CK10:CK46" si="21">CI10+CJ10</f>
        <v>1550002.244285</v>
      </c>
      <c r="CL10" s="5"/>
      <c r="CM10" s="5">
        <f>K10*$CO$6</f>
        <v>42030.555500000002</v>
      </c>
      <c r="CN10" s="5">
        <f>L10*$CO$6</f>
        <v>26761.971545</v>
      </c>
      <c r="CO10" s="5">
        <f t="shared" ref="CO10:CO46" si="22">CM10+CN10</f>
        <v>68792.527044999995</v>
      </c>
      <c r="CP10" s="5"/>
      <c r="CQ10" s="5">
        <f>K10*$CS$6</f>
        <v>46621.202499999999</v>
      </c>
      <c r="CR10" s="5">
        <f>L10*$CS$6</f>
        <v>29684.958474999999</v>
      </c>
      <c r="CS10" s="5">
        <f t="shared" ref="CS10:CS46" si="23">CQ10+CR10</f>
        <v>76306.160975000006</v>
      </c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</row>
    <row r="11" spans="1:116" x14ac:dyDescent="0.2">
      <c r="A11" s="32">
        <v>41548</v>
      </c>
      <c r="D11" s="3">
        <v>2421625</v>
      </c>
      <c r="L11" s="3">
        <f t="shared" si="2"/>
        <v>2421625</v>
      </c>
      <c r="M11" s="3">
        <f t="shared" si="3"/>
        <v>2421625</v>
      </c>
      <c r="P11" s="5">
        <v>364992</v>
      </c>
      <c r="Q11" s="5">
        <f t="shared" si="0"/>
        <v>364992</v>
      </c>
      <c r="S11" s="5"/>
      <c r="T11" s="3">
        <f t="shared" ref="T11:T46" si="24">X11+AB11+AF11+AJ11+AN11+AR11+AV11+AZ11+BD11+BH11+BL11+BP11+BT11+BX11+CB11+CF11+CJ11+CN11+CR11+CV11</f>
        <v>2056632.83675</v>
      </c>
      <c r="U11" s="5">
        <f t="shared" si="6"/>
        <v>2056632.83675</v>
      </c>
      <c r="W11" s="5"/>
      <c r="X11" s="5">
        <f t="shared" ref="X11:X46" si="25">L11*$Y$6</f>
        <v>92821.128412499995</v>
      </c>
      <c r="Y11" s="5">
        <f t="shared" si="7"/>
        <v>92821.128412499995</v>
      </c>
      <c r="AB11" s="5">
        <f t="shared" ref="AB11:AB46" si="26">L11*$AC$6</f>
        <v>168195.65951249999</v>
      </c>
      <c r="AC11" s="5">
        <f t="shared" si="8"/>
        <v>168195.65951249999</v>
      </c>
      <c r="AF11" s="5">
        <f t="shared" ref="AF11:AF46" si="27">L11*$AG$6</f>
        <v>135526.48528749999</v>
      </c>
      <c r="AG11" s="5">
        <f t="shared" si="9"/>
        <v>135526.48528749999</v>
      </c>
      <c r="AJ11" s="5">
        <f t="shared" ref="AJ11:AJ46" si="28">L11*$AK$6</f>
        <v>161059.85712500001</v>
      </c>
      <c r="AK11" s="5">
        <f t="shared" si="10"/>
        <v>161059.85712500001</v>
      </c>
      <c r="AM11" s="5"/>
      <c r="AN11" s="5">
        <f t="shared" ref="AN11:AN46" si="29">L11*$AO$6</f>
        <v>9620.1474749999998</v>
      </c>
      <c r="AO11" s="5">
        <f t="shared" si="11"/>
        <v>9620.1474749999998</v>
      </c>
      <c r="AQ11" s="5"/>
      <c r="AR11" s="5">
        <f t="shared" ref="AR11:AR46" si="30">L11*$AS$6</f>
        <v>865.97310000000004</v>
      </c>
      <c r="AS11" s="5">
        <f t="shared" si="12"/>
        <v>865.97310000000004</v>
      </c>
      <c r="AT11" s="5"/>
      <c r="AU11" s="5"/>
      <c r="AV11" s="5">
        <f t="shared" ref="AV11:AV46" si="31">L11*$AW$6</f>
        <v>177179.64609999998</v>
      </c>
      <c r="AW11" s="5">
        <f t="shared" si="13"/>
        <v>177179.64609999998</v>
      </c>
      <c r="AX11" s="5"/>
      <c r="AY11" s="5"/>
      <c r="AZ11" s="5">
        <f t="shared" ref="AZ11:AZ46" si="32">L11*$BA$6</f>
        <v>6.2962250000000006</v>
      </c>
      <c r="BA11" s="5">
        <f t="shared" si="14"/>
        <v>6.2962250000000006</v>
      </c>
      <c r="BB11" s="5"/>
      <c r="BC11" s="5"/>
      <c r="BD11" s="5">
        <f t="shared" ref="BD11:BD46" si="33">L11*$BE$6</f>
        <v>226312.96437499998</v>
      </c>
      <c r="BE11" s="5">
        <f t="shared" si="1"/>
        <v>226312.96437499998</v>
      </c>
      <c r="BF11" s="5"/>
      <c r="BG11" s="5"/>
      <c r="BH11" s="5">
        <f t="shared" ref="BH11:BH46" si="34">L11*$BI$6</f>
        <v>533.96831250000002</v>
      </c>
      <c r="BI11" s="5">
        <f t="shared" si="15"/>
        <v>533.96831250000002</v>
      </c>
      <c r="BJ11" s="5"/>
      <c r="BK11" s="5"/>
      <c r="BL11" s="5">
        <f t="shared" ref="BL11:BL46" si="35">L11*$BM$6</f>
        <v>94894.5237375</v>
      </c>
      <c r="BM11" s="5">
        <f t="shared" si="16"/>
        <v>94894.5237375</v>
      </c>
      <c r="BN11" s="5"/>
      <c r="BO11" s="5"/>
      <c r="BP11" s="5">
        <f t="shared" ref="BP11:BP46" si="36">L11*$BQ$6</f>
        <v>478.99742500000002</v>
      </c>
      <c r="BQ11" s="5">
        <f t="shared" si="17"/>
        <v>478.99742500000002</v>
      </c>
      <c r="BR11" s="5"/>
      <c r="BS11" s="5"/>
      <c r="BT11" s="5">
        <f t="shared" ref="BT11:BT46" si="37">L11*$BU$6</f>
        <v>18623.749225</v>
      </c>
      <c r="BU11" s="5">
        <f t="shared" si="18"/>
        <v>18623.749225</v>
      </c>
      <c r="BV11" s="5"/>
      <c r="BW11" s="5"/>
      <c r="BX11" s="5">
        <f t="shared" ref="BX11:BX46" si="38">L11*$BY$6</f>
        <v>9914.8592375000007</v>
      </c>
      <c r="BY11" s="5">
        <f t="shared" si="19"/>
        <v>9914.8592375000007</v>
      </c>
      <c r="BZ11" s="5"/>
      <c r="CA11" s="5"/>
      <c r="CB11" s="5">
        <f t="shared" ref="CB11:CB46" si="39">L11*$CC$6</f>
        <v>32307.867774999999</v>
      </c>
      <c r="CC11" s="5">
        <f t="shared" si="20"/>
        <v>32307.867774999999</v>
      </c>
      <c r="CD11" s="5"/>
      <c r="CE11" s="5"/>
      <c r="CF11" s="5">
        <f t="shared" ref="CF11:CF46" si="40">L11*$CG$6</f>
        <v>284390.07026250003</v>
      </c>
      <c r="CG11" s="5">
        <f t="shared" si="4"/>
        <v>284390.07026250003</v>
      </c>
      <c r="CH11" s="5"/>
      <c r="CI11" s="5"/>
      <c r="CJ11" s="5">
        <f t="shared" ref="CJ11:CJ46" si="41">L11*$CK$6</f>
        <v>588783.4895125</v>
      </c>
      <c r="CK11" s="5">
        <f t="shared" si="21"/>
        <v>588783.4895125</v>
      </c>
      <c r="CL11" s="5"/>
      <c r="CM11" s="5"/>
      <c r="CN11" s="5">
        <f t="shared" ref="CN11:CN46" si="42">L11*$CO$6</f>
        <v>26131.513212500002</v>
      </c>
      <c r="CO11" s="5">
        <f t="shared" si="22"/>
        <v>26131.513212500002</v>
      </c>
      <c r="CP11" s="5"/>
      <c r="CQ11" s="5"/>
      <c r="CR11" s="5">
        <f t="shared" ref="CR11:CR46" si="43">L11*$CS$6</f>
        <v>28985.640437499998</v>
      </c>
      <c r="CS11" s="5">
        <f t="shared" si="23"/>
        <v>28985.640437499998</v>
      </c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</row>
    <row r="12" spans="1:116" x14ac:dyDescent="0.2">
      <c r="A12" s="32">
        <v>41730</v>
      </c>
      <c r="C12" s="3">
        <v>4010000</v>
      </c>
      <c r="D12" s="3">
        <v>2421625</v>
      </c>
      <c r="K12" s="3">
        <f t="shared" si="5"/>
        <v>4010000</v>
      </c>
      <c r="L12" s="3">
        <f t="shared" si="2"/>
        <v>2421625</v>
      </c>
      <c r="M12" s="3">
        <f t="shared" si="3"/>
        <v>6431625</v>
      </c>
      <c r="O12" s="5">
        <v>604395</v>
      </c>
      <c r="P12" s="5">
        <v>364992</v>
      </c>
      <c r="Q12" s="5">
        <f t="shared" si="0"/>
        <v>969387</v>
      </c>
      <c r="S12" s="5">
        <f>W12+AA12+AE12+AI12+AM12+AQ12+AU12+AY12+BC12+BG12+BK12+BO12+BS12+BT120+BW12+CA12+CE12+CI12+CM12+CQ12+CU12</f>
        <v>3405604.7800000003</v>
      </c>
      <c r="T12" s="3">
        <f t="shared" si="24"/>
        <v>2056632.83675</v>
      </c>
      <c r="U12" s="5">
        <f t="shared" si="6"/>
        <v>5462237.61675</v>
      </c>
      <c r="W12" s="5">
        <f>K12*$Y$6</f>
        <v>153703.701</v>
      </c>
      <c r="X12" s="5">
        <f t="shared" si="25"/>
        <v>92821.128412499995</v>
      </c>
      <c r="Y12" s="5">
        <f t="shared" si="7"/>
        <v>246524.8294125</v>
      </c>
      <c r="AA12" s="5">
        <f>K12*$AC$6</f>
        <v>278517.35699999996</v>
      </c>
      <c r="AB12" s="5">
        <f t="shared" si="26"/>
        <v>168195.65951249999</v>
      </c>
      <c r="AC12" s="5">
        <f t="shared" si="8"/>
        <v>446713.01651249995</v>
      </c>
      <c r="AE12" s="5">
        <f>K12*$AG$6</f>
        <v>224420.05099999998</v>
      </c>
      <c r="AF12" s="5">
        <f t="shared" si="27"/>
        <v>135526.48528749999</v>
      </c>
      <c r="AG12" s="5">
        <f t="shared" si="9"/>
        <v>359946.53628749994</v>
      </c>
      <c r="AI12" s="5">
        <f>K12*$AK$6</f>
        <v>266701.08999999997</v>
      </c>
      <c r="AJ12" s="5">
        <f t="shared" si="28"/>
        <v>161059.85712500001</v>
      </c>
      <c r="AK12" s="5">
        <f t="shared" si="10"/>
        <v>427760.94712499995</v>
      </c>
      <c r="AM12" s="5">
        <f>K12*$AO$6</f>
        <v>15930.125999999998</v>
      </c>
      <c r="AN12" s="5">
        <f t="shared" si="29"/>
        <v>9620.1474749999998</v>
      </c>
      <c r="AO12" s="5">
        <f t="shared" si="11"/>
        <v>25550.273474999998</v>
      </c>
      <c r="AQ12" s="5">
        <f>K12*$AS$6</f>
        <v>1433.9760000000001</v>
      </c>
      <c r="AR12" s="5">
        <f t="shared" si="30"/>
        <v>865.97310000000004</v>
      </c>
      <c r="AS12" s="5">
        <f t="shared" si="12"/>
        <v>2299.9491000000003</v>
      </c>
      <c r="AT12" s="5"/>
      <c r="AU12" s="5">
        <f>K12*$AW$6</f>
        <v>293394.05599999998</v>
      </c>
      <c r="AV12" s="5">
        <f t="shared" si="31"/>
        <v>177179.64609999998</v>
      </c>
      <c r="AW12" s="5">
        <f t="shared" si="13"/>
        <v>470573.70209999999</v>
      </c>
      <c r="AX12" s="5"/>
      <c r="AY12" s="5">
        <f>K12*$BA$6</f>
        <v>10.426</v>
      </c>
      <c r="AZ12" s="5">
        <f t="shared" si="32"/>
        <v>6.2962250000000006</v>
      </c>
      <c r="BA12" s="5">
        <f t="shared" si="14"/>
        <v>16.722225000000002</v>
      </c>
      <c r="BB12" s="5"/>
      <c r="BC12" s="5">
        <f>K12*$BE$6</f>
        <v>374754.55</v>
      </c>
      <c r="BD12" s="5">
        <f t="shared" si="33"/>
        <v>226312.96437499998</v>
      </c>
      <c r="BE12" s="5">
        <f t="shared" si="1"/>
        <v>601067.51437500003</v>
      </c>
      <c r="BF12" s="5"/>
      <c r="BG12" s="5">
        <f>K12*$BI$6</f>
        <v>884.20499999999993</v>
      </c>
      <c r="BH12" s="5">
        <f t="shared" si="34"/>
        <v>533.96831250000002</v>
      </c>
      <c r="BI12" s="5">
        <f t="shared" si="15"/>
        <v>1418.1733125000001</v>
      </c>
      <c r="BJ12" s="5"/>
      <c r="BK12" s="5">
        <f>K12*$BM$6</f>
        <v>157137.06299999999</v>
      </c>
      <c r="BL12" s="5">
        <f t="shared" si="35"/>
        <v>94894.5237375</v>
      </c>
      <c r="BM12" s="5">
        <f t="shared" si="16"/>
        <v>252031.58673749998</v>
      </c>
      <c r="BN12" s="5"/>
      <c r="BO12" s="5">
        <f>K12*$BQ$6</f>
        <v>793.178</v>
      </c>
      <c r="BP12" s="5">
        <f t="shared" si="36"/>
        <v>478.99742500000002</v>
      </c>
      <c r="BQ12" s="5">
        <f t="shared" si="17"/>
        <v>1272.1754249999999</v>
      </c>
      <c r="BR12" s="5"/>
      <c r="BS12" s="5">
        <f>K12*$BU$6</f>
        <v>30839.306</v>
      </c>
      <c r="BT12" s="5">
        <f t="shared" si="37"/>
        <v>18623.749225</v>
      </c>
      <c r="BU12" s="5">
        <f t="shared" si="18"/>
        <v>49463.055225000004</v>
      </c>
      <c r="BV12" s="5"/>
      <c r="BW12" s="5">
        <f>K12*$BY$6</f>
        <v>16418.143</v>
      </c>
      <c r="BX12" s="5">
        <f t="shared" si="38"/>
        <v>9914.8592375000007</v>
      </c>
      <c r="BY12" s="5">
        <f t="shared" si="19"/>
        <v>26333.002237500001</v>
      </c>
      <c r="BZ12" s="5"/>
      <c r="CA12" s="5">
        <f>K12*$CC$6</f>
        <v>53499.013999999996</v>
      </c>
      <c r="CB12" s="5">
        <f t="shared" si="39"/>
        <v>32307.867774999999</v>
      </c>
      <c r="CC12" s="5">
        <f t="shared" si="20"/>
        <v>85806.881774999987</v>
      </c>
      <c r="CD12" s="5"/>
      <c r="CE12" s="5">
        <f>K12*$CG$6</f>
        <v>470925.17700000003</v>
      </c>
      <c r="CF12" s="5">
        <f t="shared" si="40"/>
        <v>284390.07026250003</v>
      </c>
      <c r="CG12" s="5">
        <f t="shared" si="4"/>
        <v>755315.24726249999</v>
      </c>
      <c r="CH12" s="5"/>
      <c r="CI12" s="5">
        <f>K12*$CK$6</f>
        <v>974974.15700000001</v>
      </c>
      <c r="CJ12" s="5">
        <f t="shared" si="41"/>
        <v>588783.4895125</v>
      </c>
      <c r="CK12" s="5">
        <f t="shared" si="21"/>
        <v>1563757.6465125</v>
      </c>
      <c r="CL12" s="5"/>
      <c r="CM12" s="5">
        <f>K12*$CO$6</f>
        <v>43271.509000000005</v>
      </c>
      <c r="CN12" s="5">
        <f t="shared" si="42"/>
        <v>26131.513212500002</v>
      </c>
      <c r="CO12" s="5">
        <f t="shared" si="22"/>
        <v>69403.022212500015</v>
      </c>
      <c r="CP12" s="5"/>
      <c r="CQ12" s="5">
        <f>K12*$CS$6</f>
        <v>47997.695</v>
      </c>
      <c r="CR12" s="5">
        <f t="shared" si="43"/>
        <v>28985.640437499998</v>
      </c>
      <c r="CS12" s="5">
        <f t="shared" si="23"/>
        <v>76983.335437500005</v>
      </c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</row>
    <row r="13" spans="1:116" x14ac:dyDescent="0.2">
      <c r="A13" s="32">
        <v>41913</v>
      </c>
      <c r="D13" s="3">
        <v>2361475</v>
      </c>
      <c r="L13" s="3">
        <f t="shared" si="2"/>
        <v>2361475</v>
      </c>
      <c r="M13" s="3">
        <f t="shared" si="3"/>
        <v>2361475</v>
      </c>
      <c r="P13" s="5">
        <v>355926</v>
      </c>
      <c r="Q13" s="5">
        <f t="shared" si="0"/>
        <v>355926</v>
      </c>
      <c r="S13" s="5"/>
      <c r="T13" s="3">
        <f t="shared" si="24"/>
        <v>2005548.76505</v>
      </c>
      <c r="U13" s="5">
        <f t="shared" si="6"/>
        <v>2005548.76505</v>
      </c>
      <c r="W13" s="5"/>
      <c r="X13" s="5">
        <f t="shared" si="25"/>
        <v>90515.572897499995</v>
      </c>
      <c r="Y13" s="5">
        <f t="shared" si="7"/>
        <v>90515.572897499995</v>
      </c>
      <c r="AB13" s="5">
        <f t="shared" si="26"/>
        <v>164017.89915749998</v>
      </c>
      <c r="AC13" s="5">
        <f t="shared" si="8"/>
        <v>164017.89915749998</v>
      </c>
      <c r="AF13" s="5">
        <f t="shared" si="27"/>
        <v>132160.1845225</v>
      </c>
      <c r="AG13" s="5">
        <f t="shared" si="9"/>
        <v>132160.1845225</v>
      </c>
      <c r="AJ13" s="5">
        <f t="shared" si="28"/>
        <v>157059.34077499999</v>
      </c>
      <c r="AK13" s="5">
        <f t="shared" si="10"/>
        <v>157059.34077499999</v>
      </c>
      <c r="AM13" s="5"/>
      <c r="AN13" s="5">
        <f t="shared" si="29"/>
        <v>9381.1955849999995</v>
      </c>
      <c r="AO13" s="5">
        <f t="shared" si="11"/>
        <v>9381.1955849999995</v>
      </c>
      <c r="AQ13" s="5"/>
      <c r="AR13" s="5">
        <f t="shared" si="30"/>
        <v>844.46346000000005</v>
      </c>
      <c r="AS13" s="5">
        <f t="shared" si="12"/>
        <v>844.46346000000005</v>
      </c>
      <c r="AT13" s="5"/>
      <c r="AU13" s="5"/>
      <c r="AV13" s="5">
        <f t="shared" si="31"/>
        <v>172778.73525999999</v>
      </c>
      <c r="AW13" s="5">
        <f t="shared" si="13"/>
        <v>172778.73525999999</v>
      </c>
      <c r="AX13" s="5"/>
      <c r="AY13" s="5"/>
      <c r="AZ13" s="5">
        <f t="shared" si="32"/>
        <v>6.1398350000000006</v>
      </c>
      <c r="BA13" s="5">
        <f t="shared" si="14"/>
        <v>6.1398350000000006</v>
      </c>
      <c r="BB13" s="5"/>
      <c r="BC13" s="5"/>
      <c r="BD13" s="5">
        <f t="shared" si="33"/>
        <v>220691.646125</v>
      </c>
      <c r="BE13" s="5">
        <f t="shared" si="1"/>
        <v>220691.646125</v>
      </c>
      <c r="BF13" s="5"/>
      <c r="BG13" s="5"/>
      <c r="BH13" s="5">
        <f t="shared" si="34"/>
        <v>520.70523749999995</v>
      </c>
      <c r="BI13" s="5">
        <f t="shared" si="15"/>
        <v>520.70523749999995</v>
      </c>
      <c r="BJ13" s="5"/>
      <c r="BK13" s="5"/>
      <c r="BL13" s="5">
        <f t="shared" si="35"/>
        <v>92537.4677925</v>
      </c>
      <c r="BM13" s="5">
        <f t="shared" si="16"/>
        <v>92537.4677925</v>
      </c>
      <c r="BN13" s="5"/>
      <c r="BO13" s="5"/>
      <c r="BP13" s="5">
        <f t="shared" si="36"/>
        <v>467.09975500000002</v>
      </c>
      <c r="BQ13" s="5">
        <f t="shared" si="17"/>
        <v>467.09975500000002</v>
      </c>
      <c r="BR13" s="5"/>
      <c r="BS13" s="5"/>
      <c r="BT13" s="5">
        <f t="shared" si="37"/>
        <v>18161.159635</v>
      </c>
      <c r="BU13" s="5">
        <f t="shared" si="18"/>
        <v>18161.159635</v>
      </c>
      <c r="BV13" s="5"/>
      <c r="BW13" s="5"/>
      <c r="BX13" s="5">
        <f t="shared" si="38"/>
        <v>9668.5870925000017</v>
      </c>
      <c r="BY13" s="5">
        <f t="shared" si="19"/>
        <v>9668.5870925000017</v>
      </c>
      <c r="BZ13" s="5"/>
      <c r="CA13" s="5"/>
      <c r="CB13" s="5">
        <f t="shared" si="39"/>
        <v>31505.382565</v>
      </c>
      <c r="CC13" s="5">
        <f t="shared" si="20"/>
        <v>31505.382565</v>
      </c>
      <c r="CD13" s="5"/>
      <c r="CE13" s="5"/>
      <c r="CF13" s="5">
        <f t="shared" si="40"/>
        <v>277326.19260750001</v>
      </c>
      <c r="CG13" s="5">
        <f t="shared" si="4"/>
        <v>277326.19260750001</v>
      </c>
      <c r="CH13" s="5"/>
      <c r="CI13" s="5"/>
      <c r="CJ13" s="5">
        <f t="shared" si="41"/>
        <v>574158.87715750001</v>
      </c>
      <c r="CK13" s="5">
        <f t="shared" si="21"/>
        <v>574158.87715750001</v>
      </c>
      <c r="CL13" s="5"/>
      <c r="CM13" s="5"/>
      <c r="CN13" s="5">
        <f t="shared" si="42"/>
        <v>25482.440577500001</v>
      </c>
      <c r="CO13" s="5">
        <f t="shared" si="22"/>
        <v>25482.440577500001</v>
      </c>
      <c r="CP13" s="5"/>
      <c r="CQ13" s="5"/>
      <c r="CR13" s="5">
        <f t="shared" si="43"/>
        <v>28265.6750125</v>
      </c>
      <c r="CS13" s="5">
        <f t="shared" si="23"/>
        <v>28265.6750125</v>
      </c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</row>
    <row r="14" spans="1:116" x14ac:dyDescent="0.2">
      <c r="A14" s="32">
        <v>42095</v>
      </c>
      <c r="C14" s="3">
        <v>4130000</v>
      </c>
      <c r="D14" s="3">
        <v>2361475</v>
      </c>
      <c r="K14" s="3">
        <f t="shared" si="5"/>
        <v>4130000</v>
      </c>
      <c r="L14" s="3">
        <f t="shared" si="2"/>
        <v>2361475</v>
      </c>
      <c r="M14" s="3">
        <f t="shared" si="3"/>
        <v>6491475</v>
      </c>
      <c r="O14" s="5">
        <v>622482</v>
      </c>
      <c r="P14" s="5">
        <v>355926</v>
      </c>
      <c r="Q14" s="5">
        <f t="shared" si="0"/>
        <v>978408</v>
      </c>
      <c r="S14" s="5">
        <f>W14+AA14+AE14+AI14+AM14+AQ14+AU14+AY14+BC14+BG14+BK14+BO14+BS14+BT122+BW14+CA14+CE14+CI14+CM14+CQ14+CU14</f>
        <v>3507518.14</v>
      </c>
      <c r="T14" s="3">
        <f t="shared" si="24"/>
        <v>2005548.76505</v>
      </c>
      <c r="U14" s="5">
        <f t="shared" si="6"/>
        <v>5513066.9050500002</v>
      </c>
      <c r="W14" s="5">
        <f>K14*$Y$6</f>
        <v>158303.31299999999</v>
      </c>
      <c r="X14" s="5">
        <f t="shared" si="25"/>
        <v>90515.572897499995</v>
      </c>
      <c r="Y14" s="5">
        <f t="shared" si="7"/>
        <v>248818.88589749997</v>
      </c>
      <c r="AA14" s="5">
        <f>K14*$AC$6</f>
        <v>286852.04099999997</v>
      </c>
      <c r="AB14" s="5">
        <f t="shared" si="26"/>
        <v>164017.89915749998</v>
      </c>
      <c r="AC14" s="5">
        <f t="shared" si="8"/>
        <v>450869.94015749998</v>
      </c>
      <c r="AE14" s="5">
        <f>K14*$AG$6</f>
        <v>231135.86299999998</v>
      </c>
      <c r="AF14" s="5">
        <f t="shared" si="27"/>
        <v>132160.1845225</v>
      </c>
      <c r="AG14" s="5">
        <f t="shared" si="9"/>
        <v>363296.04752249998</v>
      </c>
      <c r="AI14" s="5">
        <f>K14*$AK$6</f>
        <v>274682.17</v>
      </c>
      <c r="AJ14" s="5">
        <f t="shared" si="28"/>
        <v>157059.34077499999</v>
      </c>
      <c r="AK14" s="5">
        <f t="shared" si="10"/>
        <v>431741.51077499997</v>
      </c>
      <c r="AM14" s="5">
        <f>K14*$AO$6</f>
        <v>16406.838</v>
      </c>
      <c r="AN14" s="5">
        <f t="shared" si="29"/>
        <v>9381.1955849999995</v>
      </c>
      <c r="AO14" s="5">
        <f t="shared" si="11"/>
        <v>25788.033584999997</v>
      </c>
      <c r="AQ14" s="5">
        <f>K14*$AS$6</f>
        <v>1476.8880000000001</v>
      </c>
      <c r="AR14" s="5">
        <f t="shared" si="30"/>
        <v>844.46346000000005</v>
      </c>
      <c r="AS14" s="5">
        <f t="shared" si="12"/>
        <v>2321.3514600000003</v>
      </c>
      <c r="AT14" s="5"/>
      <c r="AU14" s="5">
        <f>K14*$AW$6</f>
        <v>302173.92800000001</v>
      </c>
      <c r="AV14" s="5">
        <f t="shared" si="31"/>
        <v>172778.73525999999</v>
      </c>
      <c r="AW14" s="5">
        <f t="shared" si="13"/>
        <v>474952.66326</v>
      </c>
      <c r="AX14" s="5"/>
      <c r="AY14" s="5">
        <f>K14*$BA$6</f>
        <v>10.738</v>
      </c>
      <c r="AZ14" s="5">
        <f t="shared" si="32"/>
        <v>6.1398350000000006</v>
      </c>
      <c r="BA14" s="5">
        <f t="shared" si="14"/>
        <v>16.877835000000001</v>
      </c>
      <c r="BB14" s="5"/>
      <c r="BC14" s="5">
        <f>K14*$BE$6</f>
        <v>385969.14999999997</v>
      </c>
      <c r="BD14" s="5">
        <f t="shared" si="33"/>
        <v>220691.646125</v>
      </c>
      <c r="BE14" s="5">
        <f t="shared" si="1"/>
        <v>606660.79612499999</v>
      </c>
      <c r="BF14" s="5"/>
      <c r="BG14" s="5">
        <f>K14*$BI$6</f>
        <v>910.66499999999996</v>
      </c>
      <c r="BH14" s="5">
        <f t="shared" si="34"/>
        <v>520.70523749999995</v>
      </c>
      <c r="BI14" s="5">
        <f t="shared" si="15"/>
        <v>1431.3702374999998</v>
      </c>
      <c r="BJ14" s="5"/>
      <c r="BK14" s="5">
        <f>K14*$BM$6</f>
        <v>161839.41899999999</v>
      </c>
      <c r="BL14" s="5">
        <f t="shared" si="35"/>
        <v>92537.4677925</v>
      </c>
      <c r="BM14" s="5">
        <f t="shared" si="16"/>
        <v>254376.88679249998</v>
      </c>
      <c r="BN14" s="5"/>
      <c r="BO14" s="5">
        <f>K14*$BQ$6</f>
        <v>816.91399999999999</v>
      </c>
      <c r="BP14" s="5">
        <f t="shared" si="36"/>
        <v>467.09975500000002</v>
      </c>
      <c r="BQ14" s="5">
        <f t="shared" si="17"/>
        <v>1284.0137549999999</v>
      </c>
      <c r="BR14" s="5"/>
      <c r="BS14" s="5">
        <f>K14*$BU$6</f>
        <v>31762.178</v>
      </c>
      <c r="BT14" s="5">
        <f t="shared" si="37"/>
        <v>18161.159635</v>
      </c>
      <c r="BU14" s="5">
        <f t="shared" si="18"/>
        <v>49923.337635000004</v>
      </c>
      <c r="BV14" s="5"/>
      <c r="BW14" s="5">
        <f>K14*$BY$6</f>
        <v>16909.459000000003</v>
      </c>
      <c r="BX14" s="5">
        <f t="shared" si="38"/>
        <v>9668.5870925000017</v>
      </c>
      <c r="BY14" s="5">
        <f t="shared" si="19"/>
        <v>26578.046092500004</v>
      </c>
      <c r="BZ14" s="5"/>
      <c r="CA14" s="5">
        <f>K14*$CC$6</f>
        <v>55099.981999999996</v>
      </c>
      <c r="CB14" s="5">
        <f t="shared" si="39"/>
        <v>31505.382565</v>
      </c>
      <c r="CC14" s="5">
        <f t="shared" si="20"/>
        <v>86605.364564999996</v>
      </c>
      <c r="CD14" s="5"/>
      <c r="CE14" s="5">
        <f>K14*$CG$6</f>
        <v>485017.701</v>
      </c>
      <c r="CF14" s="5">
        <f t="shared" si="40"/>
        <v>277326.19260750001</v>
      </c>
      <c r="CG14" s="5">
        <f t="shared" si="4"/>
        <v>762343.89360750001</v>
      </c>
      <c r="CH14" s="5"/>
      <c r="CI14" s="5">
        <f>K14*$CK$6</f>
        <v>1004150.441</v>
      </c>
      <c r="CJ14" s="5">
        <f t="shared" si="41"/>
        <v>574158.87715750001</v>
      </c>
      <c r="CK14" s="5">
        <f t="shared" si="21"/>
        <v>1578309.3181575001</v>
      </c>
      <c r="CL14" s="5"/>
      <c r="CM14" s="5">
        <f>K14*$CO$6</f>
        <v>44566.417000000001</v>
      </c>
      <c r="CN14" s="5">
        <f t="shared" si="42"/>
        <v>25482.440577500001</v>
      </c>
      <c r="CO14" s="5">
        <f t="shared" si="22"/>
        <v>70048.857577500006</v>
      </c>
      <c r="CP14" s="5"/>
      <c r="CQ14" s="5">
        <f>K14*$CS$6</f>
        <v>49434.034999999996</v>
      </c>
      <c r="CR14" s="5">
        <f t="shared" si="43"/>
        <v>28265.6750125</v>
      </c>
      <c r="CS14" s="5">
        <f t="shared" si="23"/>
        <v>77699.7100125</v>
      </c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</row>
    <row r="15" spans="1:116" x14ac:dyDescent="0.2">
      <c r="A15" s="32">
        <v>42278</v>
      </c>
      <c r="D15" s="3">
        <v>2278875</v>
      </c>
      <c r="L15" s="3">
        <f t="shared" si="2"/>
        <v>2278875</v>
      </c>
      <c r="M15" s="3">
        <f t="shared" si="3"/>
        <v>2278875</v>
      </c>
      <c r="P15" s="5">
        <v>343477</v>
      </c>
      <c r="Q15" s="5">
        <f t="shared" si="0"/>
        <v>343477</v>
      </c>
      <c r="S15" s="5"/>
      <c r="T15" s="3">
        <f t="shared" si="24"/>
        <v>1935398.4022499998</v>
      </c>
      <c r="U15" s="5">
        <f t="shared" si="6"/>
        <v>1935398.4022499998</v>
      </c>
      <c r="W15" s="5"/>
      <c r="X15" s="5">
        <f t="shared" si="25"/>
        <v>87349.506637500002</v>
      </c>
      <c r="Y15" s="5">
        <f t="shared" si="7"/>
        <v>87349.506637500002</v>
      </c>
      <c r="AB15" s="5">
        <f t="shared" si="26"/>
        <v>158280.85833749999</v>
      </c>
      <c r="AC15" s="5">
        <f t="shared" si="8"/>
        <v>158280.85833749999</v>
      </c>
      <c r="AF15" s="5">
        <f t="shared" si="27"/>
        <v>127537.46726249999</v>
      </c>
      <c r="AG15" s="5">
        <f t="shared" si="9"/>
        <v>127537.46726249999</v>
      </c>
      <c r="AJ15" s="5">
        <f t="shared" si="28"/>
        <v>151565.69737499999</v>
      </c>
      <c r="AK15" s="5">
        <f t="shared" si="10"/>
        <v>151565.69737499999</v>
      </c>
      <c r="AM15" s="5"/>
      <c r="AN15" s="5">
        <f t="shared" si="29"/>
        <v>9053.0588250000001</v>
      </c>
      <c r="AO15" s="5">
        <f t="shared" si="11"/>
        <v>9053.0588250000001</v>
      </c>
      <c r="AQ15" s="5"/>
      <c r="AR15" s="5">
        <f t="shared" si="30"/>
        <v>814.92570000000001</v>
      </c>
      <c r="AS15" s="5">
        <f t="shared" si="12"/>
        <v>814.92570000000001</v>
      </c>
      <c r="AT15" s="5"/>
      <c r="AU15" s="5"/>
      <c r="AV15" s="5">
        <f t="shared" si="31"/>
        <v>166735.2567</v>
      </c>
      <c r="AW15" s="5">
        <f t="shared" si="13"/>
        <v>166735.2567</v>
      </c>
      <c r="AX15" s="5"/>
      <c r="AY15" s="5"/>
      <c r="AZ15" s="5">
        <f t="shared" si="32"/>
        <v>5.9250750000000005</v>
      </c>
      <c r="BA15" s="5">
        <f t="shared" si="14"/>
        <v>5.9250750000000005</v>
      </c>
      <c r="BB15" s="5"/>
      <c r="BC15" s="5"/>
      <c r="BD15" s="5">
        <f t="shared" si="33"/>
        <v>212972.263125</v>
      </c>
      <c r="BE15" s="5">
        <f t="shared" si="1"/>
        <v>212972.263125</v>
      </c>
      <c r="BF15" s="5"/>
      <c r="BG15" s="5"/>
      <c r="BH15" s="5">
        <f t="shared" si="34"/>
        <v>502.49193750000001</v>
      </c>
      <c r="BI15" s="5">
        <f t="shared" si="15"/>
        <v>502.49193750000001</v>
      </c>
      <c r="BJ15" s="5"/>
      <c r="BK15" s="5"/>
      <c r="BL15" s="5">
        <f t="shared" si="35"/>
        <v>89300.679412500001</v>
      </c>
      <c r="BM15" s="5">
        <f t="shared" si="16"/>
        <v>89300.679412500001</v>
      </c>
      <c r="BN15" s="5"/>
      <c r="BO15" s="5"/>
      <c r="BP15" s="5">
        <f t="shared" si="36"/>
        <v>450.76147500000002</v>
      </c>
      <c r="BQ15" s="5">
        <f t="shared" si="17"/>
        <v>450.76147500000002</v>
      </c>
      <c r="BR15" s="5"/>
      <c r="BS15" s="5"/>
      <c r="BT15" s="5">
        <f t="shared" si="37"/>
        <v>17525.916075000001</v>
      </c>
      <c r="BU15" s="5">
        <f t="shared" si="18"/>
        <v>17525.916075000001</v>
      </c>
      <c r="BV15" s="5"/>
      <c r="BW15" s="5"/>
      <c r="BX15" s="5">
        <f t="shared" si="38"/>
        <v>9330.3979125000005</v>
      </c>
      <c r="BY15" s="5">
        <f t="shared" si="19"/>
        <v>9330.3979125000005</v>
      </c>
      <c r="BZ15" s="5"/>
      <c r="CA15" s="5"/>
      <c r="CB15" s="5">
        <f t="shared" si="39"/>
        <v>30403.382924999998</v>
      </c>
      <c r="CC15" s="5">
        <f t="shared" si="20"/>
        <v>30403.382924999998</v>
      </c>
      <c r="CD15" s="5"/>
      <c r="CE15" s="5"/>
      <c r="CF15" s="5">
        <f t="shared" si="40"/>
        <v>267625.83858750004</v>
      </c>
      <c r="CG15" s="5">
        <f t="shared" si="4"/>
        <v>267625.83858750004</v>
      </c>
      <c r="CH15" s="5"/>
      <c r="CI15" s="5"/>
      <c r="CJ15" s="5">
        <f t="shared" si="41"/>
        <v>554075.86833750003</v>
      </c>
      <c r="CK15" s="5">
        <f t="shared" si="21"/>
        <v>554075.86833750003</v>
      </c>
      <c r="CL15" s="5"/>
      <c r="CM15" s="5"/>
      <c r="CN15" s="5">
        <f t="shared" si="42"/>
        <v>24591.112237500001</v>
      </c>
      <c r="CO15" s="5">
        <f t="shared" si="22"/>
        <v>24591.112237500001</v>
      </c>
      <c r="CP15" s="5"/>
      <c r="CQ15" s="5"/>
      <c r="CR15" s="5">
        <f t="shared" si="43"/>
        <v>27276.994312499999</v>
      </c>
      <c r="CS15" s="5">
        <f t="shared" si="23"/>
        <v>27276.994312499999</v>
      </c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</row>
    <row r="16" spans="1:116" x14ac:dyDescent="0.2">
      <c r="A16" s="32">
        <v>42461</v>
      </c>
      <c r="C16" s="46">
        <v>4295000</v>
      </c>
      <c r="D16" s="46">
        <v>2278875</v>
      </c>
      <c r="E16" s="46"/>
      <c r="F16" s="46"/>
      <c r="G16" s="46"/>
      <c r="H16" s="46"/>
      <c r="I16" s="46"/>
      <c r="J16" s="46"/>
      <c r="K16" s="46">
        <f t="shared" si="5"/>
        <v>4295000</v>
      </c>
      <c r="L16" s="46">
        <f t="shared" si="2"/>
        <v>2278875</v>
      </c>
      <c r="M16" s="46">
        <f t="shared" si="3"/>
        <v>6573875</v>
      </c>
      <c r="O16" s="44">
        <v>647351</v>
      </c>
      <c r="P16" s="44">
        <v>343477</v>
      </c>
      <c r="Q16" s="44">
        <f t="shared" si="0"/>
        <v>990828</v>
      </c>
      <c r="S16" s="44">
        <f>W16+AA16+AE16+AI16+AM16+AQ16+AU16+AY16+BC16+BG16+BK16+BO16+BS16+BT124+BW16+CA16+CE16+CI16+CM16+CQ16+CU16</f>
        <v>3647649.0100000002</v>
      </c>
      <c r="T16" s="46">
        <f t="shared" si="24"/>
        <v>1935398.4022499998</v>
      </c>
      <c r="U16" s="44">
        <f t="shared" si="6"/>
        <v>5583047.4122500001</v>
      </c>
      <c r="W16" s="44">
        <f>K16*$Y$6</f>
        <v>164627.7795</v>
      </c>
      <c r="X16" s="44">
        <f t="shared" si="25"/>
        <v>87349.506637500002</v>
      </c>
      <c r="Y16" s="44">
        <f t="shared" si="7"/>
        <v>251977.28613750002</v>
      </c>
      <c r="AA16" s="44">
        <f>K16*$AC$6</f>
        <v>298312.23149999999</v>
      </c>
      <c r="AB16" s="44">
        <f t="shared" si="26"/>
        <v>158280.85833749999</v>
      </c>
      <c r="AC16" s="44">
        <f t="shared" si="8"/>
        <v>456593.08983750001</v>
      </c>
      <c r="AE16" s="44">
        <f>K16*$AG$6</f>
        <v>240370.10449999999</v>
      </c>
      <c r="AF16" s="44">
        <f t="shared" si="27"/>
        <v>127537.46726249999</v>
      </c>
      <c r="AG16" s="44">
        <f t="shared" si="9"/>
        <v>367907.57176249998</v>
      </c>
      <c r="AI16" s="44">
        <f>K16*$AK$6</f>
        <v>285656.15499999997</v>
      </c>
      <c r="AJ16" s="44">
        <f t="shared" si="28"/>
        <v>151565.69737499999</v>
      </c>
      <c r="AK16" s="44">
        <f t="shared" si="10"/>
        <v>437221.85237499996</v>
      </c>
      <c r="AM16" s="44">
        <f>K16*$AO$6</f>
        <v>17062.316999999999</v>
      </c>
      <c r="AN16" s="44">
        <f t="shared" si="29"/>
        <v>9053.0588250000001</v>
      </c>
      <c r="AO16" s="44">
        <f t="shared" si="11"/>
        <v>26115.375824999999</v>
      </c>
      <c r="AQ16" s="44">
        <f>K16*$AS$6</f>
        <v>1535.8920000000001</v>
      </c>
      <c r="AR16" s="44">
        <f t="shared" si="30"/>
        <v>814.92570000000001</v>
      </c>
      <c r="AS16" s="44">
        <f t="shared" si="12"/>
        <v>2350.8177000000001</v>
      </c>
      <c r="AT16" s="5"/>
      <c r="AU16" s="44">
        <f>K16*$AW$6</f>
        <v>314246.25199999998</v>
      </c>
      <c r="AV16" s="44">
        <f t="shared" si="31"/>
        <v>166735.2567</v>
      </c>
      <c r="AW16" s="44">
        <f t="shared" si="13"/>
        <v>480981.50870000001</v>
      </c>
      <c r="AX16" s="5"/>
      <c r="AY16" s="44">
        <f>K16*$BA$6</f>
        <v>11.167</v>
      </c>
      <c r="AZ16" s="44">
        <f t="shared" si="32"/>
        <v>5.9250750000000005</v>
      </c>
      <c r="BA16" s="44">
        <f t="shared" si="14"/>
        <v>17.092075000000001</v>
      </c>
      <c r="BB16" s="5"/>
      <c r="BC16" s="44">
        <f>K16*$BE$6</f>
        <v>401389.22499999998</v>
      </c>
      <c r="BD16" s="44">
        <f t="shared" si="33"/>
        <v>212972.263125</v>
      </c>
      <c r="BE16" s="44">
        <f t="shared" si="1"/>
        <v>614361.48812499992</v>
      </c>
      <c r="BF16" s="5"/>
      <c r="BG16" s="44">
        <f>K16*$BI$6</f>
        <v>947.04750000000001</v>
      </c>
      <c r="BH16" s="44">
        <f t="shared" si="34"/>
        <v>502.49193750000001</v>
      </c>
      <c r="BI16" s="44">
        <f t="shared" si="15"/>
        <v>1449.5394375000001</v>
      </c>
      <c r="BJ16" s="5"/>
      <c r="BK16" s="44">
        <f>K16*$BM$6</f>
        <v>168305.15849999999</v>
      </c>
      <c r="BL16" s="44">
        <f t="shared" si="35"/>
        <v>89300.679412500001</v>
      </c>
      <c r="BM16" s="44">
        <f t="shared" si="16"/>
        <v>257605.83791249999</v>
      </c>
      <c r="BN16" s="5"/>
      <c r="BO16" s="44">
        <f>K16*$BQ$6</f>
        <v>849.55100000000004</v>
      </c>
      <c r="BP16" s="44">
        <f t="shared" si="36"/>
        <v>450.76147500000002</v>
      </c>
      <c r="BQ16" s="44">
        <f t="shared" si="17"/>
        <v>1300.3124750000002</v>
      </c>
      <c r="BR16" s="5"/>
      <c r="BS16" s="44">
        <f>K16*$BU$6</f>
        <v>33031.127</v>
      </c>
      <c r="BT16" s="44">
        <f t="shared" si="37"/>
        <v>17525.916075000001</v>
      </c>
      <c r="BU16" s="44">
        <f t="shared" si="18"/>
        <v>50557.043075000001</v>
      </c>
      <c r="BV16" s="5"/>
      <c r="BW16" s="44">
        <f>K16*$BY$6</f>
        <v>17585.018500000002</v>
      </c>
      <c r="BX16" s="44">
        <f t="shared" si="38"/>
        <v>9330.3979125000005</v>
      </c>
      <c r="BY16" s="44">
        <f t="shared" si="19"/>
        <v>26915.416412500002</v>
      </c>
      <c r="BZ16" s="5"/>
      <c r="CA16" s="44">
        <f>K16*$CC$6</f>
        <v>57301.313000000002</v>
      </c>
      <c r="CB16" s="44">
        <f t="shared" si="39"/>
        <v>30403.382924999998</v>
      </c>
      <c r="CC16" s="44">
        <f t="shared" si="20"/>
        <v>87704.695925000007</v>
      </c>
      <c r="CD16" s="5"/>
      <c r="CE16" s="44">
        <f>K16*$CG$6</f>
        <v>504394.9215</v>
      </c>
      <c r="CF16" s="44">
        <f t="shared" si="40"/>
        <v>267625.83858750004</v>
      </c>
      <c r="CG16" s="44">
        <f t="shared" si="4"/>
        <v>772020.76008750009</v>
      </c>
      <c r="CH16" s="5"/>
      <c r="CI16" s="44">
        <f>K16*$CK$6</f>
        <v>1044267.8315000001</v>
      </c>
      <c r="CJ16" s="44">
        <f t="shared" si="41"/>
        <v>554075.86833750003</v>
      </c>
      <c r="CK16" s="44">
        <f t="shared" si="21"/>
        <v>1598343.6998375002</v>
      </c>
      <c r="CL16" s="5"/>
      <c r="CM16" s="44">
        <f>K16*$CO$6</f>
        <v>46346.915500000003</v>
      </c>
      <c r="CN16" s="44">
        <f t="shared" si="42"/>
        <v>24591.112237500001</v>
      </c>
      <c r="CO16" s="44">
        <f t="shared" si="22"/>
        <v>70938.027737500001</v>
      </c>
      <c r="CP16" s="5"/>
      <c r="CQ16" s="44">
        <f>K16*$CS$6</f>
        <v>51409.002499999995</v>
      </c>
      <c r="CR16" s="44">
        <f t="shared" si="43"/>
        <v>27276.994312499999</v>
      </c>
      <c r="CS16" s="44">
        <f t="shared" si="23"/>
        <v>78685.996812500001</v>
      </c>
      <c r="CT16" s="5"/>
      <c r="CU16" s="44"/>
      <c r="CV16" s="44"/>
      <c r="CW16" s="44"/>
      <c r="CX16" s="5"/>
      <c r="CY16" s="44"/>
      <c r="CZ16" s="44"/>
      <c r="DA16" s="44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</row>
    <row r="17" spans="1:116" x14ac:dyDescent="0.2">
      <c r="A17" s="49">
        <v>42644</v>
      </c>
      <c r="D17" s="3">
        <v>1037600</v>
      </c>
      <c r="F17" s="3">
        <v>1287349</v>
      </c>
      <c r="L17" s="3">
        <f t="shared" si="2"/>
        <v>2324949</v>
      </c>
      <c r="M17" s="3">
        <f t="shared" si="3"/>
        <v>2324949</v>
      </c>
      <c r="P17" s="5">
        <v>350420</v>
      </c>
      <c r="Q17" s="5">
        <f t="shared" si="0"/>
        <v>350420</v>
      </c>
      <c r="S17" s="5"/>
      <c r="T17" s="3">
        <f t="shared" si="24"/>
        <v>1974530</v>
      </c>
      <c r="U17" s="5">
        <f t="shared" si="6"/>
        <v>1974530</v>
      </c>
      <c r="W17" s="5"/>
      <c r="X17" s="5">
        <v>84057</v>
      </c>
      <c r="Y17" s="5">
        <f t="shared" si="7"/>
        <v>84057</v>
      </c>
      <c r="AB17" s="5">
        <v>152315</v>
      </c>
      <c r="AC17" s="5">
        <f t="shared" si="8"/>
        <v>152315</v>
      </c>
      <c r="AF17" s="5">
        <v>122730</v>
      </c>
      <c r="AG17" s="5">
        <f t="shared" si="9"/>
        <v>122730</v>
      </c>
      <c r="AJ17" s="5">
        <v>145853</v>
      </c>
      <c r="AK17" s="5">
        <f t="shared" si="10"/>
        <v>145853</v>
      </c>
      <c r="AM17" s="5"/>
      <c r="AN17" s="5">
        <v>8712</v>
      </c>
      <c r="AO17" s="5">
        <f t="shared" si="11"/>
        <v>8712</v>
      </c>
      <c r="AQ17" s="5"/>
      <c r="AR17" s="5">
        <v>784</v>
      </c>
      <c r="AS17" s="5">
        <f t="shared" si="12"/>
        <v>784</v>
      </c>
      <c r="AT17" s="5"/>
      <c r="AU17" s="5"/>
      <c r="AV17" s="5">
        <v>160450</v>
      </c>
      <c r="AW17" s="5">
        <f t="shared" si="13"/>
        <v>160450</v>
      </c>
      <c r="AX17" s="5"/>
      <c r="AY17" s="5"/>
      <c r="AZ17" s="5">
        <v>6</v>
      </c>
      <c r="BA17" s="5">
        <f t="shared" si="14"/>
        <v>6</v>
      </c>
      <c r="BB17" s="5"/>
      <c r="BC17" s="5"/>
      <c r="BD17" s="5">
        <v>204944</v>
      </c>
      <c r="BE17" s="5">
        <f t="shared" si="1"/>
        <v>204944</v>
      </c>
      <c r="BF17" s="5"/>
      <c r="BG17" s="5"/>
      <c r="BH17" s="5">
        <v>484</v>
      </c>
      <c r="BI17" s="5">
        <f t="shared" si="15"/>
        <v>484</v>
      </c>
      <c r="BJ17" s="5"/>
      <c r="BK17" s="5"/>
      <c r="BL17" s="5">
        <v>85935</v>
      </c>
      <c r="BM17" s="5">
        <f t="shared" si="16"/>
        <v>85935</v>
      </c>
      <c r="BN17" s="5"/>
      <c r="BO17" s="5"/>
      <c r="BP17" s="5">
        <v>434</v>
      </c>
      <c r="BQ17" s="5">
        <f t="shared" si="17"/>
        <v>434</v>
      </c>
      <c r="BR17" s="5"/>
      <c r="BS17" s="5"/>
      <c r="BT17" s="5">
        <v>16865</v>
      </c>
      <c r="BU17" s="5">
        <f t="shared" si="18"/>
        <v>16865</v>
      </c>
      <c r="BV17" s="5"/>
      <c r="BW17" s="5"/>
      <c r="BX17" s="5">
        <v>8979</v>
      </c>
      <c r="BY17" s="5">
        <f t="shared" si="19"/>
        <v>8979</v>
      </c>
      <c r="BZ17" s="5"/>
      <c r="CA17" s="5"/>
      <c r="CB17" s="5">
        <v>29257</v>
      </c>
      <c r="CC17" s="5">
        <f t="shared" si="20"/>
        <v>29257</v>
      </c>
      <c r="CD17" s="5"/>
      <c r="CE17" s="5"/>
      <c r="CF17" s="5">
        <v>257538</v>
      </c>
      <c r="CG17" s="5">
        <f t="shared" si="4"/>
        <v>257538</v>
      </c>
      <c r="CH17" s="5"/>
      <c r="CI17" s="5"/>
      <c r="CJ17" s="5">
        <v>533191</v>
      </c>
      <c r="CK17" s="5">
        <f t="shared" si="21"/>
        <v>533191</v>
      </c>
      <c r="CL17" s="5"/>
      <c r="CM17" s="5"/>
      <c r="CN17" s="5">
        <v>23664</v>
      </c>
      <c r="CO17" s="5">
        <f t="shared" si="22"/>
        <v>23664</v>
      </c>
      <c r="CP17" s="5"/>
      <c r="CQ17" s="5"/>
      <c r="CR17" s="5">
        <v>26249</v>
      </c>
      <c r="CS17" s="5">
        <f t="shared" si="23"/>
        <v>26249</v>
      </c>
      <c r="CT17" s="5"/>
      <c r="CU17" s="5"/>
      <c r="CV17" s="5">
        <f>1974528-1862445</f>
        <v>112083</v>
      </c>
      <c r="CW17" s="5">
        <f>CU17+CV17</f>
        <v>112083</v>
      </c>
      <c r="CX17" s="5"/>
      <c r="CY17" s="5"/>
      <c r="CZ17" s="5">
        <f>350421-330530</f>
        <v>19891</v>
      </c>
      <c r="DA17" s="5">
        <f>CY17+CZ17</f>
        <v>19891</v>
      </c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</row>
    <row r="18" spans="1:116" x14ac:dyDescent="0.2">
      <c r="A18" s="49">
        <v>42826</v>
      </c>
      <c r="C18" s="3">
        <v>4470000</v>
      </c>
      <c r="D18" s="3">
        <v>1037600</v>
      </c>
      <c r="E18" s="3">
        <v>5000</v>
      </c>
      <c r="F18" s="3">
        <v>1039116</v>
      </c>
      <c r="K18" s="3">
        <f t="shared" si="5"/>
        <v>4475000</v>
      </c>
      <c r="L18" s="3">
        <f t="shared" si="2"/>
        <v>2076716</v>
      </c>
      <c r="M18" s="3">
        <f t="shared" si="3"/>
        <v>6551716</v>
      </c>
      <c r="O18" s="5">
        <v>674482</v>
      </c>
      <c r="P18" s="5">
        <v>313005</v>
      </c>
      <c r="Q18" s="5">
        <f t="shared" si="0"/>
        <v>987487</v>
      </c>
      <c r="S18" s="5">
        <f>W18+AA18+AE18+AI18+AM18+AQ18+AU18+AY18+BC18+BG18+BK18+BO18+BS18+BT126+BW18+CA18+CE18+CI18+CM18+CQ18+CU18</f>
        <v>3800520.6349999998</v>
      </c>
      <c r="T18" s="3">
        <f t="shared" si="24"/>
        <v>1763711</v>
      </c>
      <c r="U18" s="5">
        <f t="shared" si="6"/>
        <v>5564231.6349999998</v>
      </c>
      <c r="W18" s="5">
        <v>171336</v>
      </c>
      <c r="X18" s="5">
        <v>84057</v>
      </c>
      <c r="Y18" s="5">
        <f t="shared" si="7"/>
        <v>255393</v>
      </c>
      <c r="AA18" s="5">
        <v>310467</v>
      </c>
      <c r="AB18" s="5">
        <v>152315</v>
      </c>
      <c r="AC18" s="5">
        <f t="shared" si="8"/>
        <v>462782</v>
      </c>
      <c r="AE18" s="5">
        <v>250164</v>
      </c>
      <c r="AF18" s="5">
        <v>122730</v>
      </c>
      <c r="AG18" s="5">
        <f t="shared" si="9"/>
        <v>372894</v>
      </c>
      <c r="AI18" s="5">
        <v>297295</v>
      </c>
      <c r="AJ18" s="5">
        <v>145853</v>
      </c>
      <c r="AK18" s="5">
        <f t="shared" si="10"/>
        <v>443148</v>
      </c>
      <c r="AM18" s="5">
        <v>17758</v>
      </c>
      <c r="AN18" s="5">
        <v>8712</v>
      </c>
      <c r="AO18" s="5">
        <f t="shared" si="11"/>
        <v>26470</v>
      </c>
      <c r="AQ18" s="5">
        <v>1598</v>
      </c>
      <c r="AR18" s="5">
        <v>784</v>
      </c>
      <c r="AS18" s="5">
        <f t="shared" si="12"/>
        <v>2382</v>
      </c>
      <c r="AT18" s="5"/>
      <c r="AU18" s="5">
        <v>327050</v>
      </c>
      <c r="AV18" s="5">
        <v>160450</v>
      </c>
      <c r="AW18" s="5">
        <f t="shared" si="13"/>
        <v>487500</v>
      </c>
      <c r="AX18" s="5"/>
      <c r="AY18" s="5">
        <f>K18*$BA$6</f>
        <v>11.635</v>
      </c>
      <c r="AZ18" s="5">
        <v>6</v>
      </c>
      <c r="BA18" s="5">
        <f t="shared" si="14"/>
        <v>17.634999999999998</v>
      </c>
      <c r="BB18" s="5"/>
      <c r="BC18" s="5">
        <v>417744</v>
      </c>
      <c r="BD18" s="5">
        <v>204944</v>
      </c>
      <c r="BE18" s="5">
        <f t="shared" si="1"/>
        <v>622688</v>
      </c>
      <c r="BF18" s="5"/>
      <c r="BG18" s="5">
        <v>986</v>
      </c>
      <c r="BH18" s="5">
        <v>484</v>
      </c>
      <c r="BI18" s="5">
        <f t="shared" si="15"/>
        <v>1470</v>
      </c>
      <c r="BJ18" s="5"/>
      <c r="BK18" s="5">
        <v>175163</v>
      </c>
      <c r="BL18" s="5">
        <v>85935</v>
      </c>
      <c r="BM18" s="5">
        <f t="shared" si="16"/>
        <v>261098</v>
      </c>
      <c r="BN18" s="5"/>
      <c r="BO18" s="5">
        <v>884</v>
      </c>
      <c r="BP18" s="5">
        <v>434</v>
      </c>
      <c r="BQ18" s="5">
        <f t="shared" si="17"/>
        <v>1318</v>
      </c>
      <c r="BR18" s="5"/>
      <c r="BS18" s="5">
        <v>34377</v>
      </c>
      <c r="BT18" s="5">
        <v>16865</v>
      </c>
      <c r="BU18" s="5">
        <f t="shared" si="18"/>
        <v>51242</v>
      </c>
      <c r="BV18" s="5"/>
      <c r="BW18" s="5">
        <v>18302</v>
      </c>
      <c r="BX18" s="5">
        <v>8979</v>
      </c>
      <c r="BY18" s="5">
        <f t="shared" si="19"/>
        <v>27281</v>
      </c>
      <c r="BZ18" s="5"/>
      <c r="CA18" s="5">
        <v>59636</v>
      </c>
      <c r="CB18" s="5">
        <v>29257</v>
      </c>
      <c r="CC18" s="5">
        <f t="shared" si="20"/>
        <v>88893</v>
      </c>
      <c r="CD18" s="5"/>
      <c r="CE18" s="5">
        <v>524947</v>
      </c>
      <c r="CF18" s="5">
        <v>257538</v>
      </c>
      <c r="CG18" s="5">
        <f t="shared" si="4"/>
        <v>782485</v>
      </c>
      <c r="CH18" s="5"/>
      <c r="CI18" s="5">
        <v>1086817</v>
      </c>
      <c r="CJ18" s="5">
        <v>533191</v>
      </c>
      <c r="CK18" s="5">
        <f t="shared" si="21"/>
        <v>1620008</v>
      </c>
      <c r="CL18" s="5"/>
      <c r="CM18" s="5">
        <v>48235</v>
      </c>
      <c r="CN18" s="5">
        <v>23664</v>
      </c>
      <c r="CO18" s="5">
        <f t="shared" si="22"/>
        <v>71899</v>
      </c>
      <c r="CP18" s="5"/>
      <c r="CQ18" s="5">
        <v>53504</v>
      </c>
      <c r="CR18" s="5">
        <v>26249</v>
      </c>
      <c r="CS18" s="5">
        <f t="shared" si="23"/>
        <v>79753</v>
      </c>
      <c r="CT18" s="5"/>
      <c r="CU18" s="5">
        <f>3800519-3796273</f>
        <v>4246</v>
      </c>
      <c r="CV18" s="5">
        <f>1763709-1862445</f>
        <v>-98736</v>
      </c>
      <c r="CW18" s="5">
        <f t="shared" ref="CW18:CW30" si="44">CU18+CV18</f>
        <v>-94490</v>
      </c>
      <c r="CX18" s="5"/>
      <c r="CY18" s="5">
        <f>674481-673727</f>
        <v>754</v>
      </c>
      <c r="CZ18" s="5">
        <f>313007-330530</f>
        <v>-17523</v>
      </c>
      <c r="DA18" s="5">
        <f t="shared" ref="DA18:DA30" si="45">CY18+CZ18</f>
        <v>-16769</v>
      </c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</row>
    <row r="19" spans="1:116" x14ac:dyDescent="0.2">
      <c r="A19" s="49">
        <v>43009</v>
      </c>
      <c r="B19" s="33"/>
      <c r="D19" s="3">
        <v>925850</v>
      </c>
      <c r="F19" s="3">
        <v>1039066</v>
      </c>
      <c r="L19" s="3">
        <f t="shared" si="2"/>
        <v>1964916</v>
      </c>
      <c r="M19" s="3">
        <f t="shared" si="3"/>
        <v>1964916</v>
      </c>
      <c r="P19" s="5">
        <v>296154</v>
      </c>
      <c r="Q19" s="5">
        <f t="shared" si="0"/>
        <v>296154</v>
      </c>
      <c r="S19" s="5"/>
      <c r="T19" s="3">
        <f t="shared" si="24"/>
        <v>1668759</v>
      </c>
      <c r="U19" s="5">
        <f t="shared" si="6"/>
        <v>1668759</v>
      </c>
      <c r="W19" s="5"/>
      <c r="X19" s="5">
        <v>79774</v>
      </c>
      <c r="Y19" s="5">
        <f t="shared" si="7"/>
        <v>79774</v>
      </c>
      <c r="AB19" s="5">
        <v>144553</v>
      </c>
      <c r="AC19" s="5">
        <f t="shared" si="8"/>
        <v>144553</v>
      </c>
      <c r="AF19" s="5">
        <v>116476</v>
      </c>
      <c r="AG19" s="5">
        <f t="shared" si="9"/>
        <v>116476</v>
      </c>
      <c r="AJ19" s="5">
        <v>138420</v>
      </c>
      <c r="AK19" s="5">
        <f t="shared" si="10"/>
        <v>138420</v>
      </c>
      <c r="AM19" s="5"/>
      <c r="AN19" s="5">
        <v>8268</v>
      </c>
      <c r="AO19" s="5">
        <f t="shared" si="11"/>
        <v>8268</v>
      </c>
      <c r="AQ19" s="5"/>
      <c r="AR19" s="5">
        <v>744</v>
      </c>
      <c r="AS19" s="5">
        <f t="shared" si="12"/>
        <v>744</v>
      </c>
      <c r="AT19" s="5"/>
      <c r="AU19" s="5"/>
      <c r="AV19" s="5">
        <v>152274</v>
      </c>
      <c r="AW19" s="5">
        <f t="shared" si="13"/>
        <v>152274</v>
      </c>
      <c r="AX19" s="5"/>
      <c r="AY19" s="5"/>
      <c r="AZ19" s="5">
        <v>5</v>
      </c>
      <c r="BA19" s="5">
        <f t="shared" si="14"/>
        <v>5</v>
      </c>
      <c r="BB19" s="5"/>
      <c r="BC19" s="5"/>
      <c r="BD19" s="5">
        <v>194501</v>
      </c>
      <c r="BE19" s="5">
        <f t="shared" si="1"/>
        <v>194501</v>
      </c>
      <c r="BF19" s="5"/>
      <c r="BG19" s="5"/>
      <c r="BH19" s="5">
        <v>459</v>
      </c>
      <c r="BI19" s="5">
        <f t="shared" si="15"/>
        <v>459</v>
      </c>
      <c r="BJ19" s="5"/>
      <c r="BK19" s="5"/>
      <c r="BL19" s="5">
        <v>81556</v>
      </c>
      <c r="BM19" s="5">
        <f t="shared" si="16"/>
        <v>81556</v>
      </c>
      <c r="BN19" s="5"/>
      <c r="BO19" s="5"/>
      <c r="BP19" s="5">
        <v>412</v>
      </c>
      <c r="BQ19" s="5">
        <f t="shared" si="17"/>
        <v>412</v>
      </c>
      <c r="BR19" s="5"/>
      <c r="BS19" s="5"/>
      <c r="BT19" s="5">
        <v>16006</v>
      </c>
      <c r="BU19" s="5">
        <f t="shared" si="18"/>
        <v>16006</v>
      </c>
      <c r="BV19" s="5"/>
      <c r="BW19" s="5"/>
      <c r="BX19" s="5">
        <v>8521</v>
      </c>
      <c r="BY19" s="5">
        <f t="shared" si="19"/>
        <v>8521</v>
      </c>
      <c r="BZ19" s="5"/>
      <c r="CA19" s="5"/>
      <c r="CB19" s="5">
        <v>27766</v>
      </c>
      <c r="CC19" s="5">
        <f t="shared" si="20"/>
        <v>27766</v>
      </c>
      <c r="CD19" s="5"/>
      <c r="CE19" s="5"/>
      <c r="CF19" s="5">
        <v>244414</v>
      </c>
      <c r="CG19" s="5">
        <f t="shared" si="4"/>
        <v>244414</v>
      </c>
      <c r="CH19" s="5"/>
      <c r="CI19" s="5"/>
      <c r="CJ19" s="5">
        <v>506020</v>
      </c>
      <c r="CK19" s="5">
        <f t="shared" si="21"/>
        <v>506020</v>
      </c>
      <c r="CL19" s="5"/>
      <c r="CM19" s="5"/>
      <c r="CN19" s="5">
        <v>22458</v>
      </c>
      <c r="CO19" s="5">
        <f t="shared" si="22"/>
        <v>22458</v>
      </c>
      <c r="CP19" s="5"/>
      <c r="CQ19" s="5"/>
      <c r="CR19" s="5">
        <v>24911</v>
      </c>
      <c r="CS19" s="5">
        <f t="shared" si="23"/>
        <v>24911</v>
      </c>
      <c r="CT19" s="5"/>
      <c r="CU19" s="5"/>
      <c r="CV19" s="5">
        <f>1668760-1767539</f>
        <v>-98779</v>
      </c>
      <c r="CW19" s="5">
        <f t="shared" si="44"/>
        <v>-98779</v>
      </c>
      <c r="CX19" s="5"/>
      <c r="CY19" s="5"/>
      <c r="CZ19" s="5">
        <f>296156-313686</f>
        <v>-17530</v>
      </c>
      <c r="DA19" s="5">
        <f t="shared" si="45"/>
        <v>-17530</v>
      </c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</row>
    <row r="20" spans="1:116" x14ac:dyDescent="0.2">
      <c r="A20" s="49">
        <v>43191</v>
      </c>
      <c r="C20" s="3">
        <v>4690000</v>
      </c>
      <c r="D20" s="3">
        <v>925850</v>
      </c>
      <c r="E20" s="3">
        <v>10000</v>
      </c>
      <c r="F20" s="3">
        <v>1039066</v>
      </c>
      <c r="K20" s="3">
        <f t="shared" si="5"/>
        <v>4700000</v>
      </c>
      <c r="L20" s="3">
        <f t="shared" si="2"/>
        <v>1964916</v>
      </c>
      <c r="M20" s="3">
        <f t="shared" si="3"/>
        <v>6664916</v>
      </c>
      <c r="O20" s="5">
        <v>708394</v>
      </c>
      <c r="P20" s="5">
        <v>296154</v>
      </c>
      <c r="Q20" s="5">
        <f t="shared" si="0"/>
        <v>1004548</v>
      </c>
      <c r="S20" s="5">
        <f t="shared" ref="S20:S30" si="46">W20+AA20+AE20+AI20+AM20+AQ20+AU20+AY20+BC20+BG20+BK20+BO20+BS20+BT128+BW20+CA20+CE20+CI20+CM20+CQ20+CU20</f>
        <v>3991605.2199999997</v>
      </c>
      <c r="T20" s="3">
        <f t="shared" si="24"/>
        <v>1668759</v>
      </c>
      <c r="U20" s="5">
        <f t="shared" si="6"/>
        <v>5660364.2199999997</v>
      </c>
      <c r="W20" s="5">
        <v>179768</v>
      </c>
      <c r="X20" s="5">
        <v>79774</v>
      </c>
      <c r="Y20" s="5">
        <f t="shared" si="7"/>
        <v>259542</v>
      </c>
      <c r="AA20" s="5">
        <v>325747</v>
      </c>
      <c r="AB20" s="5">
        <v>144553</v>
      </c>
      <c r="AC20" s="5">
        <f t="shared" si="8"/>
        <v>470300</v>
      </c>
      <c r="AE20" s="5">
        <v>262476</v>
      </c>
      <c r="AF20" s="5">
        <v>116476</v>
      </c>
      <c r="AG20" s="5">
        <f t="shared" si="9"/>
        <v>378952</v>
      </c>
      <c r="AI20" s="5">
        <v>311927</v>
      </c>
      <c r="AJ20" s="5">
        <v>138420</v>
      </c>
      <c r="AK20" s="5">
        <f t="shared" si="10"/>
        <v>450347</v>
      </c>
      <c r="AM20" s="5">
        <v>18631</v>
      </c>
      <c r="AN20" s="5">
        <v>8268</v>
      </c>
      <c r="AO20" s="5">
        <f t="shared" si="11"/>
        <v>26899</v>
      </c>
      <c r="AQ20" s="5">
        <v>1677</v>
      </c>
      <c r="AR20" s="5">
        <v>744</v>
      </c>
      <c r="AS20" s="5">
        <f t="shared" si="12"/>
        <v>2421</v>
      </c>
      <c r="AT20" s="5"/>
      <c r="AU20" s="5">
        <v>343147</v>
      </c>
      <c r="AV20" s="5">
        <v>152274</v>
      </c>
      <c r="AW20" s="5">
        <f t="shared" si="13"/>
        <v>495421</v>
      </c>
      <c r="AX20" s="5"/>
      <c r="AY20" s="5">
        <f>K20*$BA$6</f>
        <v>12.22</v>
      </c>
      <c r="AZ20" s="5">
        <v>5</v>
      </c>
      <c r="BA20" s="5">
        <f t="shared" si="14"/>
        <v>17.22</v>
      </c>
      <c r="BB20" s="5"/>
      <c r="BC20" s="5">
        <v>438304</v>
      </c>
      <c r="BD20" s="5">
        <v>194501</v>
      </c>
      <c r="BE20" s="5">
        <f t="shared" si="1"/>
        <v>632805</v>
      </c>
      <c r="BF20" s="5"/>
      <c r="BG20" s="5">
        <v>1034</v>
      </c>
      <c r="BH20" s="5">
        <v>459</v>
      </c>
      <c r="BI20" s="5">
        <f t="shared" si="15"/>
        <v>1493</v>
      </c>
      <c r="BJ20" s="5"/>
      <c r="BK20" s="5">
        <v>183784</v>
      </c>
      <c r="BL20" s="5">
        <v>81556</v>
      </c>
      <c r="BM20" s="5">
        <f t="shared" si="16"/>
        <v>265340</v>
      </c>
      <c r="BN20" s="5"/>
      <c r="BO20" s="5">
        <v>928</v>
      </c>
      <c r="BP20" s="5">
        <v>412</v>
      </c>
      <c r="BQ20" s="5">
        <f t="shared" si="17"/>
        <v>1340</v>
      </c>
      <c r="BR20" s="5"/>
      <c r="BS20" s="5">
        <v>36069</v>
      </c>
      <c r="BT20" s="5">
        <v>16006</v>
      </c>
      <c r="BU20" s="5">
        <f t="shared" si="18"/>
        <v>52075</v>
      </c>
      <c r="BV20" s="5"/>
      <c r="BW20" s="5">
        <v>19202</v>
      </c>
      <c r="BX20" s="5">
        <v>8521</v>
      </c>
      <c r="BY20" s="5">
        <f t="shared" si="19"/>
        <v>27723</v>
      </c>
      <c r="BZ20" s="5"/>
      <c r="CA20" s="5">
        <v>62571</v>
      </c>
      <c r="CB20" s="5">
        <v>27766</v>
      </c>
      <c r="CC20" s="5">
        <f t="shared" si="20"/>
        <v>90337</v>
      </c>
      <c r="CD20" s="5"/>
      <c r="CE20" s="5">
        <v>550783</v>
      </c>
      <c r="CF20" s="5">
        <v>244414</v>
      </c>
      <c r="CG20" s="5">
        <f t="shared" si="4"/>
        <v>795197</v>
      </c>
      <c r="CH20" s="5"/>
      <c r="CI20" s="5">
        <v>1140306</v>
      </c>
      <c r="CJ20" s="5">
        <v>506020</v>
      </c>
      <c r="CK20" s="5">
        <f t="shared" si="21"/>
        <v>1646326</v>
      </c>
      <c r="CL20" s="5"/>
      <c r="CM20" s="5">
        <v>50609</v>
      </c>
      <c r="CN20" s="5">
        <v>22458</v>
      </c>
      <c r="CO20" s="5">
        <f t="shared" si="22"/>
        <v>73067</v>
      </c>
      <c r="CP20" s="5"/>
      <c r="CQ20" s="5">
        <v>56137</v>
      </c>
      <c r="CR20" s="5">
        <v>24911</v>
      </c>
      <c r="CS20" s="5">
        <f t="shared" si="23"/>
        <v>81048</v>
      </c>
      <c r="CT20" s="5"/>
      <c r="CU20" s="5">
        <f>3991607-3983114</f>
        <v>8493</v>
      </c>
      <c r="CV20" s="5">
        <f>1668760-1767539</f>
        <v>-98779</v>
      </c>
      <c r="CW20" s="5">
        <f t="shared" si="44"/>
        <v>-90286</v>
      </c>
      <c r="CX20" s="5"/>
      <c r="CY20" s="5">
        <f>708393-706886</f>
        <v>1507</v>
      </c>
      <c r="CZ20" s="5">
        <f>296156-313686</f>
        <v>-17530</v>
      </c>
      <c r="DA20" s="5">
        <f t="shared" si="45"/>
        <v>-16023</v>
      </c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</row>
    <row r="21" spans="1:116" x14ac:dyDescent="0.2">
      <c r="A21" s="49">
        <v>43374</v>
      </c>
      <c r="D21" s="3">
        <v>808600</v>
      </c>
      <c r="F21" s="3">
        <v>1038966</v>
      </c>
      <c r="L21" s="3">
        <f t="shared" si="2"/>
        <v>1847566</v>
      </c>
      <c r="M21" s="3">
        <f t="shared" si="3"/>
        <v>1847566</v>
      </c>
      <c r="P21" s="5">
        <v>278470</v>
      </c>
      <c r="Q21" s="5">
        <f t="shared" si="0"/>
        <v>278470</v>
      </c>
      <c r="S21" s="5"/>
      <c r="T21" s="3">
        <f t="shared" si="24"/>
        <v>1569094</v>
      </c>
      <c r="U21" s="5">
        <f t="shared" si="6"/>
        <v>1569094</v>
      </c>
      <c r="W21" s="5"/>
      <c r="X21" s="5">
        <v>75279</v>
      </c>
      <c r="Y21" s="5">
        <f t="shared" si="7"/>
        <v>75279</v>
      </c>
      <c r="AB21" s="5">
        <v>136409</v>
      </c>
      <c r="AC21" s="5">
        <f t="shared" si="8"/>
        <v>136409</v>
      </c>
      <c r="AF21" s="5">
        <v>109914</v>
      </c>
      <c r="AG21" s="5">
        <f t="shared" si="9"/>
        <v>109914</v>
      </c>
      <c r="AJ21" s="5">
        <v>130622</v>
      </c>
      <c r="AK21" s="5">
        <f t="shared" si="10"/>
        <v>130622</v>
      </c>
      <c r="AM21" s="5"/>
      <c r="AN21" s="5">
        <v>7802</v>
      </c>
      <c r="AO21" s="5">
        <f t="shared" si="11"/>
        <v>7802</v>
      </c>
      <c r="AQ21" s="5"/>
      <c r="AR21" s="5">
        <v>702</v>
      </c>
      <c r="AS21" s="5">
        <f t="shared" si="12"/>
        <v>702</v>
      </c>
      <c r="AT21" s="5"/>
      <c r="AU21" s="5"/>
      <c r="AV21" s="5">
        <v>143695</v>
      </c>
      <c r="AW21" s="5">
        <f t="shared" si="13"/>
        <v>143695</v>
      </c>
      <c r="AX21" s="5"/>
      <c r="AY21" s="5"/>
      <c r="AZ21" s="5">
        <v>5</v>
      </c>
      <c r="BA21" s="5">
        <f t="shared" si="14"/>
        <v>5</v>
      </c>
      <c r="BB21" s="5"/>
      <c r="BC21" s="5"/>
      <c r="BD21" s="5">
        <v>183543</v>
      </c>
      <c r="BE21" s="5">
        <f t="shared" si="1"/>
        <v>183543</v>
      </c>
      <c r="BF21" s="5"/>
      <c r="BG21" s="5"/>
      <c r="BH21" s="5">
        <v>433</v>
      </c>
      <c r="BI21" s="5">
        <f t="shared" si="15"/>
        <v>433</v>
      </c>
      <c r="BJ21" s="5"/>
      <c r="BK21" s="5"/>
      <c r="BL21" s="5">
        <v>76961</v>
      </c>
      <c r="BM21" s="5">
        <f t="shared" si="16"/>
        <v>76961</v>
      </c>
      <c r="BN21" s="5"/>
      <c r="BO21" s="5"/>
      <c r="BP21" s="5">
        <v>388</v>
      </c>
      <c r="BQ21" s="5">
        <f t="shared" si="17"/>
        <v>388</v>
      </c>
      <c r="BR21" s="5"/>
      <c r="BS21" s="5"/>
      <c r="BT21" s="5">
        <v>15104</v>
      </c>
      <c r="BU21" s="5">
        <f t="shared" si="18"/>
        <v>15104</v>
      </c>
      <c r="BV21" s="5"/>
      <c r="BW21" s="5"/>
      <c r="BX21" s="5">
        <v>8041</v>
      </c>
      <c r="BY21" s="5">
        <f t="shared" si="19"/>
        <v>8041</v>
      </c>
      <c r="BZ21" s="5"/>
      <c r="CA21" s="5"/>
      <c r="CB21" s="5">
        <v>26202</v>
      </c>
      <c r="CC21" s="5">
        <f t="shared" si="20"/>
        <v>26202</v>
      </c>
      <c r="CD21" s="5"/>
      <c r="CE21" s="5"/>
      <c r="CF21" s="5">
        <v>230645</v>
      </c>
      <c r="CG21" s="5">
        <f t="shared" si="4"/>
        <v>230645</v>
      </c>
      <c r="CH21" s="5"/>
      <c r="CI21" s="5"/>
      <c r="CJ21" s="5">
        <v>477512</v>
      </c>
      <c r="CK21" s="5">
        <f t="shared" si="21"/>
        <v>477512</v>
      </c>
      <c r="CL21" s="5"/>
      <c r="CM21" s="5"/>
      <c r="CN21" s="5">
        <v>21193</v>
      </c>
      <c r="CO21" s="5">
        <f t="shared" si="22"/>
        <v>21193</v>
      </c>
      <c r="CP21" s="5"/>
      <c r="CQ21" s="5"/>
      <c r="CR21" s="5">
        <v>23508</v>
      </c>
      <c r="CS21" s="5">
        <f t="shared" si="23"/>
        <v>23508</v>
      </c>
      <c r="CT21" s="5"/>
      <c r="CU21" s="5"/>
      <c r="CV21" s="5">
        <f>1569097-1667961</f>
        <v>-98864</v>
      </c>
      <c r="CW21" s="5">
        <f t="shared" si="44"/>
        <v>-98864</v>
      </c>
      <c r="CX21" s="5"/>
      <c r="CY21" s="5"/>
      <c r="CZ21" s="5">
        <f>278469-296014</f>
        <v>-17545</v>
      </c>
      <c r="DA21" s="5">
        <f t="shared" si="45"/>
        <v>-17545</v>
      </c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</row>
    <row r="22" spans="1:116" x14ac:dyDescent="0.2">
      <c r="A22" s="49">
        <v>43556</v>
      </c>
      <c r="C22" s="3">
        <v>4925000</v>
      </c>
      <c r="D22" s="3">
        <v>808600</v>
      </c>
      <c r="E22" s="3">
        <v>10000</v>
      </c>
      <c r="F22" s="3">
        <v>1038966</v>
      </c>
      <c r="K22" s="3">
        <f t="shared" si="5"/>
        <v>4935000</v>
      </c>
      <c r="L22" s="3">
        <f t="shared" si="2"/>
        <v>1847566</v>
      </c>
      <c r="M22" s="3">
        <f t="shared" si="3"/>
        <v>6782566</v>
      </c>
      <c r="O22" s="5">
        <v>743812</v>
      </c>
      <c r="P22" s="5">
        <v>278470</v>
      </c>
      <c r="Q22" s="5">
        <f t="shared" si="0"/>
        <v>1022282</v>
      </c>
      <c r="S22" s="5">
        <f t="shared" si="46"/>
        <v>4191186.8310000002</v>
      </c>
      <c r="T22" s="3">
        <f t="shared" si="24"/>
        <v>1569094</v>
      </c>
      <c r="U22" s="5">
        <f t="shared" si="6"/>
        <v>5760280.8310000002</v>
      </c>
      <c r="W22" s="5">
        <v>188776</v>
      </c>
      <c r="X22" s="5">
        <v>75279</v>
      </c>
      <c r="Y22" s="5">
        <f t="shared" si="7"/>
        <v>264055</v>
      </c>
      <c r="AA22" s="5">
        <v>342069</v>
      </c>
      <c r="AB22" s="5">
        <v>136409</v>
      </c>
      <c r="AC22" s="5">
        <f t="shared" si="8"/>
        <v>478478</v>
      </c>
      <c r="AE22" s="5">
        <v>275628</v>
      </c>
      <c r="AF22" s="5">
        <v>109914</v>
      </c>
      <c r="AG22" s="5">
        <f t="shared" si="9"/>
        <v>385542</v>
      </c>
      <c r="AI22" s="5">
        <v>327557</v>
      </c>
      <c r="AJ22" s="5">
        <v>130622</v>
      </c>
      <c r="AK22" s="5">
        <f t="shared" si="10"/>
        <v>458179</v>
      </c>
      <c r="AM22" s="5">
        <v>19565</v>
      </c>
      <c r="AN22" s="5">
        <v>7802</v>
      </c>
      <c r="AO22" s="5">
        <f t="shared" si="11"/>
        <v>27367</v>
      </c>
      <c r="AQ22" s="5">
        <v>1761</v>
      </c>
      <c r="AR22" s="5">
        <v>702</v>
      </c>
      <c r="AS22" s="5">
        <f t="shared" si="12"/>
        <v>2463</v>
      </c>
      <c r="AT22" s="5"/>
      <c r="AU22" s="5">
        <v>360341</v>
      </c>
      <c r="AV22" s="5">
        <v>143695</v>
      </c>
      <c r="AW22" s="5">
        <f t="shared" si="13"/>
        <v>504036</v>
      </c>
      <c r="AX22" s="5"/>
      <c r="AY22" s="5">
        <f>K22*$BA$6</f>
        <v>12.831000000000001</v>
      </c>
      <c r="AZ22" s="5">
        <v>5</v>
      </c>
      <c r="BA22" s="5">
        <f t="shared" si="14"/>
        <v>17.831000000000003</v>
      </c>
      <c r="BB22" s="5"/>
      <c r="BC22" s="5">
        <v>460266</v>
      </c>
      <c r="BD22" s="5">
        <v>183543</v>
      </c>
      <c r="BE22" s="5">
        <f t="shared" si="1"/>
        <v>643809</v>
      </c>
      <c r="BF22" s="5"/>
      <c r="BG22" s="5">
        <v>1086</v>
      </c>
      <c r="BH22" s="5">
        <v>433</v>
      </c>
      <c r="BI22" s="5">
        <f t="shared" si="15"/>
        <v>1519</v>
      </c>
      <c r="BJ22" s="5"/>
      <c r="BK22" s="5">
        <v>192993</v>
      </c>
      <c r="BL22" s="5">
        <v>76961</v>
      </c>
      <c r="BM22" s="5">
        <f t="shared" si="16"/>
        <v>269954</v>
      </c>
      <c r="BN22" s="5"/>
      <c r="BO22" s="5">
        <v>974</v>
      </c>
      <c r="BP22" s="5">
        <v>388</v>
      </c>
      <c r="BQ22" s="5">
        <f t="shared" si="17"/>
        <v>1362</v>
      </c>
      <c r="BR22" s="5"/>
      <c r="BS22" s="5">
        <v>37876</v>
      </c>
      <c r="BT22" s="5">
        <v>15104</v>
      </c>
      <c r="BU22" s="5">
        <f t="shared" si="18"/>
        <v>52980</v>
      </c>
      <c r="BV22" s="5"/>
      <c r="BW22" s="5">
        <v>20164</v>
      </c>
      <c r="BX22" s="5">
        <v>8041</v>
      </c>
      <c r="BY22" s="5">
        <f t="shared" si="19"/>
        <v>28205</v>
      </c>
      <c r="BZ22" s="5"/>
      <c r="CA22" s="5">
        <v>65706</v>
      </c>
      <c r="CB22" s="5">
        <v>26202</v>
      </c>
      <c r="CC22" s="5">
        <f t="shared" si="20"/>
        <v>91908</v>
      </c>
      <c r="CD22" s="5"/>
      <c r="CE22" s="5">
        <v>578381</v>
      </c>
      <c r="CF22" s="5">
        <v>230645</v>
      </c>
      <c r="CG22" s="5">
        <f t="shared" si="4"/>
        <v>809026</v>
      </c>
      <c r="CH22" s="5"/>
      <c r="CI22" s="5">
        <v>1197443</v>
      </c>
      <c r="CJ22" s="5">
        <v>477512</v>
      </c>
      <c r="CK22" s="5">
        <f t="shared" si="21"/>
        <v>1674955</v>
      </c>
      <c r="CL22" s="5"/>
      <c r="CM22" s="5">
        <v>53145</v>
      </c>
      <c r="CN22" s="5">
        <v>21193</v>
      </c>
      <c r="CO22" s="5">
        <f t="shared" si="22"/>
        <v>74338</v>
      </c>
      <c r="CP22" s="5"/>
      <c r="CQ22" s="5">
        <v>58950</v>
      </c>
      <c r="CR22" s="5">
        <v>23508</v>
      </c>
      <c r="CS22" s="5">
        <f t="shared" si="23"/>
        <v>82458</v>
      </c>
      <c r="CT22" s="5"/>
      <c r="CU22" s="5">
        <f>4191187-4182694</f>
        <v>8493</v>
      </c>
      <c r="CV22" s="5">
        <f>1569097-1667961</f>
        <v>-98864</v>
      </c>
      <c r="CW22" s="5">
        <f t="shared" si="44"/>
        <v>-90371</v>
      </c>
      <c r="CX22" s="5"/>
      <c r="CY22" s="5">
        <f>743813-742306</f>
        <v>1507</v>
      </c>
      <c r="CZ22" s="5">
        <f>278469-296014</f>
        <v>-17545</v>
      </c>
      <c r="DA22" s="5">
        <f t="shared" si="45"/>
        <v>-16038</v>
      </c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</row>
    <row r="23" spans="1:116" x14ac:dyDescent="0.2">
      <c r="A23" s="49">
        <v>43739</v>
      </c>
      <c r="D23" s="3">
        <v>685475</v>
      </c>
      <c r="F23" s="3">
        <v>1038866</v>
      </c>
      <c r="L23" s="3">
        <f t="shared" si="2"/>
        <v>1724341</v>
      </c>
      <c r="M23" s="3">
        <f t="shared" si="3"/>
        <v>1724341</v>
      </c>
      <c r="P23" s="5">
        <v>259896</v>
      </c>
      <c r="Q23" s="5">
        <f t="shared" si="0"/>
        <v>259896</v>
      </c>
      <c r="S23" s="5"/>
      <c r="T23" s="3">
        <f t="shared" si="24"/>
        <v>1464445</v>
      </c>
      <c r="U23" s="5">
        <f t="shared" si="6"/>
        <v>1464445</v>
      </c>
      <c r="W23" s="5"/>
      <c r="X23" s="5">
        <v>70560</v>
      </c>
      <c r="Y23" s="5">
        <f t="shared" si="7"/>
        <v>70560</v>
      </c>
      <c r="AB23" s="5">
        <v>127858</v>
      </c>
      <c r="AC23" s="5">
        <f t="shared" si="8"/>
        <v>127858</v>
      </c>
      <c r="AF23" s="5">
        <v>103023</v>
      </c>
      <c r="AG23" s="5">
        <f t="shared" si="9"/>
        <v>103023</v>
      </c>
      <c r="AJ23" s="5">
        <v>122433</v>
      </c>
      <c r="AK23" s="5">
        <f t="shared" si="10"/>
        <v>122433</v>
      </c>
      <c r="AM23" s="5"/>
      <c r="AN23" s="5">
        <v>7313</v>
      </c>
      <c r="AO23" s="5">
        <f t="shared" si="11"/>
        <v>7313</v>
      </c>
      <c r="AQ23" s="5"/>
      <c r="AR23" s="5">
        <v>658</v>
      </c>
      <c r="AS23" s="5">
        <f t="shared" si="12"/>
        <v>658</v>
      </c>
      <c r="AT23" s="5"/>
      <c r="AU23" s="5"/>
      <c r="AV23" s="5">
        <v>134687</v>
      </c>
      <c r="AW23" s="5">
        <f t="shared" si="13"/>
        <v>134687</v>
      </c>
      <c r="AX23" s="5"/>
      <c r="AY23" s="5"/>
      <c r="AZ23" s="5">
        <v>5</v>
      </c>
      <c r="BA23" s="5">
        <f t="shared" si="14"/>
        <v>5</v>
      </c>
      <c r="BB23" s="5"/>
      <c r="BC23" s="5"/>
      <c r="BD23" s="5">
        <v>172037</v>
      </c>
      <c r="BE23" s="5">
        <f t="shared" si="1"/>
        <v>172037</v>
      </c>
      <c r="BF23" s="5"/>
      <c r="BG23" s="5"/>
      <c r="BH23" s="5">
        <v>406</v>
      </c>
      <c r="BI23" s="5">
        <f t="shared" si="15"/>
        <v>406</v>
      </c>
      <c r="BJ23" s="5"/>
      <c r="BK23" s="5"/>
      <c r="BL23" s="5">
        <v>72136</v>
      </c>
      <c r="BM23" s="5">
        <f t="shared" si="16"/>
        <v>72136</v>
      </c>
      <c r="BN23" s="5"/>
      <c r="BO23" s="5"/>
      <c r="BP23" s="5">
        <v>364</v>
      </c>
      <c r="BQ23" s="5">
        <f t="shared" si="17"/>
        <v>364</v>
      </c>
      <c r="BR23" s="5"/>
      <c r="BS23" s="5"/>
      <c r="BT23" s="5">
        <v>14157</v>
      </c>
      <c r="BU23" s="5">
        <f t="shared" si="18"/>
        <v>14157</v>
      </c>
      <c r="BV23" s="5"/>
      <c r="BW23" s="5"/>
      <c r="BX23" s="5">
        <v>7537</v>
      </c>
      <c r="BY23" s="5">
        <f t="shared" si="19"/>
        <v>7537</v>
      </c>
      <c r="BZ23" s="5"/>
      <c r="CA23" s="5"/>
      <c r="CB23" s="5">
        <v>24560</v>
      </c>
      <c r="CC23" s="5">
        <f t="shared" si="20"/>
        <v>24560</v>
      </c>
      <c r="CD23" s="5"/>
      <c r="CE23" s="5"/>
      <c r="CF23" s="5">
        <v>216185</v>
      </c>
      <c r="CG23" s="5">
        <f t="shared" si="4"/>
        <v>216185</v>
      </c>
      <c r="CH23" s="5"/>
      <c r="CI23" s="5"/>
      <c r="CJ23" s="5">
        <v>447576</v>
      </c>
      <c r="CK23" s="5">
        <f t="shared" si="21"/>
        <v>447576</v>
      </c>
      <c r="CL23" s="5"/>
      <c r="CM23" s="5"/>
      <c r="CN23" s="5">
        <v>19864</v>
      </c>
      <c r="CO23" s="5">
        <f t="shared" si="22"/>
        <v>19864</v>
      </c>
      <c r="CP23" s="5"/>
      <c r="CQ23" s="5"/>
      <c r="CR23" s="5">
        <v>22034</v>
      </c>
      <c r="CS23" s="5">
        <f t="shared" si="23"/>
        <v>22034</v>
      </c>
      <c r="CT23" s="5"/>
      <c r="CU23" s="5"/>
      <c r="CV23" s="5">
        <f>1464445-1563393</f>
        <v>-98948</v>
      </c>
      <c r="CW23" s="5">
        <f t="shared" si="44"/>
        <v>-98948</v>
      </c>
      <c r="CX23" s="5"/>
      <c r="CY23" s="5"/>
      <c r="CZ23" s="5">
        <f>259896-277457</f>
        <v>-17561</v>
      </c>
      <c r="DA23" s="5">
        <f t="shared" si="45"/>
        <v>-17561</v>
      </c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</row>
    <row r="24" spans="1:116" x14ac:dyDescent="0.2">
      <c r="A24" s="49">
        <v>43922</v>
      </c>
      <c r="C24" s="3">
        <v>5170000</v>
      </c>
      <c r="D24" s="3">
        <v>685475</v>
      </c>
      <c r="E24" s="3">
        <v>0</v>
      </c>
      <c r="F24" s="3">
        <v>1038866</v>
      </c>
      <c r="K24" s="3">
        <f t="shared" si="5"/>
        <v>5170000</v>
      </c>
      <c r="L24" s="3">
        <f t="shared" si="2"/>
        <v>1724341</v>
      </c>
      <c r="M24" s="3">
        <f t="shared" si="3"/>
        <v>6894341</v>
      </c>
      <c r="O24" s="5">
        <v>779233</v>
      </c>
      <c r="P24" s="5">
        <v>259896</v>
      </c>
      <c r="Q24" s="5">
        <f t="shared" si="0"/>
        <v>1039129</v>
      </c>
      <c r="S24" s="5">
        <f t="shared" si="46"/>
        <v>4390768.4419999998</v>
      </c>
      <c r="T24" s="3">
        <f t="shared" si="24"/>
        <v>1464445.1599580001</v>
      </c>
      <c r="U24" s="5">
        <f t="shared" si="6"/>
        <v>5855213.6019580001</v>
      </c>
      <c r="W24" s="5">
        <v>198167</v>
      </c>
      <c r="X24" s="5">
        <v>70560</v>
      </c>
      <c r="Y24" s="5">
        <f t="shared" si="7"/>
        <v>268727</v>
      </c>
      <c r="AA24" s="5">
        <v>359086</v>
      </c>
      <c r="AB24" s="5">
        <v>127858</v>
      </c>
      <c r="AC24" s="5">
        <f t="shared" si="8"/>
        <v>486944</v>
      </c>
      <c r="AE24" s="5">
        <v>289340</v>
      </c>
      <c r="AF24" s="5">
        <v>103023</v>
      </c>
      <c r="AG24" s="5">
        <f t="shared" si="9"/>
        <v>392363</v>
      </c>
      <c r="AI24" s="5">
        <v>343852</v>
      </c>
      <c r="AJ24" s="5">
        <v>122433</v>
      </c>
      <c r="AK24" s="5">
        <f t="shared" si="10"/>
        <v>466285</v>
      </c>
      <c r="AM24" s="5">
        <v>20538</v>
      </c>
      <c r="AN24" s="5">
        <v>7313</v>
      </c>
      <c r="AO24" s="5">
        <f t="shared" si="11"/>
        <v>27851</v>
      </c>
      <c r="AQ24" s="5">
        <v>1849</v>
      </c>
      <c r="AR24" s="5">
        <v>658</v>
      </c>
      <c r="AS24" s="5">
        <f t="shared" si="12"/>
        <v>2507</v>
      </c>
      <c r="AT24" s="5"/>
      <c r="AU24" s="5">
        <v>378266</v>
      </c>
      <c r="AV24" s="5">
        <v>134687</v>
      </c>
      <c r="AW24" s="5">
        <f t="shared" si="13"/>
        <v>512953</v>
      </c>
      <c r="AX24" s="5"/>
      <c r="AY24" s="5">
        <f>K24*$BA$6</f>
        <v>13.442</v>
      </c>
      <c r="AZ24" s="5">
        <v>5</v>
      </c>
      <c r="BA24" s="5">
        <f t="shared" si="14"/>
        <v>18.442</v>
      </c>
      <c r="BB24" s="5"/>
      <c r="BC24" s="5">
        <v>483162</v>
      </c>
      <c r="BD24" s="5">
        <v>172037.159958</v>
      </c>
      <c r="BE24" s="5">
        <f t="shared" si="1"/>
        <v>655199.15995800006</v>
      </c>
      <c r="BF24" s="5"/>
      <c r="BG24" s="5">
        <v>1140</v>
      </c>
      <c r="BH24" s="5">
        <v>406</v>
      </c>
      <c r="BI24" s="5">
        <f t="shared" si="15"/>
        <v>1546</v>
      </c>
      <c r="BJ24" s="5"/>
      <c r="BK24" s="5">
        <v>202593</v>
      </c>
      <c r="BL24" s="5">
        <v>72136</v>
      </c>
      <c r="BM24" s="5">
        <f t="shared" si="16"/>
        <v>274729</v>
      </c>
      <c r="BN24" s="5"/>
      <c r="BO24" s="5">
        <v>1023</v>
      </c>
      <c r="BP24" s="5">
        <v>364</v>
      </c>
      <c r="BQ24" s="5">
        <f t="shared" si="17"/>
        <v>1387</v>
      </c>
      <c r="BR24" s="5"/>
      <c r="BS24" s="5">
        <v>39760</v>
      </c>
      <c r="BT24" s="5">
        <v>14157</v>
      </c>
      <c r="BU24" s="5">
        <f t="shared" si="18"/>
        <v>53917</v>
      </c>
      <c r="BV24" s="5"/>
      <c r="BW24" s="5">
        <v>21168</v>
      </c>
      <c r="BX24" s="5">
        <v>7537</v>
      </c>
      <c r="BY24" s="5">
        <f t="shared" si="19"/>
        <v>28705</v>
      </c>
      <c r="BZ24" s="5"/>
      <c r="CA24" s="5">
        <v>68975</v>
      </c>
      <c r="CB24" s="5">
        <v>24560</v>
      </c>
      <c r="CC24" s="5">
        <f t="shared" si="20"/>
        <v>93535</v>
      </c>
      <c r="CD24" s="5"/>
      <c r="CE24" s="5">
        <v>607153</v>
      </c>
      <c r="CF24" s="5">
        <v>216185</v>
      </c>
      <c r="CG24" s="5">
        <f t="shared" si="4"/>
        <v>823338</v>
      </c>
      <c r="CH24" s="5"/>
      <c r="CI24" s="5">
        <v>1257012</v>
      </c>
      <c r="CJ24" s="5">
        <v>447576</v>
      </c>
      <c r="CK24" s="5">
        <f t="shared" si="21"/>
        <v>1704588</v>
      </c>
      <c r="CL24" s="5"/>
      <c r="CM24" s="5">
        <v>55789</v>
      </c>
      <c r="CN24" s="5">
        <v>19864</v>
      </c>
      <c r="CO24" s="5">
        <f t="shared" si="22"/>
        <v>75653</v>
      </c>
      <c r="CP24" s="5"/>
      <c r="CQ24" s="5">
        <v>61882</v>
      </c>
      <c r="CR24" s="5">
        <v>22034</v>
      </c>
      <c r="CS24" s="5">
        <f t="shared" si="23"/>
        <v>83916</v>
      </c>
      <c r="CT24" s="5"/>
      <c r="CU24" s="5">
        <f>4390767-4390767</f>
        <v>0</v>
      </c>
      <c r="CV24" s="5">
        <f>1464445-1563393</f>
        <v>-98948</v>
      </c>
      <c r="CW24" s="5">
        <f t="shared" si="44"/>
        <v>-98948</v>
      </c>
      <c r="CX24" s="5"/>
      <c r="CY24" s="5">
        <f>779233-779233</f>
        <v>0</v>
      </c>
      <c r="CZ24" s="5">
        <f>259896-277457</f>
        <v>-17561</v>
      </c>
      <c r="DA24" s="5">
        <f t="shared" si="45"/>
        <v>-17561</v>
      </c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</row>
    <row r="25" spans="1:116" x14ac:dyDescent="0.2">
      <c r="A25" s="49">
        <v>44105</v>
      </c>
      <c r="D25" s="3">
        <v>556225</v>
      </c>
      <c r="F25" s="3">
        <v>1038866</v>
      </c>
      <c r="L25" s="3">
        <f t="shared" si="2"/>
        <v>1595091</v>
      </c>
      <c r="M25" s="3">
        <f t="shared" si="3"/>
        <v>1595091</v>
      </c>
      <c r="P25" s="5">
        <v>240414</v>
      </c>
      <c r="Q25" s="5">
        <f t="shared" si="0"/>
        <v>240414</v>
      </c>
      <c r="S25" s="5"/>
      <c r="T25" s="3">
        <f t="shared" si="24"/>
        <v>1354676</v>
      </c>
      <c r="U25" s="5">
        <f t="shared" si="6"/>
        <v>1354676</v>
      </c>
      <c r="W25" s="5"/>
      <c r="X25" s="5">
        <v>65606</v>
      </c>
      <c r="Y25" s="5">
        <f t="shared" si="7"/>
        <v>65606</v>
      </c>
      <c r="AB25" s="5">
        <v>118880</v>
      </c>
      <c r="AC25" s="5">
        <f t="shared" si="8"/>
        <v>118880</v>
      </c>
      <c r="AF25" s="5">
        <v>95790</v>
      </c>
      <c r="AG25" s="5">
        <f t="shared" si="9"/>
        <v>95790</v>
      </c>
      <c r="AJ25" s="5">
        <v>113837</v>
      </c>
      <c r="AK25" s="5">
        <f t="shared" si="10"/>
        <v>113837</v>
      </c>
      <c r="AM25" s="5"/>
      <c r="AN25" s="5">
        <v>6800</v>
      </c>
      <c r="AO25" s="5">
        <f t="shared" si="11"/>
        <v>6800</v>
      </c>
      <c r="AQ25" s="5"/>
      <c r="AR25" s="5">
        <v>612</v>
      </c>
      <c r="AS25" s="5">
        <f t="shared" si="12"/>
        <v>612</v>
      </c>
      <c r="AT25" s="5"/>
      <c r="AU25" s="5"/>
      <c r="AV25" s="5">
        <v>125230</v>
      </c>
      <c r="AW25" s="5">
        <f t="shared" si="13"/>
        <v>125230</v>
      </c>
      <c r="AX25" s="5"/>
      <c r="AY25" s="5"/>
      <c r="AZ25" s="5">
        <v>4</v>
      </c>
      <c r="BA25" s="5">
        <f t="shared" si="14"/>
        <v>4</v>
      </c>
      <c r="BB25" s="5"/>
      <c r="BC25" s="5"/>
      <c r="BD25" s="5">
        <v>159958</v>
      </c>
      <c r="BE25" s="5">
        <f t="shared" si="1"/>
        <v>159958</v>
      </c>
      <c r="BF25" s="5"/>
      <c r="BG25" s="5"/>
      <c r="BH25" s="5">
        <v>377</v>
      </c>
      <c r="BI25" s="5">
        <f t="shared" si="15"/>
        <v>377</v>
      </c>
      <c r="BJ25" s="5"/>
      <c r="BK25" s="5"/>
      <c r="BL25" s="5">
        <v>67071</v>
      </c>
      <c r="BM25" s="5">
        <f t="shared" si="16"/>
        <v>67071</v>
      </c>
      <c r="BN25" s="5"/>
      <c r="BO25" s="5"/>
      <c r="BP25" s="5">
        <v>339</v>
      </c>
      <c r="BQ25" s="5">
        <f t="shared" si="17"/>
        <v>339</v>
      </c>
      <c r="BR25" s="5"/>
      <c r="BS25" s="5"/>
      <c r="BT25" s="5">
        <v>13163</v>
      </c>
      <c r="BU25" s="5">
        <f t="shared" si="18"/>
        <v>13163</v>
      </c>
      <c r="BV25" s="5"/>
      <c r="BW25" s="5"/>
      <c r="BX25" s="5">
        <v>7008</v>
      </c>
      <c r="BY25" s="5">
        <f t="shared" si="19"/>
        <v>7008</v>
      </c>
      <c r="BZ25" s="5"/>
      <c r="CA25" s="5"/>
      <c r="CB25" s="5">
        <v>22835</v>
      </c>
      <c r="CC25" s="5">
        <f t="shared" si="20"/>
        <v>22835</v>
      </c>
      <c r="CD25" s="5"/>
      <c r="CE25" s="5"/>
      <c r="CF25" s="5">
        <v>201006</v>
      </c>
      <c r="CG25" s="5">
        <f t="shared" si="4"/>
        <v>201006</v>
      </c>
      <c r="CH25" s="5"/>
      <c r="CI25" s="5"/>
      <c r="CJ25" s="5">
        <v>416151</v>
      </c>
      <c r="CK25" s="5">
        <f t="shared" si="21"/>
        <v>416151</v>
      </c>
      <c r="CL25" s="5"/>
      <c r="CM25" s="5"/>
      <c r="CN25" s="5">
        <v>18470</v>
      </c>
      <c r="CO25" s="5">
        <f t="shared" si="22"/>
        <v>18470</v>
      </c>
      <c r="CP25" s="5"/>
      <c r="CQ25" s="5"/>
      <c r="CR25" s="5">
        <v>20487</v>
      </c>
      <c r="CS25" s="5">
        <f t="shared" si="23"/>
        <v>20487</v>
      </c>
      <c r="CT25" s="5"/>
      <c r="CU25" s="5"/>
      <c r="CV25" s="5">
        <f>1354676-1453624</f>
        <v>-98948</v>
      </c>
      <c r="CW25" s="5">
        <f t="shared" si="44"/>
        <v>-98948</v>
      </c>
      <c r="CX25" s="5"/>
      <c r="CY25" s="5"/>
      <c r="CZ25" s="5">
        <f>240415-257976</f>
        <v>-17561</v>
      </c>
      <c r="DA25" s="5">
        <f t="shared" si="45"/>
        <v>-17561</v>
      </c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</row>
    <row r="26" spans="1:116" x14ac:dyDescent="0.2">
      <c r="A26" s="49">
        <v>44287</v>
      </c>
      <c r="C26" s="3">
        <v>5430000</v>
      </c>
      <c r="D26" s="3">
        <v>135750</v>
      </c>
      <c r="E26" s="3">
        <v>0</v>
      </c>
      <c r="F26" s="3">
        <v>1038866</v>
      </c>
      <c r="K26" s="3">
        <f t="shared" si="5"/>
        <v>5430000</v>
      </c>
      <c r="L26" s="3">
        <f t="shared" si="2"/>
        <v>1174616</v>
      </c>
      <c r="M26" s="3">
        <f t="shared" si="3"/>
        <v>6604616</v>
      </c>
      <c r="O26" s="5">
        <v>818421</v>
      </c>
      <c r="P26" s="5">
        <v>177039</v>
      </c>
      <c r="Q26" s="5">
        <f t="shared" si="0"/>
        <v>995460</v>
      </c>
      <c r="S26" s="5">
        <f t="shared" si="46"/>
        <v>4611579.1179999998</v>
      </c>
      <c r="T26" s="3">
        <f t="shared" si="24"/>
        <v>997576</v>
      </c>
      <c r="U26" s="5">
        <f t="shared" si="6"/>
        <v>5609155.1179999998</v>
      </c>
      <c r="W26" s="5">
        <v>208132</v>
      </c>
      <c r="X26" s="5">
        <v>65606</v>
      </c>
      <c r="Y26" s="5">
        <f t="shared" si="7"/>
        <v>273738</v>
      </c>
      <c r="AA26" s="5">
        <v>377144</v>
      </c>
      <c r="AB26" s="5">
        <v>118880</v>
      </c>
      <c r="AC26" s="5">
        <f t="shared" si="8"/>
        <v>496024</v>
      </c>
      <c r="AE26" s="5">
        <v>303890</v>
      </c>
      <c r="AF26" s="5">
        <v>95790</v>
      </c>
      <c r="AG26" s="5">
        <f t="shared" si="9"/>
        <v>399680</v>
      </c>
      <c r="AI26" s="5">
        <v>361144</v>
      </c>
      <c r="AJ26" s="5">
        <v>113837</v>
      </c>
      <c r="AK26" s="5">
        <f t="shared" si="10"/>
        <v>474981</v>
      </c>
      <c r="AM26" s="5">
        <v>21571</v>
      </c>
      <c r="AN26" s="5">
        <v>6800</v>
      </c>
      <c r="AO26" s="5">
        <f t="shared" si="11"/>
        <v>28371</v>
      </c>
      <c r="AQ26" s="5">
        <v>1942</v>
      </c>
      <c r="AR26" s="5">
        <v>612</v>
      </c>
      <c r="AS26" s="5">
        <f t="shared" si="12"/>
        <v>2554</v>
      </c>
      <c r="AT26" s="5"/>
      <c r="AU26" s="5">
        <v>397289</v>
      </c>
      <c r="AV26" s="5">
        <v>125230</v>
      </c>
      <c r="AW26" s="5">
        <f t="shared" si="13"/>
        <v>522519</v>
      </c>
      <c r="AX26" s="5"/>
      <c r="AY26" s="5">
        <f>K26*$BA$6</f>
        <v>14.118</v>
      </c>
      <c r="AZ26" s="5">
        <v>4</v>
      </c>
      <c r="BA26" s="5">
        <f t="shared" si="14"/>
        <v>18.118000000000002</v>
      </c>
      <c r="BB26" s="5"/>
      <c r="BC26" s="5">
        <v>507461</v>
      </c>
      <c r="BD26" s="5">
        <v>159958</v>
      </c>
      <c r="BE26" s="5">
        <f t="shared" si="1"/>
        <v>667419</v>
      </c>
      <c r="BF26" s="5"/>
      <c r="BG26" s="5">
        <v>1197</v>
      </c>
      <c r="BH26" s="5">
        <v>377</v>
      </c>
      <c r="BI26" s="5">
        <f t="shared" si="15"/>
        <v>1574</v>
      </c>
      <c r="BJ26" s="5"/>
      <c r="BK26" s="5">
        <v>212782</v>
      </c>
      <c r="BL26" s="5">
        <v>67071</v>
      </c>
      <c r="BM26" s="5">
        <f t="shared" si="16"/>
        <v>279853</v>
      </c>
      <c r="BN26" s="5"/>
      <c r="BO26" s="5">
        <v>1074</v>
      </c>
      <c r="BP26" s="5">
        <v>339</v>
      </c>
      <c r="BQ26" s="5">
        <f t="shared" si="17"/>
        <v>1413</v>
      </c>
      <c r="BR26" s="5"/>
      <c r="BS26" s="5">
        <v>41760</v>
      </c>
      <c r="BT26" s="5">
        <v>13163</v>
      </c>
      <c r="BU26" s="5">
        <f t="shared" si="18"/>
        <v>54923</v>
      </c>
      <c r="BV26" s="5"/>
      <c r="BW26" s="5">
        <v>22232</v>
      </c>
      <c r="BX26" s="5">
        <v>7008</v>
      </c>
      <c r="BY26" s="5">
        <f t="shared" si="19"/>
        <v>29240</v>
      </c>
      <c r="BZ26" s="5"/>
      <c r="CA26" s="5">
        <v>72444</v>
      </c>
      <c r="CB26" s="5">
        <v>22835</v>
      </c>
      <c r="CC26" s="5">
        <f t="shared" si="20"/>
        <v>95279</v>
      </c>
      <c r="CD26" s="5"/>
      <c r="CE26" s="5">
        <v>637687</v>
      </c>
      <c r="CF26" s="5">
        <v>201006</v>
      </c>
      <c r="CG26" s="5">
        <f t="shared" si="4"/>
        <v>838693</v>
      </c>
      <c r="CH26" s="5"/>
      <c r="CI26" s="5">
        <v>1320227</v>
      </c>
      <c r="CJ26" s="5">
        <v>416151</v>
      </c>
      <c r="CK26" s="5">
        <f t="shared" si="21"/>
        <v>1736378</v>
      </c>
      <c r="CL26" s="5"/>
      <c r="CM26" s="5">
        <v>58595</v>
      </c>
      <c r="CN26" s="5">
        <v>18470</v>
      </c>
      <c r="CO26" s="5">
        <f t="shared" si="22"/>
        <v>77065</v>
      </c>
      <c r="CP26" s="5"/>
      <c r="CQ26" s="5">
        <v>64994</v>
      </c>
      <c r="CR26" s="5">
        <v>20487</v>
      </c>
      <c r="CS26" s="5">
        <f t="shared" si="23"/>
        <v>85481</v>
      </c>
      <c r="CT26" s="5"/>
      <c r="CU26" s="5">
        <f>4611580-4611580</f>
        <v>0</v>
      </c>
      <c r="CV26" s="5">
        <f>997576-1453624</f>
        <v>-456048</v>
      </c>
      <c r="CW26" s="5">
        <f t="shared" si="44"/>
        <v>-456048</v>
      </c>
      <c r="CX26" s="5"/>
      <c r="CY26" s="5">
        <f>818420-818420</f>
        <v>0</v>
      </c>
      <c r="CZ26" s="5">
        <f>177040-257976</f>
        <v>-80936</v>
      </c>
      <c r="DA26" s="5">
        <f t="shared" si="45"/>
        <v>-80936</v>
      </c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</row>
    <row r="27" spans="1:116" x14ac:dyDescent="0.2">
      <c r="A27" s="49">
        <v>44470</v>
      </c>
      <c r="D27" s="3">
        <v>0</v>
      </c>
      <c r="F27" s="3">
        <v>1038866</v>
      </c>
      <c r="H27" s="3">
        <v>559528</v>
      </c>
      <c r="L27" s="3">
        <f>D27+F27+H27</f>
        <v>1598394</v>
      </c>
      <c r="M27" s="3">
        <f t="shared" si="3"/>
        <v>1598394</v>
      </c>
      <c r="P27" s="5">
        <v>240914</v>
      </c>
      <c r="Q27" s="5">
        <f t="shared" si="0"/>
        <v>240914</v>
      </c>
      <c r="S27" s="5"/>
      <c r="T27" s="3">
        <f t="shared" si="24"/>
        <v>1357480</v>
      </c>
      <c r="U27" s="5">
        <f t="shared" si="6"/>
        <v>1357480</v>
      </c>
      <c r="W27" s="5"/>
      <c r="X27" s="5">
        <v>60402</v>
      </c>
      <c r="Y27" s="5">
        <f t="shared" si="7"/>
        <v>60402</v>
      </c>
      <c r="AB27" s="5">
        <v>109452</v>
      </c>
      <c r="AC27" s="5">
        <f t="shared" si="8"/>
        <v>109452</v>
      </c>
      <c r="AF27" s="5">
        <v>88193</v>
      </c>
      <c r="AG27" s="5">
        <f t="shared" si="9"/>
        <v>88193</v>
      </c>
      <c r="AJ27" s="5">
        <v>104808</v>
      </c>
      <c r="AK27" s="5">
        <f t="shared" si="10"/>
        <v>104808</v>
      </c>
      <c r="AM27" s="5"/>
      <c r="AN27" s="5">
        <v>6260</v>
      </c>
      <c r="AO27" s="5">
        <f t="shared" si="11"/>
        <v>6260</v>
      </c>
      <c r="AQ27" s="5"/>
      <c r="AR27" s="5">
        <v>564</v>
      </c>
      <c r="AS27" s="5">
        <f t="shared" si="12"/>
        <v>564</v>
      </c>
      <c r="AT27" s="5"/>
      <c r="AU27" s="5"/>
      <c r="AV27" s="5">
        <v>115298</v>
      </c>
      <c r="AW27" s="5">
        <f t="shared" si="13"/>
        <v>115298</v>
      </c>
      <c r="AX27" s="5"/>
      <c r="AY27" s="5"/>
      <c r="AZ27" s="5">
        <v>4</v>
      </c>
      <c r="BA27" s="5">
        <f t="shared" si="14"/>
        <v>4</v>
      </c>
      <c r="BB27" s="5"/>
      <c r="BC27" s="5"/>
      <c r="BD27" s="5">
        <v>147271</v>
      </c>
      <c r="BE27" s="5">
        <f t="shared" si="1"/>
        <v>147271</v>
      </c>
      <c r="BF27" s="5"/>
      <c r="BG27" s="5"/>
      <c r="BH27" s="5">
        <v>347</v>
      </c>
      <c r="BI27" s="5">
        <f t="shared" si="15"/>
        <v>347</v>
      </c>
      <c r="BJ27" s="5"/>
      <c r="BK27" s="5"/>
      <c r="BL27" s="5">
        <v>61752</v>
      </c>
      <c r="BM27" s="5">
        <f t="shared" si="16"/>
        <v>61752</v>
      </c>
      <c r="BN27" s="5"/>
      <c r="BO27" s="5"/>
      <c r="BP27" s="5">
        <v>312</v>
      </c>
      <c r="BQ27" s="5">
        <f t="shared" si="17"/>
        <v>312</v>
      </c>
      <c r="BR27" s="5"/>
      <c r="BS27" s="5"/>
      <c r="BT27" s="5">
        <v>12119</v>
      </c>
      <c r="BU27" s="5">
        <f t="shared" si="18"/>
        <v>12119</v>
      </c>
      <c r="BV27" s="5"/>
      <c r="BW27" s="5"/>
      <c r="BX27" s="5">
        <v>6452</v>
      </c>
      <c r="BY27" s="5">
        <f t="shared" si="19"/>
        <v>6452</v>
      </c>
      <c r="BZ27" s="5"/>
      <c r="CA27" s="5"/>
      <c r="CB27" s="5">
        <v>21024</v>
      </c>
      <c r="CC27" s="5">
        <f t="shared" si="20"/>
        <v>21024</v>
      </c>
      <c r="CD27" s="5"/>
      <c r="CE27" s="5"/>
      <c r="CF27" s="5">
        <v>185064</v>
      </c>
      <c r="CG27" s="5">
        <f t="shared" si="4"/>
        <v>185064</v>
      </c>
      <c r="CH27" s="5"/>
      <c r="CI27" s="5"/>
      <c r="CJ27" s="5">
        <v>383145</v>
      </c>
      <c r="CK27" s="5">
        <f t="shared" si="21"/>
        <v>383145</v>
      </c>
      <c r="CL27" s="5"/>
      <c r="CM27" s="5"/>
      <c r="CN27" s="5">
        <v>17005</v>
      </c>
      <c r="CO27" s="5">
        <f t="shared" si="22"/>
        <v>17005</v>
      </c>
      <c r="CP27" s="5"/>
      <c r="CQ27" s="5"/>
      <c r="CR27" s="5">
        <v>18862</v>
      </c>
      <c r="CS27" s="5">
        <f t="shared" si="23"/>
        <v>18862</v>
      </c>
      <c r="CT27" s="5"/>
      <c r="CU27" s="5"/>
      <c r="CV27" s="5">
        <f>1357481-1338335</f>
        <v>19146</v>
      </c>
      <c r="CW27" s="5">
        <f t="shared" si="44"/>
        <v>19146</v>
      </c>
      <c r="CX27" s="5"/>
      <c r="CY27" s="5"/>
      <c r="CZ27" s="5">
        <f>240913-237515</f>
        <v>3398</v>
      </c>
      <c r="DA27" s="5">
        <f t="shared" si="45"/>
        <v>3398</v>
      </c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</row>
    <row r="28" spans="1:116" x14ac:dyDescent="0.2">
      <c r="A28" s="49">
        <v>44652</v>
      </c>
      <c r="C28" s="3">
        <v>0</v>
      </c>
      <c r="D28" s="3">
        <v>0</v>
      </c>
      <c r="E28" s="3">
        <v>5645000</v>
      </c>
      <c r="F28" s="3">
        <v>1038866</v>
      </c>
      <c r="H28" s="3">
        <v>464125</v>
      </c>
      <c r="K28" s="3">
        <f>C28+E28+G28</f>
        <v>5645000</v>
      </c>
      <c r="L28" s="3">
        <f t="shared" ref="L28:L46" si="47">D28+F28+H28</f>
        <v>1502991</v>
      </c>
      <c r="M28" s="3">
        <f t="shared" si="3"/>
        <v>7147991</v>
      </c>
      <c r="O28" s="5">
        <v>850825</v>
      </c>
      <c r="P28" s="5">
        <v>226534</v>
      </c>
      <c r="Q28" s="5">
        <f t="shared" si="0"/>
        <v>1077359</v>
      </c>
      <c r="S28" s="5">
        <f t="shared" si="46"/>
        <v>4794174.6770000001</v>
      </c>
      <c r="T28" s="3">
        <f t="shared" si="24"/>
        <v>1276456</v>
      </c>
      <c r="U28" s="5">
        <f t="shared" si="6"/>
        <v>6070630.6770000001</v>
      </c>
      <c r="W28" s="5">
        <v>218673</v>
      </c>
      <c r="X28" s="5">
        <v>60402</v>
      </c>
      <c r="Y28" s="5">
        <f t="shared" si="7"/>
        <v>279075</v>
      </c>
      <c r="AA28" s="5">
        <v>396245</v>
      </c>
      <c r="AB28" s="5">
        <v>109452</v>
      </c>
      <c r="AC28" s="5">
        <f t="shared" si="8"/>
        <v>505697</v>
      </c>
      <c r="AE28" s="5">
        <v>319281</v>
      </c>
      <c r="AF28" s="5">
        <v>88193</v>
      </c>
      <c r="AG28" s="5">
        <f t="shared" si="9"/>
        <v>407474</v>
      </c>
      <c r="AI28" s="5">
        <v>379434</v>
      </c>
      <c r="AJ28" s="5">
        <v>104808</v>
      </c>
      <c r="AK28" s="5">
        <f t="shared" si="10"/>
        <v>484242</v>
      </c>
      <c r="AM28" s="5">
        <v>22664</v>
      </c>
      <c r="AN28" s="5">
        <v>6260</v>
      </c>
      <c r="AO28" s="5">
        <f t="shared" si="11"/>
        <v>28924</v>
      </c>
      <c r="AQ28" s="5">
        <v>2040</v>
      </c>
      <c r="AR28" s="5">
        <v>564</v>
      </c>
      <c r="AS28" s="5">
        <f t="shared" si="12"/>
        <v>2604</v>
      </c>
      <c r="AT28" s="5"/>
      <c r="AU28" s="5">
        <v>417410</v>
      </c>
      <c r="AV28" s="5">
        <v>115298</v>
      </c>
      <c r="AW28" s="5">
        <f t="shared" si="13"/>
        <v>532708</v>
      </c>
      <c r="AX28" s="5"/>
      <c r="AY28" s="5">
        <f>K28*$BA$6</f>
        <v>14.677000000000001</v>
      </c>
      <c r="AZ28" s="5">
        <v>4</v>
      </c>
      <c r="BA28" s="5">
        <f t="shared" si="14"/>
        <v>18.677</v>
      </c>
      <c r="BB28" s="5"/>
      <c r="BC28" s="5">
        <v>533161</v>
      </c>
      <c r="BD28" s="5">
        <v>147271</v>
      </c>
      <c r="BE28" s="5">
        <f t="shared" si="1"/>
        <v>680432</v>
      </c>
      <c r="BF28" s="5"/>
      <c r="BG28" s="5">
        <v>1258</v>
      </c>
      <c r="BH28" s="5">
        <v>347</v>
      </c>
      <c r="BI28" s="5">
        <f t="shared" si="15"/>
        <v>1605</v>
      </c>
      <c r="BJ28" s="5"/>
      <c r="BK28" s="5">
        <v>223558</v>
      </c>
      <c r="BL28" s="5">
        <v>61752</v>
      </c>
      <c r="BM28" s="5">
        <f t="shared" si="16"/>
        <v>285310</v>
      </c>
      <c r="BN28" s="5"/>
      <c r="BO28" s="5">
        <v>1128</v>
      </c>
      <c r="BP28" s="5">
        <v>312</v>
      </c>
      <c r="BQ28" s="5">
        <f t="shared" si="17"/>
        <v>1440</v>
      </c>
      <c r="BR28" s="5"/>
      <c r="BS28" s="5">
        <v>43875</v>
      </c>
      <c r="BT28" s="5">
        <v>12119</v>
      </c>
      <c r="BU28" s="5">
        <f t="shared" si="18"/>
        <v>55994</v>
      </c>
      <c r="BV28" s="5"/>
      <c r="BW28" s="5">
        <v>23358</v>
      </c>
      <c r="BX28" s="5">
        <v>6452</v>
      </c>
      <c r="BY28" s="5">
        <f t="shared" si="19"/>
        <v>29810</v>
      </c>
      <c r="BZ28" s="5"/>
      <c r="CA28" s="5">
        <v>76113</v>
      </c>
      <c r="CB28" s="5">
        <v>21024</v>
      </c>
      <c r="CC28" s="5">
        <f t="shared" si="20"/>
        <v>97137</v>
      </c>
      <c r="CD28" s="5"/>
      <c r="CE28" s="5">
        <v>669982</v>
      </c>
      <c r="CF28" s="5">
        <v>185064</v>
      </c>
      <c r="CG28" s="5">
        <f t="shared" si="4"/>
        <v>855046</v>
      </c>
      <c r="CH28" s="5"/>
      <c r="CI28" s="5">
        <v>1387089</v>
      </c>
      <c r="CJ28" s="5">
        <v>383145</v>
      </c>
      <c r="CK28" s="5">
        <f t="shared" si="21"/>
        <v>1770234</v>
      </c>
      <c r="CL28" s="5"/>
      <c r="CM28" s="5">
        <v>61562</v>
      </c>
      <c r="CN28" s="5">
        <v>17005</v>
      </c>
      <c r="CO28" s="5">
        <f t="shared" si="22"/>
        <v>78567</v>
      </c>
      <c r="CP28" s="5"/>
      <c r="CQ28" s="5">
        <v>68286</v>
      </c>
      <c r="CR28" s="5">
        <v>18862</v>
      </c>
      <c r="CS28" s="5">
        <f t="shared" si="23"/>
        <v>87148</v>
      </c>
      <c r="CT28" s="5"/>
      <c r="CU28" s="5">
        <f>4794174-4845131</f>
        <v>-50957</v>
      </c>
      <c r="CV28" s="5">
        <f>1276457-1338335</f>
        <v>-61878</v>
      </c>
      <c r="CW28" s="5">
        <f t="shared" si="44"/>
        <v>-112835</v>
      </c>
      <c r="CX28" s="5"/>
      <c r="CY28" s="5">
        <f>850826-859869</f>
        <v>-9043</v>
      </c>
      <c r="CZ28" s="5">
        <f>226534-237515</f>
        <v>-10981</v>
      </c>
      <c r="DA28" s="5">
        <f t="shared" si="45"/>
        <v>-20024</v>
      </c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</row>
    <row r="29" spans="1:116" x14ac:dyDescent="0.2">
      <c r="A29" s="49">
        <v>44835</v>
      </c>
      <c r="D29" s="3">
        <v>0</v>
      </c>
      <c r="F29" s="3">
        <v>897741</v>
      </c>
      <c r="H29" s="3">
        <v>464125</v>
      </c>
      <c r="L29" s="3">
        <f t="shared" si="47"/>
        <v>1361866</v>
      </c>
      <c r="M29" s="3">
        <f t="shared" si="3"/>
        <v>1361866</v>
      </c>
      <c r="P29" s="5">
        <v>205262</v>
      </c>
      <c r="Q29" s="5">
        <f t="shared" si="0"/>
        <v>205262</v>
      </c>
      <c r="S29" s="5"/>
      <c r="T29" s="3">
        <f t="shared" si="24"/>
        <v>1156605</v>
      </c>
      <c r="U29" s="5">
        <f t="shared" si="6"/>
        <v>1156605</v>
      </c>
      <c r="W29" s="5"/>
      <c r="X29" s="5">
        <v>54936</v>
      </c>
      <c r="Y29" s="5">
        <f t="shared" si="7"/>
        <v>54936</v>
      </c>
      <c r="AB29" s="5">
        <v>99546</v>
      </c>
      <c r="AC29" s="5">
        <f t="shared" si="8"/>
        <v>99546</v>
      </c>
      <c r="AF29" s="5">
        <v>80211</v>
      </c>
      <c r="AG29" s="5">
        <f t="shared" si="9"/>
        <v>80211</v>
      </c>
      <c r="AJ29" s="5">
        <v>95322</v>
      </c>
      <c r="AK29" s="5">
        <f t="shared" si="10"/>
        <v>95322</v>
      </c>
      <c r="AM29" s="5"/>
      <c r="AN29" s="5">
        <v>5694</v>
      </c>
      <c r="AO29" s="5">
        <f t="shared" si="11"/>
        <v>5694</v>
      </c>
      <c r="AQ29" s="5"/>
      <c r="AR29" s="5">
        <v>513</v>
      </c>
      <c r="AS29" s="5">
        <f t="shared" si="12"/>
        <v>513</v>
      </c>
      <c r="AT29" s="5"/>
      <c r="AU29" s="5"/>
      <c r="AV29" s="5">
        <v>104863</v>
      </c>
      <c r="AW29" s="5">
        <f t="shared" si="13"/>
        <v>104863</v>
      </c>
      <c r="AX29" s="5"/>
      <c r="AY29" s="5"/>
      <c r="AZ29" s="5">
        <v>4</v>
      </c>
      <c r="BA29" s="5">
        <f t="shared" si="14"/>
        <v>4</v>
      </c>
      <c r="BB29" s="5"/>
      <c r="BC29" s="5"/>
      <c r="BD29" s="5">
        <v>133942</v>
      </c>
      <c r="BE29" s="5">
        <f t="shared" si="1"/>
        <v>133942</v>
      </c>
      <c r="BF29" s="5"/>
      <c r="BG29" s="5"/>
      <c r="BH29" s="5">
        <v>316</v>
      </c>
      <c r="BI29" s="5">
        <f t="shared" si="15"/>
        <v>316</v>
      </c>
      <c r="BJ29" s="5"/>
      <c r="BK29" s="5"/>
      <c r="BL29" s="5">
        <v>56163</v>
      </c>
      <c r="BM29" s="5">
        <f t="shared" si="16"/>
        <v>56163</v>
      </c>
      <c r="BN29" s="5"/>
      <c r="BO29" s="5"/>
      <c r="BP29" s="5">
        <v>283</v>
      </c>
      <c r="BQ29" s="5">
        <f t="shared" si="17"/>
        <v>283</v>
      </c>
      <c r="BR29" s="5"/>
      <c r="BS29" s="5"/>
      <c r="BT29" s="5">
        <v>11022</v>
      </c>
      <c r="BU29" s="5">
        <f t="shared" si="18"/>
        <v>11022</v>
      </c>
      <c r="BV29" s="5"/>
      <c r="BW29" s="5"/>
      <c r="BX29" s="5">
        <v>5868</v>
      </c>
      <c r="BY29" s="5">
        <f t="shared" si="19"/>
        <v>5868</v>
      </c>
      <c r="BZ29" s="5"/>
      <c r="CA29" s="5"/>
      <c r="CB29" s="5">
        <v>19121</v>
      </c>
      <c r="CC29" s="5">
        <f t="shared" si="20"/>
        <v>19121</v>
      </c>
      <c r="CD29" s="5"/>
      <c r="CE29" s="5"/>
      <c r="CF29" s="5">
        <v>168315</v>
      </c>
      <c r="CG29" s="5">
        <f t="shared" si="4"/>
        <v>168315</v>
      </c>
      <c r="CH29" s="5"/>
      <c r="CI29" s="5"/>
      <c r="CJ29" s="5">
        <v>348468</v>
      </c>
      <c r="CK29" s="5">
        <f t="shared" si="21"/>
        <v>348468</v>
      </c>
      <c r="CL29" s="5"/>
      <c r="CM29" s="5"/>
      <c r="CN29" s="5">
        <v>15466</v>
      </c>
      <c r="CO29" s="5">
        <f t="shared" si="22"/>
        <v>15466</v>
      </c>
      <c r="CP29" s="5"/>
      <c r="CQ29" s="5"/>
      <c r="CR29" s="5">
        <v>17155</v>
      </c>
      <c r="CS29" s="5">
        <f t="shared" si="23"/>
        <v>17155</v>
      </c>
      <c r="CT29" s="5"/>
      <c r="CU29" s="5"/>
      <c r="CV29" s="5">
        <f>1156603-1217206</f>
        <v>-60603</v>
      </c>
      <c r="CW29" s="5">
        <f t="shared" si="44"/>
        <v>-60603</v>
      </c>
      <c r="CX29" s="5"/>
      <c r="CY29" s="5"/>
      <c r="CZ29" s="5">
        <f>205263-216019</f>
        <v>-10756</v>
      </c>
      <c r="DA29" s="5">
        <f t="shared" si="45"/>
        <v>-10756</v>
      </c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</row>
    <row r="30" spans="1:116" x14ac:dyDescent="0.2">
      <c r="A30" s="49">
        <v>45017</v>
      </c>
      <c r="C30" s="46">
        <v>0</v>
      </c>
      <c r="D30" s="46">
        <v>0</v>
      </c>
      <c r="E30" s="46">
        <v>5930000</v>
      </c>
      <c r="F30" s="46">
        <v>897741</v>
      </c>
      <c r="G30" s="46"/>
      <c r="H30" s="46">
        <v>464125</v>
      </c>
      <c r="I30" s="46"/>
      <c r="J30" s="46"/>
      <c r="K30" s="46">
        <f>C30+E30+G30</f>
        <v>5930000</v>
      </c>
      <c r="L30" s="46">
        <f t="shared" si="47"/>
        <v>1361866</v>
      </c>
      <c r="M30" s="46">
        <f t="shared" si="3"/>
        <v>7291866</v>
      </c>
      <c r="O30" s="44">
        <v>893756</v>
      </c>
      <c r="P30" s="44">
        <v>205262</v>
      </c>
      <c r="Q30" s="44">
        <f t="shared" si="0"/>
        <v>1099018</v>
      </c>
      <c r="S30" s="44">
        <f t="shared" si="46"/>
        <v>5036220</v>
      </c>
      <c r="T30" s="46">
        <f t="shared" si="24"/>
        <v>1156605</v>
      </c>
      <c r="U30" s="44">
        <f t="shared" si="6"/>
        <v>6192825</v>
      </c>
      <c r="W30" s="44">
        <v>229597</v>
      </c>
      <c r="X30" s="44">
        <v>54936</v>
      </c>
      <c r="Y30" s="44">
        <f t="shared" si="7"/>
        <v>284533</v>
      </c>
      <c r="AA30" s="44">
        <v>416040</v>
      </c>
      <c r="AB30" s="44">
        <v>99546</v>
      </c>
      <c r="AC30" s="44">
        <f t="shared" si="8"/>
        <v>515586</v>
      </c>
      <c r="AE30" s="44">
        <v>335231</v>
      </c>
      <c r="AF30" s="44">
        <v>80211</v>
      </c>
      <c r="AG30" s="44">
        <f t="shared" si="9"/>
        <v>415442</v>
      </c>
      <c r="AI30" s="44">
        <v>398389</v>
      </c>
      <c r="AJ30" s="44">
        <v>95322</v>
      </c>
      <c r="AK30" s="44">
        <f t="shared" si="10"/>
        <v>493711</v>
      </c>
      <c r="AM30" s="44">
        <v>23796</v>
      </c>
      <c r="AN30" s="44">
        <v>5694</v>
      </c>
      <c r="AO30" s="44">
        <f t="shared" si="11"/>
        <v>29490</v>
      </c>
      <c r="AQ30" s="44">
        <v>2142</v>
      </c>
      <c r="AR30" s="44">
        <v>513</v>
      </c>
      <c r="AS30" s="44">
        <f t="shared" si="12"/>
        <v>2655</v>
      </c>
      <c r="AT30" s="5"/>
      <c r="AU30" s="44">
        <v>438262</v>
      </c>
      <c r="AV30" s="44">
        <v>104863</v>
      </c>
      <c r="AW30" s="44">
        <f t="shared" si="13"/>
        <v>543125</v>
      </c>
      <c r="AX30" s="5"/>
      <c r="AY30" s="44">
        <v>16</v>
      </c>
      <c r="AZ30" s="44">
        <v>4</v>
      </c>
      <c r="BA30" s="44">
        <f t="shared" si="14"/>
        <v>20</v>
      </c>
      <c r="BB30" s="5"/>
      <c r="BC30" s="44">
        <v>559795</v>
      </c>
      <c r="BD30" s="44">
        <v>133942</v>
      </c>
      <c r="BE30" s="44">
        <f t="shared" si="1"/>
        <v>693737</v>
      </c>
      <c r="BF30" s="5"/>
      <c r="BG30" s="44">
        <v>1321</v>
      </c>
      <c r="BH30" s="44">
        <v>316</v>
      </c>
      <c r="BI30" s="44">
        <f t="shared" si="15"/>
        <v>1637</v>
      </c>
      <c r="BJ30" s="5"/>
      <c r="BK30" s="44">
        <v>234726</v>
      </c>
      <c r="BL30" s="44">
        <v>56163</v>
      </c>
      <c r="BM30" s="44">
        <f t="shared" si="16"/>
        <v>290889</v>
      </c>
      <c r="BN30" s="5"/>
      <c r="BO30" s="44">
        <v>1185</v>
      </c>
      <c r="BP30" s="44">
        <v>283</v>
      </c>
      <c r="BQ30" s="44">
        <f t="shared" si="17"/>
        <v>1468</v>
      </c>
      <c r="BR30" s="5"/>
      <c r="BS30" s="44">
        <v>46067</v>
      </c>
      <c r="BT30" s="44">
        <v>11022</v>
      </c>
      <c r="BU30" s="44">
        <f t="shared" si="18"/>
        <v>57089</v>
      </c>
      <c r="BV30" s="5"/>
      <c r="BW30" s="44">
        <v>24525</v>
      </c>
      <c r="BX30" s="44">
        <v>5868</v>
      </c>
      <c r="BY30" s="44">
        <f t="shared" si="19"/>
        <v>30393</v>
      </c>
      <c r="BZ30" s="5"/>
      <c r="CA30" s="44">
        <v>79915</v>
      </c>
      <c r="CB30" s="44">
        <v>19121</v>
      </c>
      <c r="CC30" s="44">
        <f t="shared" si="20"/>
        <v>99036</v>
      </c>
      <c r="CD30" s="5"/>
      <c r="CE30" s="44">
        <v>703452</v>
      </c>
      <c r="CF30" s="44">
        <v>168315</v>
      </c>
      <c r="CG30" s="44">
        <f t="shared" si="4"/>
        <v>871767</v>
      </c>
      <c r="CH30" s="5"/>
      <c r="CI30" s="44">
        <v>1456383</v>
      </c>
      <c r="CJ30" s="44">
        <v>348468</v>
      </c>
      <c r="CK30" s="44">
        <f t="shared" si="21"/>
        <v>1804851</v>
      </c>
      <c r="CL30" s="5"/>
      <c r="CM30" s="44">
        <v>64637</v>
      </c>
      <c r="CN30" s="44">
        <v>15466</v>
      </c>
      <c r="CO30" s="44">
        <f t="shared" si="22"/>
        <v>80103</v>
      </c>
      <c r="CP30" s="5"/>
      <c r="CQ30" s="44">
        <v>71697</v>
      </c>
      <c r="CR30" s="44">
        <v>17155</v>
      </c>
      <c r="CS30" s="44">
        <f t="shared" si="23"/>
        <v>88852</v>
      </c>
      <c r="CT30" s="5"/>
      <c r="CU30" s="44">
        <f>5036219-5087175</f>
        <v>-50956</v>
      </c>
      <c r="CV30" s="44">
        <f>1156603-1217206</f>
        <v>-60603</v>
      </c>
      <c r="CW30" s="44">
        <f t="shared" si="44"/>
        <v>-111559</v>
      </c>
      <c r="CX30" s="5"/>
      <c r="CY30" s="44">
        <f>893781-902825</f>
        <v>-9044</v>
      </c>
      <c r="CZ30" s="44">
        <f>205263-216019</f>
        <v>-10756</v>
      </c>
      <c r="DA30" s="44">
        <f t="shared" si="45"/>
        <v>-19800</v>
      </c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</row>
    <row r="31" spans="1:116" x14ac:dyDescent="0.2">
      <c r="A31" s="32">
        <v>45200</v>
      </c>
      <c r="D31" s="3">
        <v>0</v>
      </c>
      <c r="F31" s="3">
        <v>749491</v>
      </c>
      <c r="H31" s="3">
        <v>464125</v>
      </c>
      <c r="L31" s="3">
        <f t="shared" si="47"/>
        <v>1213616</v>
      </c>
      <c r="M31" s="3">
        <f t="shared" si="3"/>
        <v>1213616</v>
      </c>
      <c r="P31" s="5">
        <v>182919</v>
      </c>
      <c r="Q31" s="5">
        <f t="shared" si="0"/>
        <v>182919</v>
      </c>
      <c r="S31" s="5"/>
      <c r="T31" s="3">
        <f t="shared" si="24"/>
        <v>1030697.3692479999</v>
      </c>
      <c r="U31" s="5">
        <f t="shared" si="6"/>
        <v>1030697.3692479999</v>
      </c>
      <c r="W31" s="5"/>
      <c r="X31" s="5">
        <f>L31*$Y$6</f>
        <v>46518.0226416</v>
      </c>
      <c r="Y31" s="5">
        <f t="shared" si="7"/>
        <v>46518.0226416</v>
      </c>
      <c r="AB31" s="5">
        <f t="shared" si="26"/>
        <v>84292.548811199988</v>
      </c>
      <c r="AC31" s="5">
        <f t="shared" si="8"/>
        <v>84292.548811199988</v>
      </c>
      <c r="AF31" s="5">
        <f t="shared" si="27"/>
        <v>67920.140801599991</v>
      </c>
      <c r="AG31" s="5">
        <f t="shared" si="9"/>
        <v>67920.140801599991</v>
      </c>
      <c r="AJ31" s="5">
        <f t="shared" si="28"/>
        <v>80716.386543999994</v>
      </c>
      <c r="AK31" s="5">
        <f t="shared" si="10"/>
        <v>80716.386543999994</v>
      </c>
      <c r="AM31" s="5"/>
      <c r="AN31" s="5">
        <f t="shared" si="29"/>
        <v>4821.2109215999999</v>
      </c>
      <c r="AO31" s="5">
        <f t="shared" si="11"/>
        <v>4821.2109215999999</v>
      </c>
      <c r="AQ31" s="5"/>
      <c r="AR31" s="5">
        <f t="shared" si="30"/>
        <v>433.98908160000002</v>
      </c>
      <c r="AS31" s="5">
        <f t="shared" si="12"/>
        <v>433.98908160000002</v>
      </c>
      <c r="AT31" s="5"/>
      <c r="AU31" s="5"/>
      <c r="AV31" s="5">
        <f t="shared" si="31"/>
        <v>88794.94280959999</v>
      </c>
      <c r="AW31" s="5">
        <f t="shared" si="13"/>
        <v>88794.94280959999</v>
      </c>
      <c r="AX31" s="5"/>
      <c r="AY31" s="5"/>
      <c r="AZ31" s="5">
        <f t="shared" si="32"/>
        <v>3.1554016000000003</v>
      </c>
      <c r="BA31" s="5">
        <f t="shared" si="14"/>
        <v>3.1554016000000003</v>
      </c>
      <c r="BB31" s="5"/>
      <c r="BC31" s="5"/>
      <c r="BD31" s="5">
        <f t="shared" si="33"/>
        <v>113418.48328</v>
      </c>
      <c r="BE31" s="5">
        <f t="shared" si="1"/>
        <v>113418.48328</v>
      </c>
      <c r="BF31" s="5"/>
      <c r="BG31" s="5"/>
      <c r="BH31" s="5">
        <f t="shared" si="34"/>
        <v>267.602328</v>
      </c>
      <c r="BI31" s="5">
        <f t="shared" si="15"/>
        <v>267.602328</v>
      </c>
      <c r="BJ31" s="5"/>
      <c r="BK31" s="5"/>
      <c r="BL31" s="5">
        <f t="shared" si="35"/>
        <v>47557.120660799999</v>
      </c>
      <c r="BM31" s="5">
        <f t="shared" si="16"/>
        <v>47557.120660799999</v>
      </c>
      <c r="BN31" s="5"/>
      <c r="BO31" s="5"/>
      <c r="BP31" s="5">
        <f t="shared" si="36"/>
        <v>240.05324480000002</v>
      </c>
      <c r="BQ31" s="5">
        <f t="shared" si="17"/>
        <v>240.05324480000002</v>
      </c>
      <c r="BR31" s="5"/>
      <c r="BS31" s="5"/>
      <c r="BT31" s="5">
        <f t="shared" si="37"/>
        <v>9333.4352096000002</v>
      </c>
      <c r="BU31" s="5">
        <f t="shared" si="18"/>
        <v>9333.4352096000002</v>
      </c>
      <c r="BV31" s="5"/>
      <c r="BW31" s="5"/>
      <c r="BX31" s="5">
        <f t="shared" si="38"/>
        <v>4968.9079888000006</v>
      </c>
      <c r="BY31" s="5">
        <f t="shared" si="19"/>
        <v>4968.9079888000006</v>
      </c>
      <c r="BZ31" s="5"/>
      <c r="CA31" s="5"/>
      <c r="CB31" s="5">
        <f t="shared" si="39"/>
        <v>16191.3365024</v>
      </c>
      <c r="CC31" s="5">
        <f t="shared" si="20"/>
        <v>16191.3365024</v>
      </c>
      <c r="CD31" s="5"/>
      <c r="CE31" s="5"/>
      <c r="CF31" s="5">
        <f t="shared" si="40"/>
        <v>142524.27172320001</v>
      </c>
      <c r="CG31" s="5">
        <f t="shared" si="4"/>
        <v>142524.27172320001</v>
      </c>
      <c r="CH31" s="5"/>
      <c r="CI31" s="5"/>
      <c r="CJ31" s="5">
        <f t="shared" si="41"/>
        <v>295073.37569120002</v>
      </c>
      <c r="CK31" s="5">
        <f t="shared" si="21"/>
        <v>295073.37569120002</v>
      </c>
      <c r="CL31" s="5"/>
      <c r="CM31" s="5"/>
      <c r="CN31" s="5">
        <f t="shared" si="42"/>
        <v>13096.008894400002</v>
      </c>
      <c r="CO31" s="5">
        <f t="shared" si="22"/>
        <v>13096.008894400002</v>
      </c>
      <c r="CP31" s="5"/>
      <c r="CQ31" s="5"/>
      <c r="CR31" s="5">
        <f t="shared" si="43"/>
        <v>14526.376711999999</v>
      </c>
      <c r="CS31" s="5">
        <f t="shared" si="23"/>
        <v>14526.376711999999</v>
      </c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</row>
    <row r="32" spans="1:116" x14ac:dyDescent="0.2">
      <c r="A32" s="32">
        <v>45383</v>
      </c>
      <c r="C32" s="3">
        <v>0</v>
      </c>
      <c r="D32" s="3">
        <v>0</v>
      </c>
      <c r="E32" s="3">
        <v>10000</v>
      </c>
      <c r="F32" s="3">
        <v>749491</v>
      </c>
      <c r="G32" s="3">
        <v>4950000</v>
      </c>
      <c r="H32" s="3">
        <v>464125</v>
      </c>
      <c r="K32" s="3">
        <f>C32+E32+G32</f>
        <v>4960000</v>
      </c>
      <c r="L32" s="3">
        <f t="shared" si="47"/>
        <v>1213616</v>
      </c>
      <c r="M32" s="3">
        <f t="shared" si="3"/>
        <v>6173616</v>
      </c>
      <c r="O32" s="5">
        <v>747581</v>
      </c>
      <c r="P32" s="5">
        <v>182919</v>
      </c>
      <c r="Q32" s="5">
        <f t="shared" si="0"/>
        <v>930500</v>
      </c>
      <c r="S32" s="5">
        <f>W32+AA32+AE32+AI32+AM32+AQ32+AU32+AY32+BC32+BG32+BK32+BO32+BS32+BT140+BW32+CA32+CE32+CI32+CM32+CQ32+CU32</f>
        <v>4212418.88</v>
      </c>
      <c r="T32" s="3">
        <f t="shared" si="24"/>
        <v>1030697.3692479999</v>
      </c>
      <c r="U32" s="5">
        <f t="shared" si="6"/>
        <v>5243116.2492479999</v>
      </c>
      <c r="W32" s="5">
        <f>K32*$Y$6</f>
        <v>190117.296</v>
      </c>
      <c r="X32" s="5">
        <f t="shared" si="25"/>
        <v>46518.0226416</v>
      </c>
      <c r="Y32" s="5">
        <f t="shared" si="7"/>
        <v>236635.3186416</v>
      </c>
      <c r="AA32" s="5">
        <f>K32*$AC$6</f>
        <v>344500.272</v>
      </c>
      <c r="AB32" s="5">
        <f t="shared" si="26"/>
        <v>84292.548811199988</v>
      </c>
      <c r="AC32" s="5">
        <f t="shared" si="8"/>
        <v>428792.82081119996</v>
      </c>
      <c r="AE32" s="5">
        <f>K32*$AG$6</f>
        <v>277586.89600000001</v>
      </c>
      <c r="AF32" s="5">
        <f t="shared" si="27"/>
        <v>67920.140801599991</v>
      </c>
      <c r="AG32" s="5">
        <f t="shared" si="9"/>
        <v>345507.03680160001</v>
      </c>
      <c r="AI32" s="5">
        <f>K32*$AK$6</f>
        <v>329884.64</v>
      </c>
      <c r="AJ32" s="5">
        <f t="shared" si="28"/>
        <v>80716.386543999994</v>
      </c>
      <c r="AK32" s="5">
        <f t="shared" si="10"/>
        <v>410601.02654400002</v>
      </c>
      <c r="AM32" s="5">
        <f>K32*$AO$6</f>
        <v>19704.095999999998</v>
      </c>
      <c r="AN32" s="5">
        <f t="shared" si="29"/>
        <v>4821.2109215999999</v>
      </c>
      <c r="AO32" s="5">
        <f t="shared" si="11"/>
        <v>24525.306921599997</v>
      </c>
      <c r="AQ32" s="5">
        <f>K32*$AS$6</f>
        <v>1773.6960000000001</v>
      </c>
      <c r="AR32" s="5">
        <f t="shared" si="30"/>
        <v>433.98908160000002</v>
      </c>
      <c r="AS32" s="5">
        <f t="shared" si="12"/>
        <v>2207.6850816000001</v>
      </c>
      <c r="AT32" s="5"/>
      <c r="AU32" s="5">
        <f>K32*$AW$6</f>
        <v>362901.37599999999</v>
      </c>
      <c r="AV32" s="5">
        <f t="shared" si="31"/>
        <v>88794.94280959999</v>
      </c>
      <c r="AW32" s="5">
        <f t="shared" si="13"/>
        <v>451696.31880959996</v>
      </c>
      <c r="AX32" s="5"/>
      <c r="AY32" s="5">
        <f>K32*$BA$6</f>
        <v>12.896000000000001</v>
      </c>
      <c r="AZ32" s="5">
        <f t="shared" si="32"/>
        <v>3.1554016000000003</v>
      </c>
      <c r="BA32" s="5">
        <f t="shared" si="14"/>
        <v>16.051401600000002</v>
      </c>
      <c r="BB32" s="5"/>
      <c r="BC32" s="5">
        <f>K32*$BE$6</f>
        <v>463536.8</v>
      </c>
      <c r="BD32" s="5">
        <f t="shared" si="33"/>
        <v>113418.48328</v>
      </c>
      <c r="BE32" s="5">
        <f t="shared" si="1"/>
        <v>576955.28327999997</v>
      </c>
      <c r="BF32" s="5"/>
      <c r="BG32" s="5">
        <f>K32*$BI$6</f>
        <v>1093.68</v>
      </c>
      <c r="BH32" s="5">
        <f t="shared" si="34"/>
        <v>267.602328</v>
      </c>
      <c r="BI32" s="5">
        <f t="shared" si="15"/>
        <v>1361.282328</v>
      </c>
      <c r="BJ32" s="5"/>
      <c r="BK32" s="5">
        <f>K32*$BM$6</f>
        <v>194364.04800000001</v>
      </c>
      <c r="BL32" s="5">
        <f t="shared" si="35"/>
        <v>47557.120660799999</v>
      </c>
      <c r="BM32" s="5">
        <f t="shared" si="16"/>
        <v>241921.1686608</v>
      </c>
      <c r="BN32" s="5"/>
      <c r="BO32" s="5">
        <f>K32*$BQ$6</f>
        <v>981.08800000000008</v>
      </c>
      <c r="BP32" s="5">
        <f t="shared" si="36"/>
        <v>240.05324480000002</v>
      </c>
      <c r="BQ32" s="5">
        <f t="shared" si="17"/>
        <v>1221.1412448000001</v>
      </c>
      <c r="BR32" s="5"/>
      <c r="BS32" s="5">
        <f>K32*$BU$6</f>
        <v>38145.375999999997</v>
      </c>
      <c r="BT32" s="5">
        <f t="shared" si="37"/>
        <v>9333.4352096000002</v>
      </c>
      <c r="BU32" s="5">
        <f t="shared" si="18"/>
        <v>47478.811209599997</v>
      </c>
      <c r="BV32" s="5"/>
      <c r="BW32" s="5">
        <f>K32*$BY$6</f>
        <v>20307.728000000003</v>
      </c>
      <c r="BX32" s="5">
        <f t="shared" si="38"/>
        <v>4968.9079888000006</v>
      </c>
      <c r="BY32" s="5">
        <f t="shared" si="19"/>
        <v>25276.635988800004</v>
      </c>
      <c r="BZ32" s="5"/>
      <c r="CA32" s="5">
        <f>K32*$CC$6</f>
        <v>66173.343999999997</v>
      </c>
      <c r="CB32" s="5">
        <f t="shared" si="39"/>
        <v>16191.3365024</v>
      </c>
      <c r="CC32" s="5">
        <f t="shared" si="20"/>
        <v>82364.680502399991</v>
      </c>
      <c r="CD32" s="5"/>
      <c r="CE32" s="5">
        <f>K32*$CG$6</f>
        <v>582490.99200000009</v>
      </c>
      <c r="CF32" s="5">
        <f t="shared" si="40"/>
        <v>142524.27172320001</v>
      </c>
      <c r="CG32" s="5">
        <f t="shared" si="4"/>
        <v>725015.26372320007</v>
      </c>
      <c r="CH32" s="5"/>
      <c r="CI32" s="5">
        <f>K32*$CK$6</f>
        <v>1205953.0720000002</v>
      </c>
      <c r="CJ32" s="5">
        <f t="shared" si="41"/>
        <v>295073.37569120002</v>
      </c>
      <c r="CK32" s="5">
        <f t="shared" si="21"/>
        <v>1501026.4476912003</v>
      </c>
      <c r="CL32" s="5"/>
      <c r="CM32" s="5">
        <f>K32*$CO$6</f>
        <v>53522.864000000001</v>
      </c>
      <c r="CN32" s="5">
        <f t="shared" si="42"/>
        <v>13096.008894400002</v>
      </c>
      <c r="CO32" s="5">
        <f t="shared" si="22"/>
        <v>66618.872894400003</v>
      </c>
      <c r="CP32" s="5"/>
      <c r="CQ32" s="5">
        <f>K32*$CS$6</f>
        <v>59368.719999999994</v>
      </c>
      <c r="CR32" s="5">
        <f t="shared" si="43"/>
        <v>14526.376711999999</v>
      </c>
      <c r="CS32" s="5">
        <f t="shared" si="23"/>
        <v>73895.096711999999</v>
      </c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</row>
    <row r="33" spans="1:116" x14ac:dyDescent="0.2">
      <c r="A33" s="32">
        <v>45566</v>
      </c>
      <c r="D33" s="3">
        <v>0</v>
      </c>
      <c r="F33" s="3">
        <v>749341</v>
      </c>
      <c r="H33" s="3">
        <v>340375</v>
      </c>
      <c r="L33" s="3">
        <f t="shared" si="47"/>
        <v>1089716</v>
      </c>
      <c r="M33" s="3">
        <f t="shared" si="3"/>
        <v>1089716</v>
      </c>
      <c r="P33" s="5">
        <v>164244</v>
      </c>
      <c r="Q33" s="5">
        <f t="shared" si="0"/>
        <v>164244</v>
      </c>
      <c r="S33" s="5"/>
      <c r="T33" s="3">
        <f t="shared" si="24"/>
        <v>925471.82504799985</v>
      </c>
      <c r="U33" s="5">
        <f t="shared" si="6"/>
        <v>925471.82504799985</v>
      </c>
      <c r="W33" s="5"/>
      <c r="X33" s="5">
        <f t="shared" si="25"/>
        <v>41768.923251599997</v>
      </c>
      <c r="Y33" s="5">
        <f t="shared" si="7"/>
        <v>41768.923251599997</v>
      </c>
      <c r="AB33" s="5">
        <f t="shared" si="26"/>
        <v>75686.987581199995</v>
      </c>
      <c r="AC33" s="5">
        <f t="shared" si="8"/>
        <v>75686.987581199995</v>
      </c>
      <c r="AF33" s="5">
        <f t="shared" si="27"/>
        <v>60986.064911599999</v>
      </c>
      <c r="AG33" s="5">
        <f t="shared" si="9"/>
        <v>60986.064911599999</v>
      </c>
      <c r="AJ33" s="5">
        <f t="shared" si="28"/>
        <v>72475.921443999992</v>
      </c>
      <c r="AK33" s="5">
        <f t="shared" si="10"/>
        <v>72475.921443999992</v>
      </c>
      <c r="AM33" s="5"/>
      <c r="AN33" s="5">
        <f t="shared" si="29"/>
        <v>4329.0057815999999</v>
      </c>
      <c r="AO33" s="5">
        <f t="shared" si="11"/>
        <v>4329.0057815999999</v>
      </c>
      <c r="AQ33" s="5"/>
      <c r="AR33" s="5">
        <f t="shared" si="30"/>
        <v>389.6824416</v>
      </c>
      <c r="AS33" s="5">
        <f t="shared" si="12"/>
        <v>389.6824416</v>
      </c>
      <c r="AT33" s="5"/>
      <c r="AU33" s="5"/>
      <c r="AV33" s="5">
        <f t="shared" si="31"/>
        <v>79729.724969599993</v>
      </c>
      <c r="AW33" s="5">
        <f t="shared" si="13"/>
        <v>79729.724969599993</v>
      </c>
      <c r="AX33" s="5"/>
      <c r="AY33" s="5"/>
      <c r="AZ33" s="5">
        <f t="shared" si="32"/>
        <v>2.8332616000000002</v>
      </c>
      <c r="BA33" s="5">
        <f t="shared" si="14"/>
        <v>2.8332616000000002</v>
      </c>
      <c r="BB33" s="5"/>
      <c r="BC33" s="5"/>
      <c r="BD33" s="5">
        <f t="shared" si="33"/>
        <v>101839.40878</v>
      </c>
      <c r="BE33" s="5">
        <f t="shared" si="1"/>
        <v>101839.40878</v>
      </c>
      <c r="BF33" s="5"/>
      <c r="BG33" s="5"/>
      <c r="BH33" s="5">
        <f t="shared" si="34"/>
        <v>240.28237799999999</v>
      </c>
      <c r="BI33" s="5">
        <f t="shared" si="15"/>
        <v>240.28237799999999</v>
      </c>
      <c r="BJ33" s="5"/>
      <c r="BK33" s="5"/>
      <c r="BL33" s="5">
        <f t="shared" si="35"/>
        <v>42701.938090800002</v>
      </c>
      <c r="BM33" s="5">
        <f t="shared" si="16"/>
        <v>42701.938090800002</v>
      </c>
      <c r="BN33" s="5"/>
      <c r="BO33" s="5"/>
      <c r="BP33" s="5">
        <f t="shared" si="36"/>
        <v>215.54582480000002</v>
      </c>
      <c r="BQ33" s="5">
        <f t="shared" si="17"/>
        <v>215.54582480000002</v>
      </c>
      <c r="BR33" s="5"/>
      <c r="BS33" s="5"/>
      <c r="BT33" s="5">
        <f t="shared" si="37"/>
        <v>8380.5698695999999</v>
      </c>
      <c r="BU33" s="5">
        <f t="shared" si="18"/>
        <v>8380.5698695999999</v>
      </c>
      <c r="BV33" s="5"/>
      <c r="BW33" s="5"/>
      <c r="BX33" s="5">
        <f t="shared" si="38"/>
        <v>4461.6242188000006</v>
      </c>
      <c r="BY33" s="5">
        <f t="shared" si="19"/>
        <v>4461.6242188000006</v>
      </c>
      <c r="BZ33" s="5"/>
      <c r="CA33" s="5"/>
      <c r="CB33" s="5">
        <f t="shared" si="39"/>
        <v>14538.3370424</v>
      </c>
      <c r="CC33" s="5">
        <f t="shared" si="20"/>
        <v>14538.3370424</v>
      </c>
      <c r="CD33" s="5"/>
      <c r="CE33" s="5"/>
      <c r="CF33" s="5">
        <f t="shared" si="40"/>
        <v>127973.7406932</v>
      </c>
      <c r="CG33" s="5">
        <f t="shared" si="4"/>
        <v>127973.7406932</v>
      </c>
      <c r="CH33" s="5"/>
      <c r="CI33" s="5"/>
      <c r="CJ33" s="5">
        <f t="shared" si="41"/>
        <v>264948.86246119998</v>
      </c>
      <c r="CK33" s="5">
        <f t="shared" si="21"/>
        <v>264948.86246119998</v>
      </c>
      <c r="CL33" s="5"/>
      <c r="CM33" s="5"/>
      <c r="CN33" s="5">
        <f t="shared" si="42"/>
        <v>11759.016384400002</v>
      </c>
      <c r="CO33" s="5">
        <f t="shared" si="22"/>
        <v>11759.016384400002</v>
      </c>
      <c r="CP33" s="5"/>
      <c r="CQ33" s="5"/>
      <c r="CR33" s="5">
        <f t="shared" si="43"/>
        <v>13043.355662</v>
      </c>
      <c r="CS33" s="5">
        <f t="shared" si="23"/>
        <v>13043.355662</v>
      </c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</row>
    <row r="34" spans="1:116" x14ac:dyDescent="0.2">
      <c r="A34" s="32">
        <v>45748</v>
      </c>
      <c r="C34" s="3">
        <v>0</v>
      </c>
      <c r="D34" s="3">
        <v>0</v>
      </c>
      <c r="E34" s="3">
        <v>6410000</v>
      </c>
      <c r="F34" s="3">
        <v>749341</v>
      </c>
      <c r="H34" s="3">
        <v>340375</v>
      </c>
      <c r="K34" s="3">
        <f>C34+E34+G34</f>
        <v>6410000</v>
      </c>
      <c r="L34" s="3">
        <f t="shared" si="47"/>
        <v>1089716</v>
      </c>
      <c r="M34" s="3">
        <f t="shared" si="3"/>
        <v>7499716</v>
      </c>
      <c r="O34" s="5">
        <v>966128</v>
      </c>
      <c r="P34" s="5">
        <v>164244</v>
      </c>
      <c r="Q34" s="5">
        <f t="shared" si="0"/>
        <v>1130372</v>
      </c>
      <c r="S34" s="5">
        <f>W34+AA34+AE34+AI34+AM34+AQ34+AU34+AY34+BC34+BG34+BK34+BO34+BS34+BT142+BW34+CA34+CE34+CI34+CM34+CQ34+CU34</f>
        <v>5443871.9799999995</v>
      </c>
      <c r="T34" s="3">
        <f t="shared" si="24"/>
        <v>925471.82504799985</v>
      </c>
      <c r="U34" s="5">
        <f t="shared" si="6"/>
        <v>6369343.8050479991</v>
      </c>
      <c r="W34" s="5">
        <f>K34*$Y$6</f>
        <v>245695.94099999999</v>
      </c>
      <c r="X34" s="5">
        <f t="shared" si="25"/>
        <v>41768.923251599997</v>
      </c>
      <c r="Y34" s="5">
        <f t="shared" si="7"/>
        <v>287464.8642516</v>
      </c>
      <c r="AA34" s="5">
        <f>K34*$AC$6</f>
        <v>445211.03699999995</v>
      </c>
      <c r="AB34" s="5">
        <f t="shared" si="26"/>
        <v>75686.987581199995</v>
      </c>
      <c r="AC34" s="5">
        <f t="shared" si="8"/>
        <v>520898.02458119998</v>
      </c>
      <c r="AE34" s="5">
        <f>K34*$AG$6</f>
        <v>358736.29099999997</v>
      </c>
      <c r="AF34" s="5">
        <f t="shared" si="27"/>
        <v>60986.064911599999</v>
      </c>
      <c r="AG34" s="5">
        <f t="shared" si="9"/>
        <v>419722.35591159994</v>
      </c>
      <c r="AI34" s="5">
        <f>K34*$AK$6</f>
        <v>426322.69</v>
      </c>
      <c r="AJ34" s="5">
        <f t="shared" si="28"/>
        <v>72475.921443999992</v>
      </c>
      <c r="AK34" s="5">
        <f t="shared" si="10"/>
        <v>498798.61144399998</v>
      </c>
      <c r="AM34" s="5">
        <f>K34*$AO$6</f>
        <v>25464.365999999998</v>
      </c>
      <c r="AN34" s="5">
        <f t="shared" si="29"/>
        <v>4329.0057815999999</v>
      </c>
      <c r="AO34" s="5">
        <f t="shared" si="11"/>
        <v>29793.371781599999</v>
      </c>
      <c r="AQ34" s="5">
        <f>K34*$AS$6</f>
        <v>2292.2159999999999</v>
      </c>
      <c r="AR34" s="5">
        <f t="shared" si="30"/>
        <v>389.6824416</v>
      </c>
      <c r="AS34" s="5">
        <f t="shared" si="12"/>
        <v>2681.8984415999998</v>
      </c>
      <c r="AT34" s="5"/>
      <c r="AU34" s="5">
        <f>K34*$AW$6</f>
        <v>468991.49599999998</v>
      </c>
      <c r="AV34" s="5">
        <f t="shared" si="31"/>
        <v>79729.724969599993</v>
      </c>
      <c r="AW34" s="5">
        <f t="shared" si="13"/>
        <v>548721.22096960002</v>
      </c>
      <c r="AX34" s="5"/>
      <c r="AY34" s="5">
        <f>K34*$BA$6</f>
        <v>16.666</v>
      </c>
      <c r="AZ34" s="5">
        <f t="shared" si="32"/>
        <v>2.8332616000000002</v>
      </c>
      <c r="BA34" s="5">
        <f t="shared" si="14"/>
        <v>19.499261600000001</v>
      </c>
      <c r="BB34" s="5"/>
      <c r="BC34" s="5">
        <f>K34*$BE$6</f>
        <v>599046.54999999993</v>
      </c>
      <c r="BD34" s="5">
        <f t="shared" si="33"/>
        <v>101839.40878</v>
      </c>
      <c r="BE34" s="5">
        <f t="shared" si="1"/>
        <v>700885.95877999999</v>
      </c>
      <c r="BF34" s="5"/>
      <c r="BG34" s="5">
        <f>K34*$BI$6</f>
        <v>1413.405</v>
      </c>
      <c r="BH34" s="5">
        <f t="shared" si="34"/>
        <v>240.28237799999999</v>
      </c>
      <c r="BI34" s="5">
        <f t="shared" si="15"/>
        <v>1653.6873780000001</v>
      </c>
      <c r="BJ34" s="5"/>
      <c r="BK34" s="5">
        <f>K34*$BM$6</f>
        <v>251184.18299999999</v>
      </c>
      <c r="BL34" s="5">
        <f t="shared" si="35"/>
        <v>42701.938090800002</v>
      </c>
      <c r="BM34" s="5">
        <f t="shared" si="16"/>
        <v>293886.12109079998</v>
      </c>
      <c r="BN34" s="5"/>
      <c r="BO34" s="5">
        <f>K34*$BQ$6</f>
        <v>1267.8980000000001</v>
      </c>
      <c r="BP34" s="5">
        <f t="shared" si="36"/>
        <v>215.54582480000002</v>
      </c>
      <c r="BQ34" s="5">
        <f t="shared" si="17"/>
        <v>1483.4438248000001</v>
      </c>
      <c r="BR34" s="5"/>
      <c r="BS34" s="5">
        <f>K34*$BU$6</f>
        <v>49296.745999999999</v>
      </c>
      <c r="BT34" s="5">
        <f t="shared" si="37"/>
        <v>8380.5698695999999</v>
      </c>
      <c r="BU34" s="5">
        <f t="shared" si="18"/>
        <v>57677.315869600003</v>
      </c>
      <c r="BV34" s="5"/>
      <c r="BW34" s="5">
        <f>K34*$BY$6</f>
        <v>26244.463000000003</v>
      </c>
      <c r="BX34" s="5">
        <f t="shared" si="38"/>
        <v>4461.6242188000006</v>
      </c>
      <c r="BY34" s="5">
        <f t="shared" si="19"/>
        <v>30706.087218800003</v>
      </c>
      <c r="BZ34" s="5"/>
      <c r="CA34" s="5">
        <f>K34*$CC$6</f>
        <v>85518.373999999996</v>
      </c>
      <c r="CB34" s="5">
        <f t="shared" si="39"/>
        <v>14538.3370424</v>
      </c>
      <c r="CC34" s="5">
        <f t="shared" si="20"/>
        <v>100056.7110424</v>
      </c>
      <c r="CD34" s="5"/>
      <c r="CE34" s="5">
        <f>K34*$CG$6</f>
        <v>752775.65700000001</v>
      </c>
      <c r="CF34" s="5">
        <f t="shared" si="40"/>
        <v>127973.7406932</v>
      </c>
      <c r="CG34" s="5">
        <f t="shared" si="4"/>
        <v>880749.39769320004</v>
      </c>
      <c r="CH34" s="5"/>
      <c r="CI34" s="5">
        <f>K34*$CK$6</f>
        <v>1558499.8370000001</v>
      </c>
      <c r="CJ34" s="5">
        <f t="shared" si="41"/>
        <v>264948.86246119998</v>
      </c>
      <c r="CK34" s="5">
        <f t="shared" si="21"/>
        <v>1823448.6994612</v>
      </c>
      <c r="CL34" s="5"/>
      <c r="CM34" s="5">
        <f>K34*$CO$6</f>
        <v>69169.669000000009</v>
      </c>
      <c r="CN34" s="5">
        <f t="shared" si="42"/>
        <v>11759.016384400002</v>
      </c>
      <c r="CO34" s="5">
        <f t="shared" si="22"/>
        <v>80928.685384400014</v>
      </c>
      <c r="CP34" s="5"/>
      <c r="CQ34" s="5">
        <f>K34*$CS$6</f>
        <v>76724.494999999995</v>
      </c>
      <c r="CR34" s="5">
        <f t="shared" si="43"/>
        <v>13043.355662</v>
      </c>
      <c r="CS34" s="5">
        <f t="shared" si="23"/>
        <v>89767.850661999997</v>
      </c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</row>
    <row r="35" spans="1:116" x14ac:dyDescent="0.2">
      <c r="A35" s="32">
        <v>45931</v>
      </c>
      <c r="D35" s="3">
        <v>0</v>
      </c>
      <c r="F35" s="3">
        <v>589091</v>
      </c>
      <c r="H35" s="3">
        <v>340375</v>
      </c>
      <c r="L35" s="3">
        <f t="shared" si="47"/>
        <v>929466</v>
      </c>
      <c r="M35" s="3">
        <f t="shared" si="3"/>
        <v>929466</v>
      </c>
      <c r="P35" s="5">
        <v>140091</v>
      </c>
      <c r="Q35" s="5">
        <f t="shared" si="0"/>
        <v>140091</v>
      </c>
      <c r="S35" s="5"/>
      <c r="T35" s="3">
        <f t="shared" si="24"/>
        <v>789375.02554800012</v>
      </c>
      <c r="U35" s="5">
        <f t="shared" si="6"/>
        <v>789375.02554800012</v>
      </c>
      <c r="W35" s="5"/>
      <c r="X35" s="5">
        <f t="shared" si="25"/>
        <v>35626.524726600001</v>
      </c>
      <c r="Y35" s="5">
        <f t="shared" si="7"/>
        <v>35626.524726600001</v>
      </c>
      <c r="AB35" s="5">
        <f t="shared" si="26"/>
        <v>64556.711656199994</v>
      </c>
      <c r="AC35" s="5">
        <f t="shared" si="8"/>
        <v>64556.711656199994</v>
      </c>
      <c r="AF35" s="5">
        <f t="shared" si="27"/>
        <v>52017.657636599994</v>
      </c>
      <c r="AG35" s="5">
        <f t="shared" si="9"/>
        <v>52017.657636599994</v>
      </c>
      <c r="AJ35" s="5">
        <f t="shared" si="28"/>
        <v>61817.854194</v>
      </c>
      <c r="AK35" s="5">
        <f t="shared" si="10"/>
        <v>61817.854194</v>
      </c>
      <c r="AM35" s="5"/>
      <c r="AN35" s="5">
        <f t="shared" si="29"/>
        <v>3692.3966315999996</v>
      </c>
      <c r="AO35" s="5">
        <f t="shared" si="11"/>
        <v>3692.3966315999996</v>
      </c>
      <c r="AQ35" s="5"/>
      <c r="AR35" s="5">
        <f t="shared" si="30"/>
        <v>332.37704160000004</v>
      </c>
      <c r="AS35" s="5">
        <f t="shared" si="12"/>
        <v>332.37704160000004</v>
      </c>
      <c r="AT35" s="5"/>
      <c r="AU35" s="5"/>
      <c r="AV35" s="5">
        <f t="shared" si="31"/>
        <v>68004.937569599992</v>
      </c>
      <c r="AW35" s="5">
        <f t="shared" si="13"/>
        <v>68004.937569599992</v>
      </c>
      <c r="AX35" s="5"/>
      <c r="AY35" s="5"/>
      <c r="AZ35" s="5">
        <f t="shared" si="32"/>
        <v>2.4166116</v>
      </c>
      <c r="BA35" s="5">
        <f t="shared" si="14"/>
        <v>2.4166116</v>
      </c>
      <c r="BB35" s="5"/>
      <c r="BC35" s="5"/>
      <c r="BD35" s="5">
        <f t="shared" si="33"/>
        <v>86863.245029999991</v>
      </c>
      <c r="BE35" s="5">
        <f t="shared" si="1"/>
        <v>86863.245029999991</v>
      </c>
      <c r="BF35" s="5"/>
      <c r="BG35" s="5"/>
      <c r="BH35" s="5">
        <f t="shared" si="34"/>
        <v>204.94725299999999</v>
      </c>
      <c r="BI35" s="5">
        <f t="shared" si="15"/>
        <v>204.94725299999999</v>
      </c>
      <c r="BJ35" s="5"/>
      <c r="BK35" s="5"/>
      <c r="BL35" s="5">
        <f t="shared" si="35"/>
        <v>36422.333515799997</v>
      </c>
      <c r="BM35" s="5">
        <f t="shared" si="16"/>
        <v>36422.333515799997</v>
      </c>
      <c r="BN35" s="5"/>
      <c r="BO35" s="5"/>
      <c r="BP35" s="5">
        <f t="shared" si="36"/>
        <v>183.84837480000002</v>
      </c>
      <c r="BQ35" s="5">
        <f t="shared" si="17"/>
        <v>183.84837480000002</v>
      </c>
      <c r="BR35" s="5"/>
      <c r="BS35" s="5"/>
      <c r="BT35" s="5">
        <f t="shared" si="37"/>
        <v>7148.1512195999994</v>
      </c>
      <c r="BU35" s="5">
        <f t="shared" si="18"/>
        <v>7148.1512195999994</v>
      </c>
      <c r="BV35" s="5"/>
      <c r="BW35" s="5"/>
      <c r="BX35" s="5">
        <f t="shared" si="38"/>
        <v>3805.5126438000002</v>
      </c>
      <c r="BY35" s="5">
        <f t="shared" si="19"/>
        <v>3805.5126438000002</v>
      </c>
      <c r="BZ35" s="5"/>
      <c r="CA35" s="5"/>
      <c r="CB35" s="5">
        <f t="shared" si="39"/>
        <v>12400.377692399999</v>
      </c>
      <c r="CC35" s="5">
        <f t="shared" si="20"/>
        <v>12400.377692399999</v>
      </c>
      <c r="CD35" s="5"/>
      <c r="CE35" s="5"/>
      <c r="CF35" s="5">
        <f t="shared" si="40"/>
        <v>109154.34926820001</v>
      </c>
      <c r="CG35" s="5">
        <f t="shared" si="4"/>
        <v>109154.34926820001</v>
      </c>
      <c r="CH35" s="5"/>
      <c r="CI35" s="5"/>
      <c r="CJ35" s="5">
        <f t="shared" si="41"/>
        <v>225986.36653620002</v>
      </c>
      <c r="CK35" s="5">
        <f t="shared" si="21"/>
        <v>225986.36653620002</v>
      </c>
      <c r="CL35" s="5"/>
      <c r="CM35" s="5"/>
      <c r="CN35" s="5">
        <f t="shared" si="42"/>
        <v>10029.7746594</v>
      </c>
      <c r="CO35" s="5">
        <f t="shared" si="22"/>
        <v>10029.7746594</v>
      </c>
      <c r="CP35" s="5"/>
      <c r="CQ35" s="5"/>
      <c r="CR35" s="5">
        <f t="shared" si="43"/>
        <v>11125.243286999999</v>
      </c>
      <c r="CS35" s="5">
        <f t="shared" si="23"/>
        <v>11125.243286999999</v>
      </c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</row>
    <row r="36" spans="1:116" x14ac:dyDescent="0.2">
      <c r="A36" s="32">
        <v>46113</v>
      </c>
      <c r="C36" s="3">
        <v>0</v>
      </c>
      <c r="D36" s="3">
        <v>0</v>
      </c>
      <c r="E36" s="3">
        <f>6735000</f>
        <v>6735000</v>
      </c>
      <c r="F36" s="3">
        <f>589091-589091+263941</f>
        <v>263941</v>
      </c>
      <c r="H36" s="3">
        <v>340375</v>
      </c>
      <c r="K36" s="3">
        <f>C36+E36+G36</f>
        <v>6735000</v>
      </c>
      <c r="L36" s="3">
        <f>D36+F36+H36</f>
        <v>604316</v>
      </c>
      <c r="M36" s="3">
        <f t="shared" si="3"/>
        <v>7339316</v>
      </c>
      <c r="O36" s="5">
        <v>1015113</v>
      </c>
      <c r="P36" s="5">
        <v>91083.716152000008</v>
      </c>
      <c r="Q36" s="5">
        <f t="shared" si="0"/>
        <v>1106196.716152</v>
      </c>
      <c r="S36" s="5">
        <f>W36+AA36+AE36+AI36+AM36+AQ36+AU36+AY36+BC36+BG36+BK36+BO36+BS36+BT144+BW36+CA36+CE36+CI36+CM36+CQ36+CU36</f>
        <v>5719887.3300000001</v>
      </c>
      <c r="T36" s="3">
        <f t="shared" si="24"/>
        <v>513232.28384799993</v>
      </c>
      <c r="U36" s="5">
        <f t="shared" si="6"/>
        <v>6233119.6138479998</v>
      </c>
      <c r="W36" s="5">
        <f>K36*$Y$6</f>
        <v>258153.22349999999</v>
      </c>
      <c r="X36" s="5">
        <f t="shared" si="25"/>
        <v>23163.4927116</v>
      </c>
      <c r="Y36" s="5">
        <f t="shared" si="7"/>
        <v>281316.7162116</v>
      </c>
      <c r="AA36" s="5">
        <f>K36*$AC$6</f>
        <v>467784.13949999999</v>
      </c>
      <c r="AB36" s="5">
        <f t="shared" si="26"/>
        <v>41973.190801199999</v>
      </c>
      <c r="AC36" s="5">
        <f t="shared" si="8"/>
        <v>509757.33030119998</v>
      </c>
      <c r="AE36" s="5">
        <f>K36*$AG$6</f>
        <v>376924.9485</v>
      </c>
      <c r="AF36" s="5">
        <f t="shared" si="27"/>
        <v>33820.605371599995</v>
      </c>
      <c r="AG36" s="5">
        <f t="shared" si="9"/>
        <v>410745.55387160002</v>
      </c>
      <c r="AI36" s="5">
        <f>K36*$AK$6</f>
        <v>447938.11499999999</v>
      </c>
      <c r="AJ36" s="5">
        <f t="shared" si="28"/>
        <v>40192.452843999999</v>
      </c>
      <c r="AK36" s="5">
        <f t="shared" si="10"/>
        <v>488130.567844</v>
      </c>
      <c r="AM36" s="5">
        <f>K36*$AO$6</f>
        <v>26755.460999999999</v>
      </c>
      <c r="AN36" s="5">
        <f t="shared" si="29"/>
        <v>2400.7057415999998</v>
      </c>
      <c r="AO36" s="5">
        <f t="shared" si="11"/>
        <v>29156.166741599998</v>
      </c>
      <c r="AQ36" s="5">
        <f>K36*$AS$6</f>
        <v>2408.4360000000001</v>
      </c>
      <c r="AR36" s="5">
        <f t="shared" si="30"/>
        <v>216.10340160000001</v>
      </c>
      <c r="AS36" s="5">
        <f t="shared" si="12"/>
        <v>2624.5394016</v>
      </c>
      <c r="AT36" s="5"/>
      <c r="AU36" s="5">
        <f>K36*$AW$6</f>
        <v>492770.31599999999</v>
      </c>
      <c r="AV36" s="5">
        <f t="shared" si="31"/>
        <v>44215.142729599997</v>
      </c>
      <c r="AW36" s="5">
        <f t="shared" si="13"/>
        <v>536985.45872959995</v>
      </c>
      <c r="AX36" s="5"/>
      <c r="AY36" s="5">
        <f>K36*$BA$6</f>
        <v>17.510999999999999</v>
      </c>
      <c r="AZ36" s="5">
        <f t="shared" si="32"/>
        <v>1.5712216000000001</v>
      </c>
      <c r="BA36" s="5">
        <f t="shared" si="14"/>
        <v>19.0822216</v>
      </c>
      <c r="BB36" s="5"/>
      <c r="BC36" s="5">
        <f>K36*$BE$6</f>
        <v>629419.42499999993</v>
      </c>
      <c r="BD36" s="5">
        <f t="shared" si="33"/>
        <v>56476.351779999997</v>
      </c>
      <c r="BE36" s="5">
        <f t="shared" si="1"/>
        <v>685895.77677999996</v>
      </c>
      <c r="BF36" s="5"/>
      <c r="BG36" s="5">
        <f>K36*$BI$6</f>
        <v>1485.0674999999999</v>
      </c>
      <c r="BH36" s="5">
        <f t="shared" si="34"/>
        <v>133.251678</v>
      </c>
      <c r="BI36" s="5">
        <f t="shared" si="15"/>
        <v>1618.319178</v>
      </c>
      <c r="BJ36" s="5"/>
      <c r="BK36" s="5">
        <f>K36*$BM$6</f>
        <v>263919.73050000001</v>
      </c>
      <c r="BL36" s="5">
        <f t="shared" si="35"/>
        <v>23680.9080708</v>
      </c>
      <c r="BM36" s="5">
        <f t="shared" si="16"/>
        <v>287600.63857080002</v>
      </c>
      <c r="BN36" s="5"/>
      <c r="BO36" s="5">
        <f>K36*$BQ$6</f>
        <v>1332.183</v>
      </c>
      <c r="BP36" s="5">
        <f t="shared" si="36"/>
        <v>119.53370480000001</v>
      </c>
      <c r="BQ36" s="5">
        <f t="shared" si="17"/>
        <v>1451.7167048000001</v>
      </c>
      <c r="BR36" s="5"/>
      <c r="BS36" s="5">
        <f>K36*$BU$6</f>
        <v>51796.190999999999</v>
      </c>
      <c r="BT36" s="5">
        <f t="shared" si="37"/>
        <v>4647.5526295999998</v>
      </c>
      <c r="BU36" s="5">
        <f t="shared" si="18"/>
        <v>56443.743629600001</v>
      </c>
      <c r="BV36" s="5"/>
      <c r="BW36" s="5">
        <f>K36*$BY$6</f>
        <v>27575.110500000003</v>
      </c>
      <c r="BX36" s="5">
        <f t="shared" si="38"/>
        <v>2474.2509988000002</v>
      </c>
      <c r="BY36" s="5">
        <f t="shared" si="19"/>
        <v>30049.361498800004</v>
      </c>
      <c r="BZ36" s="5"/>
      <c r="CA36" s="5">
        <f>K36*$CC$6</f>
        <v>89854.328999999998</v>
      </c>
      <c r="CB36" s="5">
        <f t="shared" si="39"/>
        <v>8062.4214824000001</v>
      </c>
      <c r="CC36" s="5">
        <f t="shared" si="20"/>
        <v>97916.750482399992</v>
      </c>
      <c r="CD36" s="5"/>
      <c r="CE36" s="5">
        <f>K36*$CG$6</f>
        <v>790942.90950000007</v>
      </c>
      <c r="CF36" s="5">
        <f t="shared" si="40"/>
        <v>70969.481113200003</v>
      </c>
      <c r="CG36" s="5">
        <f t="shared" si="4"/>
        <v>861912.39061320003</v>
      </c>
      <c r="CH36" s="5"/>
      <c r="CI36" s="5">
        <f>K36*$CK$6</f>
        <v>1637518.9395000001</v>
      </c>
      <c r="CJ36" s="5">
        <f t="shared" si="41"/>
        <v>146930.79368120001</v>
      </c>
      <c r="CK36" s="5">
        <f t="shared" si="21"/>
        <v>1784449.7331812</v>
      </c>
      <c r="CL36" s="5"/>
      <c r="CM36" s="5">
        <f>K36*$CO$6</f>
        <v>72676.711500000005</v>
      </c>
      <c r="CN36" s="5">
        <f t="shared" si="42"/>
        <v>6521.1135244000006</v>
      </c>
      <c r="CO36" s="5">
        <f t="shared" si="22"/>
        <v>79197.825024400008</v>
      </c>
      <c r="CP36" s="5"/>
      <c r="CQ36" s="5">
        <f>K36*$CS$6</f>
        <v>80614.58249999999</v>
      </c>
      <c r="CR36" s="5">
        <f t="shared" si="43"/>
        <v>7233.3603619999994</v>
      </c>
      <c r="CS36" s="5">
        <f t="shared" si="23"/>
        <v>87847.942861999996</v>
      </c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</row>
    <row r="37" spans="1:116" x14ac:dyDescent="0.2">
      <c r="A37" s="32">
        <v>46296</v>
      </c>
      <c r="D37" s="3">
        <v>0</v>
      </c>
      <c r="F37" s="3">
        <v>95565.625</v>
      </c>
      <c r="H37" s="3">
        <v>340375</v>
      </c>
      <c r="J37" s="3">
        <v>425550</v>
      </c>
      <c r="L37" s="3">
        <f>D37+F37+H37+J37</f>
        <v>861490.625</v>
      </c>
      <c r="M37" s="3">
        <f t="shared" si="3"/>
        <v>861490.625</v>
      </c>
      <c r="P37" s="5">
        <v>129845.58998124998</v>
      </c>
      <c r="Q37" s="5">
        <f t="shared" si="0"/>
        <v>129845.58998124998</v>
      </c>
      <c r="S37" s="5"/>
      <c r="T37" s="3">
        <f t="shared" si="24"/>
        <v>731645.03501875012</v>
      </c>
      <c r="U37" s="5">
        <f t="shared" si="6"/>
        <v>731645.03501875012</v>
      </c>
      <c r="W37" s="5"/>
      <c r="X37" s="5">
        <f t="shared" si="25"/>
        <v>33021.021805312499</v>
      </c>
      <c r="Y37" s="5">
        <f t="shared" si="7"/>
        <v>33021.021805312499</v>
      </c>
      <c r="AB37" s="5">
        <f t="shared" si="26"/>
        <v>59835.434402812498</v>
      </c>
      <c r="AC37" s="5">
        <f t="shared" si="8"/>
        <v>59835.434402812498</v>
      </c>
      <c r="AF37" s="5">
        <f t="shared" si="27"/>
        <v>48213.408977187501</v>
      </c>
      <c r="AG37" s="5">
        <f t="shared" si="9"/>
        <v>48213.408977187501</v>
      </c>
      <c r="AJ37" s="5">
        <f t="shared" si="28"/>
        <v>57296.879978124998</v>
      </c>
      <c r="AK37" s="5">
        <f t="shared" si="10"/>
        <v>57296.879978124998</v>
      </c>
      <c r="AM37" s="5"/>
      <c r="AN37" s="5">
        <f t="shared" si="29"/>
        <v>3422.357656875</v>
      </c>
      <c r="AO37" s="5">
        <f t="shared" si="11"/>
        <v>3422.357656875</v>
      </c>
      <c r="AQ37" s="5"/>
      <c r="AR37" s="5">
        <f t="shared" si="30"/>
        <v>308.06904750000001</v>
      </c>
      <c r="AS37" s="5">
        <f t="shared" si="12"/>
        <v>308.06904750000001</v>
      </c>
      <c r="AT37" s="5"/>
      <c r="AU37" s="5"/>
      <c r="AV37" s="5">
        <f t="shared" si="31"/>
        <v>63031.478472499999</v>
      </c>
      <c r="AW37" s="5">
        <f t="shared" si="13"/>
        <v>63031.478472499999</v>
      </c>
      <c r="AX37" s="5"/>
      <c r="AY37" s="5"/>
      <c r="AZ37" s="5">
        <f t="shared" si="32"/>
        <v>2.2398756250000003</v>
      </c>
      <c r="BA37" s="5">
        <f t="shared" si="14"/>
        <v>2.2398756250000003</v>
      </c>
      <c r="BB37" s="5"/>
      <c r="BC37" s="5"/>
      <c r="BD37" s="5">
        <f t="shared" si="33"/>
        <v>80510.606359375</v>
      </c>
      <c r="BE37" s="5">
        <f t="shared" si="1"/>
        <v>80510.606359375</v>
      </c>
      <c r="BF37" s="5"/>
      <c r="BG37" s="5"/>
      <c r="BH37" s="5">
        <f t="shared" si="34"/>
        <v>189.9586828125</v>
      </c>
      <c r="BI37" s="5">
        <f t="shared" si="15"/>
        <v>189.9586828125</v>
      </c>
      <c r="BJ37" s="5"/>
      <c r="BK37" s="5"/>
      <c r="BL37" s="5">
        <f t="shared" si="35"/>
        <v>33758.630078437498</v>
      </c>
      <c r="BM37" s="5">
        <f t="shared" si="16"/>
        <v>33758.630078437498</v>
      </c>
      <c r="BN37" s="5"/>
      <c r="BO37" s="5"/>
      <c r="BP37" s="5">
        <f t="shared" si="36"/>
        <v>170.402845625</v>
      </c>
      <c r="BQ37" s="5">
        <f t="shared" si="17"/>
        <v>170.402845625</v>
      </c>
      <c r="BR37" s="5"/>
      <c r="BS37" s="5"/>
      <c r="BT37" s="5">
        <f t="shared" si="37"/>
        <v>6625.3798006249999</v>
      </c>
      <c r="BU37" s="5">
        <f t="shared" si="18"/>
        <v>6625.3798006249999</v>
      </c>
      <c r="BV37" s="5"/>
      <c r="BW37" s="5"/>
      <c r="BX37" s="5">
        <f t="shared" si="38"/>
        <v>3527.2010659375005</v>
      </c>
      <c r="BY37" s="5">
        <f t="shared" si="19"/>
        <v>3527.2010659375005</v>
      </c>
      <c r="BZ37" s="5"/>
      <c r="CA37" s="5"/>
      <c r="CB37" s="5">
        <f t="shared" si="39"/>
        <v>11493.491024375</v>
      </c>
      <c r="CC37" s="5">
        <f t="shared" si="20"/>
        <v>11493.491024375</v>
      </c>
      <c r="CD37" s="5"/>
      <c r="CE37" s="5"/>
      <c r="CF37" s="5">
        <f t="shared" si="40"/>
        <v>101171.4775715625</v>
      </c>
      <c r="CG37" s="5">
        <f t="shared" si="4"/>
        <v>101171.4775715625</v>
      </c>
      <c r="CH37" s="5"/>
      <c r="CI37" s="5"/>
      <c r="CJ37" s="5">
        <f t="shared" si="41"/>
        <v>209459.1261528125</v>
      </c>
      <c r="CK37" s="5">
        <f t="shared" si="21"/>
        <v>209459.1261528125</v>
      </c>
      <c r="CL37" s="5"/>
      <c r="CM37" s="5"/>
      <c r="CN37" s="5">
        <f t="shared" si="42"/>
        <v>9296.2591853125014</v>
      </c>
      <c r="CO37" s="5">
        <f t="shared" si="22"/>
        <v>9296.2591853125014</v>
      </c>
      <c r="CP37" s="5"/>
      <c r="CQ37" s="5"/>
      <c r="CR37" s="5">
        <f t="shared" si="43"/>
        <v>10311.6120359375</v>
      </c>
      <c r="CS37" s="5">
        <f t="shared" si="23"/>
        <v>10311.6120359375</v>
      </c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</row>
    <row r="38" spans="1:116" x14ac:dyDescent="0.2">
      <c r="A38" s="32">
        <v>46478</v>
      </c>
      <c r="C38" s="3">
        <v>0</v>
      </c>
      <c r="D38" s="3">
        <v>0</v>
      </c>
      <c r="E38" s="3">
        <f>7070000-7070000</f>
        <v>0</v>
      </c>
      <c r="F38" s="3">
        <v>95565.625</v>
      </c>
      <c r="H38" s="3">
        <v>340375</v>
      </c>
      <c r="I38" s="3">
        <v>6885000</v>
      </c>
      <c r="J38" s="3">
        <v>354625</v>
      </c>
      <c r="K38" s="3">
        <f>C38+E38+G38+I38</f>
        <v>6885000</v>
      </c>
      <c r="L38" s="3">
        <f>D38+F38+H38+J38</f>
        <v>790565.625</v>
      </c>
      <c r="M38" s="3">
        <f t="shared" si="3"/>
        <v>7675565.625</v>
      </c>
      <c r="O38" s="5">
        <v>1037720.9700000001</v>
      </c>
      <c r="P38" s="5">
        <v>119155.63213124999</v>
      </c>
      <c r="Q38" s="5">
        <f t="shared" si="0"/>
        <v>1156876.6021312501</v>
      </c>
      <c r="S38" s="5">
        <f>W38+AA38+AE38+AI38+AM38+AQ38+AU38+AY38+BC38+BG38+BK38+BO38+BS38+BT146+BW38+CA38+CE38+CI38+CM38+CQ38+CU38</f>
        <v>5847279.0300000003</v>
      </c>
      <c r="T38" s="3">
        <f t="shared" si="24"/>
        <v>671409.99286875001</v>
      </c>
      <c r="U38" s="5">
        <f t="shared" si="6"/>
        <v>6518689.0228687506</v>
      </c>
      <c r="W38" s="5">
        <f>K38*$Y$6</f>
        <v>263902.73849999998</v>
      </c>
      <c r="X38" s="5">
        <f>L38*$Y$6</f>
        <v>30302.459462812498</v>
      </c>
      <c r="Y38" s="5">
        <f t="shared" si="7"/>
        <v>294205.1979628125</v>
      </c>
      <c r="AA38" s="5">
        <f>K38*$AC$6</f>
        <v>478202.49449999997</v>
      </c>
      <c r="AB38" s="5">
        <f t="shared" si="26"/>
        <v>54909.288880312495</v>
      </c>
      <c r="AC38" s="5">
        <f t="shared" si="8"/>
        <v>533111.7833803125</v>
      </c>
      <c r="AE38" s="5">
        <f>K38*$AG$6</f>
        <v>385319.71349999995</v>
      </c>
      <c r="AF38" s="5">
        <f t="shared" si="27"/>
        <v>44244.084259687501</v>
      </c>
      <c r="AG38" s="5">
        <f t="shared" si="9"/>
        <v>429563.79775968747</v>
      </c>
      <c r="AI38" s="5">
        <f>K38*$AK$6</f>
        <v>457914.46499999997</v>
      </c>
      <c r="AJ38" s="5">
        <f t="shared" si="28"/>
        <v>52579.729153125001</v>
      </c>
      <c r="AK38" s="5">
        <f t="shared" si="10"/>
        <v>510494.19415312499</v>
      </c>
      <c r="AM38" s="5">
        <f>K38*$AO$6</f>
        <v>27351.350999999999</v>
      </c>
      <c r="AN38" s="5">
        <f>L38*$AO$6</f>
        <v>3140.6010018749998</v>
      </c>
      <c r="AO38" s="5">
        <f t="shared" si="11"/>
        <v>30491.952001874997</v>
      </c>
      <c r="AQ38" s="5">
        <f>K38*$AS$6</f>
        <v>2462.076</v>
      </c>
      <c r="AR38" s="5">
        <f>L38*$AS$6</f>
        <v>282.70626750000002</v>
      </c>
      <c r="AS38" s="5">
        <f t="shared" si="12"/>
        <v>2744.7822675000002</v>
      </c>
      <c r="AT38" s="5"/>
      <c r="AU38" s="5">
        <f>K38*$AW$6</f>
        <v>503745.15599999996</v>
      </c>
      <c r="AV38" s="5">
        <f>L38*$AW$6</f>
        <v>57842.2082925</v>
      </c>
      <c r="AW38" s="5">
        <f t="shared" si="13"/>
        <v>561587.36429249996</v>
      </c>
      <c r="AX38" s="5"/>
      <c r="AY38" s="5">
        <f>K38*$BA$6</f>
        <v>17.901</v>
      </c>
      <c r="AZ38" s="5">
        <f>L38*$BA$6</f>
        <v>2.0554706249999999</v>
      </c>
      <c r="BA38" s="5">
        <f t="shared" si="14"/>
        <v>19.956470625000001</v>
      </c>
      <c r="BB38" s="5"/>
      <c r="BC38" s="5">
        <f>K38*$BE$6</f>
        <v>643437.67499999993</v>
      </c>
      <c r="BD38" s="5">
        <f>L38*$BE$6</f>
        <v>73882.310484375004</v>
      </c>
      <c r="BE38" s="5">
        <f t="shared" si="1"/>
        <v>717319.98548437492</v>
      </c>
      <c r="BF38" s="5"/>
      <c r="BG38" s="5">
        <f>K38*$BI$6</f>
        <v>1518.1424999999999</v>
      </c>
      <c r="BH38" s="5">
        <f>L38*$BI$6</f>
        <v>174.31972031249998</v>
      </c>
      <c r="BI38" s="5">
        <f t="shared" si="15"/>
        <v>1692.4622203125</v>
      </c>
      <c r="BJ38" s="5"/>
      <c r="BK38" s="5">
        <f>K38*$BM$6</f>
        <v>269797.67550000001</v>
      </c>
      <c r="BL38" s="5">
        <f>L38*$BM$6</f>
        <v>30979.341750937499</v>
      </c>
      <c r="BM38" s="5">
        <f t="shared" si="16"/>
        <v>300777.01725093753</v>
      </c>
      <c r="BN38" s="5"/>
      <c r="BO38" s="5">
        <f>K38*$BQ$6</f>
        <v>1361.8530000000001</v>
      </c>
      <c r="BP38" s="5">
        <f>L38*$BQ$6</f>
        <v>156.373880625</v>
      </c>
      <c r="BQ38" s="5">
        <f t="shared" si="17"/>
        <v>1518.2268806250001</v>
      </c>
      <c r="BR38" s="5"/>
      <c r="BS38" s="5">
        <f>K38*$BU$6</f>
        <v>52949.780999999995</v>
      </c>
      <c r="BT38" s="5">
        <f>L38*$BU$6</f>
        <v>6079.9239956249994</v>
      </c>
      <c r="BU38" s="5">
        <f t="shared" si="18"/>
        <v>59029.704995624998</v>
      </c>
      <c r="BV38" s="5"/>
      <c r="BW38" s="5">
        <f>K38*$BY$6</f>
        <v>28189.255500000003</v>
      </c>
      <c r="BX38" s="5">
        <f>L38*$BY$6</f>
        <v>3236.8128384375004</v>
      </c>
      <c r="BY38" s="5">
        <f t="shared" si="19"/>
        <v>31426.068338437504</v>
      </c>
      <c r="BZ38" s="5"/>
      <c r="CA38" s="5">
        <f>K38*$CC$6</f>
        <v>91855.539000000004</v>
      </c>
      <c r="CB38" s="5">
        <f>L38*$CC$6</f>
        <v>10547.252229374999</v>
      </c>
      <c r="CC38" s="5">
        <f t="shared" si="20"/>
        <v>102402.791229375</v>
      </c>
      <c r="CD38" s="5"/>
      <c r="CE38" s="5">
        <f>K38*$CG$6</f>
        <v>808558.56450000009</v>
      </c>
      <c r="CF38" s="5">
        <f>L38*$CG$6</f>
        <v>92842.20869906251</v>
      </c>
      <c r="CG38" s="5">
        <f t="shared" si="4"/>
        <v>901400.77319906256</v>
      </c>
      <c r="CH38" s="5"/>
      <c r="CI38" s="5">
        <f>K38*$CK$6</f>
        <v>1673989.2945000001</v>
      </c>
      <c r="CJ38" s="5">
        <f>L38*$CK$6</f>
        <v>192214.72663031251</v>
      </c>
      <c r="CK38" s="5">
        <f t="shared" si="21"/>
        <v>1866204.0211303127</v>
      </c>
      <c r="CL38" s="5"/>
      <c r="CM38" s="5">
        <f>K38*$CO$6</f>
        <v>74295.3465</v>
      </c>
      <c r="CN38" s="5">
        <f>L38*$CO$6</f>
        <v>8530.9146028125015</v>
      </c>
      <c r="CO38" s="5">
        <f t="shared" si="22"/>
        <v>82826.261102812496</v>
      </c>
      <c r="CP38" s="5"/>
      <c r="CQ38" s="5">
        <f>K38*$CS$6</f>
        <v>82410.007499999992</v>
      </c>
      <c r="CR38" s="5">
        <f>L38*$CS$6</f>
        <v>9462.6752484374992</v>
      </c>
      <c r="CS38" s="5">
        <f t="shared" si="23"/>
        <v>91872.682748437495</v>
      </c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</row>
    <row r="39" spans="1:116" x14ac:dyDescent="0.2">
      <c r="A39" s="32">
        <v>46661</v>
      </c>
      <c r="D39" s="3">
        <v>0</v>
      </c>
      <c r="F39" s="3">
        <v>95565.625</v>
      </c>
      <c r="H39" s="3">
        <v>340375</v>
      </c>
      <c r="J39" s="3">
        <v>182500</v>
      </c>
      <c r="L39" s="3">
        <f>D39+F39+H39+J39</f>
        <v>618440.625</v>
      </c>
      <c r="M39" s="3">
        <f t="shared" si="3"/>
        <v>618440.625</v>
      </c>
      <c r="P39" s="5">
        <v>93212.607881249991</v>
      </c>
      <c r="Q39" s="5">
        <f t="shared" si="0"/>
        <v>93212.607881249991</v>
      </c>
      <c r="S39" s="5"/>
      <c r="T39" s="3">
        <f t="shared" si="24"/>
        <v>525228.01711874991</v>
      </c>
      <c r="U39" s="5">
        <f t="shared" si="6"/>
        <v>525228.01711874991</v>
      </c>
      <c r="W39" s="5"/>
      <c r="X39" s="5">
        <f t="shared" si="25"/>
        <v>23704.891000312498</v>
      </c>
      <c r="Y39" s="5">
        <f t="shared" si="7"/>
        <v>23704.891000312498</v>
      </c>
      <c r="AB39" s="5">
        <f t="shared" si="26"/>
        <v>42954.226517812494</v>
      </c>
      <c r="AC39" s="5">
        <f t="shared" si="8"/>
        <v>42954.226517812494</v>
      </c>
      <c r="AF39" s="5">
        <f t="shared" si="27"/>
        <v>34611.091422187499</v>
      </c>
      <c r="AG39" s="5">
        <f t="shared" si="9"/>
        <v>34611.091422187499</v>
      </c>
      <c r="AJ39" s="5">
        <f t="shared" si="28"/>
        <v>41131.867528124996</v>
      </c>
      <c r="AK39" s="5">
        <f t="shared" si="10"/>
        <v>41131.867528124996</v>
      </c>
      <c r="AM39" s="5"/>
      <c r="AN39" s="5">
        <f t="shared" si="29"/>
        <v>2456.817226875</v>
      </c>
      <c r="AO39" s="5">
        <f t="shared" si="11"/>
        <v>2456.817226875</v>
      </c>
      <c r="AQ39" s="5"/>
      <c r="AR39" s="5">
        <f t="shared" si="30"/>
        <v>221.15436750000001</v>
      </c>
      <c r="AS39" s="5">
        <f t="shared" si="12"/>
        <v>221.15436750000001</v>
      </c>
      <c r="AT39" s="5"/>
      <c r="AU39" s="5"/>
      <c r="AV39" s="5">
        <f t="shared" si="31"/>
        <v>45248.579392499996</v>
      </c>
      <c r="AW39" s="5">
        <f t="shared" si="13"/>
        <v>45248.579392499996</v>
      </c>
      <c r="AX39" s="5"/>
      <c r="AY39" s="5"/>
      <c r="AZ39" s="5">
        <f t="shared" si="32"/>
        <v>1.6079456250000002</v>
      </c>
      <c r="BA39" s="5">
        <f t="shared" si="14"/>
        <v>1.6079456250000002</v>
      </c>
      <c r="BB39" s="5"/>
      <c r="BC39" s="5"/>
      <c r="BD39" s="5">
        <f t="shared" si="33"/>
        <v>57796.368609375</v>
      </c>
      <c r="BE39" s="5">
        <f t="shared" si="1"/>
        <v>57796.368609375</v>
      </c>
      <c r="BF39" s="5"/>
      <c r="BG39" s="5"/>
      <c r="BH39" s="5">
        <f t="shared" si="34"/>
        <v>136.36615781250001</v>
      </c>
      <c r="BI39" s="5">
        <f t="shared" si="15"/>
        <v>136.36615781250001</v>
      </c>
      <c r="BJ39" s="5"/>
      <c r="BK39" s="5"/>
      <c r="BL39" s="5">
        <f t="shared" si="35"/>
        <v>24234.399863437498</v>
      </c>
      <c r="BM39" s="5">
        <f t="shared" si="16"/>
        <v>24234.399863437498</v>
      </c>
      <c r="BN39" s="5"/>
      <c r="BO39" s="5"/>
      <c r="BP39" s="5">
        <f t="shared" si="36"/>
        <v>122.327555625</v>
      </c>
      <c r="BQ39" s="5">
        <f t="shared" si="17"/>
        <v>122.327555625</v>
      </c>
      <c r="BR39" s="5"/>
      <c r="BS39" s="5"/>
      <c r="BT39" s="5">
        <f t="shared" si="37"/>
        <v>4756.1794706250002</v>
      </c>
      <c r="BU39" s="5">
        <f t="shared" si="18"/>
        <v>4756.1794706250002</v>
      </c>
      <c r="BV39" s="5"/>
      <c r="BW39" s="5"/>
      <c r="BX39" s="5">
        <f t="shared" si="38"/>
        <v>2532.0814509375004</v>
      </c>
      <c r="BY39" s="5">
        <f t="shared" si="19"/>
        <v>2532.0814509375004</v>
      </c>
      <c r="BZ39" s="5"/>
      <c r="CA39" s="5"/>
      <c r="CB39" s="5">
        <f t="shared" si="39"/>
        <v>8250.8637543749992</v>
      </c>
      <c r="CC39" s="5">
        <f t="shared" si="20"/>
        <v>8250.8637543749992</v>
      </c>
      <c r="CD39" s="5"/>
      <c r="CE39" s="5"/>
      <c r="CF39" s="5">
        <f t="shared" si="40"/>
        <v>72628.244586562505</v>
      </c>
      <c r="CG39" s="5">
        <f t="shared" si="4"/>
        <v>72628.244586562505</v>
      </c>
      <c r="CH39" s="5"/>
      <c r="CI39" s="5"/>
      <c r="CJ39" s="5">
        <f t="shared" si="41"/>
        <v>150364.99426781249</v>
      </c>
      <c r="CK39" s="5">
        <f t="shared" si="21"/>
        <v>150364.99426781249</v>
      </c>
      <c r="CL39" s="5"/>
      <c r="CM39" s="5"/>
      <c r="CN39" s="5">
        <f t="shared" si="42"/>
        <v>6673.5309403125002</v>
      </c>
      <c r="CO39" s="5">
        <f t="shared" si="22"/>
        <v>6673.5309403125002</v>
      </c>
      <c r="CP39" s="5"/>
      <c r="CQ39" s="5"/>
      <c r="CR39" s="5">
        <f t="shared" si="43"/>
        <v>7402.4250609374994</v>
      </c>
      <c r="CS39" s="5">
        <f t="shared" si="23"/>
        <v>7402.4250609374994</v>
      </c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</row>
    <row r="40" spans="1:116" x14ac:dyDescent="0.2">
      <c r="A40" s="32">
        <v>46844</v>
      </c>
      <c r="C40" s="3">
        <v>0</v>
      </c>
      <c r="D40" s="3">
        <v>0</v>
      </c>
      <c r="E40" s="3">
        <f>7420000-7420000</f>
        <v>0</v>
      </c>
      <c r="F40" s="3">
        <v>95565.625</v>
      </c>
      <c r="H40" s="3">
        <v>340375</v>
      </c>
      <c r="I40" s="3">
        <v>7300000</v>
      </c>
      <c r="J40" s="3">
        <v>182500</v>
      </c>
      <c r="K40" s="3">
        <f>C40+E40+G40+I40</f>
        <v>7300000</v>
      </c>
      <c r="L40" s="3">
        <f>D40+F40+H40+J40</f>
        <v>618440.625</v>
      </c>
      <c r="M40" s="3">
        <f t="shared" si="3"/>
        <v>7918440.625</v>
      </c>
      <c r="O40" s="5">
        <v>1100270.6000000001</v>
      </c>
      <c r="P40" s="5">
        <v>93212.607881249991</v>
      </c>
      <c r="Q40" s="5">
        <f t="shared" si="0"/>
        <v>1193483.2078812502</v>
      </c>
      <c r="S40" s="5">
        <f>W40+AA40+AE40+AI40+AM40+AQ40+AU40+AY40+BC40+BG40+BK40+BO40+BS40+BT148+BW40+CA40+CE40+CI40+CM40+CQ40+CU40</f>
        <v>6199729.4000000004</v>
      </c>
      <c r="T40" s="3">
        <f t="shared" si="24"/>
        <v>525228.01711874991</v>
      </c>
      <c r="U40" s="5">
        <f t="shared" si="6"/>
        <v>6724957.4171187505</v>
      </c>
      <c r="W40" s="5">
        <f>K40*$Y$6</f>
        <v>279809.73</v>
      </c>
      <c r="X40" s="5">
        <f t="shared" si="25"/>
        <v>23704.891000312498</v>
      </c>
      <c r="Y40" s="5">
        <f t="shared" si="7"/>
        <v>303514.6210003125</v>
      </c>
      <c r="AA40" s="5">
        <f>K40*$AC$6</f>
        <v>507026.61</v>
      </c>
      <c r="AB40" s="5">
        <f t="shared" si="26"/>
        <v>42954.226517812494</v>
      </c>
      <c r="AC40" s="5">
        <f t="shared" si="8"/>
        <v>549980.83651781245</v>
      </c>
      <c r="AE40" s="5">
        <f>K40*$AG$6</f>
        <v>408545.23</v>
      </c>
      <c r="AF40" s="5">
        <f t="shared" si="27"/>
        <v>34611.091422187499</v>
      </c>
      <c r="AG40" s="5">
        <f t="shared" si="9"/>
        <v>443156.3214221875</v>
      </c>
      <c r="AI40" s="5">
        <f>K40*$AK$6</f>
        <v>485515.7</v>
      </c>
      <c r="AJ40" s="5">
        <f t="shared" si="28"/>
        <v>41131.867528124996</v>
      </c>
      <c r="AK40" s="5">
        <f t="shared" si="10"/>
        <v>526647.56752812502</v>
      </c>
      <c r="AM40" s="5">
        <f>K40*$AO$6</f>
        <v>28999.98</v>
      </c>
      <c r="AN40" s="5">
        <f t="shared" si="29"/>
        <v>2456.817226875</v>
      </c>
      <c r="AO40" s="5">
        <f t="shared" si="11"/>
        <v>31456.797226874998</v>
      </c>
      <c r="AQ40" s="5">
        <f>K40*$AS$6</f>
        <v>2610.48</v>
      </c>
      <c r="AR40" s="5">
        <f t="shared" si="30"/>
        <v>221.15436750000001</v>
      </c>
      <c r="AS40" s="5">
        <f t="shared" si="12"/>
        <v>2831.6343674999998</v>
      </c>
      <c r="AT40" s="5"/>
      <c r="AU40" s="5">
        <f>K40*$AW$6</f>
        <v>534108.88</v>
      </c>
      <c r="AV40" s="5">
        <f t="shared" si="31"/>
        <v>45248.579392499996</v>
      </c>
      <c r="AW40" s="5">
        <f t="shared" si="13"/>
        <v>579357.45939249999</v>
      </c>
      <c r="AX40" s="5"/>
      <c r="AY40" s="5">
        <f>K40*$BA$6</f>
        <v>18.98</v>
      </c>
      <c r="AZ40" s="5">
        <f t="shared" si="32"/>
        <v>1.6079456250000002</v>
      </c>
      <c r="BA40" s="5">
        <f t="shared" si="14"/>
        <v>20.587945625</v>
      </c>
      <c r="BB40" s="5"/>
      <c r="BC40" s="5">
        <f>K40*$BE$6</f>
        <v>682221.5</v>
      </c>
      <c r="BD40" s="5">
        <f t="shared" si="33"/>
        <v>57796.368609375</v>
      </c>
      <c r="BE40" s="5">
        <f t="shared" si="1"/>
        <v>740017.86860937497</v>
      </c>
      <c r="BF40" s="5"/>
      <c r="BG40" s="5">
        <f>K40*$BI$6</f>
        <v>1609.6499999999999</v>
      </c>
      <c r="BH40" s="5">
        <f t="shared" si="34"/>
        <v>136.36615781250001</v>
      </c>
      <c r="BI40" s="5">
        <f t="shared" si="15"/>
        <v>1746.0161578124998</v>
      </c>
      <c r="BJ40" s="5"/>
      <c r="BK40" s="5">
        <f>K40*$BM$6</f>
        <v>286059.99</v>
      </c>
      <c r="BL40" s="5">
        <f t="shared" si="35"/>
        <v>24234.399863437498</v>
      </c>
      <c r="BM40" s="5">
        <f t="shared" si="16"/>
        <v>310294.38986343751</v>
      </c>
      <c r="BN40" s="5"/>
      <c r="BO40" s="5">
        <f>K40*$BQ$6</f>
        <v>1443.94</v>
      </c>
      <c r="BP40" s="5">
        <f t="shared" si="36"/>
        <v>122.327555625</v>
      </c>
      <c r="BQ40" s="5">
        <f t="shared" si="17"/>
        <v>1566.2675556250001</v>
      </c>
      <c r="BR40" s="5"/>
      <c r="BS40" s="5">
        <f>K40*$BU$6</f>
        <v>56141.38</v>
      </c>
      <c r="BT40" s="5">
        <f t="shared" si="37"/>
        <v>4756.1794706250002</v>
      </c>
      <c r="BU40" s="5">
        <f t="shared" si="18"/>
        <v>60897.559470624998</v>
      </c>
      <c r="BV40" s="5"/>
      <c r="BW40" s="5">
        <f>K40*$BY$6</f>
        <v>29888.390000000003</v>
      </c>
      <c r="BX40" s="5">
        <f t="shared" si="38"/>
        <v>2532.0814509375004</v>
      </c>
      <c r="BY40" s="5">
        <f t="shared" si="19"/>
        <v>32420.471450937504</v>
      </c>
      <c r="BZ40" s="5"/>
      <c r="CA40" s="5">
        <f>K40*$CC$6</f>
        <v>97392.22</v>
      </c>
      <c r="CB40" s="5">
        <f t="shared" si="39"/>
        <v>8250.8637543749992</v>
      </c>
      <c r="CC40" s="5">
        <f t="shared" si="20"/>
        <v>105643.08375437499</v>
      </c>
      <c r="CD40" s="5"/>
      <c r="CE40" s="5">
        <f>K40*$CG$6</f>
        <v>857295.21000000008</v>
      </c>
      <c r="CF40" s="5">
        <f t="shared" si="40"/>
        <v>72628.244586562505</v>
      </c>
      <c r="CG40" s="5">
        <f t="shared" si="4"/>
        <v>929923.45458656258</v>
      </c>
      <c r="CH40" s="5"/>
      <c r="CI40" s="5">
        <f>K40*$CK$6</f>
        <v>1774890.61</v>
      </c>
      <c r="CJ40" s="5">
        <f t="shared" si="41"/>
        <v>150364.99426781249</v>
      </c>
      <c r="CK40" s="5">
        <f t="shared" si="21"/>
        <v>1925255.6042678126</v>
      </c>
      <c r="CL40" s="5"/>
      <c r="CM40" s="5">
        <f>K40*$CO$6</f>
        <v>78773.570000000007</v>
      </c>
      <c r="CN40" s="5">
        <f t="shared" si="42"/>
        <v>6673.5309403125002</v>
      </c>
      <c r="CO40" s="5">
        <f t="shared" si="22"/>
        <v>85447.100940312506</v>
      </c>
      <c r="CP40" s="5"/>
      <c r="CQ40" s="5">
        <f>K40*$CS$6</f>
        <v>87377.349999999991</v>
      </c>
      <c r="CR40" s="5">
        <f t="shared" si="43"/>
        <v>7402.4250609374994</v>
      </c>
      <c r="CS40" s="5">
        <f t="shared" si="23"/>
        <v>94779.775060937493</v>
      </c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</row>
    <row r="41" spans="1:116" x14ac:dyDescent="0.2">
      <c r="A41" s="32">
        <v>47027</v>
      </c>
      <c r="D41" s="3">
        <v>0</v>
      </c>
      <c r="F41" s="3">
        <v>95565.625</v>
      </c>
      <c r="H41" s="3">
        <v>340375</v>
      </c>
      <c r="L41" s="3">
        <f t="shared" si="47"/>
        <v>435940.625</v>
      </c>
      <c r="M41" s="3">
        <f t="shared" si="3"/>
        <v>435940.625</v>
      </c>
      <c r="P41" s="5">
        <v>65705.842881250021</v>
      </c>
      <c r="Q41" s="5">
        <f t="shared" si="0"/>
        <v>65705.842881250021</v>
      </c>
      <c r="S41" s="5"/>
      <c r="T41" s="3">
        <f t="shared" si="24"/>
        <v>370234.7821187501</v>
      </c>
      <c r="U41" s="5">
        <f t="shared" si="6"/>
        <v>370234.7821187501</v>
      </c>
      <c r="W41" s="5"/>
      <c r="X41" s="5">
        <f t="shared" si="25"/>
        <v>16709.647750312499</v>
      </c>
      <c r="Y41" s="5">
        <f t="shared" si="7"/>
        <v>16709.647750312499</v>
      </c>
      <c r="AB41" s="5">
        <f t="shared" si="26"/>
        <v>30278.561267812496</v>
      </c>
      <c r="AC41" s="5">
        <f t="shared" si="8"/>
        <v>30278.561267812496</v>
      </c>
      <c r="AF41" s="5">
        <f t="shared" si="27"/>
        <v>24397.460672187499</v>
      </c>
      <c r="AG41" s="5">
        <f t="shared" si="9"/>
        <v>24397.460672187499</v>
      </c>
      <c r="AJ41" s="5">
        <f t="shared" si="28"/>
        <v>28993.975028124998</v>
      </c>
      <c r="AK41" s="5">
        <f t="shared" si="10"/>
        <v>28993.975028124998</v>
      </c>
      <c r="AM41" s="5"/>
      <c r="AN41" s="5">
        <f t="shared" si="29"/>
        <v>1731.8177268749998</v>
      </c>
      <c r="AO41" s="5">
        <f t="shared" si="11"/>
        <v>1731.8177268749998</v>
      </c>
      <c r="AQ41" s="5"/>
      <c r="AR41" s="5">
        <f t="shared" si="30"/>
        <v>155.89236750000001</v>
      </c>
      <c r="AS41" s="5">
        <f t="shared" si="12"/>
        <v>155.89236750000001</v>
      </c>
      <c r="AT41" s="5"/>
      <c r="AU41" s="5"/>
      <c r="AV41" s="5">
        <f t="shared" si="31"/>
        <v>31895.857392499998</v>
      </c>
      <c r="AW41" s="5">
        <f t="shared" si="13"/>
        <v>31895.857392499998</v>
      </c>
      <c r="AX41" s="5"/>
      <c r="AY41" s="5"/>
      <c r="AZ41" s="5">
        <f t="shared" si="32"/>
        <v>1.133445625</v>
      </c>
      <c r="BA41" s="5">
        <f t="shared" si="14"/>
        <v>1.133445625</v>
      </c>
      <c r="BB41" s="5"/>
      <c r="BC41" s="5"/>
      <c r="BD41" s="5">
        <f t="shared" si="33"/>
        <v>40740.831109375002</v>
      </c>
      <c r="BE41" s="5">
        <f t="shared" si="1"/>
        <v>40740.831109375002</v>
      </c>
      <c r="BF41" s="5"/>
      <c r="BG41" s="5"/>
      <c r="BH41" s="5">
        <f t="shared" si="34"/>
        <v>96.124907812499998</v>
      </c>
      <c r="BI41" s="5">
        <f t="shared" si="15"/>
        <v>96.124907812499998</v>
      </c>
      <c r="BJ41" s="5"/>
      <c r="BK41" s="5"/>
      <c r="BL41" s="5">
        <f t="shared" si="35"/>
        <v>17082.900113437499</v>
      </c>
      <c r="BM41" s="5">
        <f t="shared" si="16"/>
        <v>17082.900113437499</v>
      </c>
      <c r="BN41" s="5"/>
      <c r="BO41" s="5"/>
      <c r="BP41" s="5">
        <f t="shared" si="36"/>
        <v>86.229055625000001</v>
      </c>
      <c r="BQ41" s="5">
        <f t="shared" si="17"/>
        <v>86.229055625000001</v>
      </c>
      <c r="BR41" s="5"/>
      <c r="BS41" s="5"/>
      <c r="BT41" s="5">
        <f t="shared" si="37"/>
        <v>3352.644970625</v>
      </c>
      <c r="BU41" s="5">
        <f t="shared" si="18"/>
        <v>3352.644970625</v>
      </c>
      <c r="BV41" s="5"/>
      <c r="BW41" s="5"/>
      <c r="BX41" s="5">
        <f t="shared" si="38"/>
        <v>1784.8717009375002</v>
      </c>
      <c r="BY41" s="5">
        <f t="shared" si="19"/>
        <v>1784.8717009375002</v>
      </c>
      <c r="BZ41" s="5"/>
      <c r="CA41" s="5"/>
      <c r="CB41" s="5">
        <f t="shared" si="39"/>
        <v>5816.0582543749997</v>
      </c>
      <c r="CC41" s="5">
        <f t="shared" si="20"/>
        <v>5816.0582543749997</v>
      </c>
      <c r="CD41" s="5"/>
      <c r="CE41" s="5"/>
      <c r="CF41" s="5">
        <f t="shared" si="40"/>
        <v>51195.864336562503</v>
      </c>
      <c r="CG41" s="5">
        <f t="shared" si="4"/>
        <v>51195.864336562503</v>
      </c>
      <c r="CH41" s="5"/>
      <c r="CI41" s="5"/>
      <c r="CJ41" s="5">
        <f t="shared" si="41"/>
        <v>105992.72901781251</v>
      </c>
      <c r="CK41" s="5">
        <f t="shared" si="21"/>
        <v>105992.72901781251</v>
      </c>
      <c r="CL41" s="5"/>
      <c r="CM41" s="5"/>
      <c r="CN41" s="5">
        <f t="shared" si="42"/>
        <v>4704.1916903125002</v>
      </c>
      <c r="CO41" s="5">
        <f t="shared" si="22"/>
        <v>4704.1916903125002</v>
      </c>
      <c r="CP41" s="5"/>
      <c r="CQ41" s="5"/>
      <c r="CR41" s="5">
        <f t="shared" si="43"/>
        <v>5217.9913109374993</v>
      </c>
      <c r="CS41" s="5">
        <f t="shared" si="23"/>
        <v>5217.9913109374993</v>
      </c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</row>
    <row r="42" spans="1:116" x14ac:dyDescent="0.2">
      <c r="A42" s="32">
        <v>47209</v>
      </c>
      <c r="C42" s="3">
        <v>0</v>
      </c>
      <c r="D42" s="3">
        <v>0</v>
      </c>
      <c r="E42" s="3">
        <v>10000</v>
      </c>
      <c r="F42" s="3">
        <v>95565.625</v>
      </c>
      <c r="G42" s="3">
        <v>6440000</v>
      </c>
      <c r="H42" s="3">
        <v>340375</v>
      </c>
      <c r="K42" s="3">
        <f>C42+E42+G42</f>
        <v>6450000</v>
      </c>
      <c r="L42" s="3">
        <f t="shared" si="47"/>
        <v>435940.625</v>
      </c>
      <c r="M42" s="3">
        <f t="shared" si="3"/>
        <v>6885940.625</v>
      </c>
      <c r="O42" s="5">
        <v>972156.89999999991</v>
      </c>
      <c r="P42" s="5">
        <v>65705.842881250021</v>
      </c>
      <c r="Q42" s="5">
        <f t="shared" si="0"/>
        <v>1037862.7428812499</v>
      </c>
      <c r="S42" s="5">
        <f>W42+AA42+AE42+AI42+AM42+AQ42+AU42+AY42+BC42+BG42+BK42+BO42+BS42+BT150+BW42+CA42+CE42+CI42+CM42+CQ42+CU42</f>
        <v>5477843.1000000006</v>
      </c>
      <c r="T42" s="3">
        <f t="shared" si="24"/>
        <v>370234.7821187501</v>
      </c>
      <c r="U42" s="5">
        <f t="shared" si="6"/>
        <v>5848077.8821187504</v>
      </c>
      <c r="W42" s="5">
        <f>K42*$Y$6</f>
        <v>247229.14499999999</v>
      </c>
      <c r="X42" s="5">
        <f t="shared" si="25"/>
        <v>16709.647750312499</v>
      </c>
      <c r="Y42" s="5">
        <f t="shared" si="7"/>
        <v>263938.79275031248</v>
      </c>
      <c r="AA42" s="5">
        <f>K42*$AC$6</f>
        <v>447989.26499999996</v>
      </c>
      <c r="AB42" s="5">
        <f t="shared" si="26"/>
        <v>30278.561267812496</v>
      </c>
      <c r="AC42" s="5">
        <f t="shared" si="8"/>
        <v>478267.82626781246</v>
      </c>
      <c r="AE42" s="5">
        <f>K42*$AG$6</f>
        <v>360974.89499999996</v>
      </c>
      <c r="AF42" s="5">
        <f t="shared" si="27"/>
        <v>24397.460672187499</v>
      </c>
      <c r="AG42" s="5">
        <f t="shared" si="9"/>
        <v>385372.35567218746</v>
      </c>
      <c r="AI42" s="5">
        <f>K42*$AK$6</f>
        <v>428983.05</v>
      </c>
      <c r="AJ42" s="5">
        <f t="shared" si="28"/>
        <v>28993.975028124998</v>
      </c>
      <c r="AK42" s="5">
        <f t="shared" si="10"/>
        <v>457977.02502812498</v>
      </c>
      <c r="AM42" s="5">
        <f>K42*$AO$6</f>
        <v>25623.269999999997</v>
      </c>
      <c r="AN42" s="5">
        <f t="shared" si="29"/>
        <v>1731.8177268749998</v>
      </c>
      <c r="AO42" s="5">
        <f t="shared" si="11"/>
        <v>27355.087726874997</v>
      </c>
      <c r="AQ42" s="5">
        <f>K42*$AS$6</f>
        <v>2306.52</v>
      </c>
      <c r="AR42" s="5">
        <f t="shared" si="30"/>
        <v>155.89236750000001</v>
      </c>
      <c r="AS42" s="5">
        <f t="shared" si="12"/>
        <v>2462.4123675000001</v>
      </c>
      <c r="AT42" s="5"/>
      <c r="AU42" s="5">
        <f>K42*$AW$6</f>
        <v>471918.12</v>
      </c>
      <c r="AV42" s="5">
        <f t="shared" si="31"/>
        <v>31895.857392499998</v>
      </c>
      <c r="AW42" s="5">
        <f t="shared" si="13"/>
        <v>503813.97739249998</v>
      </c>
      <c r="AX42" s="5"/>
      <c r="AY42" s="5">
        <f>K42*$BA$6</f>
        <v>16.77</v>
      </c>
      <c r="AZ42" s="5">
        <f t="shared" si="32"/>
        <v>1.133445625</v>
      </c>
      <c r="BA42" s="5">
        <f t="shared" si="14"/>
        <v>17.903445625</v>
      </c>
      <c r="BB42" s="5"/>
      <c r="BC42" s="5">
        <f>K42*$BE$6</f>
        <v>602784.75</v>
      </c>
      <c r="BD42" s="5">
        <f t="shared" si="33"/>
        <v>40740.831109375002</v>
      </c>
      <c r="BE42" s="5">
        <f t="shared" si="1"/>
        <v>643525.58110937499</v>
      </c>
      <c r="BF42" s="5"/>
      <c r="BG42" s="5">
        <f>K42*$BI$6</f>
        <v>1422.2249999999999</v>
      </c>
      <c r="BH42" s="5">
        <f t="shared" si="34"/>
        <v>96.124907812499998</v>
      </c>
      <c r="BI42" s="5">
        <f t="shared" si="15"/>
        <v>1518.3499078124999</v>
      </c>
      <c r="BJ42" s="5"/>
      <c r="BK42" s="5">
        <f>K42*$BM$6</f>
        <v>252751.63500000001</v>
      </c>
      <c r="BL42" s="5">
        <f t="shared" si="35"/>
        <v>17082.900113437499</v>
      </c>
      <c r="BM42" s="5">
        <f t="shared" si="16"/>
        <v>269834.53511343751</v>
      </c>
      <c r="BN42" s="5"/>
      <c r="BO42" s="5">
        <f>K42*$BQ$6</f>
        <v>1275.8100000000002</v>
      </c>
      <c r="BP42" s="5">
        <f t="shared" si="36"/>
        <v>86.229055625000001</v>
      </c>
      <c r="BQ42" s="5">
        <f t="shared" si="17"/>
        <v>1362.0390556250002</v>
      </c>
      <c r="BR42" s="5"/>
      <c r="BS42" s="5">
        <f>K42*$BU$6</f>
        <v>49604.369999999995</v>
      </c>
      <c r="BT42" s="5">
        <f t="shared" si="37"/>
        <v>3352.644970625</v>
      </c>
      <c r="BU42" s="5">
        <f t="shared" si="18"/>
        <v>52957.014970624994</v>
      </c>
      <c r="BV42" s="5"/>
      <c r="BW42" s="5">
        <f>K42*$BY$6</f>
        <v>26408.235000000001</v>
      </c>
      <c r="BX42" s="5">
        <f t="shared" si="38"/>
        <v>1784.8717009375002</v>
      </c>
      <c r="BY42" s="5">
        <f t="shared" si="19"/>
        <v>28193.1067009375</v>
      </c>
      <c r="BZ42" s="5"/>
      <c r="CA42" s="5">
        <f>K42*$CC$6</f>
        <v>86052.03</v>
      </c>
      <c r="CB42" s="5">
        <f t="shared" si="39"/>
        <v>5816.0582543749997</v>
      </c>
      <c r="CC42" s="5">
        <f t="shared" si="20"/>
        <v>91868.088254375005</v>
      </c>
      <c r="CD42" s="5"/>
      <c r="CE42" s="5">
        <f>K42*$CG$6</f>
        <v>757473.16500000004</v>
      </c>
      <c r="CF42" s="5">
        <f t="shared" si="40"/>
        <v>51195.864336562503</v>
      </c>
      <c r="CG42" s="5">
        <f t="shared" si="4"/>
        <v>808669.0293365625</v>
      </c>
      <c r="CH42" s="5"/>
      <c r="CI42" s="5">
        <f>K42*$CK$6</f>
        <v>1568225.2650000001</v>
      </c>
      <c r="CJ42" s="5">
        <f t="shared" si="41"/>
        <v>105992.72901781251</v>
      </c>
      <c r="CK42" s="5">
        <f t="shared" si="21"/>
        <v>1674217.9940178127</v>
      </c>
      <c r="CL42" s="5"/>
      <c r="CM42" s="5">
        <f>K42*$CO$6</f>
        <v>69601.305000000008</v>
      </c>
      <c r="CN42" s="5">
        <f t="shared" si="42"/>
        <v>4704.1916903125002</v>
      </c>
      <c r="CO42" s="5">
        <f t="shared" si="22"/>
        <v>74305.496690312502</v>
      </c>
      <c r="CP42" s="5"/>
      <c r="CQ42" s="5">
        <f>K42*$CS$6</f>
        <v>77203.274999999994</v>
      </c>
      <c r="CR42" s="5">
        <f t="shared" si="43"/>
        <v>5217.9913109374993</v>
      </c>
      <c r="CS42" s="5">
        <f t="shared" si="23"/>
        <v>82421.266310937499</v>
      </c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</row>
    <row r="43" spans="1:116" x14ac:dyDescent="0.2">
      <c r="A43" s="32">
        <v>47392</v>
      </c>
      <c r="D43" s="3">
        <v>0</v>
      </c>
      <c r="F43" s="3">
        <v>95415.625</v>
      </c>
      <c r="H43" s="3">
        <v>179375</v>
      </c>
      <c r="L43" s="3">
        <f t="shared" si="47"/>
        <v>274790.625</v>
      </c>
      <c r="M43" s="3">
        <f t="shared" si="3"/>
        <v>274790.625</v>
      </c>
      <c r="P43" s="5">
        <v>41416.992581250001</v>
      </c>
      <c r="Q43" s="5">
        <f t="shared" si="0"/>
        <v>41416.992581250001</v>
      </c>
      <c r="S43" s="5"/>
      <c r="T43" s="3">
        <f t="shared" si="24"/>
        <v>233373.63241875</v>
      </c>
      <c r="U43" s="5">
        <f t="shared" si="6"/>
        <v>233373.63241875</v>
      </c>
      <c r="W43" s="5"/>
      <c r="X43" s="5">
        <f t="shared" si="25"/>
        <v>10532.752135312499</v>
      </c>
      <c r="Y43" s="5">
        <f t="shared" si="7"/>
        <v>10532.752135312499</v>
      </c>
      <c r="AB43" s="5">
        <f t="shared" si="26"/>
        <v>19085.775212812499</v>
      </c>
      <c r="AC43" s="5">
        <f t="shared" si="8"/>
        <v>19085.775212812499</v>
      </c>
      <c r="AF43" s="5">
        <f t="shared" si="27"/>
        <v>15378.684807187499</v>
      </c>
      <c r="AG43" s="5">
        <f t="shared" si="9"/>
        <v>15378.684807187499</v>
      </c>
      <c r="AJ43" s="5">
        <f t="shared" si="28"/>
        <v>18276.049678125</v>
      </c>
      <c r="AK43" s="5">
        <f t="shared" si="10"/>
        <v>18276.049678125</v>
      </c>
      <c r="AM43" s="5"/>
      <c r="AN43" s="5">
        <f t="shared" si="29"/>
        <v>1091.633236875</v>
      </c>
      <c r="AO43" s="5">
        <f t="shared" si="11"/>
        <v>1091.633236875</v>
      </c>
      <c r="AQ43" s="5"/>
      <c r="AR43" s="5">
        <f t="shared" si="30"/>
        <v>98.265127500000006</v>
      </c>
      <c r="AS43" s="5">
        <f t="shared" si="12"/>
        <v>98.265127500000006</v>
      </c>
      <c r="AT43" s="5"/>
      <c r="AU43" s="5"/>
      <c r="AV43" s="5">
        <f t="shared" si="31"/>
        <v>20105.2209525</v>
      </c>
      <c r="AW43" s="5">
        <f t="shared" si="13"/>
        <v>20105.2209525</v>
      </c>
      <c r="AX43" s="5"/>
      <c r="AY43" s="5"/>
      <c r="AZ43" s="5">
        <f t="shared" si="32"/>
        <v>0.71445562500000004</v>
      </c>
      <c r="BA43" s="5">
        <f t="shared" si="14"/>
        <v>0.71445562500000004</v>
      </c>
      <c r="BB43" s="5"/>
      <c r="BC43" s="5"/>
      <c r="BD43" s="5">
        <f t="shared" si="33"/>
        <v>25680.557859375</v>
      </c>
      <c r="BE43" s="5">
        <f t="shared" si="1"/>
        <v>25680.557859375</v>
      </c>
      <c r="BF43" s="5"/>
      <c r="BG43" s="5"/>
      <c r="BH43" s="5">
        <f t="shared" si="34"/>
        <v>60.591332812499999</v>
      </c>
      <c r="BI43" s="5">
        <f t="shared" si="15"/>
        <v>60.591332812499999</v>
      </c>
      <c r="BJ43" s="5"/>
      <c r="BK43" s="5"/>
      <c r="BL43" s="5">
        <f t="shared" si="35"/>
        <v>10768.027868437501</v>
      </c>
      <c r="BM43" s="5">
        <f t="shared" si="16"/>
        <v>10768.027868437501</v>
      </c>
      <c r="BN43" s="5"/>
      <c r="BO43" s="5"/>
      <c r="BP43" s="5">
        <f t="shared" si="36"/>
        <v>54.353585625000001</v>
      </c>
      <c r="BQ43" s="5">
        <f t="shared" si="17"/>
        <v>54.353585625000001</v>
      </c>
      <c r="BR43" s="5"/>
      <c r="BS43" s="5"/>
      <c r="BT43" s="5">
        <f t="shared" si="37"/>
        <v>2113.3047806249997</v>
      </c>
      <c r="BU43" s="5">
        <f t="shared" si="18"/>
        <v>2113.3047806249997</v>
      </c>
      <c r="BV43" s="5"/>
      <c r="BW43" s="5"/>
      <c r="BX43" s="5">
        <f t="shared" si="38"/>
        <v>1125.0752559375001</v>
      </c>
      <c r="BY43" s="5">
        <f t="shared" si="19"/>
        <v>1125.0752559375001</v>
      </c>
      <c r="BZ43" s="5"/>
      <c r="CA43" s="5"/>
      <c r="CB43" s="5">
        <f t="shared" si="39"/>
        <v>3666.0916443749998</v>
      </c>
      <c r="CC43" s="5">
        <f t="shared" si="20"/>
        <v>3666.0916443749998</v>
      </c>
      <c r="CD43" s="5"/>
      <c r="CE43" s="5"/>
      <c r="CF43" s="5">
        <f t="shared" si="40"/>
        <v>32270.7789815625</v>
      </c>
      <c r="CG43" s="5">
        <f t="shared" si="4"/>
        <v>32270.7789815625</v>
      </c>
      <c r="CH43" s="5"/>
      <c r="CI43" s="5"/>
      <c r="CJ43" s="5">
        <f t="shared" si="41"/>
        <v>66811.410962812501</v>
      </c>
      <c r="CK43" s="5">
        <f t="shared" si="21"/>
        <v>66811.410962812501</v>
      </c>
      <c r="CL43" s="5"/>
      <c r="CM43" s="5"/>
      <c r="CN43" s="5">
        <f t="shared" si="42"/>
        <v>2965.2381553125001</v>
      </c>
      <c r="CO43" s="5">
        <f t="shared" si="22"/>
        <v>2965.2381553125001</v>
      </c>
      <c r="CP43" s="5"/>
      <c r="CQ43" s="5"/>
      <c r="CR43" s="5">
        <f t="shared" si="43"/>
        <v>3289.1063859374999</v>
      </c>
      <c r="CS43" s="5">
        <f t="shared" si="23"/>
        <v>3289.1063859374999</v>
      </c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</row>
    <row r="44" spans="1:116" x14ac:dyDescent="0.2">
      <c r="A44" s="32">
        <v>11049</v>
      </c>
      <c r="C44" s="3">
        <v>0</v>
      </c>
      <c r="D44" s="3">
        <v>0</v>
      </c>
      <c r="E44" s="3">
        <v>8035000</v>
      </c>
      <c r="F44" s="3">
        <v>95415.625</v>
      </c>
      <c r="H44" s="3">
        <v>179375</v>
      </c>
      <c r="K44" s="3">
        <f>C44+E44+G44</f>
        <v>8035000</v>
      </c>
      <c r="L44" s="3">
        <f t="shared" si="47"/>
        <v>274790.625</v>
      </c>
      <c r="M44" s="3">
        <f t="shared" si="3"/>
        <v>8309790.625</v>
      </c>
      <c r="O44" s="5">
        <v>1211051.2700000003</v>
      </c>
      <c r="P44" s="5">
        <v>41416.992581250001</v>
      </c>
      <c r="Q44" s="5">
        <f t="shared" si="0"/>
        <v>1252468.2625812502</v>
      </c>
      <c r="S44" s="5">
        <f>W44+AA44+AE44+AI44+AM44+AQ44+AU44+AY44+BC44+BG44+BK44+BO44+BS44+BT152+BW44+CA44+CE44+CI44+CM44+CQ44+CU44</f>
        <v>6823948.7299999995</v>
      </c>
      <c r="T44" s="3">
        <f t="shared" si="24"/>
        <v>233373.63241875</v>
      </c>
      <c r="U44" s="5">
        <f t="shared" si="6"/>
        <v>7057322.3624187494</v>
      </c>
      <c r="W44" s="5">
        <f>K44*$Y$6</f>
        <v>307982.35349999997</v>
      </c>
      <c r="X44" s="5">
        <f t="shared" si="25"/>
        <v>10532.752135312499</v>
      </c>
      <c r="Y44" s="5">
        <f t="shared" si="7"/>
        <v>318515.10563531244</v>
      </c>
      <c r="AA44" s="5">
        <f>K44*$AC$6</f>
        <v>558076.54949999996</v>
      </c>
      <c r="AB44" s="5">
        <f t="shared" si="26"/>
        <v>19085.775212812499</v>
      </c>
      <c r="AC44" s="5">
        <f t="shared" si="8"/>
        <v>577162.32471281243</v>
      </c>
      <c r="AE44" s="5">
        <f>K44*$AG$6</f>
        <v>449679.5785</v>
      </c>
      <c r="AF44" s="5">
        <f t="shared" si="27"/>
        <v>15378.684807187499</v>
      </c>
      <c r="AG44" s="5">
        <f t="shared" si="9"/>
        <v>465058.26330718747</v>
      </c>
      <c r="AI44" s="5">
        <f>K44*$AK$6</f>
        <v>534399.81499999994</v>
      </c>
      <c r="AJ44" s="5">
        <f t="shared" si="28"/>
        <v>18276.049678125</v>
      </c>
      <c r="AK44" s="5">
        <f t="shared" si="10"/>
        <v>552675.8646781249</v>
      </c>
      <c r="AM44" s="5">
        <f>K44*$AO$6</f>
        <v>31919.840999999997</v>
      </c>
      <c r="AN44" s="5">
        <f t="shared" si="29"/>
        <v>1091.633236875</v>
      </c>
      <c r="AO44" s="5">
        <f t="shared" si="11"/>
        <v>33011.474236874994</v>
      </c>
      <c r="AQ44" s="5">
        <f>K44*$AS$6</f>
        <v>2873.3160000000003</v>
      </c>
      <c r="AR44" s="5">
        <f t="shared" si="30"/>
        <v>98.265127500000006</v>
      </c>
      <c r="AS44" s="5">
        <f t="shared" si="12"/>
        <v>2971.5811275000001</v>
      </c>
      <c r="AT44" s="5"/>
      <c r="AU44" s="5">
        <f>K44*$AW$6</f>
        <v>587885.59600000002</v>
      </c>
      <c r="AV44" s="5">
        <f t="shared" si="31"/>
        <v>20105.2209525</v>
      </c>
      <c r="AW44" s="5">
        <f t="shared" si="13"/>
        <v>607990.81695250003</v>
      </c>
      <c r="AX44" s="5"/>
      <c r="AY44" s="5">
        <f>K44*$BA$6</f>
        <v>20.891000000000002</v>
      </c>
      <c r="AZ44" s="5">
        <f t="shared" si="32"/>
        <v>0.71445562500000004</v>
      </c>
      <c r="BA44" s="5">
        <f t="shared" si="14"/>
        <v>21.605455625000001</v>
      </c>
      <c r="BB44" s="5"/>
      <c r="BC44" s="5">
        <f>K44*$BE$6</f>
        <v>750910.92499999993</v>
      </c>
      <c r="BD44" s="5">
        <f t="shared" si="33"/>
        <v>25680.557859375</v>
      </c>
      <c r="BE44" s="5">
        <f t="shared" si="1"/>
        <v>776591.48285937496</v>
      </c>
      <c r="BF44" s="5"/>
      <c r="BG44" s="5">
        <f>K44*$BI$6</f>
        <v>1771.7175</v>
      </c>
      <c r="BH44" s="5">
        <f t="shared" si="34"/>
        <v>60.591332812499999</v>
      </c>
      <c r="BI44" s="5">
        <f t="shared" si="15"/>
        <v>1832.3088328125</v>
      </c>
      <c r="BJ44" s="5"/>
      <c r="BK44" s="5">
        <f>K44*$BM$6</f>
        <v>314861.92050000001</v>
      </c>
      <c r="BL44" s="5">
        <f t="shared" si="35"/>
        <v>10768.027868437501</v>
      </c>
      <c r="BM44" s="5">
        <f t="shared" si="16"/>
        <v>325629.94836843753</v>
      </c>
      <c r="BN44" s="5"/>
      <c r="BO44" s="5">
        <f>K44*$BQ$6</f>
        <v>1589.3230000000001</v>
      </c>
      <c r="BP44" s="5">
        <f t="shared" si="36"/>
        <v>54.353585625000001</v>
      </c>
      <c r="BQ44" s="5">
        <f t="shared" si="17"/>
        <v>1643.6765856250001</v>
      </c>
      <c r="BR44" s="5"/>
      <c r="BS44" s="5">
        <f>K44*$BU$6</f>
        <v>61793.970999999998</v>
      </c>
      <c r="BT44" s="5">
        <f t="shared" si="37"/>
        <v>2113.3047806249997</v>
      </c>
      <c r="BU44" s="5">
        <f t="shared" si="18"/>
        <v>63907.275780625001</v>
      </c>
      <c r="BV44" s="5"/>
      <c r="BW44" s="5">
        <f>K44*$BY$6</f>
        <v>32897.700500000006</v>
      </c>
      <c r="BX44" s="5">
        <f t="shared" si="38"/>
        <v>1125.0752559375001</v>
      </c>
      <c r="BY44" s="5">
        <f t="shared" si="19"/>
        <v>34022.77575593751</v>
      </c>
      <c r="BZ44" s="5"/>
      <c r="CA44" s="5">
        <f>K44*$CC$6</f>
        <v>107198.149</v>
      </c>
      <c r="CB44" s="5">
        <f t="shared" si="39"/>
        <v>3666.0916443749998</v>
      </c>
      <c r="CC44" s="5">
        <f t="shared" si="20"/>
        <v>110864.24064437501</v>
      </c>
      <c r="CD44" s="5"/>
      <c r="CE44" s="5">
        <f>K44*$CG$6</f>
        <v>943611.91950000008</v>
      </c>
      <c r="CF44" s="5">
        <f t="shared" si="40"/>
        <v>32270.7789815625</v>
      </c>
      <c r="CG44" s="5">
        <f t="shared" si="4"/>
        <v>975882.69848156255</v>
      </c>
      <c r="CH44" s="5"/>
      <c r="CI44" s="5">
        <f>K44*$CK$6</f>
        <v>1953595.3495</v>
      </c>
      <c r="CJ44" s="5">
        <f t="shared" si="41"/>
        <v>66811.410962812501</v>
      </c>
      <c r="CK44" s="5">
        <f t="shared" si="21"/>
        <v>2020406.7604628126</v>
      </c>
      <c r="CL44" s="5"/>
      <c r="CM44" s="5">
        <f>K44*$CO$6</f>
        <v>86704.881500000003</v>
      </c>
      <c r="CN44" s="5">
        <f t="shared" si="42"/>
        <v>2965.2381553125001</v>
      </c>
      <c r="CO44" s="5">
        <f t="shared" si="22"/>
        <v>89670.119655312505</v>
      </c>
      <c r="CP44" s="5"/>
      <c r="CQ44" s="5">
        <f>K44*$CS$6</f>
        <v>96174.932499999995</v>
      </c>
      <c r="CR44" s="5">
        <f t="shared" si="43"/>
        <v>3289.1063859374999</v>
      </c>
      <c r="CS44" s="5">
        <f t="shared" si="23"/>
        <v>99464.038885937494</v>
      </c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</row>
    <row r="45" spans="1:116" x14ac:dyDescent="0.2">
      <c r="A45" s="32">
        <v>11232</v>
      </c>
      <c r="D45" s="3">
        <v>0</v>
      </c>
      <c r="H45" s="3">
        <v>179375</v>
      </c>
      <c r="L45" s="3">
        <f t="shared" si="47"/>
        <v>179375</v>
      </c>
      <c r="M45" s="3">
        <f t="shared" si="3"/>
        <v>179375</v>
      </c>
      <c r="P45" s="5">
        <v>27035.758749999997</v>
      </c>
      <c r="Q45" s="5">
        <f t="shared" si="0"/>
        <v>27035.758749999997</v>
      </c>
      <c r="S45" s="5"/>
      <c r="T45" s="3">
        <f t="shared" si="24"/>
        <v>152339.24124999999</v>
      </c>
      <c r="U45" s="5">
        <f t="shared" si="6"/>
        <v>152339.24124999999</v>
      </c>
      <c r="W45" s="5"/>
      <c r="X45" s="5">
        <f t="shared" si="25"/>
        <v>6875.4616875000002</v>
      </c>
      <c r="Y45" s="5">
        <f t="shared" si="7"/>
        <v>6875.4616875000002</v>
      </c>
      <c r="AB45" s="5">
        <f t="shared" si="26"/>
        <v>12458.6161875</v>
      </c>
      <c r="AC45" s="5">
        <f t="shared" si="8"/>
        <v>12458.6161875</v>
      </c>
      <c r="AF45" s="5">
        <f t="shared" si="27"/>
        <v>10038.7398125</v>
      </c>
      <c r="AG45" s="5">
        <f t="shared" si="9"/>
        <v>10038.7398125</v>
      </c>
      <c r="AJ45" s="5">
        <f t="shared" si="28"/>
        <v>11930.051874999999</v>
      </c>
      <c r="AK45" s="5">
        <f t="shared" si="10"/>
        <v>11930.051874999999</v>
      </c>
      <c r="AM45" s="5"/>
      <c r="AN45" s="5">
        <f t="shared" si="29"/>
        <v>712.58512499999995</v>
      </c>
      <c r="AO45" s="5">
        <f t="shared" si="11"/>
        <v>712.58512499999995</v>
      </c>
      <c r="AQ45" s="5"/>
      <c r="AR45" s="5">
        <f t="shared" si="30"/>
        <v>64.144500000000008</v>
      </c>
      <c r="AS45" s="5">
        <f t="shared" si="12"/>
        <v>64.144500000000008</v>
      </c>
      <c r="AT45" s="5"/>
      <c r="AU45" s="5"/>
      <c r="AV45" s="5">
        <f t="shared" si="31"/>
        <v>13124.0795</v>
      </c>
      <c r="AW45" s="5">
        <f t="shared" si="13"/>
        <v>13124.0795</v>
      </c>
      <c r="AX45" s="5"/>
      <c r="AY45" s="5"/>
      <c r="AZ45" s="5">
        <f t="shared" si="32"/>
        <v>0.46637500000000004</v>
      </c>
      <c r="BA45" s="5">
        <f t="shared" si="14"/>
        <v>0.46637500000000004</v>
      </c>
      <c r="BB45" s="5"/>
      <c r="BC45" s="5"/>
      <c r="BD45" s="5">
        <f t="shared" si="33"/>
        <v>16763.490624999999</v>
      </c>
      <c r="BE45" s="5">
        <f t="shared" si="1"/>
        <v>16763.490624999999</v>
      </c>
      <c r="BF45" s="5"/>
      <c r="BG45" s="5"/>
      <c r="BH45" s="5">
        <f t="shared" si="34"/>
        <v>39.552187500000002</v>
      </c>
      <c r="BI45" s="5">
        <f t="shared" si="15"/>
        <v>39.552187500000002</v>
      </c>
      <c r="BJ45" s="5"/>
      <c r="BK45" s="5"/>
      <c r="BL45" s="5">
        <f t="shared" si="35"/>
        <v>7029.0425624999998</v>
      </c>
      <c r="BM45" s="5">
        <f t="shared" si="16"/>
        <v>7029.0425624999998</v>
      </c>
      <c r="BN45" s="5"/>
      <c r="BO45" s="5"/>
      <c r="BP45" s="5">
        <f t="shared" si="36"/>
        <v>35.480375000000002</v>
      </c>
      <c r="BQ45" s="5">
        <f t="shared" si="17"/>
        <v>35.480375000000002</v>
      </c>
      <c r="BR45" s="5"/>
      <c r="BS45" s="5"/>
      <c r="BT45" s="5">
        <f t="shared" si="37"/>
        <v>1379.5013750000001</v>
      </c>
      <c r="BU45" s="5">
        <f t="shared" si="18"/>
        <v>1379.5013750000001</v>
      </c>
      <c r="BV45" s="5"/>
      <c r="BW45" s="5"/>
      <c r="BX45" s="5">
        <f t="shared" si="38"/>
        <v>734.41506250000009</v>
      </c>
      <c r="BY45" s="5">
        <f t="shared" si="19"/>
        <v>734.41506250000009</v>
      </c>
      <c r="BZ45" s="5"/>
      <c r="CA45" s="5"/>
      <c r="CB45" s="5">
        <f t="shared" si="39"/>
        <v>2393.113625</v>
      </c>
      <c r="CC45" s="5">
        <f t="shared" si="20"/>
        <v>2393.113625</v>
      </c>
      <c r="CD45" s="5"/>
      <c r="CE45" s="5"/>
      <c r="CF45" s="5">
        <f t="shared" si="40"/>
        <v>21065.387437500001</v>
      </c>
      <c r="CG45" s="5">
        <f t="shared" si="4"/>
        <v>21065.387437500001</v>
      </c>
      <c r="CH45" s="5"/>
      <c r="CI45" s="5"/>
      <c r="CJ45" s="5">
        <f t="shared" si="41"/>
        <v>43612.466187500002</v>
      </c>
      <c r="CK45" s="5">
        <f t="shared" si="21"/>
        <v>43612.466187500002</v>
      </c>
      <c r="CL45" s="5"/>
      <c r="CM45" s="5"/>
      <c r="CN45" s="5">
        <f t="shared" si="42"/>
        <v>1935.6176875000001</v>
      </c>
      <c r="CO45" s="5">
        <f t="shared" si="22"/>
        <v>1935.6176875000001</v>
      </c>
      <c r="CP45" s="5"/>
      <c r="CQ45" s="5"/>
      <c r="CR45" s="5">
        <f t="shared" si="43"/>
        <v>2147.0290624999998</v>
      </c>
      <c r="CS45" s="5">
        <f t="shared" si="23"/>
        <v>2147.0290624999998</v>
      </c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</row>
    <row r="46" spans="1:116" x14ac:dyDescent="0.2">
      <c r="A46" s="32">
        <v>11414</v>
      </c>
      <c r="C46" s="3">
        <v>0</v>
      </c>
      <c r="D46" s="3">
        <v>0</v>
      </c>
      <c r="G46" s="3">
        <v>7175000</v>
      </c>
      <c r="H46" s="3">
        <v>179375</v>
      </c>
      <c r="K46" s="3">
        <f>C46+E46+G46</f>
        <v>7175000</v>
      </c>
      <c r="L46" s="3">
        <f t="shared" si="47"/>
        <v>179375</v>
      </c>
      <c r="M46" s="3">
        <f t="shared" si="3"/>
        <v>7354375</v>
      </c>
      <c r="O46" s="5">
        <v>1081430.3500000001</v>
      </c>
      <c r="P46" s="5">
        <v>27035.758749999997</v>
      </c>
      <c r="Q46" s="5">
        <f t="shared" si="0"/>
        <v>1108466.1087500001</v>
      </c>
      <c r="S46" s="5">
        <f>W46+AA46+AE46+AI46+AM46+AQ46+AU46+AY46+BC46+BG46+BK46+BO46+BS46+BT154+BW46+CA46+CE46+CI46+CM46+CQ46+CU46</f>
        <v>6093569.6499999985</v>
      </c>
      <c r="T46" s="3">
        <f t="shared" si="24"/>
        <v>152339.24124999999</v>
      </c>
      <c r="U46" s="5">
        <f t="shared" si="6"/>
        <v>6245908.8912499985</v>
      </c>
      <c r="W46" s="5">
        <f>K46*$Y$6</f>
        <v>275018.46749999997</v>
      </c>
      <c r="X46" s="5">
        <f t="shared" si="25"/>
        <v>6875.4616875000002</v>
      </c>
      <c r="Y46" s="5">
        <f t="shared" si="7"/>
        <v>281893.92918749998</v>
      </c>
      <c r="AA46" s="5">
        <f>K46*$AC$6</f>
        <v>498344.64749999996</v>
      </c>
      <c r="AB46" s="5">
        <f t="shared" si="26"/>
        <v>12458.6161875</v>
      </c>
      <c r="AC46" s="5">
        <f t="shared" si="8"/>
        <v>510803.26368749997</v>
      </c>
      <c r="AE46" s="5">
        <f>K46*$AG$6</f>
        <v>401549.59249999997</v>
      </c>
      <c r="AF46" s="5">
        <f t="shared" si="27"/>
        <v>10038.7398125</v>
      </c>
      <c r="AG46" s="5">
        <f t="shared" si="9"/>
        <v>411588.33231249999</v>
      </c>
      <c r="AI46" s="5">
        <f>K46*$AK$6</f>
        <v>477202.07500000001</v>
      </c>
      <c r="AJ46" s="5">
        <f t="shared" si="28"/>
        <v>11930.051874999999</v>
      </c>
      <c r="AK46" s="5">
        <f t="shared" si="10"/>
        <v>489132.12687500002</v>
      </c>
      <c r="AM46" s="5">
        <f>K46*$AO$6</f>
        <v>28503.404999999999</v>
      </c>
      <c r="AN46" s="5">
        <f t="shared" si="29"/>
        <v>712.58512499999995</v>
      </c>
      <c r="AO46" s="5">
        <f t="shared" si="11"/>
        <v>29215.990125</v>
      </c>
      <c r="AQ46" s="5">
        <f>K46*$AS$6</f>
        <v>2565.7800000000002</v>
      </c>
      <c r="AR46" s="5">
        <f t="shared" si="30"/>
        <v>64.144500000000008</v>
      </c>
      <c r="AS46" s="5">
        <f t="shared" si="12"/>
        <v>2629.9245000000001</v>
      </c>
      <c r="AT46" s="5"/>
      <c r="AU46" s="5">
        <f>K46*$AW$6</f>
        <v>524963.17999999993</v>
      </c>
      <c r="AV46" s="5">
        <f t="shared" si="31"/>
        <v>13124.0795</v>
      </c>
      <c r="AW46" s="5">
        <f t="shared" si="13"/>
        <v>538087.25949999993</v>
      </c>
      <c r="AX46" s="5"/>
      <c r="AY46" s="5">
        <f>K46*$BA$6</f>
        <v>18.655000000000001</v>
      </c>
      <c r="AZ46" s="5">
        <f t="shared" si="32"/>
        <v>0.46637500000000004</v>
      </c>
      <c r="BA46" s="5">
        <f t="shared" si="14"/>
        <v>19.121375</v>
      </c>
      <c r="BB46" s="5"/>
      <c r="BC46" s="5">
        <f>K46*$BE$6</f>
        <v>670539.625</v>
      </c>
      <c r="BD46" s="5">
        <f t="shared" si="33"/>
        <v>16763.490624999999</v>
      </c>
      <c r="BE46" s="5">
        <f t="shared" si="1"/>
        <v>687303.11562499998</v>
      </c>
      <c r="BF46" s="5"/>
      <c r="BG46" s="5">
        <f>K46*$BI$6</f>
        <v>1582.0874999999999</v>
      </c>
      <c r="BH46" s="5">
        <f t="shared" si="34"/>
        <v>39.552187500000002</v>
      </c>
      <c r="BI46" s="5">
        <f t="shared" si="15"/>
        <v>1621.6396874999998</v>
      </c>
      <c r="BJ46" s="5"/>
      <c r="BK46" s="5">
        <f>K46*$BM$6</f>
        <v>281161.70250000001</v>
      </c>
      <c r="BL46" s="5">
        <f t="shared" si="35"/>
        <v>7029.0425624999998</v>
      </c>
      <c r="BM46" s="5">
        <f t="shared" si="16"/>
        <v>288190.74506250001</v>
      </c>
      <c r="BN46" s="5"/>
      <c r="BO46" s="5">
        <f>K46*$BQ$6</f>
        <v>1419.2150000000001</v>
      </c>
      <c r="BP46" s="5">
        <f t="shared" si="36"/>
        <v>35.480375000000002</v>
      </c>
      <c r="BQ46" s="5">
        <f t="shared" si="17"/>
        <v>1454.6953750000002</v>
      </c>
      <c r="BR46" s="5"/>
      <c r="BS46" s="5">
        <f>K46*$BU$6</f>
        <v>55180.055</v>
      </c>
      <c r="BT46" s="5">
        <f t="shared" si="37"/>
        <v>1379.5013750000001</v>
      </c>
      <c r="BU46" s="5">
        <f t="shared" si="18"/>
        <v>56559.556375</v>
      </c>
      <c r="BV46" s="5"/>
      <c r="BW46" s="5">
        <f>K46*$BY$6</f>
        <v>29376.602500000001</v>
      </c>
      <c r="BX46" s="5">
        <f t="shared" si="38"/>
        <v>734.41506250000009</v>
      </c>
      <c r="BY46" s="5">
        <f t="shared" si="19"/>
        <v>30111.017562500001</v>
      </c>
      <c r="BZ46" s="5"/>
      <c r="CA46" s="5">
        <f>K46*$CC$6</f>
        <v>95724.544999999998</v>
      </c>
      <c r="CB46" s="5">
        <f t="shared" si="39"/>
        <v>2393.113625</v>
      </c>
      <c r="CC46" s="5">
        <f t="shared" si="20"/>
        <v>98117.658624999996</v>
      </c>
      <c r="CD46" s="5"/>
      <c r="CE46" s="5">
        <f>K46*$CG$6</f>
        <v>842615.49750000006</v>
      </c>
      <c r="CF46" s="5">
        <f t="shared" si="40"/>
        <v>21065.387437500001</v>
      </c>
      <c r="CG46" s="5">
        <f t="shared" si="4"/>
        <v>863680.88493750012</v>
      </c>
      <c r="CH46" s="5"/>
      <c r="CI46" s="5">
        <f>K46*$CK$6</f>
        <v>1744498.6475</v>
      </c>
      <c r="CJ46" s="5">
        <f t="shared" si="41"/>
        <v>43612.466187500002</v>
      </c>
      <c r="CK46" s="5">
        <f t="shared" si="21"/>
        <v>1788111.1136874999</v>
      </c>
      <c r="CL46" s="5"/>
      <c r="CM46" s="5">
        <f>K46*$CO$6</f>
        <v>77424.707500000004</v>
      </c>
      <c r="CN46" s="5">
        <f t="shared" si="42"/>
        <v>1935.6176875000001</v>
      </c>
      <c r="CO46" s="5">
        <f t="shared" si="22"/>
        <v>79360.325187499999</v>
      </c>
      <c r="CP46" s="5"/>
      <c r="CQ46" s="5">
        <f>K46*$CS$6</f>
        <v>85881.162499999991</v>
      </c>
      <c r="CR46" s="5">
        <f t="shared" si="43"/>
        <v>2147.0290624999998</v>
      </c>
      <c r="CS46" s="5">
        <f t="shared" si="23"/>
        <v>88028.191562499997</v>
      </c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</row>
    <row r="47" spans="1:116" x14ac:dyDescent="0.2">
      <c r="S47" s="5"/>
      <c r="T47" s="3"/>
      <c r="U47" s="5"/>
      <c r="W47" s="5"/>
      <c r="X47" s="5"/>
      <c r="Y47" s="5"/>
      <c r="AM47" s="5"/>
      <c r="AN47" s="5"/>
      <c r="AO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</row>
    <row r="48" spans="1:116" ht="13.5" thickBot="1" x14ac:dyDescent="0.25">
      <c r="A48" s="34" t="s">
        <v>16</v>
      </c>
      <c r="C48" s="35">
        <f t="shared" ref="C48:M48" si="48">SUM(C8:C47)</f>
        <v>44895000</v>
      </c>
      <c r="D48" s="35">
        <f t="shared" si="48"/>
        <v>28961399</v>
      </c>
      <c r="E48" s="35">
        <f t="shared" si="48"/>
        <v>32800000</v>
      </c>
      <c r="F48" s="35">
        <f>SUM(F8:F47)</f>
        <v>19126128</v>
      </c>
      <c r="G48" s="35">
        <f>SUM(G8:G47)</f>
        <v>18565000</v>
      </c>
      <c r="H48" s="35">
        <f>SUM(H8:H47)</f>
        <v>7001403</v>
      </c>
      <c r="I48" s="35">
        <f t="shared" si="48"/>
        <v>14185000</v>
      </c>
      <c r="J48" s="35">
        <f>SUM(J8:J47)</f>
        <v>1145175</v>
      </c>
      <c r="K48" s="35">
        <f>SUM(K8:K47)</f>
        <v>110445000</v>
      </c>
      <c r="L48" s="35">
        <f>SUM(L8:L47)</f>
        <v>56234105</v>
      </c>
      <c r="M48" s="35">
        <f t="shared" si="48"/>
        <v>166679105</v>
      </c>
      <c r="O48" s="35">
        <f>SUM(O8:O47)</f>
        <v>16168790.09</v>
      </c>
      <c r="P48" s="35">
        <f>SUM(P8:P47)</f>
        <v>8116050.3424519999</v>
      </c>
      <c r="Q48" s="35">
        <f>SUM(Q8:Q47)</f>
        <v>24284840.432452004</v>
      </c>
      <c r="S48" s="35">
        <f>SUM(S8:S47)</f>
        <v>94276188.203000009</v>
      </c>
      <c r="T48" s="35">
        <f>SUM(T8:T47)</f>
        <v>48118045.86402303</v>
      </c>
      <c r="U48" s="35">
        <f>SUM(U8:U47)</f>
        <v>142394234.06702298</v>
      </c>
      <c r="W48" s="35">
        <f>SUM(W8:W47)</f>
        <v>4098988.304</v>
      </c>
      <c r="X48" s="35">
        <f>SUM(X8:X47)</f>
        <v>2094146.1473543996</v>
      </c>
      <c r="Y48" s="35">
        <f>SUM(Y8:Y47)</f>
        <v>6193134.4513543993</v>
      </c>
      <c r="AA48" s="35">
        <f>SUM(AA8:AA47)</f>
        <v>7530334.3319999985</v>
      </c>
      <c r="AB48" s="35">
        <f>SUM(AB8:AB47)</f>
        <v>3912160.3868149985</v>
      </c>
      <c r="AC48" s="35">
        <f>SUM(AC8:AC47)</f>
        <v>11442494.718815001</v>
      </c>
      <c r="AE48" s="35">
        <f>SUM(AE8:AE47)</f>
        <v>5980252.9359999988</v>
      </c>
      <c r="AF48" s="35">
        <f>SUM(AF8:AF47)</f>
        <v>3106683.7990130014</v>
      </c>
      <c r="AG48" s="35">
        <f>SUM(AG8:AG47)</f>
        <v>9086936.7350130007</v>
      </c>
      <c r="AI48" s="35">
        <f>SUM(AI8:AI47)</f>
        <v>7093850.5200000005</v>
      </c>
      <c r="AJ48" s="35">
        <f>SUM(AJ8:AJ47)</f>
        <v>3626447.0606740001</v>
      </c>
      <c r="AK48" s="35">
        <f>SUM(AK8:AK47)</f>
        <v>10720297.580674</v>
      </c>
      <c r="AM48" s="35">
        <f>SUM(AM8:AM47)</f>
        <v>423717.32799999998</v>
      </c>
      <c r="AN48" s="35">
        <f>SUM(AN8:AN47)</f>
        <v>214643.73296959995</v>
      </c>
      <c r="AO48" s="35">
        <f>SUM(AO8:AO47)</f>
        <v>638361.06096959976</v>
      </c>
      <c r="AQ48" s="35">
        <f>SUM(AQ8:AQ47)</f>
        <v>38141.128000000004</v>
      </c>
      <c r="AR48" s="35">
        <f>SUM(AR8:AR47)</f>
        <v>19776.510449600002</v>
      </c>
      <c r="AS48" s="35">
        <f>SUM(AS8:AS47)</f>
        <v>57917.638449600003</v>
      </c>
      <c r="AT48" s="5"/>
      <c r="AU48" s="35">
        <f>SUM(AU8:AU47)</f>
        <v>7818431.392</v>
      </c>
      <c r="AV48" s="35">
        <f>SUM(AV8:AV47)</f>
        <v>3992509.0375428009</v>
      </c>
      <c r="AW48" s="35">
        <f>SUM(AW8:AW47)</f>
        <v>11810940.4295428</v>
      </c>
      <c r="AX48" s="5"/>
      <c r="AY48" s="35">
        <f>SUM(AY8:AY47)</f>
        <v>287.351</v>
      </c>
      <c r="AZ48" s="35">
        <f>SUM(AZ8:AZ47)</f>
        <v>149.15128460000008</v>
      </c>
      <c r="BA48" s="35">
        <f>SUM(BA8:BA47)</f>
        <v>436.50228460000017</v>
      </c>
      <c r="BB48" s="5"/>
      <c r="BC48" s="35">
        <f>SUM(BC8:BC47)</f>
        <v>9980230.5639999993</v>
      </c>
      <c r="BD48" s="35">
        <f>SUM(BD8:BD47)</f>
        <v>5119771.6280501997</v>
      </c>
      <c r="BE48" s="35">
        <f>SUM(BE8:BE47)</f>
        <v>15100002.192050196</v>
      </c>
      <c r="BF48" s="5"/>
      <c r="BG48" s="35">
        <f>SUM(BG8:BG47)</f>
        <v>23518.739999999998</v>
      </c>
      <c r="BH48" s="35">
        <f>SUM(BH8:BH47)</f>
        <v>11725.650663</v>
      </c>
      <c r="BI48" s="35">
        <f>SUM(BI8:BI47)</f>
        <v>35244.390662999998</v>
      </c>
      <c r="BJ48" s="5"/>
      <c r="BK48" s="35">
        <f>SUM(BK8:BK47)</f>
        <v>4207557.8640000001</v>
      </c>
      <c r="BL48" s="35">
        <f>SUM(BL8:BL47)</f>
        <v>2146846.1882648007</v>
      </c>
      <c r="BM48" s="35">
        <f>SUM(BM8:BM47)</f>
        <v>6354404.0522647994</v>
      </c>
      <c r="BN48" s="5"/>
      <c r="BO48" s="35">
        <f>SUM(BO8:BO47)</f>
        <v>21433.392</v>
      </c>
      <c r="BP48" s="35">
        <f>SUM(BP8:BP47)</f>
        <v>11154.476852199998</v>
      </c>
      <c r="BQ48" s="35">
        <f>SUM(BQ8:BQ47)</f>
        <v>32587.868852200001</v>
      </c>
      <c r="BR48" s="5"/>
      <c r="BS48" s="35">
        <f>SUM(BS8:BS47)</f>
        <v>822077.74800000002</v>
      </c>
      <c r="BT48" s="35">
        <f>SUM(BT8:BT47)</f>
        <v>421076.64906159998</v>
      </c>
      <c r="BU48" s="35">
        <f>SUM(BU8:BU47)</f>
        <v>1243154.3970615999</v>
      </c>
      <c r="BV48" s="5"/>
      <c r="BW48" s="35">
        <f>SUM(BW8:BW47)</f>
        <v>444894.12800000008</v>
      </c>
      <c r="BX48" s="35">
        <f>SUM(BX8:BX47)</f>
        <v>227969.59092299995</v>
      </c>
      <c r="BY48" s="35">
        <f>SUM(BY8:BY47)</f>
        <v>672863.71892300015</v>
      </c>
      <c r="BZ48" s="5"/>
      <c r="CA48" s="35">
        <f>SUM(CA8:CA47)</f>
        <v>1467546.4679999999</v>
      </c>
      <c r="CB48" s="35">
        <f>SUM(CB8:CB47)</f>
        <v>764906.48357420007</v>
      </c>
      <c r="CC48" s="35">
        <f>SUM(CC8:CC47)</f>
        <v>2232452.9515741998</v>
      </c>
      <c r="CD48" s="5"/>
      <c r="CE48" s="35">
        <f>SUM(CE8:CE47)</f>
        <v>12658557.936000003</v>
      </c>
      <c r="CF48" s="35">
        <f>SUM(CF8:CF47)</f>
        <v>6537874.2674082015</v>
      </c>
      <c r="CG48" s="35">
        <f>SUM(CG8:CG47)</f>
        <v>19196432.2034082</v>
      </c>
      <c r="CH48" s="5"/>
      <c r="CI48" s="35">
        <f>SUM(CI8:CI47)</f>
        <v>26058902.392000001</v>
      </c>
      <c r="CJ48" s="35">
        <f>SUM(CJ8:CJ47)</f>
        <v>13404286.490273001</v>
      </c>
      <c r="CK48" s="35">
        <f>SUM(CK8:CK47)</f>
        <v>39463188.882272996</v>
      </c>
      <c r="CL48" s="5"/>
      <c r="CM48" s="35">
        <f>SUM(CM8:CM47)</f>
        <v>1181304.2600000002</v>
      </c>
      <c r="CN48" s="35">
        <f>SUM(CN8:CN47)</f>
        <v>615315.80539479991</v>
      </c>
      <c r="CO48" s="35">
        <f>SUM(CO8:CO47)</f>
        <v>1796620.0653948002</v>
      </c>
      <c r="CP48" s="5"/>
      <c r="CQ48" s="35">
        <f>SUM(CQ8:CQ47)</f>
        <v>1293155.6839999999</v>
      </c>
      <c r="CR48" s="35">
        <f>SUM(CR8:CR47)</f>
        <v>672614.28936719988</v>
      </c>
      <c r="CS48" s="35">
        <f>SUM(CS8:CS47)</f>
        <v>1965769.9733672</v>
      </c>
      <c r="CT48" s="5"/>
      <c r="CU48" s="35">
        <f>SUM(CU8:CU47)</f>
        <v>3151231.736</v>
      </c>
      <c r="CV48" s="35">
        <f>SUM(CV8:CV47)</f>
        <v>1228653.5180878001</v>
      </c>
      <c r="CW48" s="35">
        <f>SUM(CW8:CW47)</f>
        <v>4379885.2540878002</v>
      </c>
      <c r="CX48" s="5"/>
      <c r="CY48" s="35">
        <f>SUM(CY8:CY47)</f>
        <v>-14319</v>
      </c>
      <c r="CZ48" s="35">
        <f>SUM(CZ8:CZ47)</f>
        <v>-230496</v>
      </c>
      <c r="DA48" s="35">
        <f>SUM(DA8:DA47)</f>
        <v>-244815</v>
      </c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</row>
    <row r="49" spans="1:116" ht="13.5" thickTop="1" x14ac:dyDescent="0.2">
      <c r="W49" s="5"/>
      <c r="X49" s="5"/>
      <c r="Y49" s="5"/>
      <c r="AM49" s="5"/>
      <c r="AN49" s="5"/>
      <c r="AO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</row>
    <row r="50" spans="1:116" x14ac:dyDescent="0.2">
      <c r="R50" s="50"/>
      <c r="W50" s="5"/>
      <c r="X50" s="5"/>
      <c r="Y50" s="5"/>
      <c r="AM50" s="5"/>
      <c r="AN50" s="5"/>
      <c r="AO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</row>
    <row r="51" spans="1:116" x14ac:dyDescent="0.2">
      <c r="W51" s="5"/>
      <c r="X51" s="5"/>
      <c r="Y51" s="5"/>
      <c r="AM51" s="5"/>
      <c r="AN51" s="5"/>
      <c r="AO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</row>
    <row r="52" spans="1:116" x14ac:dyDescent="0.2">
      <c r="A52"/>
      <c r="W52" s="5"/>
      <c r="X52" s="5"/>
      <c r="Y52" s="5"/>
      <c r="AM52" s="5"/>
      <c r="AN52" s="5"/>
      <c r="AO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</row>
    <row r="53" spans="1:116" x14ac:dyDescent="0.2">
      <c r="A53"/>
      <c r="W53" s="5"/>
      <c r="X53" s="5"/>
      <c r="Y53" s="5"/>
      <c r="AM53" s="5"/>
      <c r="AN53" s="5"/>
      <c r="AO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</row>
    <row r="54" spans="1:116" x14ac:dyDescent="0.2">
      <c r="A54"/>
      <c r="K54" s="5"/>
      <c r="L54" s="5"/>
      <c r="M54" s="5"/>
      <c r="S54" s="5"/>
      <c r="T54" s="5"/>
      <c r="U54" s="5"/>
      <c r="W54" s="5"/>
      <c r="X54" s="5"/>
      <c r="Y54" s="5"/>
      <c r="AM54" s="5"/>
      <c r="AN54" s="5"/>
      <c r="AO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</row>
    <row r="55" spans="1:116" x14ac:dyDescent="0.2">
      <c r="A55"/>
      <c r="W55" s="5"/>
      <c r="X55" s="5"/>
      <c r="Y55" s="5"/>
      <c r="AM55" s="5"/>
      <c r="AN55" s="5"/>
      <c r="AO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</row>
    <row r="56" spans="1:116" x14ac:dyDescent="0.2">
      <c r="A56"/>
      <c r="W56" s="5"/>
      <c r="X56" s="5"/>
      <c r="Y56" s="5"/>
      <c r="AM56" s="5"/>
      <c r="AN56" s="5"/>
      <c r="AO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</row>
    <row r="57" spans="1:116" x14ac:dyDescent="0.2">
      <c r="A57"/>
      <c r="W57" s="5"/>
      <c r="X57" s="5"/>
      <c r="Y57" s="5"/>
      <c r="AM57" s="5"/>
      <c r="AN57" s="5"/>
      <c r="AO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</row>
    <row r="58" spans="1:116" x14ac:dyDescent="0.2">
      <c r="A58"/>
      <c r="P58"/>
      <c r="Q58"/>
      <c r="W58" s="5"/>
      <c r="X58" s="5"/>
      <c r="Y58" s="5"/>
      <c r="AM58" s="5"/>
      <c r="AN58" s="5"/>
      <c r="AO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</row>
    <row r="59" spans="1:116" x14ac:dyDescent="0.2">
      <c r="A59"/>
      <c r="C59"/>
      <c r="D59"/>
      <c r="E59"/>
      <c r="G59"/>
      <c r="H59"/>
      <c r="I59"/>
      <c r="J59"/>
      <c r="K59"/>
      <c r="L59"/>
      <c r="N59"/>
      <c r="P59"/>
      <c r="Q59"/>
      <c r="R59"/>
      <c r="V59"/>
      <c r="W59" s="5"/>
      <c r="X59" s="5"/>
      <c r="Y59" s="5"/>
      <c r="AM59" s="5"/>
      <c r="AN59" s="5"/>
      <c r="AO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</row>
    <row r="60" spans="1:116" x14ac:dyDescent="0.2">
      <c r="A60"/>
      <c r="C60"/>
      <c r="D60"/>
      <c r="E60"/>
      <c r="G60"/>
      <c r="H60"/>
      <c r="I60"/>
      <c r="J60"/>
      <c r="K60"/>
      <c r="L60"/>
      <c r="N60"/>
      <c r="P60"/>
      <c r="Q60"/>
      <c r="R60"/>
      <c r="V60"/>
      <c r="W60" s="5"/>
      <c r="X60" s="5"/>
      <c r="Y60" s="5"/>
      <c r="AM60" s="5"/>
      <c r="AN60" s="5"/>
      <c r="AO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</row>
    <row r="61" spans="1:116" x14ac:dyDescent="0.2">
      <c r="A61"/>
      <c r="C61"/>
      <c r="D61"/>
      <c r="E61"/>
      <c r="F61"/>
      <c r="G61"/>
      <c r="H61"/>
      <c r="I61"/>
      <c r="J61"/>
      <c r="K61"/>
      <c r="L61"/>
      <c r="N61"/>
      <c r="P61"/>
      <c r="Q61"/>
      <c r="R61"/>
      <c r="V61"/>
      <c r="W61" s="5"/>
      <c r="X61" s="5"/>
      <c r="Y61" s="5"/>
      <c r="AM61" s="5"/>
      <c r="AN61" s="5"/>
      <c r="AO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</row>
    <row r="62" spans="1:116" x14ac:dyDescent="0.2">
      <c r="A62"/>
      <c r="C62"/>
      <c r="D62"/>
      <c r="E62"/>
      <c r="F62"/>
      <c r="G62"/>
      <c r="H62"/>
      <c r="I62"/>
      <c r="J62"/>
      <c r="K62"/>
      <c r="L62"/>
      <c r="N62"/>
      <c r="P62"/>
      <c r="Q62"/>
      <c r="R62"/>
      <c r="V62"/>
      <c r="W62" s="5"/>
      <c r="X62" s="5"/>
      <c r="Y62" s="5"/>
      <c r="AM62" s="5"/>
      <c r="AN62" s="5"/>
      <c r="AO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</row>
    <row r="63" spans="1:116" x14ac:dyDescent="0.2">
      <c r="A63"/>
      <c r="C63"/>
      <c r="D63"/>
      <c r="E63"/>
      <c r="F63"/>
      <c r="G63"/>
      <c r="H63"/>
      <c r="I63"/>
      <c r="J63"/>
      <c r="K63"/>
      <c r="L63"/>
      <c r="N63"/>
      <c r="P63"/>
      <c r="Q63"/>
      <c r="R63"/>
      <c r="V63"/>
      <c r="W63" s="5"/>
      <c r="X63" s="5"/>
      <c r="Y63" s="5"/>
      <c r="AM63" s="5"/>
      <c r="AN63" s="5"/>
      <c r="AO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</row>
    <row r="64" spans="1:116" x14ac:dyDescent="0.2">
      <c r="A64"/>
      <c r="C64"/>
      <c r="D64"/>
      <c r="E64"/>
      <c r="F64"/>
      <c r="G64"/>
      <c r="H64"/>
      <c r="I64"/>
      <c r="J64"/>
      <c r="K64"/>
      <c r="L64"/>
      <c r="N64"/>
      <c r="P64"/>
      <c r="Q64"/>
      <c r="R64"/>
      <c r="V64"/>
      <c r="W64" s="5"/>
      <c r="X64" s="5"/>
      <c r="Y64" s="5"/>
      <c r="AM64" s="5"/>
      <c r="AN64" s="5"/>
      <c r="AO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</row>
    <row r="65" spans="1:116" x14ac:dyDescent="0.2">
      <c r="A65"/>
      <c r="C65"/>
      <c r="D65"/>
      <c r="E65"/>
      <c r="F65"/>
      <c r="G65"/>
      <c r="H65"/>
      <c r="I65"/>
      <c r="J65"/>
      <c r="K65"/>
      <c r="L65"/>
      <c r="N65"/>
      <c r="P65"/>
      <c r="Q65"/>
      <c r="R65"/>
      <c r="V65"/>
      <c r="W65" s="5"/>
      <c r="X65" s="5"/>
      <c r="Y65" s="5"/>
      <c r="AM65" s="5"/>
      <c r="AN65" s="5"/>
      <c r="AO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</row>
    <row r="66" spans="1:116" x14ac:dyDescent="0.2">
      <c r="A66"/>
      <c r="C66"/>
      <c r="D66"/>
      <c r="E66"/>
      <c r="F66"/>
      <c r="G66"/>
      <c r="H66"/>
      <c r="I66"/>
      <c r="J66"/>
      <c r="K66"/>
      <c r="L66"/>
      <c r="N66"/>
      <c r="O66"/>
      <c r="P66"/>
      <c r="Q66" s="3"/>
      <c r="R66"/>
      <c r="U66" s="3"/>
      <c r="V66"/>
      <c r="W66" s="5"/>
      <c r="X66" s="5"/>
      <c r="Y66" s="5"/>
      <c r="AM66" s="5"/>
      <c r="AN66" s="5"/>
      <c r="AO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</row>
    <row r="67" spans="1:116" x14ac:dyDescent="0.2">
      <c r="A67"/>
      <c r="C67"/>
      <c r="D67"/>
      <c r="E67"/>
      <c r="F67"/>
      <c r="G67"/>
      <c r="H67"/>
      <c r="I67"/>
      <c r="J67"/>
      <c r="K67"/>
      <c r="L67"/>
      <c r="N67"/>
      <c r="O67"/>
      <c r="P67"/>
      <c r="Q67"/>
      <c r="R67"/>
      <c r="U67" s="5"/>
      <c r="V67"/>
      <c r="W67" s="5"/>
      <c r="X67" s="5"/>
      <c r="Y67" s="5"/>
      <c r="AM67" s="5"/>
      <c r="AN67" s="5"/>
      <c r="AO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</row>
    <row r="68" spans="1:116" x14ac:dyDescent="0.2">
      <c r="A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V68"/>
      <c r="W68" s="5"/>
      <c r="X68" s="5"/>
      <c r="Y68" s="5"/>
      <c r="AM68" s="5"/>
      <c r="AN68" s="5"/>
      <c r="AO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</row>
    <row r="69" spans="1:116" x14ac:dyDescent="0.2">
      <c r="A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V69"/>
      <c r="W69" s="5"/>
      <c r="X69" s="5"/>
      <c r="Y69" s="5"/>
      <c r="AM69" s="5"/>
      <c r="AN69" s="5"/>
      <c r="AO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</row>
    <row r="70" spans="1:116" x14ac:dyDescent="0.2">
      <c r="A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V70"/>
      <c r="W70" s="5"/>
      <c r="X70" s="5"/>
      <c r="Y70" s="5"/>
      <c r="AM70" s="5"/>
      <c r="AN70" s="5"/>
      <c r="AO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</row>
    <row r="71" spans="1:116" x14ac:dyDescent="0.2">
      <c r="A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V71"/>
      <c r="W71" s="5"/>
      <c r="X71" s="5"/>
      <c r="Y71" s="5"/>
      <c r="AM71" s="5"/>
      <c r="AN71" s="5"/>
      <c r="AO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</row>
    <row r="72" spans="1:116" x14ac:dyDescent="0.2">
      <c r="A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V72"/>
      <c r="W72" s="5"/>
      <c r="X72" s="5"/>
      <c r="Y72" s="5"/>
      <c r="AM72" s="5"/>
      <c r="AN72" s="5"/>
      <c r="AO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</row>
    <row r="73" spans="1:116" x14ac:dyDescent="0.2">
      <c r="A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V73"/>
      <c r="W73" s="5"/>
      <c r="X73" s="5"/>
      <c r="Y73" s="5"/>
      <c r="AM73" s="5"/>
      <c r="AN73" s="5"/>
      <c r="AO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</row>
    <row r="74" spans="1:116" x14ac:dyDescent="0.2">
      <c r="A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V74"/>
      <c r="W74" s="5"/>
      <c r="X74" s="5"/>
      <c r="Y74" s="5"/>
      <c r="AM74" s="5"/>
      <c r="AN74" s="5"/>
      <c r="AO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</row>
    <row r="75" spans="1:116" x14ac:dyDescent="0.2">
      <c r="A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V75"/>
      <c r="W75" s="5"/>
      <c r="X75" s="5"/>
      <c r="Y75" s="5"/>
      <c r="AM75" s="5"/>
      <c r="AN75" s="5"/>
      <c r="AO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</row>
    <row r="76" spans="1:116" x14ac:dyDescent="0.2">
      <c r="A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V76"/>
      <c r="W76" s="5"/>
      <c r="X76" s="5"/>
      <c r="Y76" s="5"/>
      <c r="AM76" s="5"/>
      <c r="AN76" s="5"/>
      <c r="AO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</row>
    <row r="77" spans="1:116" x14ac:dyDescent="0.2">
      <c r="A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V77"/>
      <c r="W77" s="5"/>
      <c r="X77" s="5"/>
      <c r="Y77" s="5"/>
      <c r="AM77" s="5"/>
      <c r="AN77" s="5"/>
      <c r="AO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</row>
    <row r="78" spans="1:116" x14ac:dyDescent="0.2">
      <c r="A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V78"/>
      <c r="W78" s="5"/>
      <c r="X78" s="5"/>
      <c r="Y78" s="5"/>
      <c r="AM78" s="5"/>
      <c r="AN78" s="5"/>
      <c r="AO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</row>
    <row r="79" spans="1:116" x14ac:dyDescent="0.2"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V79"/>
      <c r="W79" s="5"/>
      <c r="X79" s="5"/>
      <c r="Y79" s="5"/>
      <c r="AM79" s="5"/>
      <c r="AN79" s="5"/>
      <c r="AO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</row>
    <row r="80" spans="1:116" x14ac:dyDescent="0.2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V80"/>
      <c r="W80" s="5"/>
      <c r="X80" s="5"/>
      <c r="Y80" s="5"/>
      <c r="AM80" s="5"/>
      <c r="AN80" s="5"/>
      <c r="AO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</row>
    <row r="81" spans="3:116" x14ac:dyDescent="0.2"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V81"/>
      <c r="W81" s="5"/>
      <c r="X81" s="5"/>
      <c r="Y81" s="5"/>
      <c r="AM81" s="5"/>
      <c r="AN81" s="5"/>
      <c r="AO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</row>
    <row r="82" spans="3:116" x14ac:dyDescent="0.2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V82"/>
      <c r="W82" s="5"/>
      <c r="X82" s="5"/>
      <c r="Y82" s="5"/>
      <c r="AM82" s="5"/>
      <c r="AN82" s="5"/>
      <c r="AO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</row>
    <row r="83" spans="3:116" x14ac:dyDescent="0.2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V83"/>
      <c r="W83" s="5"/>
      <c r="X83" s="5"/>
      <c r="Y83" s="5"/>
      <c r="AM83" s="5"/>
      <c r="AN83" s="5"/>
      <c r="AO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</row>
    <row r="84" spans="3:116" x14ac:dyDescent="0.2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V84"/>
      <c r="W84" s="5"/>
      <c r="X84" s="5"/>
      <c r="Y84" s="5"/>
      <c r="AM84" s="5"/>
      <c r="AN84" s="5"/>
      <c r="AO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</row>
    <row r="85" spans="3:116" x14ac:dyDescent="0.2">
      <c r="C85"/>
      <c r="D85"/>
      <c r="E85"/>
      <c r="F85"/>
      <c r="G85"/>
      <c r="H85"/>
      <c r="I85"/>
      <c r="J85"/>
      <c r="K85"/>
      <c r="L85"/>
      <c r="M85"/>
      <c r="N85"/>
      <c r="R85"/>
      <c r="V85"/>
      <c r="W85" s="5"/>
      <c r="X85" s="5"/>
      <c r="Y85" s="5"/>
      <c r="AM85" s="5"/>
      <c r="AN85" s="5"/>
      <c r="AO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</row>
    <row r="86" spans="3:116" x14ac:dyDescent="0.2">
      <c r="W86" s="5"/>
      <c r="X86" s="5"/>
      <c r="Y86" s="5"/>
      <c r="AM86" s="5"/>
      <c r="AN86" s="5"/>
      <c r="AO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</row>
    <row r="87" spans="3:116" x14ac:dyDescent="0.2">
      <c r="W87" s="5"/>
      <c r="X87" s="5"/>
      <c r="Y87" s="5"/>
      <c r="AM87" s="5"/>
      <c r="AN87" s="5"/>
      <c r="AO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</row>
    <row r="88" spans="3:116" x14ac:dyDescent="0.2">
      <c r="W88" s="5"/>
      <c r="X88" s="5"/>
      <c r="Y88" s="5"/>
      <c r="AM88" s="5"/>
      <c r="AN88" s="5"/>
      <c r="AO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</row>
    <row r="89" spans="3:116" x14ac:dyDescent="0.2">
      <c r="W89" s="5"/>
      <c r="X89" s="5"/>
      <c r="Y89" s="5"/>
      <c r="AM89" s="5"/>
      <c r="AN89" s="5"/>
      <c r="AO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</row>
    <row r="90" spans="3:116" x14ac:dyDescent="0.2">
      <c r="W90" s="5"/>
      <c r="X90" s="5"/>
      <c r="Y90" s="5"/>
      <c r="AM90" s="5"/>
      <c r="AN90" s="5"/>
      <c r="AO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</row>
    <row r="91" spans="3:116" x14ac:dyDescent="0.2">
      <c r="W91" s="5"/>
      <c r="X91" s="5"/>
      <c r="Y91" s="5"/>
      <c r="AM91" s="5"/>
      <c r="AN91" s="5"/>
      <c r="AO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</row>
    <row r="92" spans="3:116" x14ac:dyDescent="0.2">
      <c r="W92" s="5"/>
      <c r="X92" s="5"/>
      <c r="Y92" s="5"/>
      <c r="AM92" s="5"/>
      <c r="AN92" s="5"/>
      <c r="AO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</row>
    <row r="93" spans="3:116" x14ac:dyDescent="0.2">
      <c r="W93" s="5"/>
      <c r="X93" s="5"/>
      <c r="Y93" s="5"/>
      <c r="AM93" s="5"/>
      <c r="AN93" s="5"/>
      <c r="AO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</row>
    <row r="94" spans="3:116" x14ac:dyDescent="0.2">
      <c r="W94" s="5"/>
      <c r="X94" s="5"/>
      <c r="Y94" s="5"/>
      <c r="AM94" s="5"/>
      <c r="AN94" s="5"/>
      <c r="AO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</row>
    <row r="95" spans="3:116" x14ac:dyDescent="0.2">
      <c r="W95" s="5"/>
      <c r="X95" s="5"/>
      <c r="Y95" s="5"/>
      <c r="AM95" s="5"/>
      <c r="AN95" s="5"/>
      <c r="AO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</row>
    <row r="96" spans="3:116" x14ac:dyDescent="0.2">
      <c r="W96" s="5"/>
      <c r="X96" s="5"/>
      <c r="Y96" s="5"/>
      <c r="AM96" s="5"/>
      <c r="AN96" s="5"/>
      <c r="AO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</row>
    <row r="97" spans="23:116" x14ac:dyDescent="0.2">
      <c r="W97" s="5"/>
      <c r="X97" s="5"/>
      <c r="Y97" s="5"/>
      <c r="AM97" s="5"/>
      <c r="AN97" s="5"/>
      <c r="AO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</row>
    <row r="98" spans="23:116" x14ac:dyDescent="0.2">
      <c r="W98" s="5"/>
      <c r="X98" s="5"/>
      <c r="Y98" s="5"/>
      <c r="AM98" s="5"/>
      <c r="AN98" s="5"/>
      <c r="AO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</row>
    <row r="99" spans="23:116" x14ac:dyDescent="0.2">
      <c r="W99" s="5"/>
      <c r="X99" s="5"/>
      <c r="Y99" s="5"/>
      <c r="AM99" s="5"/>
      <c r="AN99" s="5"/>
      <c r="AO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</row>
    <row r="100" spans="23:116" x14ac:dyDescent="0.2">
      <c r="W100" s="5"/>
      <c r="X100" s="5"/>
      <c r="Y100" s="5"/>
      <c r="AM100" s="5"/>
      <c r="AN100" s="5"/>
      <c r="AO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</row>
    <row r="101" spans="23:116" x14ac:dyDescent="0.2">
      <c r="W101" s="5"/>
      <c r="X101" s="5"/>
      <c r="Y101" s="5"/>
      <c r="AM101" s="5"/>
      <c r="AN101" s="5"/>
      <c r="AO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</row>
    <row r="102" spans="23:116" x14ac:dyDescent="0.2">
      <c r="W102" s="5"/>
      <c r="X102" s="5"/>
      <c r="Y102" s="5"/>
      <c r="AM102" s="5"/>
      <c r="AN102" s="5"/>
      <c r="AO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</row>
    <row r="103" spans="23:116" x14ac:dyDescent="0.2">
      <c r="W103" s="5"/>
      <c r="X103" s="5"/>
      <c r="Y103" s="5"/>
      <c r="AM103" s="5"/>
      <c r="AN103" s="5"/>
      <c r="AO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</row>
    <row r="104" spans="23:116" x14ac:dyDescent="0.2">
      <c r="W104" s="5"/>
      <c r="X104" s="5"/>
      <c r="Y104" s="5"/>
      <c r="AM104" s="5"/>
      <c r="AN104" s="5"/>
      <c r="AO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</row>
    <row r="105" spans="23:116" x14ac:dyDescent="0.2">
      <c r="W105" s="5"/>
      <c r="X105" s="5"/>
      <c r="Y105" s="5"/>
      <c r="AM105" s="5"/>
      <c r="AN105" s="5"/>
      <c r="AO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</row>
    <row r="106" spans="23:116" x14ac:dyDescent="0.2">
      <c r="W106" s="5"/>
      <c r="X106" s="5"/>
      <c r="Y106" s="5"/>
      <c r="AM106" s="5"/>
      <c r="AN106" s="5"/>
      <c r="AO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</row>
    <row r="107" spans="23:116" x14ac:dyDescent="0.2">
      <c r="W107" s="5"/>
      <c r="X107" s="5"/>
      <c r="Y107" s="5"/>
      <c r="AM107" s="5"/>
      <c r="AN107" s="5"/>
      <c r="AO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</row>
    <row r="108" spans="23:116" x14ac:dyDescent="0.2">
      <c r="W108" s="5"/>
      <c r="X108" s="5"/>
      <c r="Y108" s="5"/>
      <c r="AM108" s="5"/>
      <c r="AN108" s="5"/>
      <c r="AO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</row>
    <row r="109" spans="23:116" x14ac:dyDescent="0.2">
      <c r="W109" s="5"/>
      <c r="X109" s="5"/>
      <c r="Y109" s="5"/>
      <c r="AM109" s="5"/>
      <c r="AN109" s="5"/>
      <c r="AO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</row>
    <row r="110" spans="23:116" x14ac:dyDescent="0.2">
      <c r="W110" s="5"/>
      <c r="X110" s="5"/>
      <c r="Y110" s="5"/>
      <c r="AM110" s="5"/>
      <c r="AN110" s="5"/>
      <c r="AO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</row>
    <row r="111" spans="23:116" x14ac:dyDescent="0.2">
      <c r="W111" s="5"/>
      <c r="X111" s="5"/>
      <c r="Y111" s="5"/>
      <c r="AM111" s="5"/>
      <c r="AN111" s="5"/>
      <c r="AO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</row>
    <row r="112" spans="23:116" x14ac:dyDescent="0.2">
      <c r="W112" s="5"/>
      <c r="X112" s="5"/>
      <c r="Y112" s="5"/>
      <c r="AM112" s="5"/>
      <c r="AN112" s="5"/>
      <c r="AO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</row>
    <row r="113" spans="23:116" x14ac:dyDescent="0.2">
      <c r="W113" s="5"/>
      <c r="X113" s="5"/>
      <c r="Y113" s="5"/>
      <c r="AM113" s="5"/>
      <c r="AN113" s="5"/>
      <c r="AO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</row>
    <row r="114" spans="23:116" x14ac:dyDescent="0.2">
      <c r="W114" s="5"/>
      <c r="X114" s="5"/>
      <c r="Y114" s="5"/>
      <c r="AM114" s="5"/>
      <c r="AN114" s="5"/>
      <c r="AO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</row>
    <row r="115" spans="23:116" x14ac:dyDescent="0.2">
      <c r="W115" s="5"/>
      <c r="X115" s="5"/>
      <c r="Y115" s="5"/>
      <c r="AM115" s="5"/>
      <c r="AN115" s="5"/>
      <c r="AO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</row>
    <row r="116" spans="23:116" x14ac:dyDescent="0.2">
      <c r="W116" s="5"/>
      <c r="X116" s="5"/>
      <c r="Y116" s="5"/>
      <c r="AM116" s="5"/>
      <c r="AN116" s="5"/>
      <c r="AO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</row>
    <row r="117" spans="23:116" x14ac:dyDescent="0.2">
      <c r="W117" s="5"/>
      <c r="X117" s="5"/>
      <c r="Y117" s="5"/>
      <c r="AM117" s="5"/>
      <c r="AN117" s="5"/>
      <c r="AO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</row>
    <row r="118" spans="23:116" x14ac:dyDescent="0.2">
      <c r="W118" s="5"/>
      <c r="X118" s="5"/>
      <c r="Y118" s="5"/>
      <c r="AM118" s="5"/>
      <c r="AN118" s="5"/>
      <c r="AO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</row>
    <row r="119" spans="23:116" x14ac:dyDescent="0.2">
      <c r="W119" s="5"/>
      <c r="X119" s="5"/>
      <c r="Y119" s="5"/>
      <c r="AM119" s="5"/>
      <c r="AN119" s="5"/>
      <c r="AO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</row>
    <row r="120" spans="23:116" x14ac:dyDescent="0.2">
      <c r="W120" s="5"/>
      <c r="X120" s="5"/>
      <c r="Y120" s="5"/>
      <c r="AM120" s="5"/>
      <c r="AN120" s="5"/>
      <c r="AO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</row>
    <row r="121" spans="23:116" x14ac:dyDescent="0.2">
      <c r="W121" s="5"/>
      <c r="X121" s="5"/>
      <c r="Y121" s="5"/>
      <c r="AM121" s="5"/>
      <c r="AN121" s="5"/>
      <c r="AO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</row>
    <row r="122" spans="23:116" x14ac:dyDescent="0.2">
      <c r="W122" s="5"/>
      <c r="X122" s="5"/>
      <c r="Y122" s="5"/>
      <c r="AM122" s="5"/>
      <c r="AN122" s="5"/>
      <c r="AO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</row>
    <row r="123" spans="23:116" x14ac:dyDescent="0.2">
      <c r="W123" s="5"/>
      <c r="X123" s="5"/>
      <c r="Y123" s="5"/>
      <c r="AM123" s="5"/>
      <c r="AN123" s="5"/>
      <c r="AO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</row>
    <row r="124" spans="23:116" x14ac:dyDescent="0.2">
      <c r="W124" s="5"/>
      <c r="X124" s="5"/>
      <c r="Y124" s="5"/>
      <c r="AM124" s="5"/>
      <c r="AN124" s="5"/>
      <c r="AO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</row>
    <row r="125" spans="23:116" x14ac:dyDescent="0.2">
      <c r="W125" s="5"/>
      <c r="X125" s="5"/>
      <c r="Y125" s="5"/>
      <c r="AM125" s="5"/>
      <c r="AN125" s="5"/>
      <c r="AO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</row>
    <row r="126" spans="23:116" x14ac:dyDescent="0.2">
      <c r="W126" s="5"/>
      <c r="X126" s="5"/>
      <c r="Y126" s="5"/>
      <c r="AM126" s="5"/>
      <c r="AN126" s="5"/>
      <c r="AO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</row>
    <row r="127" spans="23:116" x14ac:dyDescent="0.2">
      <c r="W127" s="5"/>
      <c r="X127" s="5"/>
      <c r="Y127" s="5"/>
      <c r="AM127" s="5"/>
      <c r="AN127" s="5"/>
      <c r="AO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</row>
    <row r="128" spans="23:116" x14ac:dyDescent="0.2">
      <c r="W128" s="5"/>
      <c r="X128" s="5"/>
      <c r="Y128" s="5"/>
      <c r="AM128" s="5"/>
      <c r="AN128" s="5"/>
      <c r="AO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</row>
    <row r="129" spans="23:116" x14ac:dyDescent="0.2">
      <c r="W129" s="5"/>
      <c r="X129" s="5"/>
      <c r="Y129" s="5"/>
      <c r="AM129" s="5"/>
      <c r="AN129" s="5"/>
      <c r="AO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</row>
    <row r="130" spans="23:116" x14ac:dyDescent="0.2">
      <c r="W130" s="5"/>
      <c r="X130" s="5"/>
      <c r="Y130" s="5"/>
      <c r="AM130" s="5"/>
      <c r="AN130" s="5"/>
      <c r="AO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</row>
    <row r="131" spans="23:116" x14ac:dyDescent="0.2">
      <c r="W131" s="5"/>
      <c r="X131" s="5"/>
      <c r="Y131" s="5"/>
      <c r="AM131" s="5"/>
      <c r="AN131" s="5"/>
      <c r="AO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</row>
    <row r="132" spans="23:116" x14ac:dyDescent="0.2">
      <c r="W132" s="5"/>
      <c r="X132" s="5"/>
      <c r="Y132" s="5"/>
      <c r="AM132" s="5"/>
      <c r="AN132" s="5"/>
      <c r="AO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</row>
    <row r="133" spans="23:116" x14ac:dyDescent="0.2">
      <c r="W133" s="5"/>
      <c r="X133" s="5"/>
      <c r="Y133" s="5"/>
      <c r="AM133" s="5"/>
      <c r="AN133" s="5"/>
      <c r="AO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</row>
    <row r="134" spans="23:116" x14ac:dyDescent="0.2">
      <c r="W134" s="5"/>
      <c r="X134" s="5"/>
      <c r="Y134" s="5"/>
      <c r="AM134" s="5"/>
      <c r="AN134" s="5"/>
      <c r="AO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</row>
    <row r="135" spans="23:116" x14ac:dyDescent="0.2">
      <c r="W135" s="5"/>
      <c r="X135" s="5"/>
      <c r="Y135" s="5"/>
      <c r="AM135" s="5"/>
      <c r="AN135" s="5"/>
      <c r="AO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</row>
    <row r="136" spans="23:116" x14ac:dyDescent="0.2">
      <c r="W136" s="5"/>
      <c r="X136" s="5"/>
      <c r="Y136" s="5"/>
      <c r="AM136" s="5"/>
      <c r="AN136" s="5"/>
      <c r="AO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</row>
    <row r="137" spans="23:116" x14ac:dyDescent="0.2">
      <c r="W137" s="5"/>
      <c r="X137" s="5"/>
      <c r="Y137" s="5"/>
      <c r="AM137" s="5"/>
      <c r="AN137" s="5"/>
      <c r="AO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</row>
    <row r="138" spans="23:116" x14ac:dyDescent="0.2">
      <c r="W138" s="5"/>
      <c r="X138" s="5"/>
      <c r="Y138" s="5"/>
      <c r="AM138" s="5"/>
      <c r="AN138" s="5"/>
      <c r="AO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</row>
    <row r="139" spans="23:116" x14ac:dyDescent="0.2">
      <c r="W139" s="5"/>
      <c r="X139" s="5"/>
      <c r="Y139" s="5"/>
      <c r="AM139" s="5"/>
      <c r="AN139" s="5"/>
      <c r="AO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</row>
    <row r="140" spans="23:116" x14ac:dyDescent="0.2">
      <c r="W140" s="5"/>
      <c r="X140" s="5"/>
      <c r="Y140" s="5"/>
      <c r="AM140" s="5"/>
      <c r="AN140" s="5"/>
      <c r="AO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</row>
    <row r="141" spans="23:116" x14ac:dyDescent="0.2">
      <c r="W141" s="5"/>
      <c r="X141" s="5"/>
      <c r="Y141" s="5"/>
      <c r="AM141" s="5"/>
      <c r="AN141" s="5"/>
      <c r="AO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</row>
    <row r="142" spans="23:116" x14ac:dyDescent="0.2">
      <c r="W142" s="5"/>
      <c r="X142" s="5"/>
      <c r="Y142" s="5"/>
      <c r="AM142" s="5"/>
      <c r="AN142" s="5"/>
      <c r="AO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</row>
    <row r="143" spans="23:116" x14ac:dyDescent="0.2">
      <c r="W143" s="5"/>
      <c r="X143" s="5"/>
      <c r="Y143" s="5"/>
      <c r="AM143" s="5"/>
      <c r="AN143" s="5"/>
      <c r="AO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</row>
    <row r="144" spans="23:116" x14ac:dyDescent="0.2">
      <c r="W144" s="5"/>
      <c r="X144" s="5"/>
      <c r="Y144" s="5"/>
      <c r="AM144" s="5"/>
      <c r="AN144" s="5"/>
      <c r="AO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</row>
    <row r="145" spans="23:116" x14ac:dyDescent="0.2">
      <c r="W145" s="5"/>
      <c r="X145" s="5"/>
      <c r="Y145" s="5"/>
      <c r="AM145" s="5"/>
      <c r="AN145" s="5"/>
      <c r="AO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</row>
    <row r="146" spans="23:116" x14ac:dyDescent="0.2">
      <c r="W146" s="5"/>
      <c r="X146" s="5"/>
      <c r="Y146" s="5"/>
      <c r="AM146" s="5"/>
      <c r="AN146" s="5"/>
      <c r="AO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</row>
    <row r="147" spans="23:116" x14ac:dyDescent="0.2">
      <c r="W147" s="5"/>
      <c r="X147" s="5"/>
      <c r="Y147" s="5"/>
      <c r="AM147" s="5"/>
      <c r="AN147" s="5"/>
      <c r="AO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</row>
    <row r="148" spans="23:116" x14ac:dyDescent="0.2">
      <c r="W148" s="5"/>
      <c r="X148" s="5"/>
      <c r="Y148" s="5"/>
      <c r="AM148" s="5"/>
      <c r="AN148" s="5"/>
      <c r="AO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</row>
    <row r="149" spans="23:116" x14ac:dyDescent="0.2">
      <c r="W149" s="5"/>
      <c r="X149" s="5"/>
      <c r="Y149" s="5"/>
      <c r="AM149" s="5"/>
      <c r="AN149" s="5"/>
      <c r="AO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</row>
    <row r="150" spans="23:116" x14ac:dyDescent="0.2">
      <c r="W150" s="5"/>
      <c r="X150" s="5"/>
      <c r="Y150" s="5"/>
      <c r="AM150" s="5"/>
      <c r="AN150" s="5"/>
      <c r="AO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</row>
    <row r="151" spans="23:116" x14ac:dyDescent="0.2">
      <c r="W151" s="5"/>
      <c r="X151" s="5"/>
      <c r="Y151" s="5"/>
      <c r="AM151" s="5"/>
      <c r="AN151" s="5"/>
      <c r="AO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</row>
    <row r="152" spans="23:116" x14ac:dyDescent="0.2">
      <c r="W152" s="5"/>
      <c r="X152" s="5"/>
      <c r="Y152" s="5"/>
      <c r="AM152" s="5"/>
      <c r="AN152" s="5"/>
      <c r="AO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</row>
    <row r="153" spans="23:116" x14ac:dyDescent="0.2">
      <c r="W153" s="5"/>
      <c r="X153" s="5"/>
      <c r="Y153" s="5"/>
      <c r="AM153" s="5"/>
      <c r="AN153" s="5"/>
      <c r="AO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</row>
    <row r="154" spans="23:116" x14ac:dyDescent="0.2">
      <c r="W154" s="5"/>
      <c r="X154" s="5"/>
      <c r="Y154" s="5"/>
      <c r="AM154" s="5"/>
      <c r="AN154" s="5"/>
      <c r="AO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</row>
    <row r="155" spans="23:116" x14ac:dyDescent="0.2">
      <c r="W155" s="5"/>
      <c r="X155" s="5"/>
      <c r="Y155" s="5"/>
      <c r="AM155" s="5"/>
      <c r="AN155" s="5"/>
      <c r="AO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</row>
    <row r="156" spans="23:116" x14ac:dyDescent="0.2">
      <c r="W156" s="5"/>
      <c r="X156" s="5"/>
      <c r="Y156" s="5"/>
      <c r="AM156" s="5"/>
      <c r="AN156" s="5"/>
      <c r="AO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</row>
    <row r="157" spans="23:116" x14ac:dyDescent="0.2">
      <c r="W157" s="5"/>
      <c r="X157" s="5"/>
      <c r="Y157" s="5"/>
      <c r="AM157" s="5"/>
      <c r="AN157" s="5"/>
      <c r="AO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</row>
    <row r="158" spans="23:116" x14ac:dyDescent="0.2">
      <c r="W158" s="5"/>
      <c r="X158" s="5"/>
      <c r="Y158" s="5"/>
      <c r="AM158" s="5"/>
      <c r="AN158" s="5"/>
      <c r="AO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</row>
    <row r="159" spans="23:116" x14ac:dyDescent="0.2">
      <c r="W159" s="5"/>
      <c r="X159" s="5"/>
      <c r="Y159" s="5"/>
      <c r="AM159" s="5"/>
      <c r="AN159" s="5"/>
      <c r="AO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</row>
    <row r="160" spans="23:116" x14ac:dyDescent="0.2">
      <c r="W160" s="5"/>
      <c r="X160" s="5"/>
      <c r="Y160" s="5"/>
      <c r="AM160" s="5"/>
      <c r="AN160" s="5"/>
      <c r="AO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</row>
    <row r="161" spans="23:116" x14ac:dyDescent="0.2">
      <c r="W161" s="5"/>
      <c r="X161" s="5"/>
      <c r="Y161" s="5"/>
      <c r="AM161" s="5"/>
      <c r="AN161" s="5"/>
      <c r="AO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</row>
    <row r="162" spans="23:116" x14ac:dyDescent="0.2">
      <c r="W162" s="5"/>
      <c r="X162" s="5"/>
      <c r="Y162" s="5"/>
      <c r="AM162" s="5"/>
      <c r="AN162" s="5"/>
      <c r="AO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</row>
    <row r="163" spans="23:116" x14ac:dyDescent="0.2">
      <c r="W163" s="5"/>
      <c r="X163" s="5"/>
      <c r="Y163" s="5"/>
      <c r="AM163" s="5"/>
      <c r="AN163" s="5"/>
      <c r="AO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</row>
    <row r="164" spans="23:116" x14ac:dyDescent="0.2">
      <c r="W164" s="5"/>
      <c r="X164" s="5"/>
      <c r="Y164" s="5"/>
      <c r="AM164" s="5"/>
      <c r="AN164" s="5"/>
      <c r="AO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</row>
    <row r="165" spans="23:116" x14ac:dyDescent="0.2">
      <c r="W165" s="5"/>
      <c r="X165" s="5"/>
      <c r="Y165" s="5"/>
      <c r="AM165" s="5"/>
      <c r="AN165" s="5"/>
      <c r="AO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</row>
    <row r="166" spans="23:116" x14ac:dyDescent="0.2">
      <c r="W166" s="5"/>
      <c r="X166" s="5"/>
      <c r="Y166" s="5"/>
      <c r="AM166" s="5"/>
      <c r="AN166" s="5"/>
      <c r="AO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</row>
    <row r="167" spans="23:116" x14ac:dyDescent="0.2">
      <c r="W167" s="5"/>
      <c r="X167" s="5"/>
      <c r="Y167" s="5"/>
      <c r="AM167" s="5"/>
      <c r="AN167" s="5"/>
      <c r="AO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</row>
    <row r="168" spans="23:116" x14ac:dyDescent="0.2">
      <c r="W168" s="5"/>
      <c r="X168" s="5"/>
      <c r="Y168" s="5"/>
      <c r="AM168" s="5"/>
      <c r="AN168" s="5"/>
      <c r="AO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</row>
    <row r="169" spans="23:116" x14ac:dyDescent="0.2">
      <c r="W169" s="5"/>
      <c r="X169" s="5"/>
      <c r="Y169" s="5"/>
      <c r="AM169" s="5"/>
      <c r="AN169" s="5"/>
      <c r="AO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</row>
    <row r="170" spans="23:116" x14ac:dyDescent="0.2">
      <c r="W170" s="5"/>
      <c r="X170" s="5"/>
      <c r="Y170" s="5"/>
      <c r="AM170" s="5"/>
      <c r="AN170" s="5"/>
      <c r="AO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</row>
    <row r="171" spans="23:116" x14ac:dyDescent="0.2">
      <c r="W171" s="5"/>
      <c r="X171" s="5"/>
      <c r="Y171" s="5"/>
      <c r="AM171" s="5"/>
      <c r="AN171" s="5"/>
      <c r="AO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</row>
    <row r="172" spans="23:116" x14ac:dyDescent="0.2">
      <c r="W172" s="5"/>
      <c r="X172" s="5"/>
      <c r="Y172" s="5"/>
      <c r="AM172" s="5"/>
      <c r="AN172" s="5"/>
      <c r="AO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</row>
    <row r="173" spans="23:116" x14ac:dyDescent="0.2">
      <c r="W173" s="5"/>
      <c r="X173" s="5"/>
      <c r="Y173" s="5"/>
      <c r="AM173" s="5"/>
      <c r="AN173" s="5"/>
      <c r="AO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</row>
    <row r="174" spans="23:116" x14ac:dyDescent="0.2">
      <c r="W174" s="5"/>
      <c r="X174" s="5"/>
      <c r="Y174" s="5"/>
      <c r="AM174" s="5"/>
      <c r="AN174" s="5"/>
      <c r="AO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</row>
    <row r="175" spans="23:116" x14ac:dyDescent="0.2">
      <c r="W175" s="5"/>
      <c r="X175" s="5"/>
      <c r="Y175" s="5"/>
      <c r="AM175" s="5"/>
      <c r="AN175" s="5"/>
      <c r="AO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</row>
    <row r="176" spans="23:116" x14ac:dyDescent="0.2">
      <c r="W176" s="5"/>
      <c r="X176" s="5"/>
      <c r="Y176" s="5"/>
      <c r="AM176" s="5"/>
      <c r="AN176" s="5"/>
      <c r="AO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</row>
    <row r="177" spans="23:116" x14ac:dyDescent="0.2">
      <c r="W177" s="5"/>
      <c r="X177" s="5"/>
      <c r="Y177" s="5"/>
      <c r="AM177" s="5"/>
      <c r="AN177" s="5"/>
      <c r="AO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</row>
    <row r="178" spans="23:116" x14ac:dyDescent="0.2">
      <c r="W178" s="5"/>
      <c r="X178" s="5"/>
      <c r="Y178" s="5"/>
      <c r="AM178" s="5"/>
      <c r="AN178" s="5"/>
      <c r="AO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</row>
    <row r="179" spans="23:116" x14ac:dyDescent="0.2">
      <c r="W179" s="5"/>
      <c r="X179" s="5"/>
      <c r="Y179" s="5"/>
      <c r="AM179" s="5"/>
      <c r="AN179" s="5"/>
      <c r="AO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</row>
    <row r="180" spans="23:116" x14ac:dyDescent="0.2">
      <c r="W180" s="5"/>
      <c r="X180" s="5"/>
      <c r="Y180" s="5"/>
      <c r="AM180" s="5"/>
      <c r="AN180" s="5"/>
      <c r="AO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</row>
    <row r="181" spans="23:116" x14ac:dyDescent="0.2">
      <c r="W181" s="5"/>
      <c r="X181" s="5"/>
      <c r="Y181" s="5"/>
      <c r="AM181" s="5"/>
      <c r="AN181" s="5"/>
      <c r="AO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</row>
    <row r="182" spans="23:116" x14ac:dyDescent="0.2">
      <c r="W182" s="5"/>
      <c r="X182" s="5"/>
      <c r="Y182" s="5"/>
      <c r="AM182" s="5"/>
      <c r="AN182" s="5"/>
      <c r="AO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</row>
    <row r="183" spans="23:116" x14ac:dyDescent="0.2">
      <c r="W183" s="5"/>
      <c r="X183" s="5"/>
      <c r="Y183" s="5"/>
      <c r="AM183" s="5"/>
      <c r="AN183" s="5"/>
      <c r="AO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</row>
    <row r="184" spans="23:116" x14ac:dyDescent="0.2">
      <c r="W184" s="5"/>
      <c r="X184" s="5"/>
      <c r="Y184" s="5"/>
      <c r="AM184" s="5"/>
      <c r="AN184" s="5"/>
      <c r="AO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</row>
    <row r="185" spans="23:116" x14ac:dyDescent="0.2">
      <c r="W185" s="5"/>
      <c r="X185" s="5"/>
      <c r="Y185" s="5"/>
      <c r="AM185" s="5"/>
      <c r="AN185" s="5"/>
      <c r="AO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</row>
    <row r="186" spans="23:116" x14ac:dyDescent="0.2">
      <c r="W186" s="5"/>
      <c r="X186" s="5"/>
      <c r="Y186" s="5"/>
      <c r="AM186" s="5"/>
      <c r="AN186" s="5"/>
      <c r="AO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</row>
    <row r="187" spans="23:116" x14ac:dyDescent="0.2">
      <c r="W187" s="5"/>
      <c r="X187" s="5"/>
      <c r="Y187" s="5"/>
      <c r="AM187" s="5"/>
      <c r="AN187" s="5"/>
      <c r="AO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</row>
    <row r="188" spans="23:116" x14ac:dyDescent="0.2">
      <c r="W188" s="5"/>
      <c r="X188" s="5"/>
      <c r="Y188" s="5"/>
      <c r="AM188" s="5"/>
      <c r="AN188" s="5"/>
      <c r="AO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</row>
    <row r="189" spans="23:116" x14ac:dyDescent="0.2">
      <c r="W189" s="5"/>
      <c r="X189" s="5"/>
      <c r="Y189" s="5"/>
      <c r="AM189" s="5"/>
      <c r="AN189" s="5"/>
      <c r="AO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</row>
    <row r="190" spans="23:116" x14ac:dyDescent="0.2">
      <c r="W190" s="5"/>
      <c r="X190" s="5"/>
      <c r="Y190" s="5"/>
      <c r="AM190" s="5"/>
      <c r="AN190" s="5"/>
      <c r="AO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</row>
    <row r="191" spans="23:116" x14ac:dyDescent="0.2">
      <c r="W191" s="5"/>
      <c r="X191" s="5"/>
      <c r="Y191" s="5"/>
      <c r="AM191" s="5"/>
      <c r="AN191" s="5"/>
      <c r="AO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</row>
    <row r="192" spans="23:116" x14ac:dyDescent="0.2">
      <c r="W192" s="5"/>
      <c r="X192" s="5"/>
      <c r="Y192" s="5"/>
      <c r="AM192" s="5"/>
      <c r="AN192" s="5"/>
      <c r="AO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</row>
    <row r="193" spans="23:116" x14ac:dyDescent="0.2">
      <c r="W193" s="5"/>
      <c r="X193" s="5"/>
      <c r="Y193" s="5"/>
      <c r="AM193" s="5"/>
      <c r="AN193" s="5"/>
      <c r="AO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</row>
    <row r="194" spans="23:116" x14ac:dyDescent="0.2">
      <c r="W194" s="5"/>
      <c r="X194" s="5"/>
      <c r="Y194" s="5"/>
      <c r="AM194" s="5"/>
      <c r="AN194" s="5"/>
      <c r="AO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</row>
    <row r="195" spans="23:116" x14ac:dyDescent="0.2">
      <c r="W195" s="5"/>
      <c r="X195" s="5"/>
      <c r="Y195" s="5"/>
      <c r="AM195" s="5"/>
      <c r="AN195" s="5"/>
      <c r="AO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</row>
    <row r="196" spans="23:116" x14ac:dyDescent="0.2">
      <c r="W196" s="5"/>
      <c r="X196" s="5"/>
      <c r="Y196" s="5"/>
      <c r="AM196" s="5"/>
      <c r="AN196" s="5"/>
      <c r="AO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</row>
    <row r="197" spans="23:116" x14ac:dyDescent="0.2">
      <c r="W197" s="5"/>
      <c r="X197" s="5"/>
      <c r="Y197" s="5"/>
      <c r="AM197" s="5"/>
      <c r="AN197" s="5"/>
      <c r="AO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</row>
    <row r="198" spans="23:116" x14ac:dyDescent="0.2">
      <c r="W198" s="5"/>
      <c r="X198" s="5"/>
      <c r="Y198" s="5"/>
      <c r="AM198" s="5"/>
      <c r="AN198" s="5"/>
      <c r="AO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</row>
    <row r="199" spans="23:116" x14ac:dyDescent="0.2">
      <c r="W199" s="5"/>
      <c r="X199" s="5"/>
      <c r="Y199" s="5"/>
      <c r="AM199" s="5"/>
      <c r="AN199" s="5"/>
      <c r="AO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</row>
    <row r="200" spans="23:116" x14ac:dyDescent="0.2">
      <c r="W200" s="5"/>
      <c r="X200" s="5"/>
      <c r="Y200" s="5"/>
      <c r="AM200" s="5"/>
      <c r="AN200" s="5"/>
      <c r="AO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</row>
    <row r="201" spans="23:116" x14ac:dyDescent="0.2">
      <c r="W201" s="5"/>
      <c r="X201" s="5"/>
      <c r="Y201" s="5"/>
      <c r="AM201" s="5"/>
      <c r="AN201" s="5"/>
      <c r="AO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</row>
    <row r="202" spans="23:116" x14ac:dyDescent="0.2">
      <c r="W202" s="5"/>
      <c r="X202" s="5"/>
      <c r="Y202" s="5"/>
      <c r="AM202" s="5"/>
      <c r="AN202" s="5"/>
      <c r="AO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</row>
    <row r="203" spans="23:116" x14ac:dyDescent="0.2">
      <c r="W203" s="5"/>
      <c r="X203" s="5"/>
      <c r="Y203" s="5"/>
      <c r="AM203" s="5"/>
      <c r="AN203" s="5"/>
      <c r="AO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</row>
    <row r="204" spans="23:116" x14ac:dyDescent="0.2">
      <c r="W204" s="5"/>
      <c r="X204" s="5"/>
      <c r="Y204" s="5"/>
      <c r="AM204" s="5"/>
      <c r="AN204" s="5"/>
      <c r="AO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</row>
    <row r="205" spans="23:116" x14ac:dyDescent="0.2">
      <c r="W205" s="5"/>
      <c r="X205" s="5"/>
      <c r="Y205" s="5"/>
      <c r="AM205" s="5"/>
      <c r="AN205" s="5"/>
      <c r="AO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</row>
    <row r="206" spans="23:116" x14ac:dyDescent="0.2">
      <c r="W206" s="5"/>
      <c r="X206" s="5"/>
      <c r="Y206" s="5"/>
      <c r="AM206" s="5"/>
      <c r="AN206" s="5"/>
      <c r="AO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</row>
    <row r="207" spans="23:116" x14ac:dyDescent="0.2">
      <c r="W207" s="5"/>
      <c r="X207" s="5"/>
      <c r="Y207" s="5"/>
      <c r="AM207" s="5"/>
      <c r="AN207" s="5"/>
      <c r="AO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</row>
    <row r="208" spans="23:116" x14ac:dyDescent="0.2">
      <c r="W208" s="5"/>
      <c r="X208" s="5"/>
      <c r="Y208" s="5"/>
      <c r="AM208" s="5"/>
      <c r="AN208" s="5"/>
      <c r="AO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</row>
    <row r="209" spans="23:116" x14ac:dyDescent="0.2">
      <c r="W209" s="5"/>
      <c r="X209" s="5"/>
      <c r="Y209" s="5"/>
      <c r="AM209" s="5"/>
      <c r="AN209" s="5"/>
      <c r="AO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</row>
    <row r="210" spans="23:116" x14ac:dyDescent="0.2">
      <c r="W210" s="5"/>
      <c r="X210" s="5"/>
      <c r="Y210" s="5"/>
      <c r="AM210" s="5"/>
      <c r="AN210" s="5"/>
      <c r="AO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</row>
    <row r="211" spans="23:116" x14ac:dyDescent="0.2">
      <c r="W211" s="5"/>
      <c r="X211" s="5"/>
      <c r="Y211" s="5"/>
      <c r="AM211" s="5"/>
      <c r="AN211" s="5"/>
      <c r="AO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</row>
    <row r="212" spans="23:116" x14ac:dyDescent="0.2">
      <c r="W212" s="5"/>
      <c r="X212" s="5"/>
      <c r="Y212" s="5"/>
      <c r="AM212" s="5"/>
      <c r="AN212" s="5"/>
      <c r="AO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</row>
    <row r="213" spans="23:116" x14ac:dyDescent="0.2">
      <c r="W213" s="5"/>
      <c r="X213" s="5"/>
      <c r="Y213" s="5"/>
      <c r="AM213" s="5"/>
      <c r="AN213" s="5"/>
      <c r="AO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</row>
    <row r="214" spans="23:116" x14ac:dyDescent="0.2">
      <c r="W214" s="5"/>
      <c r="X214" s="5"/>
      <c r="Y214" s="5"/>
      <c r="AM214" s="5"/>
      <c r="AN214" s="5"/>
      <c r="AO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</row>
    <row r="215" spans="23:116" x14ac:dyDescent="0.2">
      <c r="W215" s="5"/>
      <c r="X215" s="5"/>
      <c r="Y215" s="5"/>
      <c r="AM215" s="5"/>
      <c r="AN215" s="5"/>
      <c r="AO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</row>
    <row r="216" spans="23:116" x14ac:dyDescent="0.2">
      <c r="W216" s="5"/>
      <c r="X216" s="5"/>
      <c r="Y216" s="5"/>
      <c r="AM216" s="5"/>
      <c r="AN216" s="5"/>
      <c r="AO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</row>
    <row r="217" spans="23:116" x14ac:dyDescent="0.2">
      <c r="W217" s="5"/>
      <c r="X217" s="5"/>
      <c r="Y217" s="5"/>
      <c r="AM217" s="5"/>
      <c r="AN217" s="5"/>
      <c r="AO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</row>
    <row r="218" spans="23:116" x14ac:dyDescent="0.2">
      <c r="W218" s="5"/>
      <c r="X218" s="5"/>
      <c r="Y218" s="5"/>
      <c r="AM218" s="5"/>
      <c r="AN218" s="5"/>
      <c r="AO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</row>
    <row r="219" spans="23:116" x14ac:dyDescent="0.2">
      <c r="W219" s="5"/>
      <c r="X219" s="5"/>
      <c r="Y219" s="5"/>
      <c r="AM219" s="5"/>
      <c r="AN219" s="5"/>
      <c r="AO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</row>
    <row r="220" spans="23:116" x14ac:dyDescent="0.2">
      <c r="W220" s="5"/>
      <c r="X220" s="5"/>
      <c r="Y220" s="5"/>
      <c r="AM220" s="5"/>
      <c r="AN220" s="5"/>
      <c r="AO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</row>
    <row r="221" spans="23:116" x14ac:dyDescent="0.2">
      <c r="W221" s="5"/>
      <c r="X221" s="5"/>
      <c r="Y221" s="5"/>
      <c r="AM221" s="5"/>
      <c r="AN221" s="5"/>
      <c r="AO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</row>
    <row r="222" spans="23:116" x14ac:dyDescent="0.2">
      <c r="W222" s="5"/>
      <c r="X222" s="5"/>
      <c r="Y222" s="5"/>
      <c r="AM222" s="5"/>
      <c r="AN222" s="5"/>
      <c r="AO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</row>
    <row r="223" spans="23:116" x14ac:dyDescent="0.2">
      <c r="W223" s="5"/>
      <c r="X223" s="5"/>
      <c r="Y223" s="5"/>
      <c r="AM223" s="5"/>
      <c r="AN223" s="5"/>
      <c r="AO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</row>
    <row r="224" spans="23:116" x14ac:dyDescent="0.2">
      <c r="W224" s="5"/>
      <c r="X224" s="5"/>
      <c r="Y224" s="5"/>
      <c r="AM224" s="5"/>
      <c r="AN224" s="5"/>
      <c r="AO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</row>
    <row r="225" spans="23:116" x14ac:dyDescent="0.2">
      <c r="W225" s="5"/>
      <c r="X225" s="5"/>
      <c r="Y225" s="5"/>
      <c r="AM225" s="5"/>
      <c r="AN225" s="5"/>
      <c r="AO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</row>
    <row r="226" spans="23:116" x14ac:dyDescent="0.2">
      <c r="W226" s="5"/>
      <c r="X226" s="5"/>
      <c r="Y226" s="5"/>
      <c r="AM226" s="5"/>
      <c r="AN226" s="5"/>
      <c r="AO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</row>
    <row r="227" spans="23:116" x14ac:dyDescent="0.2">
      <c r="W227" s="5"/>
      <c r="X227" s="5"/>
      <c r="Y227" s="5"/>
      <c r="AM227" s="5"/>
      <c r="AN227" s="5"/>
      <c r="AO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</row>
    <row r="228" spans="23:116" x14ac:dyDescent="0.2">
      <c r="W228" s="5"/>
      <c r="X228" s="5"/>
      <c r="Y228" s="5"/>
      <c r="AM228" s="5"/>
      <c r="AN228" s="5"/>
      <c r="AO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</row>
    <row r="229" spans="23:116" x14ac:dyDescent="0.2">
      <c r="W229" s="5"/>
      <c r="X229" s="5"/>
      <c r="Y229" s="5"/>
      <c r="AM229" s="5"/>
      <c r="AN229" s="5"/>
      <c r="AO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</row>
    <row r="230" spans="23:116" x14ac:dyDescent="0.2">
      <c r="W230" s="5"/>
      <c r="X230" s="5"/>
      <c r="Y230" s="5"/>
      <c r="AM230" s="5"/>
      <c r="AN230" s="5"/>
      <c r="AO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</row>
    <row r="231" spans="23:116" x14ac:dyDescent="0.2">
      <c r="W231" s="5"/>
      <c r="X231" s="5"/>
      <c r="Y231" s="5"/>
      <c r="AM231" s="5"/>
      <c r="AN231" s="5"/>
      <c r="AO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</row>
    <row r="232" spans="23:116" x14ac:dyDescent="0.2">
      <c r="W232" s="5"/>
      <c r="X232" s="5"/>
      <c r="Y232" s="5"/>
      <c r="AM232" s="5"/>
      <c r="AN232" s="5"/>
      <c r="AO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</row>
    <row r="233" spans="23:116" x14ac:dyDescent="0.2">
      <c r="W233" s="5"/>
      <c r="X233" s="5"/>
      <c r="Y233" s="5"/>
      <c r="AM233" s="5"/>
      <c r="AN233" s="5"/>
      <c r="AO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</row>
    <row r="234" spans="23:116" x14ac:dyDescent="0.2">
      <c r="W234" s="5"/>
      <c r="X234" s="5"/>
      <c r="Y234" s="5"/>
      <c r="AM234" s="5"/>
      <c r="AN234" s="5"/>
      <c r="AO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</row>
    <row r="235" spans="23:116" x14ac:dyDescent="0.2">
      <c r="W235" s="5"/>
      <c r="X235" s="5"/>
      <c r="Y235" s="5"/>
      <c r="AM235" s="5"/>
      <c r="AN235" s="5"/>
      <c r="AO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</row>
    <row r="236" spans="23:116" x14ac:dyDescent="0.2">
      <c r="W236" s="5"/>
      <c r="X236" s="5"/>
      <c r="Y236" s="5"/>
      <c r="AM236" s="5"/>
      <c r="AN236" s="5"/>
      <c r="AO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</row>
    <row r="237" spans="23:116" x14ac:dyDescent="0.2">
      <c r="W237" s="5"/>
      <c r="X237" s="5"/>
      <c r="Y237" s="5"/>
      <c r="AM237" s="5"/>
      <c r="AN237" s="5"/>
      <c r="AO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</row>
    <row r="238" spans="23:116" x14ac:dyDescent="0.2">
      <c r="W238" s="5"/>
      <c r="X238" s="5"/>
      <c r="Y238" s="5"/>
      <c r="AM238" s="5"/>
      <c r="AN238" s="5"/>
      <c r="AO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</row>
    <row r="239" spans="23:116" x14ac:dyDescent="0.2">
      <c r="W239" s="5"/>
      <c r="X239" s="5"/>
      <c r="Y239" s="5"/>
      <c r="AM239" s="5"/>
      <c r="AN239" s="5"/>
      <c r="AO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</row>
    <row r="240" spans="23:116" x14ac:dyDescent="0.2">
      <c r="W240" s="5"/>
      <c r="X240" s="5"/>
      <c r="Y240" s="5"/>
      <c r="AM240" s="5"/>
      <c r="AN240" s="5"/>
      <c r="AO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</row>
    <row r="241" spans="23:116" x14ac:dyDescent="0.2">
      <c r="W241" s="5"/>
      <c r="X241" s="5"/>
      <c r="Y241" s="5"/>
      <c r="AM241" s="5"/>
      <c r="AN241" s="5"/>
      <c r="AO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</row>
    <row r="242" spans="23:116" x14ac:dyDescent="0.2">
      <c r="W242" s="5"/>
      <c r="X242" s="5"/>
      <c r="Y242" s="5"/>
      <c r="AM242" s="5"/>
      <c r="AN242" s="5"/>
      <c r="AO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</row>
    <row r="243" spans="23:116" x14ac:dyDescent="0.2">
      <c r="W243" s="5"/>
      <c r="X243" s="5"/>
      <c r="Y243" s="5"/>
      <c r="AM243" s="5"/>
      <c r="AN243" s="5"/>
      <c r="AO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</row>
    <row r="244" spans="23:116" x14ac:dyDescent="0.2">
      <c r="W244" s="5"/>
      <c r="X244" s="5"/>
      <c r="Y244" s="5"/>
      <c r="AM244" s="5"/>
      <c r="AN244" s="5"/>
      <c r="AO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</row>
    <row r="245" spans="23:116" x14ac:dyDescent="0.2">
      <c r="W245" s="5"/>
      <c r="X245" s="5"/>
      <c r="Y245" s="5"/>
      <c r="AM245" s="5"/>
      <c r="AN245" s="5"/>
      <c r="AO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</row>
    <row r="246" spans="23:116" x14ac:dyDescent="0.2">
      <c r="W246" s="5"/>
      <c r="X246" s="5"/>
      <c r="Y246" s="5"/>
      <c r="AM246" s="5"/>
      <c r="AN246" s="5"/>
      <c r="AO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</row>
    <row r="247" spans="23:116" x14ac:dyDescent="0.2">
      <c r="W247" s="5"/>
      <c r="X247" s="5"/>
      <c r="Y247" s="5"/>
      <c r="AM247" s="5"/>
      <c r="AN247" s="5"/>
      <c r="AO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</row>
    <row r="248" spans="23:116" x14ac:dyDescent="0.2">
      <c r="W248" s="5"/>
      <c r="X248" s="5"/>
      <c r="Y248" s="5"/>
      <c r="AM248" s="5"/>
      <c r="AN248" s="5"/>
      <c r="AO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</row>
    <row r="249" spans="23:116" x14ac:dyDescent="0.2">
      <c r="W249" s="5"/>
      <c r="X249" s="5"/>
      <c r="Y249" s="5"/>
      <c r="AM249" s="5"/>
      <c r="AN249" s="5"/>
      <c r="AO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</row>
    <row r="250" spans="23:116" x14ac:dyDescent="0.2">
      <c r="W250" s="5"/>
      <c r="X250" s="5"/>
      <c r="Y250" s="5"/>
      <c r="AM250" s="5"/>
      <c r="AN250" s="5"/>
      <c r="AO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</row>
    <row r="251" spans="23:116" x14ac:dyDescent="0.2">
      <c r="W251" s="5"/>
      <c r="X251" s="5"/>
      <c r="Y251" s="5"/>
      <c r="AM251" s="5"/>
      <c r="AN251" s="5"/>
      <c r="AO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</row>
    <row r="252" spans="23:116" x14ac:dyDescent="0.2">
      <c r="W252" s="5"/>
      <c r="X252" s="5"/>
      <c r="Y252" s="5"/>
      <c r="AM252" s="5"/>
      <c r="AN252" s="5"/>
      <c r="AO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</row>
    <row r="253" spans="23:116" x14ac:dyDescent="0.2">
      <c r="W253" s="5"/>
      <c r="X253" s="5"/>
      <c r="Y253" s="5"/>
      <c r="AM253" s="5"/>
      <c r="AN253" s="5"/>
      <c r="AO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</row>
    <row r="254" spans="23:116" x14ac:dyDescent="0.2">
      <c r="W254" s="5"/>
      <c r="X254" s="5"/>
      <c r="Y254" s="5"/>
      <c r="AM254" s="5"/>
      <c r="AN254" s="5"/>
      <c r="AO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</row>
    <row r="255" spans="23:116" x14ac:dyDescent="0.2">
      <c r="W255" s="5"/>
      <c r="X255" s="5"/>
      <c r="Y255" s="5"/>
      <c r="AM255" s="5"/>
      <c r="AN255" s="5"/>
      <c r="AO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</row>
    <row r="256" spans="23:116" x14ac:dyDescent="0.2">
      <c r="W256" s="5"/>
      <c r="X256" s="5"/>
      <c r="Y256" s="5"/>
      <c r="AM256" s="5"/>
      <c r="AN256" s="5"/>
      <c r="AO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</row>
    <row r="257" spans="23:116" x14ac:dyDescent="0.2">
      <c r="W257" s="5"/>
      <c r="X257" s="5"/>
      <c r="Y257" s="5"/>
      <c r="AM257" s="5"/>
      <c r="AN257" s="5"/>
      <c r="AO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</row>
    <row r="258" spans="23:116" x14ac:dyDescent="0.2">
      <c r="W258" s="5"/>
      <c r="X258" s="5"/>
      <c r="Y258" s="5"/>
      <c r="AM258" s="5"/>
      <c r="AN258" s="5"/>
      <c r="AO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</row>
    <row r="259" spans="23:116" x14ac:dyDescent="0.2">
      <c r="W259" s="5"/>
      <c r="X259" s="5"/>
      <c r="Y259" s="5"/>
      <c r="AM259" s="5"/>
      <c r="AN259" s="5"/>
      <c r="AO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</row>
    <row r="260" spans="23:116" x14ac:dyDescent="0.2">
      <c r="W260" s="5"/>
      <c r="X260" s="5"/>
      <c r="Y260" s="5"/>
      <c r="AM260" s="5"/>
      <c r="AN260" s="5"/>
      <c r="AO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</row>
    <row r="261" spans="23:116" x14ac:dyDescent="0.2">
      <c r="W261" s="5"/>
      <c r="X261" s="5"/>
      <c r="Y261" s="5"/>
      <c r="AM261" s="5"/>
      <c r="AN261" s="5"/>
      <c r="AO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</row>
    <row r="262" spans="23:116" x14ac:dyDescent="0.2">
      <c r="W262" s="5"/>
      <c r="X262" s="5"/>
      <c r="Y262" s="5"/>
      <c r="AM262" s="5"/>
      <c r="AN262" s="5"/>
      <c r="AO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</row>
    <row r="263" spans="23:116" x14ac:dyDescent="0.2">
      <c r="W263" s="5"/>
      <c r="X263" s="5"/>
      <c r="Y263" s="5"/>
      <c r="AM263" s="5"/>
      <c r="AN263" s="5"/>
      <c r="AO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</row>
    <row r="264" spans="23:116" x14ac:dyDescent="0.2">
      <c r="W264" s="5"/>
      <c r="X264" s="5"/>
      <c r="Y264" s="5"/>
      <c r="AM264" s="5"/>
      <c r="AN264" s="5"/>
      <c r="AO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</row>
    <row r="265" spans="23:116" x14ac:dyDescent="0.2">
      <c r="W265" s="5"/>
      <c r="X265" s="5"/>
      <c r="Y265" s="5"/>
      <c r="AM265" s="5"/>
      <c r="AN265" s="5"/>
      <c r="AO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</row>
    <row r="266" spans="23:116" x14ac:dyDescent="0.2">
      <c r="W266" s="5"/>
      <c r="X266" s="5"/>
      <c r="Y266" s="5"/>
      <c r="AM266" s="5"/>
      <c r="AN266" s="5"/>
      <c r="AO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</row>
    <row r="267" spans="23:116" x14ac:dyDescent="0.2">
      <c r="W267" s="5"/>
      <c r="X267" s="5"/>
      <c r="Y267" s="5"/>
      <c r="AM267" s="5"/>
      <c r="AN267" s="5"/>
      <c r="AO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</row>
    <row r="268" spans="23:116" x14ac:dyDescent="0.2">
      <c r="W268" s="5"/>
      <c r="X268" s="5"/>
      <c r="Y268" s="5"/>
      <c r="AM268" s="5"/>
      <c r="AN268" s="5"/>
      <c r="AO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</row>
    <row r="269" spans="23:116" x14ac:dyDescent="0.2">
      <c r="W269" s="5"/>
      <c r="X269" s="5"/>
      <c r="Y269" s="5"/>
      <c r="AM269" s="5"/>
      <c r="AN269" s="5"/>
      <c r="AO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</row>
    <row r="270" spans="23:116" x14ac:dyDescent="0.2">
      <c r="W270" s="5"/>
      <c r="X270" s="5"/>
      <c r="Y270" s="5"/>
      <c r="AM270" s="5"/>
      <c r="AN270" s="5"/>
      <c r="AO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</row>
    <row r="271" spans="23:116" x14ac:dyDescent="0.2">
      <c r="W271" s="5"/>
      <c r="X271" s="5"/>
      <c r="Y271" s="5"/>
      <c r="AM271" s="5"/>
      <c r="AN271" s="5"/>
      <c r="AO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</row>
    <row r="272" spans="23:116" x14ac:dyDescent="0.2">
      <c r="W272" s="5"/>
      <c r="X272" s="5"/>
      <c r="Y272" s="5"/>
      <c r="AM272" s="5"/>
      <c r="AN272" s="5"/>
      <c r="AO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</row>
    <row r="273" spans="23:116" x14ac:dyDescent="0.2">
      <c r="W273" s="5"/>
      <c r="X273" s="5"/>
      <c r="Y273" s="5"/>
      <c r="AM273" s="5"/>
      <c r="AN273" s="5"/>
      <c r="AO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</row>
    <row r="274" spans="23:116" x14ac:dyDescent="0.2">
      <c r="W274" s="5"/>
      <c r="X274" s="5"/>
      <c r="Y274" s="5"/>
      <c r="AM274" s="5"/>
      <c r="AN274" s="5"/>
      <c r="AO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</row>
    <row r="275" spans="23:116" x14ac:dyDescent="0.2">
      <c r="W275" s="5"/>
      <c r="X275" s="5"/>
      <c r="Y275" s="5"/>
      <c r="AM275" s="5"/>
      <c r="AN275" s="5"/>
      <c r="AO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</row>
    <row r="276" spans="23:116" x14ac:dyDescent="0.2">
      <c r="W276" s="5"/>
      <c r="X276" s="5"/>
      <c r="Y276" s="5"/>
      <c r="AM276" s="5"/>
      <c r="AN276" s="5"/>
      <c r="AO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</row>
    <row r="277" spans="23:116" x14ac:dyDescent="0.2">
      <c r="W277" s="5"/>
      <c r="X277" s="5"/>
      <c r="Y277" s="5"/>
      <c r="AM277" s="5"/>
      <c r="AN277" s="5"/>
      <c r="AO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</row>
    <row r="278" spans="23:116" x14ac:dyDescent="0.2">
      <c r="W278" s="5"/>
      <c r="X278" s="5"/>
      <c r="Y278" s="5"/>
      <c r="AM278" s="5"/>
      <c r="AN278" s="5"/>
      <c r="AO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</row>
    <row r="279" spans="23:116" x14ac:dyDescent="0.2">
      <c r="W279" s="5"/>
      <c r="X279" s="5"/>
      <c r="Y279" s="5"/>
      <c r="AM279" s="5"/>
      <c r="AN279" s="5"/>
      <c r="AO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</row>
    <row r="280" spans="23:116" x14ac:dyDescent="0.2">
      <c r="W280" s="5"/>
      <c r="X280" s="5"/>
      <c r="Y280" s="5"/>
      <c r="AM280" s="5"/>
      <c r="AN280" s="5"/>
      <c r="AO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</row>
    <row r="281" spans="23:116" x14ac:dyDescent="0.2">
      <c r="W281" s="5"/>
      <c r="X281" s="5"/>
      <c r="Y281" s="5"/>
      <c r="AM281" s="5"/>
      <c r="AN281" s="5"/>
      <c r="AO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</row>
    <row r="282" spans="23:116" x14ac:dyDescent="0.2">
      <c r="W282" s="5"/>
      <c r="X282" s="5"/>
      <c r="Y282" s="5"/>
      <c r="AM282" s="5"/>
      <c r="AN282" s="5"/>
      <c r="AO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</row>
    <row r="283" spans="23:116" x14ac:dyDescent="0.2">
      <c r="W283" s="5"/>
      <c r="X283" s="5"/>
      <c r="Y283" s="5"/>
      <c r="AM283" s="5"/>
      <c r="AN283" s="5"/>
      <c r="AO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</row>
    <row r="284" spans="23:116" x14ac:dyDescent="0.2">
      <c r="W284" s="5"/>
      <c r="X284" s="5"/>
      <c r="Y284" s="5"/>
      <c r="AM284" s="5"/>
      <c r="AN284" s="5"/>
      <c r="AO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</row>
    <row r="285" spans="23:116" x14ac:dyDescent="0.2">
      <c r="W285" s="5"/>
      <c r="X285" s="5"/>
      <c r="Y285" s="5"/>
      <c r="AM285" s="5"/>
      <c r="AN285" s="5"/>
      <c r="AO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</row>
    <row r="286" spans="23:116" x14ac:dyDescent="0.2">
      <c r="W286" s="5"/>
      <c r="X286" s="5"/>
      <c r="Y286" s="5"/>
      <c r="AM286" s="5"/>
      <c r="AN286" s="5"/>
      <c r="AO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</row>
    <row r="287" spans="23:116" x14ac:dyDescent="0.2">
      <c r="W287" s="5"/>
      <c r="X287" s="5"/>
      <c r="Y287" s="5"/>
      <c r="AM287" s="5"/>
      <c r="AN287" s="5"/>
      <c r="AO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</row>
    <row r="288" spans="23:116" x14ac:dyDescent="0.2">
      <c r="W288" s="5"/>
      <c r="X288" s="5"/>
      <c r="Y288" s="5"/>
      <c r="AM288" s="5"/>
      <c r="AN288" s="5"/>
      <c r="AO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</row>
    <row r="289" spans="23:116" x14ac:dyDescent="0.2">
      <c r="W289" s="5"/>
      <c r="X289" s="5"/>
      <c r="Y289" s="5"/>
      <c r="AM289" s="5"/>
      <c r="AN289" s="5"/>
      <c r="AO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</row>
    <row r="290" spans="23:116" x14ac:dyDescent="0.2">
      <c r="W290" s="5"/>
      <c r="X290" s="5"/>
      <c r="Y290" s="5"/>
      <c r="AM290" s="5"/>
      <c r="AN290" s="5"/>
      <c r="AO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</row>
    <row r="291" spans="23:116" x14ac:dyDescent="0.2">
      <c r="W291" s="5"/>
      <c r="X291" s="5"/>
      <c r="Y291" s="5"/>
      <c r="AM291" s="5"/>
      <c r="AN291" s="5"/>
      <c r="AO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</row>
    <row r="292" spans="23:116" x14ac:dyDescent="0.2">
      <c r="W292" s="5"/>
      <c r="X292" s="5"/>
      <c r="Y292" s="5"/>
      <c r="AM292" s="5"/>
      <c r="AN292" s="5"/>
      <c r="AO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</row>
    <row r="293" spans="23:116" x14ac:dyDescent="0.2">
      <c r="W293" s="5"/>
      <c r="X293" s="5"/>
      <c r="Y293" s="5"/>
      <c r="AM293" s="5"/>
      <c r="AN293" s="5"/>
      <c r="AO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</row>
    <row r="294" spans="23:116" x14ac:dyDescent="0.2">
      <c r="W294" s="5"/>
      <c r="X294" s="5"/>
      <c r="Y294" s="5"/>
      <c r="AM294" s="5"/>
      <c r="AN294" s="5"/>
      <c r="AO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</row>
    <row r="295" spans="23:116" x14ac:dyDescent="0.2">
      <c r="W295" s="5"/>
      <c r="X295" s="5"/>
      <c r="Y295" s="5"/>
      <c r="AM295" s="5"/>
      <c r="AN295" s="5"/>
      <c r="AO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</row>
    <row r="296" spans="23:116" x14ac:dyDescent="0.2">
      <c r="W296" s="5"/>
      <c r="X296" s="5"/>
      <c r="Y296" s="5"/>
      <c r="AM296" s="5"/>
      <c r="AN296" s="5"/>
      <c r="AO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</row>
    <row r="297" spans="23:116" x14ac:dyDescent="0.2">
      <c r="W297" s="5"/>
      <c r="X297" s="5"/>
      <c r="Y297" s="5"/>
      <c r="AM297" s="5"/>
      <c r="AN297" s="5"/>
      <c r="AO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</row>
    <row r="298" spans="23:116" x14ac:dyDescent="0.2">
      <c r="W298" s="5"/>
      <c r="X298" s="5"/>
      <c r="Y298" s="5"/>
      <c r="AM298" s="5"/>
      <c r="AN298" s="5"/>
      <c r="AO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</row>
    <row r="299" spans="23:116" x14ac:dyDescent="0.2">
      <c r="W299" s="5"/>
      <c r="X299" s="5"/>
      <c r="Y299" s="5"/>
      <c r="AM299" s="5"/>
      <c r="AN299" s="5"/>
      <c r="AO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</row>
    <row r="300" spans="23:116" x14ac:dyDescent="0.2">
      <c r="W300" s="5"/>
      <c r="X300" s="5"/>
      <c r="Y300" s="5"/>
      <c r="AM300" s="5"/>
      <c r="AN300" s="5"/>
      <c r="AO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</row>
    <row r="301" spans="23:116" x14ac:dyDescent="0.2">
      <c r="W301" s="5"/>
      <c r="X301" s="5"/>
      <c r="Y301" s="5"/>
      <c r="AM301" s="5"/>
      <c r="AN301" s="5"/>
      <c r="AO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</row>
    <row r="302" spans="23:116" x14ac:dyDescent="0.2">
      <c r="W302" s="5"/>
      <c r="X302" s="5"/>
      <c r="Y302" s="5"/>
      <c r="AM302" s="5"/>
      <c r="AN302" s="5"/>
      <c r="AO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</row>
    <row r="303" spans="23:116" x14ac:dyDescent="0.2">
      <c r="W303" s="5"/>
      <c r="X303" s="5"/>
      <c r="Y303" s="5"/>
      <c r="AM303" s="5"/>
      <c r="AN303" s="5"/>
      <c r="AO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</row>
    <row r="304" spans="23:116" x14ac:dyDescent="0.2">
      <c r="W304" s="5"/>
      <c r="X304" s="5"/>
      <c r="Y304" s="5"/>
      <c r="AM304" s="5"/>
      <c r="AN304" s="5"/>
      <c r="AO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</row>
    <row r="305" spans="23:116" x14ac:dyDescent="0.2">
      <c r="W305" s="5"/>
      <c r="X305" s="5"/>
      <c r="Y305" s="5"/>
      <c r="AM305" s="5"/>
      <c r="AN305" s="5"/>
      <c r="AO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</row>
    <row r="306" spans="23:116" x14ac:dyDescent="0.2">
      <c r="W306" s="5"/>
      <c r="X306" s="5"/>
      <c r="Y306" s="5"/>
      <c r="AM306" s="5"/>
      <c r="AN306" s="5"/>
      <c r="AO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</row>
    <row r="307" spans="23:116" x14ac:dyDescent="0.2">
      <c r="W307" s="5"/>
      <c r="X307" s="5"/>
      <c r="Y307" s="5"/>
      <c r="AM307" s="5"/>
      <c r="AN307" s="5"/>
      <c r="AO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</row>
    <row r="308" spans="23:116" x14ac:dyDescent="0.2">
      <c r="W308" s="5"/>
      <c r="X308" s="5"/>
      <c r="Y308" s="5"/>
      <c r="AM308" s="5"/>
      <c r="AN308" s="5"/>
      <c r="AO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</row>
    <row r="309" spans="23:116" x14ac:dyDescent="0.2">
      <c r="W309" s="5"/>
      <c r="X309" s="5"/>
      <c r="Y309" s="5"/>
      <c r="AM309" s="5"/>
      <c r="AN309" s="5"/>
      <c r="AO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</row>
    <row r="310" spans="23:116" x14ac:dyDescent="0.2">
      <c r="W310" s="5"/>
      <c r="X310" s="5"/>
      <c r="Y310" s="5"/>
      <c r="AM310" s="5"/>
      <c r="AN310" s="5"/>
      <c r="AO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</row>
    <row r="311" spans="23:116" x14ac:dyDescent="0.2">
      <c r="W311" s="5"/>
      <c r="X311" s="5"/>
      <c r="Y311" s="5"/>
      <c r="AM311" s="5"/>
      <c r="AN311" s="5"/>
      <c r="AO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</row>
    <row r="312" spans="23:116" x14ac:dyDescent="0.2">
      <c r="W312" s="5"/>
      <c r="X312" s="5"/>
      <c r="Y312" s="5"/>
      <c r="AM312" s="5"/>
      <c r="AN312" s="5"/>
      <c r="AO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</row>
    <row r="313" spans="23:116" x14ac:dyDescent="0.2">
      <c r="W313" s="5"/>
      <c r="X313" s="5"/>
      <c r="Y313" s="5"/>
      <c r="AM313" s="5"/>
      <c r="AN313" s="5"/>
      <c r="AO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</row>
    <row r="314" spans="23:116" x14ac:dyDescent="0.2">
      <c r="W314" s="5"/>
      <c r="X314" s="5"/>
      <c r="Y314" s="5"/>
      <c r="AM314" s="5"/>
      <c r="AN314" s="5"/>
      <c r="AO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</row>
    <row r="315" spans="23:116" x14ac:dyDescent="0.2">
      <c r="W315" s="5"/>
      <c r="X315" s="5"/>
      <c r="Y315" s="5"/>
      <c r="AM315" s="5"/>
      <c r="AN315" s="5"/>
      <c r="AO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</row>
    <row r="316" spans="23:116" x14ac:dyDescent="0.2">
      <c r="W316" s="5"/>
      <c r="X316" s="5"/>
      <c r="Y316" s="5"/>
      <c r="AM316" s="5"/>
      <c r="AN316" s="5"/>
      <c r="AO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</row>
    <row r="317" spans="23:116" x14ac:dyDescent="0.2">
      <c r="W317" s="5"/>
      <c r="X317" s="5"/>
      <c r="Y317" s="5"/>
      <c r="AM317" s="5"/>
      <c r="AN317" s="5"/>
      <c r="AO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</row>
    <row r="318" spans="23:116" x14ac:dyDescent="0.2">
      <c r="W318" s="5"/>
      <c r="X318" s="5"/>
      <c r="Y318" s="5"/>
      <c r="AM318" s="5"/>
      <c r="AN318" s="5"/>
      <c r="AO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</row>
    <row r="319" spans="23:116" x14ac:dyDescent="0.2">
      <c r="W319" s="5"/>
      <c r="X319" s="5"/>
      <c r="Y319" s="5"/>
      <c r="AM319" s="5"/>
      <c r="AN319" s="5"/>
      <c r="AO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</row>
    <row r="320" spans="23:116" x14ac:dyDescent="0.2">
      <c r="W320" s="5"/>
      <c r="X320" s="5"/>
      <c r="Y320" s="5"/>
      <c r="AM320" s="5"/>
      <c r="AN320" s="5"/>
      <c r="AO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</row>
    <row r="321" spans="23:116" x14ac:dyDescent="0.2">
      <c r="W321" s="5"/>
      <c r="X321" s="5"/>
      <c r="Y321" s="5"/>
      <c r="AM321" s="5"/>
      <c r="AN321" s="5"/>
      <c r="AO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</row>
    <row r="322" spans="23:116" x14ac:dyDescent="0.2">
      <c r="W322" s="5"/>
      <c r="X322" s="5"/>
      <c r="Y322" s="5"/>
      <c r="AM322" s="5"/>
      <c r="AN322" s="5"/>
      <c r="AO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</row>
    <row r="323" spans="23:116" x14ac:dyDescent="0.2">
      <c r="W323" s="5"/>
      <c r="X323" s="5"/>
      <c r="Y323" s="5"/>
      <c r="AM323" s="5"/>
      <c r="AN323" s="5"/>
      <c r="AO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</row>
    <row r="324" spans="23:116" x14ac:dyDescent="0.2">
      <c r="W324" s="5"/>
      <c r="X324" s="5"/>
      <c r="Y324" s="5"/>
      <c r="AM324" s="5"/>
      <c r="AN324" s="5"/>
      <c r="AO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</row>
    <row r="325" spans="23:116" x14ac:dyDescent="0.2">
      <c r="W325" s="5"/>
      <c r="X325" s="5"/>
      <c r="Y325" s="5"/>
      <c r="AM325" s="5"/>
      <c r="AN325" s="5"/>
      <c r="AO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</row>
    <row r="326" spans="23:116" x14ac:dyDescent="0.2">
      <c r="W326" s="5"/>
      <c r="X326" s="5"/>
      <c r="Y326" s="5"/>
      <c r="AM326" s="5"/>
      <c r="AN326" s="5"/>
      <c r="AO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</row>
    <row r="327" spans="23:116" x14ac:dyDescent="0.2">
      <c r="W327" s="5"/>
      <c r="X327" s="5"/>
      <c r="Y327" s="5"/>
      <c r="AM327" s="5"/>
      <c r="AN327" s="5"/>
      <c r="AO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</row>
    <row r="328" spans="23:116" x14ac:dyDescent="0.2">
      <c r="W328" s="5"/>
      <c r="X328" s="5"/>
      <c r="Y328" s="5"/>
      <c r="AM328" s="5"/>
      <c r="AN328" s="5"/>
      <c r="AO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</row>
    <row r="329" spans="23:116" x14ac:dyDescent="0.2">
      <c r="W329" s="5"/>
      <c r="X329" s="5"/>
      <c r="Y329" s="5"/>
      <c r="AM329" s="5"/>
      <c r="AN329" s="5"/>
      <c r="AO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</row>
    <row r="330" spans="23:116" x14ac:dyDescent="0.2">
      <c r="W330" s="5"/>
      <c r="X330" s="5"/>
      <c r="Y330" s="5"/>
      <c r="AM330" s="5"/>
      <c r="AN330" s="5"/>
      <c r="AO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</row>
    <row r="331" spans="23:116" x14ac:dyDescent="0.2">
      <c r="W331" s="5"/>
      <c r="X331" s="5"/>
      <c r="Y331" s="5"/>
      <c r="AM331" s="5"/>
      <c r="AN331" s="5"/>
      <c r="AO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</row>
    <row r="332" spans="23:116" x14ac:dyDescent="0.2">
      <c r="W332" s="5"/>
      <c r="X332" s="5"/>
      <c r="Y332" s="5"/>
      <c r="AM332" s="5"/>
      <c r="AN332" s="5"/>
      <c r="AO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</row>
    <row r="333" spans="23:116" x14ac:dyDescent="0.2">
      <c r="W333" s="5"/>
      <c r="X333" s="5"/>
      <c r="Y333" s="5"/>
      <c r="AM333" s="5"/>
      <c r="AN333" s="5"/>
      <c r="AO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</row>
    <row r="334" spans="23:116" x14ac:dyDescent="0.2">
      <c r="W334" s="5"/>
      <c r="X334" s="5"/>
      <c r="Y334" s="5"/>
      <c r="AM334" s="5"/>
      <c r="AN334" s="5"/>
      <c r="AO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</row>
    <row r="335" spans="23:116" x14ac:dyDescent="0.2">
      <c r="W335" s="5"/>
      <c r="X335" s="5"/>
      <c r="Y335" s="5"/>
      <c r="AM335" s="5"/>
      <c r="AN335" s="5"/>
      <c r="AO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</row>
    <row r="336" spans="23:116" x14ac:dyDescent="0.2">
      <c r="W336" s="5"/>
      <c r="X336" s="5"/>
      <c r="Y336" s="5"/>
      <c r="AM336" s="5"/>
      <c r="AN336" s="5"/>
      <c r="AO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</row>
    <row r="337" spans="23:116" x14ac:dyDescent="0.2">
      <c r="W337" s="5"/>
      <c r="X337" s="5"/>
      <c r="Y337" s="5"/>
      <c r="AM337" s="5"/>
      <c r="AN337" s="5"/>
      <c r="AO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</row>
    <row r="338" spans="23:116" x14ac:dyDescent="0.2">
      <c r="W338" s="5"/>
      <c r="X338" s="5"/>
      <c r="Y338" s="5"/>
      <c r="AM338" s="5"/>
      <c r="AN338" s="5"/>
      <c r="AO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</row>
    <row r="339" spans="23:116" x14ac:dyDescent="0.2">
      <c r="W339" s="5"/>
      <c r="X339" s="5"/>
      <c r="Y339" s="5"/>
      <c r="AM339" s="5"/>
      <c r="AN339" s="5"/>
      <c r="AO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</row>
    <row r="340" spans="23:116" x14ac:dyDescent="0.2">
      <c r="W340" s="5"/>
      <c r="X340" s="5"/>
      <c r="Y340" s="5"/>
      <c r="AM340" s="5"/>
      <c r="AN340" s="5"/>
      <c r="AO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</row>
    <row r="341" spans="23:116" x14ac:dyDescent="0.2">
      <c r="W341" s="5"/>
      <c r="X341" s="5"/>
      <c r="Y341" s="5"/>
      <c r="AM341" s="5"/>
      <c r="AN341" s="5"/>
      <c r="AO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</row>
    <row r="342" spans="23:116" x14ac:dyDescent="0.2">
      <c r="W342" s="5"/>
      <c r="X342" s="5"/>
      <c r="Y342" s="5"/>
      <c r="AM342" s="5"/>
      <c r="AN342" s="5"/>
      <c r="AO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</row>
    <row r="343" spans="23:116" x14ac:dyDescent="0.2">
      <c r="W343" s="5"/>
      <c r="X343" s="5"/>
      <c r="Y343" s="5"/>
      <c r="AM343" s="5"/>
      <c r="AN343" s="5"/>
      <c r="AO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</row>
    <row r="344" spans="23:116" x14ac:dyDescent="0.2">
      <c r="W344" s="5"/>
      <c r="X344" s="5"/>
      <c r="Y344" s="5"/>
      <c r="AM344" s="5"/>
      <c r="AN344" s="5"/>
      <c r="AO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</row>
    <row r="345" spans="23:116" x14ac:dyDescent="0.2">
      <c r="W345" s="5"/>
      <c r="X345" s="5"/>
      <c r="Y345" s="5"/>
      <c r="AM345" s="5"/>
      <c r="AN345" s="5"/>
      <c r="AO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</row>
    <row r="346" spans="23:116" x14ac:dyDescent="0.2">
      <c r="W346" s="5"/>
      <c r="X346" s="5"/>
      <c r="Y346" s="5"/>
      <c r="AM346" s="5"/>
      <c r="AN346" s="5"/>
      <c r="AO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</row>
    <row r="347" spans="23:116" x14ac:dyDescent="0.2">
      <c r="W347" s="5"/>
      <c r="X347" s="5"/>
      <c r="Y347" s="5"/>
      <c r="AM347" s="5"/>
      <c r="AN347" s="5"/>
      <c r="AO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</row>
    <row r="348" spans="23:116" x14ac:dyDescent="0.2">
      <c r="W348" s="5"/>
      <c r="X348" s="5"/>
      <c r="Y348" s="5"/>
      <c r="AM348" s="5"/>
      <c r="AN348" s="5"/>
      <c r="AO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</row>
    <row r="349" spans="23:116" x14ac:dyDescent="0.2">
      <c r="W349" s="5"/>
      <c r="X349" s="5"/>
      <c r="Y349" s="5"/>
      <c r="AM349" s="5"/>
      <c r="AN349" s="5"/>
      <c r="AO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</row>
    <row r="350" spans="23:116" x14ac:dyDescent="0.2">
      <c r="W350" s="5"/>
      <c r="X350" s="5"/>
      <c r="Y350" s="5"/>
      <c r="AM350" s="5"/>
      <c r="AN350" s="5"/>
      <c r="AO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</row>
    <row r="351" spans="23:116" x14ac:dyDescent="0.2">
      <c r="W351" s="5"/>
      <c r="X351" s="5"/>
      <c r="Y351" s="5"/>
      <c r="AM351" s="5"/>
      <c r="AN351" s="5"/>
      <c r="AO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</row>
    <row r="352" spans="23:116" x14ac:dyDescent="0.2">
      <c r="W352" s="5"/>
      <c r="X352" s="5"/>
      <c r="Y352" s="5"/>
      <c r="AM352" s="5"/>
      <c r="AN352" s="5"/>
      <c r="AO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</row>
    <row r="353" spans="23:116" x14ac:dyDescent="0.2">
      <c r="W353" s="5"/>
      <c r="X353" s="5"/>
      <c r="Y353" s="5"/>
      <c r="AM353" s="5"/>
      <c r="AN353" s="5"/>
      <c r="AO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</row>
    <row r="354" spans="23:116" x14ac:dyDescent="0.2">
      <c r="W354" s="5"/>
      <c r="X354" s="5"/>
      <c r="Y354" s="5"/>
      <c r="AM354" s="5"/>
      <c r="AN354" s="5"/>
      <c r="AO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</row>
    <row r="355" spans="23:116" x14ac:dyDescent="0.2">
      <c r="W355" s="5"/>
      <c r="X355" s="5"/>
      <c r="Y355" s="5"/>
      <c r="AM355" s="5"/>
      <c r="AN355" s="5"/>
      <c r="AO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</row>
    <row r="356" spans="23:116" x14ac:dyDescent="0.2">
      <c r="W356" s="5"/>
      <c r="X356" s="5"/>
      <c r="Y356" s="5"/>
      <c r="AM356" s="5"/>
      <c r="AN356" s="5"/>
      <c r="AO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</row>
    <row r="357" spans="23:116" x14ac:dyDescent="0.2">
      <c r="W357" s="5"/>
      <c r="X357" s="5"/>
      <c r="Y357" s="5"/>
      <c r="AM357" s="5"/>
      <c r="AN357" s="5"/>
      <c r="AO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</row>
    <row r="358" spans="23:116" x14ac:dyDescent="0.2">
      <c r="W358" s="5"/>
      <c r="X358" s="5"/>
      <c r="Y358" s="5"/>
      <c r="AM358" s="5"/>
      <c r="AN358" s="5"/>
      <c r="AO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</row>
    <row r="359" spans="23:116" x14ac:dyDescent="0.2">
      <c r="W359" s="5"/>
      <c r="X359" s="5"/>
      <c r="Y359" s="5"/>
      <c r="AM359" s="5"/>
      <c r="AN359" s="5"/>
      <c r="AO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</row>
    <row r="360" spans="23:116" x14ac:dyDescent="0.2">
      <c r="W360" s="5"/>
      <c r="X360" s="5"/>
      <c r="Y360" s="5"/>
      <c r="AM360" s="5"/>
      <c r="AN360" s="5"/>
      <c r="AO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</row>
    <row r="361" spans="23:116" x14ac:dyDescent="0.2">
      <c r="W361" s="5"/>
      <c r="X361" s="5"/>
      <c r="Y361" s="5"/>
      <c r="AM361" s="5"/>
      <c r="AN361" s="5"/>
      <c r="AO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</row>
    <row r="362" spans="23:116" x14ac:dyDescent="0.2">
      <c r="W362" s="5"/>
      <c r="X362" s="5"/>
      <c r="Y362" s="5"/>
      <c r="AM362" s="5"/>
      <c r="AN362" s="5"/>
      <c r="AO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</row>
    <row r="363" spans="23:116" x14ac:dyDescent="0.2">
      <c r="W363" s="5"/>
      <c r="X363" s="5"/>
      <c r="Y363" s="5"/>
      <c r="AM363" s="5"/>
      <c r="AN363" s="5"/>
      <c r="AO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</row>
    <row r="364" spans="23:116" x14ac:dyDescent="0.2">
      <c r="W364" s="5"/>
      <c r="X364" s="5"/>
      <c r="Y364" s="5"/>
      <c r="AM364" s="5"/>
      <c r="AN364" s="5"/>
      <c r="AO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</row>
    <row r="365" spans="23:116" x14ac:dyDescent="0.2">
      <c r="W365" s="5"/>
      <c r="X365" s="5"/>
      <c r="Y365" s="5"/>
      <c r="AM365" s="5"/>
      <c r="AN365" s="5"/>
      <c r="AO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</row>
    <row r="366" spans="23:116" x14ac:dyDescent="0.2">
      <c r="W366" s="5"/>
      <c r="X366" s="5"/>
      <c r="Y366" s="5"/>
      <c r="AM366" s="5"/>
      <c r="AN366" s="5"/>
      <c r="AO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</row>
    <row r="367" spans="23:116" x14ac:dyDescent="0.2">
      <c r="W367" s="5"/>
      <c r="X367" s="5"/>
      <c r="Y367" s="5"/>
      <c r="AM367" s="5"/>
      <c r="AN367" s="5"/>
      <c r="AO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</row>
    <row r="368" spans="23:116" x14ac:dyDescent="0.2">
      <c r="W368" s="5"/>
      <c r="X368" s="5"/>
      <c r="Y368" s="5"/>
      <c r="AM368" s="5"/>
      <c r="AN368" s="5"/>
      <c r="AO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</row>
    <row r="369" spans="23:116" x14ac:dyDescent="0.2">
      <c r="W369" s="5"/>
      <c r="X369" s="5"/>
      <c r="Y369" s="5"/>
      <c r="AM369" s="5"/>
      <c r="AN369" s="5"/>
      <c r="AO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</row>
    <row r="370" spans="23:116" x14ac:dyDescent="0.2">
      <c r="W370" s="5"/>
      <c r="X370" s="5"/>
      <c r="Y370" s="5"/>
      <c r="AM370" s="5"/>
      <c r="AN370" s="5"/>
      <c r="AO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</row>
    <row r="371" spans="23:116" x14ac:dyDescent="0.2">
      <c r="W371" s="5"/>
      <c r="X371" s="5"/>
      <c r="Y371" s="5"/>
      <c r="AM371" s="5"/>
      <c r="AN371" s="5"/>
      <c r="AO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</row>
    <row r="372" spans="23:116" x14ac:dyDescent="0.2">
      <c r="W372" s="5"/>
      <c r="X372" s="5"/>
      <c r="Y372" s="5"/>
      <c r="AM372" s="5"/>
      <c r="AN372" s="5"/>
      <c r="AO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</row>
    <row r="373" spans="23:116" x14ac:dyDescent="0.2">
      <c r="W373" s="5"/>
      <c r="X373" s="5"/>
      <c r="Y373" s="5"/>
      <c r="AM373" s="5"/>
      <c r="AN373" s="5"/>
      <c r="AO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</row>
    <row r="374" spans="23:116" x14ac:dyDescent="0.2">
      <c r="W374" s="5"/>
      <c r="X374" s="5"/>
      <c r="Y374" s="5"/>
      <c r="AM374" s="5"/>
      <c r="AN374" s="5"/>
      <c r="AO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</row>
    <row r="375" spans="23:116" x14ac:dyDescent="0.2">
      <c r="W375" s="5"/>
      <c r="X375" s="5"/>
      <c r="Y375" s="5"/>
      <c r="AM375" s="5"/>
      <c r="AN375" s="5"/>
      <c r="AO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</row>
    <row r="376" spans="23:116" x14ac:dyDescent="0.2">
      <c r="W376" s="5"/>
      <c r="X376" s="5"/>
      <c r="Y376" s="5"/>
      <c r="AM376" s="5"/>
      <c r="AN376" s="5"/>
      <c r="AO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</row>
    <row r="377" spans="23:116" x14ac:dyDescent="0.2">
      <c r="W377" s="5"/>
      <c r="X377" s="5"/>
      <c r="Y377" s="5"/>
      <c r="AM377" s="5"/>
      <c r="AN377" s="5"/>
      <c r="AO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</row>
    <row r="378" spans="23:116" x14ac:dyDescent="0.2">
      <c r="W378" s="5"/>
      <c r="X378" s="5"/>
      <c r="Y378" s="5"/>
      <c r="AM378" s="5"/>
      <c r="AN378" s="5"/>
      <c r="AO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</row>
    <row r="379" spans="23:116" x14ac:dyDescent="0.2">
      <c r="W379" s="5"/>
      <c r="X379" s="5"/>
      <c r="Y379" s="5"/>
      <c r="AM379" s="5"/>
      <c r="AN379" s="5"/>
      <c r="AO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</row>
    <row r="380" spans="23:116" x14ac:dyDescent="0.2">
      <c r="W380" s="5"/>
      <c r="X380" s="5"/>
      <c r="Y380" s="5"/>
      <c r="AM380" s="5"/>
      <c r="AN380" s="5"/>
      <c r="AO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</row>
    <row r="381" spans="23:116" x14ac:dyDescent="0.2">
      <c r="W381" s="5"/>
      <c r="X381" s="5"/>
      <c r="Y381" s="5"/>
      <c r="AM381" s="5"/>
      <c r="AN381" s="5"/>
      <c r="AO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</row>
    <row r="382" spans="23:116" x14ac:dyDescent="0.2">
      <c r="W382" s="5"/>
      <c r="X382" s="5"/>
      <c r="Y382" s="5"/>
      <c r="AM382" s="5"/>
      <c r="AN382" s="5"/>
      <c r="AO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</row>
    <row r="383" spans="23:116" x14ac:dyDescent="0.2">
      <c r="W383" s="5"/>
      <c r="X383" s="5"/>
      <c r="Y383" s="5"/>
      <c r="AM383" s="5"/>
      <c r="AN383" s="5"/>
      <c r="AO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</row>
    <row r="384" spans="23:116" x14ac:dyDescent="0.2">
      <c r="W384" s="5"/>
      <c r="X384" s="5"/>
      <c r="Y384" s="5"/>
      <c r="AM384" s="5"/>
      <c r="AN384" s="5"/>
      <c r="AO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</row>
    <row r="385" spans="23:116" x14ac:dyDescent="0.2">
      <c r="W385" s="5"/>
      <c r="X385" s="5"/>
      <c r="Y385" s="5"/>
      <c r="AM385" s="5"/>
      <c r="AN385" s="5"/>
      <c r="AO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</row>
    <row r="386" spans="23:116" x14ac:dyDescent="0.2">
      <c r="W386" s="5"/>
      <c r="X386" s="5"/>
      <c r="Y386" s="5"/>
      <c r="AM386" s="5"/>
      <c r="AN386" s="5"/>
      <c r="AO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</row>
    <row r="387" spans="23:116" x14ac:dyDescent="0.2">
      <c r="W387" s="5"/>
      <c r="X387" s="5"/>
      <c r="Y387" s="5"/>
      <c r="AM387" s="5"/>
      <c r="AN387" s="5"/>
      <c r="AO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</row>
    <row r="388" spans="23:116" x14ac:dyDescent="0.2">
      <c r="W388" s="5"/>
      <c r="X388" s="5"/>
      <c r="Y388" s="5"/>
      <c r="AM388" s="5"/>
      <c r="AN388" s="5"/>
      <c r="AO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</row>
    <row r="389" spans="23:116" x14ac:dyDescent="0.2">
      <c r="W389" s="5"/>
      <c r="X389" s="5"/>
      <c r="Y389" s="5"/>
      <c r="AM389" s="5"/>
      <c r="AN389" s="5"/>
      <c r="AO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</row>
    <row r="390" spans="23:116" x14ac:dyDescent="0.2">
      <c r="W390" s="5"/>
      <c r="X390" s="5"/>
      <c r="Y390" s="5"/>
      <c r="AM390" s="5"/>
      <c r="AN390" s="5"/>
      <c r="AO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</row>
    <row r="391" spans="23:116" x14ac:dyDescent="0.2">
      <c r="W391" s="5"/>
      <c r="X391" s="5"/>
      <c r="Y391" s="5"/>
      <c r="AM391" s="5"/>
      <c r="AN391" s="5"/>
      <c r="AO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</row>
    <row r="392" spans="23:116" x14ac:dyDescent="0.2">
      <c r="W392" s="5"/>
      <c r="X392" s="5"/>
      <c r="Y392" s="5"/>
      <c r="AM392" s="5"/>
      <c r="AN392" s="5"/>
      <c r="AO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</row>
    <row r="393" spans="23:116" x14ac:dyDescent="0.2">
      <c r="W393" s="5"/>
      <c r="X393" s="5"/>
      <c r="Y393" s="5"/>
      <c r="AM393" s="5"/>
      <c r="AN393" s="5"/>
      <c r="AO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</row>
    <row r="394" spans="23:116" x14ac:dyDescent="0.2">
      <c r="W394" s="5"/>
      <c r="X394" s="5"/>
      <c r="Y394" s="5"/>
      <c r="AM394" s="5"/>
      <c r="AN394" s="5"/>
      <c r="AO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</row>
    <row r="395" spans="23:116" x14ac:dyDescent="0.2">
      <c r="W395" s="5"/>
      <c r="X395" s="5"/>
      <c r="Y395" s="5"/>
      <c r="AM395" s="5"/>
      <c r="AN395" s="5"/>
      <c r="AO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</row>
    <row r="396" spans="23:116" x14ac:dyDescent="0.2">
      <c r="W396" s="5"/>
      <c r="X396" s="5"/>
      <c r="Y396" s="5"/>
      <c r="AM396" s="5"/>
      <c r="AN396" s="5"/>
      <c r="AO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</row>
    <row r="397" spans="23:116" x14ac:dyDescent="0.2">
      <c r="W397" s="5"/>
      <c r="X397" s="5"/>
      <c r="Y397" s="5"/>
      <c r="AM397" s="5"/>
      <c r="AN397" s="5"/>
      <c r="AO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</row>
    <row r="398" spans="23:116" x14ac:dyDescent="0.2">
      <c r="W398" s="5"/>
      <c r="X398" s="5"/>
      <c r="Y398" s="5"/>
      <c r="AM398" s="5"/>
      <c r="AN398" s="5"/>
      <c r="AO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</row>
    <row r="399" spans="23:116" x14ac:dyDescent="0.2">
      <c r="W399" s="5"/>
      <c r="X399" s="5"/>
      <c r="Y399" s="5"/>
      <c r="AM399" s="5"/>
      <c r="AN399" s="5"/>
      <c r="AO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</row>
    <row r="400" spans="23:116" x14ac:dyDescent="0.2">
      <c r="W400" s="5"/>
      <c r="X400" s="5"/>
      <c r="Y400" s="5"/>
      <c r="AM400" s="5"/>
      <c r="AN400" s="5"/>
      <c r="AO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</row>
    <row r="401" spans="23:116" x14ac:dyDescent="0.2">
      <c r="W401" s="5"/>
      <c r="X401" s="5"/>
      <c r="Y401" s="5"/>
      <c r="AM401" s="5"/>
      <c r="AN401" s="5"/>
      <c r="AO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</row>
    <row r="402" spans="23:116" x14ac:dyDescent="0.2">
      <c r="W402" s="5"/>
      <c r="X402" s="5"/>
      <c r="Y402" s="5"/>
      <c r="AM402" s="5"/>
      <c r="AN402" s="5"/>
      <c r="AO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</row>
    <row r="403" spans="23:116" x14ac:dyDescent="0.2">
      <c r="W403" s="5"/>
      <c r="X403" s="5"/>
      <c r="Y403" s="5"/>
      <c r="AM403" s="5"/>
      <c r="AN403" s="5"/>
      <c r="AO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</row>
    <row r="404" spans="23:116" x14ac:dyDescent="0.2">
      <c r="W404" s="5"/>
      <c r="X404" s="5"/>
      <c r="Y404" s="5"/>
      <c r="AM404" s="5"/>
      <c r="AN404" s="5"/>
      <c r="AO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</row>
    <row r="405" spans="23:116" x14ac:dyDescent="0.2">
      <c r="W405" s="5"/>
      <c r="X405" s="5"/>
      <c r="Y405" s="5"/>
      <c r="AM405" s="5"/>
      <c r="AN405" s="5"/>
      <c r="AO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</row>
    <row r="406" spans="23:116" x14ac:dyDescent="0.2">
      <c r="W406" s="5"/>
      <c r="X406" s="5"/>
      <c r="Y406" s="5"/>
      <c r="AM406" s="5"/>
      <c r="AN406" s="5"/>
      <c r="AO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</row>
    <row r="407" spans="23:116" x14ac:dyDescent="0.2">
      <c r="W407" s="5"/>
      <c r="X407" s="5"/>
      <c r="Y407" s="5"/>
      <c r="AM407" s="5"/>
      <c r="AN407" s="5"/>
      <c r="AO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</row>
    <row r="408" spans="23:116" x14ac:dyDescent="0.2">
      <c r="W408" s="5"/>
      <c r="X408" s="5"/>
      <c r="Y408" s="5"/>
      <c r="AM408" s="5"/>
      <c r="AN408" s="5"/>
      <c r="AO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</row>
    <row r="409" spans="23:116" x14ac:dyDescent="0.2">
      <c r="W409" s="5"/>
      <c r="X409" s="5"/>
      <c r="Y409" s="5"/>
      <c r="AM409" s="5"/>
      <c r="AN409" s="5"/>
      <c r="AO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</row>
    <row r="410" spans="23:116" x14ac:dyDescent="0.2">
      <c r="W410" s="5"/>
      <c r="X410" s="5"/>
      <c r="Y410" s="5"/>
      <c r="AM410" s="5"/>
      <c r="AN410" s="5"/>
      <c r="AO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</row>
    <row r="411" spans="23:116" x14ac:dyDescent="0.2">
      <c r="W411" s="5"/>
      <c r="X411" s="5"/>
      <c r="Y411" s="5"/>
      <c r="AM411" s="5"/>
      <c r="AN411" s="5"/>
      <c r="AO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</row>
    <row r="412" spans="23:116" x14ac:dyDescent="0.2">
      <c r="W412" s="5"/>
      <c r="X412" s="5"/>
      <c r="Y412" s="5"/>
      <c r="AM412" s="5"/>
      <c r="AN412" s="5"/>
      <c r="AO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</row>
    <row r="413" spans="23:116" x14ac:dyDescent="0.2">
      <c r="W413" s="5"/>
      <c r="X413" s="5"/>
      <c r="Y413" s="5"/>
      <c r="AM413" s="5"/>
      <c r="AN413" s="5"/>
      <c r="AO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</row>
    <row r="414" spans="23:116" x14ac:dyDescent="0.2">
      <c r="W414" s="5"/>
      <c r="X414" s="5"/>
      <c r="Y414" s="5"/>
      <c r="AM414" s="5"/>
      <c r="AN414" s="5"/>
      <c r="AO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</row>
    <row r="415" spans="23:116" x14ac:dyDescent="0.2">
      <c r="W415" s="5"/>
      <c r="X415" s="5"/>
      <c r="Y415" s="5"/>
      <c r="AM415" s="5"/>
      <c r="AN415" s="5"/>
      <c r="AO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</row>
    <row r="416" spans="23:116" x14ac:dyDescent="0.2">
      <c r="W416" s="5"/>
      <c r="X416" s="5"/>
      <c r="Y416" s="5"/>
      <c r="AM416" s="5"/>
      <c r="AN416" s="5"/>
      <c r="AO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</row>
    <row r="417" spans="23:116" x14ac:dyDescent="0.2">
      <c r="W417" s="5"/>
      <c r="X417" s="5"/>
      <c r="Y417" s="5"/>
      <c r="AM417" s="5"/>
      <c r="AN417" s="5"/>
      <c r="AO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</row>
    <row r="418" spans="23:116" x14ac:dyDescent="0.2">
      <c r="W418" s="5"/>
      <c r="X418" s="5"/>
      <c r="Y418" s="5"/>
      <c r="AM418" s="5"/>
      <c r="AN418" s="5"/>
      <c r="AO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</row>
    <row r="419" spans="23:116" x14ac:dyDescent="0.2">
      <c r="W419" s="5"/>
      <c r="X419" s="5"/>
      <c r="Y419" s="5"/>
      <c r="AM419" s="5"/>
      <c r="AN419" s="5"/>
      <c r="AO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</row>
    <row r="420" spans="23:116" x14ac:dyDescent="0.2">
      <c r="W420" s="5"/>
      <c r="X420" s="5"/>
      <c r="Y420" s="5"/>
      <c r="AM420" s="5"/>
      <c r="AN420" s="5"/>
      <c r="AO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</row>
    <row r="421" spans="23:116" x14ac:dyDescent="0.2">
      <c r="W421" s="5"/>
      <c r="X421" s="5"/>
      <c r="Y421" s="5"/>
      <c r="AM421" s="5"/>
      <c r="AN421" s="5"/>
      <c r="AO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</row>
    <row r="422" spans="23:116" x14ac:dyDescent="0.2">
      <c r="W422" s="5"/>
      <c r="X422" s="5"/>
      <c r="Y422" s="5"/>
      <c r="AM422" s="5"/>
      <c r="AN422" s="5"/>
      <c r="AO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</row>
    <row r="423" spans="23:116" x14ac:dyDescent="0.2">
      <c r="W423" s="5"/>
      <c r="X423" s="5"/>
      <c r="Y423" s="5"/>
      <c r="AM423" s="5"/>
      <c r="AN423" s="5"/>
      <c r="AO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</row>
    <row r="424" spans="23:116" x14ac:dyDescent="0.2">
      <c r="W424" s="5"/>
      <c r="X424" s="5"/>
      <c r="Y424" s="5"/>
      <c r="AM424" s="5"/>
      <c r="AN424" s="5"/>
      <c r="AO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</row>
    <row r="425" spans="23:116" x14ac:dyDescent="0.2">
      <c r="W425" s="5"/>
      <c r="X425" s="5"/>
      <c r="Y425" s="5"/>
      <c r="AM425" s="5"/>
      <c r="AN425" s="5"/>
      <c r="AO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</row>
    <row r="426" spans="23:116" x14ac:dyDescent="0.2">
      <c r="W426" s="5"/>
      <c r="X426" s="5"/>
      <c r="Y426" s="5"/>
      <c r="AM426" s="5"/>
      <c r="AN426" s="5"/>
      <c r="AO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</row>
    <row r="427" spans="23:116" x14ac:dyDescent="0.2">
      <c r="W427" s="5"/>
      <c r="X427" s="5"/>
      <c r="Y427" s="5"/>
      <c r="AM427" s="5"/>
      <c r="AN427" s="5"/>
      <c r="AO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</row>
    <row r="428" spans="23:116" x14ac:dyDescent="0.2">
      <c r="W428" s="5"/>
      <c r="X428" s="5"/>
      <c r="Y428" s="5"/>
      <c r="AM428" s="5"/>
      <c r="AN428" s="5"/>
      <c r="AO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</row>
    <row r="429" spans="23:116" x14ac:dyDescent="0.2">
      <c r="W429" s="5"/>
      <c r="X429" s="5"/>
      <c r="Y429" s="5"/>
      <c r="AM429" s="5"/>
      <c r="AN429" s="5"/>
      <c r="AO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</row>
    <row r="430" spans="23:116" x14ac:dyDescent="0.2">
      <c r="W430" s="5"/>
      <c r="X430" s="5"/>
      <c r="Y430" s="5"/>
      <c r="AM430" s="5"/>
      <c r="AN430" s="5"/>
      <c r="AO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</row>
    <row r="431" spans="23:116" x14ac:dyDescent="0.2">
      <c r="W431" s="5"/>
      <c r="X431" s="5"/>
      <c r="Y431" s="5"/>
      <c r="AM431" s="5"/>
      <c r="AN431" s="5"/>
      <c r="AO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</row>
    <row r="432" spans="23:116" x14ac:dyDescent="0.2">
      <c r="W432" s="5"/>
      <c r="X432" s="5"/>
      <c r="Y432" s="5"/>
      <c r="AM432" s="5"/>
      <c r="AN432" s="5"/>
      <c r="AO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</row>
    <row r="433" spans="23:116" x14ac:dyDescent="0.2">
      <c r="W433" s="5"/>
      <c r="X433" s="5"/>
      <c r="Y433" s="5"/>
      <c r="AM433" s="5"/>
      <c r="AN433" s="5"/>
      <c r="AO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</row>
    <row r="434" spans="23:116" x14ac:dyDescent="0.2">
      <c r="W434" s="5"/>
      <c r="X434" s="5"/>
      <c r="Y434" s="5"/>
      <c r="AM434" s="5"/>
      <c r="AN434" s="5"/>
      <c r="AO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</row>
    <row r="435" spans="23:116" x14ac:dyDescent="0.2">
      <c r="W435" s="5"/>
      <c r="X435" s="5"/>
      <c r="Y435" s="5"/>
      <c r="AM435" s="5"/>
      <c r="AN435" s="5"/>
      <c r="AO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</row>
    <row r="436" spans="23:116" x14ac:dyDescent="0.2">
      <c r="W436" s="5"/>
      <c r="X436" s="5"/>
      <c r="Y436" s="5"/>
      <c r="AM436" s="5"/>
      <c r="AN436" s="5"/>
      <c r="AO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</row>
    <row r="437" spans="23:116" x14ac:dyDescent="0.2">
      <c r="W437" s="5"/>
      <c r="X437" s="5"/>
      <c r="Y437" s="5"/>
      <c r="AM437" s="5"/>
      <c r="AN437" s="5"/>
      <c r="AO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</row>
    <row r="438" spans="23:116" x14ac:dyDescent="0.2">
      <c r="W438" s="5"/>
      <c r="X438" s="5"/>
      <c r="Y438" s="5"/>
      <c r="AM438" s="5"/>
      <c r="AN438" s="5"/>
      <c r="AO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</row>
    <row r="439" spans="23:116" x14ac:dyDescent="0.2">
      <c r="W439" s="5"/>
      <c r="X439" s="5"/>
      <c r="Y439" s="5"/>
      <c r="AM439" s="5"/>
      <c r="AN439" s="5"/>
      <c r="AO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</row>
    <row r="440" spans="23:116" x14ac:dyDescent="0.2">
      <c r="W440" s="5"/>
      <c r="X440" s="5"/>
      <c r="Y440" s="5"/>
      <c r="AM440" s="5"/>
      <c r="AN440" s="5"/>
      <c r="AO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</row>
    <row r="441" spans="23:116" x14ac:dyDescent="0.2">
      <c r="W441" s="5"/>
      <c r="X441" s="5"/>
      <c r="Y441" s="5"/>
      <c r="AM441" s="5"/>
      <c r="AN441" s="5"/>
      <c r="AO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</row>
    <row r="442" spans="23:116" x14ac:dyDescent="0.2">
      <c r="W442" s="5"/>
      <c r="X442" s="5"/>
      <c r="Y442" s="5"/>
      <c r="AM442" s="5"/>
      <c r="AN442" s="5"/>
      <c r="AO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</row>
    <row r="443" spans="23:116" x14ac:dyDescent="0.2">
      <c r="W443" s="5"/>
      <c r="X443" s="5"/>
      <c r="Y443" s="5"/>
      <c r="AM443" s="5"/>
      <c r="AN443" s="5"/>
      <c r="AO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</row>
    <row r="444" spans="23:116" x14ac:dyDescent="0.2">
      <c r="W444" s="5"/>
      <c r="X444" s="5"/>
      <c r="Y444" s="5"/>
      <c r="AM444" s="5"/>
      <c r="AN444" s="5"/>
      <c r="AO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</row>
    <row r="445" spans="23:116" x14ac:dyDescent="0.2">
      <c r="W445" s="5"/>
      <c r="X445" s="5"/>
      <c r="Y445" s="5"/>
      <c r="AM445" s="5"/>
      <c r="AN445" s="5"/>
      <c r="AO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</row>
    <row r="446" spans="23:116" x14ac:dyDescent="0.2">
      <c r="W446" s="5"/>
      <c r="X446" s="5"/>
      <c r="Y446" s="5"/>
      <c r="AM446" s="5"/>
      <c r="AN446" s="5"/>
      <c r="AO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</row>
    <row r="447" spans="23:116" x14ac:dyDescent="0.2">
      <c r="W447" s="5"/>
      <c r="X447" s="5"/>
      <c r="Y447" s="5"/>
      <c r="AM447" s="5"/>
      <c r="AN447" s="5"/>
      <c r="AO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</row>
    <row r="448" spans="23:116" x14ac:dyDescent="0.2">
      <c r="W448" s="5"/>
      <c r="X448" s="5"/>
      <c r="Y448" s="5"/>
      <c r="AM448" s="5"/>
      <c r="AN448" s="5"/>
      <c r="AO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</row>
    <row r="449" spans="23:116" x14ac:dyDescent="0.2">
      <c r="W449" s="5"/>
      <c r="X449" s="5"/>
      <c r="Y449" s="5"/>
      <c r="AM449" s="5"/>
      <c r="AN449" s="5"/>
      <c r="AO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</row>
    <row r="450" spans="23:116" x14ac:dyDescent="0.2">
      <c r="W450" s="5"/>
      <c r="X450" s="5"/>
      <c r="Y450" s="5"/>
      <c r="AM450" s="5"/>
      <c r="AN450" s="5"/>
      <c r="AO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</row>
    <row r="451" spans="23:116" x14ac:dyDescent="0.2">
      <c r="W451" s="5"/>
      <c r="X451" s="5"/>
      <c r="Y451" s="5"/>
      <c r="AM451" s="5"/>
      <c r="AN451" s="5"/>
      <c r="AO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</row>
    <row r="452" spans="23:116" x14ac:dyDescent="0.2">
      <c r="W452" s="5"/>
      <c r="X452" s="5"/>
      <c r="Y452" s="5"/>
      <c r="AM452" s="5"/>
      <c r="AN452" s="5"/>
      <c r="AO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</row>
    <row r="453" spans="23:116" x14ac:dyDescent="0.2">
      <c r="W453" s="5"/>
      <c r="X453" s="5"/>
      <c r="Y453" s="5"/>
      <c r="AM453" s="5"/>
      <c r="AN453" s="5"/>
      <c r="AO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</row>
    <row r="454" spans="23:116" x14ac:dyDescent="0.2">
      <c r="W454" s="5"/>
      <c r="X454" s="5"/>
      <c r="Y454" s="5"/>
      <c r="AM454" s="5"/>
      <c r="AN454" s="5"/>
      <c r="AO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</row>
    <row r="455" spans="23:116" x14ac:dyDescent="0.2">
      <c r="W455" s="5"/>
      <c r="X455" s="5"/>
      <c r="Y455" s="5"/>
      <c r="AM455" s="5"/>
      <c r="AN455" s="5"/>
      <c r="AO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</row>
    <row r="456" spans="23:116" x14ac:dyDescent="0.2">
      <c r="W456" s="5"/>
      <c r="X456" s="5"/>
      <c r="Y456" s="5"/>
      <c r="AM456" s="5"/>
      <c r="AN456" s="5"/>
      <c r="AO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</row>
    <row r="457" spans="23:116" x14ac:dyDescent="0.2">
      <c r="W457" s="5"/>
      <c r="X457" s="5"/>
      <c r="Y457" s="5"/>
      <c r="AM457" s="5"/>
      <c r="AN457" s="5"/>
      <c r="AO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</row>
    <row r="458" spans="23:116" x14ac:dyDescent="0.2">
      <c r="W458" s="5"/>
      <c r="X458" s="5"/>
      <c r="Y458" s="5"/>
      <c r="AM458" s="5"/>
      <c r="AN458" s="5"/>
      <c r="AO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</row>
    <row r="459" spans="23:116" x14ac:dyDescent="0.2">
      <c r="W459" s="5"/>
      <c r="X459" s="5"/>
      <c r="Y459" s="5"/>
      <c r="AM459" s="5"/>
      <c r="AN459" s="5"/>
      <c r="AO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</row>
    <row r="460" spans="23:116" x14ac:dyDescent="0.2">
      <c r="W460" s="5"/>
      <c r="X460" s="5"/>
      <c r="Y460" s="5"/>
      <c r="AM460" s="5"/>
      <c r="AN460" s="5"/>
      <c r="AO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</row>
    <row r="461" spans="23:116" x14ac:dyDescent="0.2">
      <c r="W461" s="5"/>
      <c r="X461" s="5"/>
      <c r="Y461" s="5"/>
      <c r="AM461" s="5"/>
      <c r="AN461" s="5"/>
      <c r="AO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</row>
    <row r="462" spans="23:116" x14ac:dyDescent="0.2">
      <c r="W462" s="5"/>
      <c r="X462" s="5"/>
      <c r="Y462" s="5"/>
      <c r="AM462" s="5"/>
      <c r="AN462" s="5"/>
      <c r="AO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</row>
    <row r="463" spans="23:116" x14ac:dyDescent="0.2">
      <c r="W463" s="5"/>
      <c r="X463" s="5"/>
      <c r="Y463" s="5"/>
      <c r="AM463" s="5"/>
      <c r="AN463" s="5"/>
      <c r="AO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</row>
    <row r="464" spans="23:116" x14ac:dyDescent="0.2">
      <c r="W464" s="5"/>
      <c r="X464" s="5"/>
      <c r="Y464" s="5"/>
      <c r="AM464" s="5"/>
      <c r="AN464" s="5"/>
      <c r="AO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</row>
    <row r="465" spans="23:116" x14ac:dyDescent="0.2">
      <c r="W465" s="5"/>
      <c r="X465" s="5"/>
      <c r="Y465" s="5"/>
      <c r="AM465" s="5"/>
      <c r="AN465" s="5"/>
      <c r="AO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</row>
    <row r="466" spans="23:116" x14ac:dyDescent="0.2">
      <c r="W466" s="5"/>
      <c r="X466" s="5"/>
      <c r="Y466" s="5"/>
      <c r="AM466" s="5"/>
      <c r="AN466" s="5"/>
      <c r="AO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</row>
    <row r="467" spans="23:116" x14ac:dyDescent="0.2">
      <c r="W467" s="5"/>
      <c r="X467" s="5"/>
      <c r="Y467" s="5"/>
      <c r="AM467" s="5"/>
      <c r="AN467" s="5"/>
      <c r="AO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</row>
    <row r="468" spans="23:116" x14ac:dyDescent="0.2">
      <c r="W468" s="5"/>
      <c r="X468" s="5"/>
      <c r="Y468" s="5"/>
      <c r="AM468" s="5"/>
      <c r="AN468" s="5"/>
      <c r="AO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</row>
    <row r="469" spans="23:116" x14ac:dyDescent="0.2">
      <c r="W469" s="5"/>
      <c r="X469" s="5"/>
      <c r="Y469" s="5"/>
      <c r="AM469" s="5"/>
      <c r="AN469" s="5"/>
      <c r="AO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</row>
    <row r="470" spans="23:116" x14ac:dyDescent="0.2">
      <c r="W470" s="5"/>
      <c r="X470" s="5"/>
      <c r="Y470" s="5"/>
      <c r="AM470" s="5"/>
      <c r="AN470" s="5"/>
      <c r="AO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</row>
    <row r="471" spans="23:116" x14ac:dyDescent="0.2">
      <c r="W471" s="5"/>
      <c r="X471" s="5"/>
      <c r="Y471" s="5"/>
      <c r="AM471" s="5"/>
      <c r="AN471" s="5"/>
      <c r="AO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</row>
    <row r="472" spans="23:116" x14ac:dyDescent="0.2">
      <c r="W472" s="5"/>
      <c r="X472" s="5"/>
      <c r="Y472" s="5"/>
      <c r="AM472" s="5"/>
      <c r="AN472" s="5"/>
      <c r="AO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</row>
    <row r="473" spans="23:116" x14ac:dyDescent="0.2">
      <c r="W473" s="5"/>
      <c r="X473" s="5"/>
      <c r="Y473" s="5"/>
      <c r="AM473" s="5"/>
      <c r="AN473" s="5"/>
      <c r="AO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</row>
    <row r="474" spans="23:116" x14ac:dyDescent="0.2">
      <c r="W474" s="5"/>
      <c r="X474" s="5"/>
      <c r="Y474" s="5"/>
      <c r="AM474" s="5"/>
      <c r="AN474" s="5"/>
      <c r="AO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</row>
    <row r="475" spans="23:116" x14ac:dyDescent="0.2">
      <c r="W475" s="5"/>
      <c r="X475" s="5"/>
      <c r="Y475" s="5"/>
      <c r="AM475" s="5"/>
      <c r="AN475" s="5"/>
      <c r="AO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</row>
    <row r="476" spans="23:116" x14ac:dyDescent="0.2">
      <c r="W476" s="5"/>
      <c r="X476" s="5"/>
      <c r="Y476" s="5"/>
      <c r="AM476" s="5"/>
      <c r="AN476" s="5"/>
      <c r="AO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</row>
    <row r="477" spans="23:116" x14ac:dyDescent="0.2">
      <c r="W477" s="5"/>
      <c r="X477" s="5"/>
      <c r="Y477" s="5"/>
      <c r="AM477" s="5"/>
      <c r="AN477" s="5"/>
      <c r="AO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</row>
    <row r="478" spans="23:116" x14ac:dyDescent="0.2">
      <c r="W478" s="5"/>
      <c r="X478" s="5"/>
      <c r="Y478" s="5"/>
      <c r="AM478" s="5"/>
      <c r="AN478" s="5"/>
      <c r="AO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</row>
    <row r="479" spans="23:116" x14ac:dyDescent="0.2">
      <c r="W479" s="5"/>
      <c r="X479" s="5"/>
      <c r="Y479" s="5"/>
      <c r="AM479" s="5"/>
      <c r="AN479" s="5"/>
      <c r="AO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</row>
    <row r="480" spans="23:116" x14ac:dyDescent="0.2">
      <c r="W480" s="5"/>
      <c r="X480" s="5"/>
      <c r="Y480" s="5"/>
      <c r="AM480" s="5"/>
      <c r="AN480" s="5"/>
      <c r="AO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</row>
    <row r="481" spans="23:116" x14ac:dyDescent="0.2">
      <c r="W481" s="5"/>
      <c r="X481" s="5"/>
      <c r="Y481" s="5"/>
      <c r="AM481" s="5"/>
      <c r="AN481" s="5"/>
      <c r="AO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</row>
    <row r="482" spans="23:116" x14ac:dyDescent="0.2">
      <c r="W482" s="5"/>
      <c r="X482" s="5"/>
      <c r="Y482" s="5"/>
      <c r="AM482" s="5"/>
      <c r="AN482" s="5"/>
      <c r="AO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</row>
    <row r="483" spans="23:116" x14ac:dyDescent="0.2">
      <c r="W483" s="5"/>
      <c r="X483" s="5"/>
      <c r="Y483" s="5"/>
      <c r="AM483" s="5"/>
      <c r="AN483" s="5"/>
      <c r="AO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</row>
    <row r="484" spans="23:116" x14ac:dyDescent="0.2">
      <c r="W484" s="5"/>
      <c r="X484" s="5"/>
      <c r="Y484" s="5"/>
      <c r="AM484" s="5"/>
      <c r="AN484" s="5"/>
      <c r="AO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</row>
    <row r="485" spans="23:116" x14ac:dyDescent="0.2">
      <c r="W485" s="5"/>
      <c r="X485" s="5"/>
      <c r="Y485" s="5"/>
      <c r="AM485" s="5"/>
      <c r="AN485" s="5"/>
      <c r="AO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</row>
    <row r="486" spans="23:116" x14ac:dyDescent="0.2">
      <c r="W486" s="5"/>
      <c r="X486" s="5"/>
      <c r="Y486" s="5"/>
      <c r="AM486" s="5"/>
      <c r="AN486" s="5"/>
      <c r="AO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</row>
    <row r="487" spans="23:116" x14ac:dyDescent="0.2">
      <c r="W487" s="5"/>
      <c r="X487" s="5"/>
      <c r="Y487" s="5"/>
      <c r="AM487" s="5"/>
      <c r="AN487" s="5"/>
      <c r="AO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</row>
    <row r="488" spans="23:116" x14ac:dyDescent="0.2">
      <c r="W488" s="5"/>
      <c r="X488" s="5"/>
      <c r="Y488" s="5"/>
      <c r="AM488" s="5"/>
      <c r="AN488" s="5"/>
      <c r="AO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</row>
    <row r="489" spans="23:116" x14ac:dyDescent="0.2">
      <c r="W489" s="5"/>
      <c r="X489" s="5"/>
      <c r="Y489" s="5"/>
      <c r="AM489" s="5"/>
      <c r="AN489" s="5"/>
      <c r="AO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</row>
    <row r="490" spans="23:116" x14ac:dyDescent="0.2">
      <c r="W490" s="5"/>
      <c r="X490" s="5"/>
      <c r="Y490" s="5"/>
      <c r="AM490" s="5"/>
      <c r="AN490" s="5"/>
      <c r="AO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</row>
    <row r="491" spans="23:116" x14ac:dyDescent="0.2">
      <c r="W491" s="5"/>
      <c r="X491" s="5"/>
      <c r="Y491" s="5"/>
      <c r="AM491" s="5"/>
      <c r="AN491" s="5"/>
      <c r="AO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</row>
    <row r="492" spans="23:116" x14ac:dyDescent="0.2">
      <c r="W492" s="5"/>
      <c r="X492" s="5"/>
      <c r="Y492" s="5"/>
      <c r="AM492" s="5"/>
      <c r="AN492" s="5"/>
      <c r="AO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</row>
    <row r="493" spans="23:116" x14ac:dyDescent="0.2">
      <c r="W493" s="5"/>
      <c r="X493" s="5"/>
      <c r="Y493" s="5"/>
      <c r="AM493" s="5"/>
      <c r="AN493" s="5"/>
      <c r="AO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</row>
    <row r="494" spans="23:116" x14ac:dyDescent="0.2">
      <c r="W494" s="5"/>
      <c r="X494" s="5"/>
      <c r="Y494" s="5"/>
      <c r="AM494" s="5"/>
      <c r="AN494" s="5"/>
      <c r="AO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</row>
    <row r="495" spans="23:116" x14ac:dyDescent="0.2">
      <c r="W495" s="5"/>
      <c r="X495" s="5"/>
      <c r="Y495" s="5"/>
      <c r="AM495" s="5"/>
      <c r="AN495" s="5"/>
      <c r="AO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</row>
    <row r="496" spans="23:116" x14ac:dyDescent="0.2">
      <c r="W496" s="5"/>
      <c r="X496" s="5"/>
      <c r="Y496" s="5"/>
      <c r="AM496" s="5"/>
      <c r="AN496" s="5"/>
      <c r="AO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</row>
    <row r="497" spans="23:116" x14ac:dyDescent="0.2">
      <c r="W497" s="5"/>
      <c r="X497" s="5"/>
      <c r="Y497" s="5"/>
      <c r="AM497" s="5"/>
      <c r="AN497" s="5"/>
      <c r="AO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</row>
    <row r="498" spans="23:116" x14ac:dyDescent="0.2">
      <c r="W498" s="5"/>
      <c r="X498" s="5"/>
      <c r="Y498" s="5"/>
      <c r="AM498" s="5"/>
      <c r="AN498" s="5"/>
      <c r="AO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</row>
    <row r="499" spans="23:116" x14ac:dyDescent="0.2">
      <c r="W499" s="5"/>
      <c r="X499" s="5"/>
      <c r="Y499" s="5"/>
      <c r="AM499" s="5"/>
      <c r="AN499" s="5"/>
      <c r="AO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</row>
    <row r="500" spans="23:116" x14ac:dyDescent="0.2">
      <c r="W500" s="5"/>
      <c r="X500" s="5"/>
      <c r="Y500" s="5"/>
      <c r="AM500" s="5"/>
      <c r="AN500" s="5"/>
      <c r="AO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</row>
    <row r="501" spans="23:116" x14ac:dyDescent="0.2">
      <c r="W501" s="5"/>
      <c r="X501" s="5"/>
      <c r="Y501" s="5"/>
      <c r="AM501" s="5"/>
      <c r="AN501" s="5"/>
      <c r="AO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</row>
    <row r="502" spans="23:116" x14ac:dyDescent="0.2">
      <c r="W502" s="5"/>
      <c r="X502" s="5"/>
      <c r="Y502" s="5"/>
      <c r="AM502" s="5"/>
      <c r="AN502" s="5"/>
      <c r="AO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</row>
    <row r="503" spans="23:116" x14ac:dyDescent="0.2">
      <c r="W503" s="5"/>
      <c r="X503" s="5"/>
      <c r="Y503" s="5"/>
      <c r="AM503" s="5"/>
      <c r="AN503" s="5"/>
      <c r="AO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</row>
    <row r="504" spans="23:116" x14ac:dyDescent="0.2">
      <c r="W504" s="5"/>
      <c r="X504" s="5"/>
      <c r="Y504" s="5"/>
      <c r="AM504" s="5"/>
      <c r="AN504" s="5"/>
      <c r="AO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</row>
    <row r="505" spans="23:116" x14ac:dyDescent="0.2">
      <c r="W505" s="5"/>
      <c r="X505" s="5"/>
      <c r="Y505" s="5"/>
      <c r="AM505" s="5"/>
      <c r="AN505" s="5"/>
      <c r="AO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</row>
    <row r="506" spans="23:116" x14ac:dyDescent="0.2">
      <c r="W506" s="5"/>
      <c r="X506" s="5"/>
      <c r="Y506" s="5"/>
      <c r="AM506" s="5"/>
      <c r="AN506" s="5"/>
      <c r="AO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</row>
    <row r="507" spans="23:116" x14ac:dyDescent="0.2">
      <c r="W507" s="5"/>
      <c r="X507" s="5"/>
      <c r="Y507" s="5"/>
      <c r="AM507" s="5"/>
      <c r="AN507" s="5"/>
      <c r="AO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</row>
    <row r="508" spans="23:116" x14ac:dyDescent="0.2">
      <c r="W508" s="5"/>
      <c r="X508" s="5"/>
      <c r="Y508" s="5"/>
      <c r="AM508" s="5"/>
      <c r="AN508" s="5"/>
      <c r="AO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</row>
    <row r="509" spans="23:116" x14ac:dyDescent="0.2">
      <c r="W509" s="5"/>
      <c r="X509" s="5"/>
      <c r="Y509" s="5"/>
      <c r="AM509" s="5"/>
      <c r="AN509" s="5"/>
      <c r="AO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</row>
    <row r="510" spans="23:116" x14ac:dyDescent="0.2">
      <c r="W510" s="5"/>
      <c r="X510" s="5"/>
      <c r="Y510" s="5"/>
      <c r="AM510" s="5"/>
      <c r="AN510" s="5"/>
      <c r="AO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</row>
    <row r="511" spans="23:116" x14ac:dyDescent="0.2">
      <c r="W511" s="5"/>
      <c r="X511" s="5"/>
      <c r="Y511" s="5"/>
      <c r="AM511" s="5"/>
      <c r="AN511" s="5"/>
      <c r="AO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</row>
    <row r="512" spans="23:116" x14ac:dyDescent="0.2">
      <c r="W512" s="5"/>
      <c r="X512" s="5"/>
      <c r="Y512" s="5"/>
      <c r="AM512" s="5"/>
      <c r="AN512" s="5"/>
      <c r="AO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</row>
    <row r="513" spans="23:116" x14ac:dyDescent="0.2">
      <c r="W513" s="5"/>
      <c r="X513" s="5"/>
      <c r="Y513" s="5"/>
      <c r="AM513" s="5"/>
      <c r="AN513" s="5"/>
      <c r="AO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</row>
    <row r="514" spans="23:116" x14ac:dyDescent="0.2">
      <c r="W514" s="5"/>
      <c r="X514" s="5"/>
      <c r="Y514" s="5"/>
      <c r="AM514" s="5"/>
      <c r="AN514" s="5"/>
      <c r="AO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</row>
    <row r="515" spans="23:116" x14ac:dyDescent="0.2">
      <c r="W515" s="5"/>
      <c r="X515" s="5"/>
      <c r="Y515" s="5"/>
      <c r="AM515" s="5"/>
      <c r="AN515" s="5"/>
      <c r="AO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</row>
    <row r="516" spans="23:116" x14ac:dyDescent="0.2">
      <c r="W516" s="5"/>
      <c r="X516" s="5"/>
      <c r="Y516" s="5"/>
      <c r="AM516" s="5"/>
      <c r="AN516" s="5"/>
      <c r="AO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</row>
    <row r="517" spans="23:116" x14ac:dyDescent="0.2">
      <c r="W517" s="5"/>
      <c r="X517" s="5"/>
      <c r="Y517" s="5"/>
      <c r="AM517" s="5"/>
      <c r="AN517" s="5"/>
      <c r="AO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</row>
    <row r="518" spans="23:116" x14ac:dyDescent="0.2">
      <c r="W518" s="5"/>
      <c r="X518" s="5"/>
      <c r="Y518" s="5"/>
      <c r="AM518" s="5"/>
      <c r="AN518" s="5"/>
      <c r="AO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</row>
    <row r="519" spans="23:116" x14ac:dyDescent="0.2">
      <c r="W519" s="5"/>
      <c r="X519" s="5"/>
      <c r="Y519" s="5"/>
      <c r="AM519" s="5"/>
      <c r="AN519" s="5"/>
      <c r="AO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</row>
    <row r="520" spans="23:116" x14ac:dyDescent="0.2">
      <c r="W520" s="5"/>
      <c r="X520" s="5"/>
      <c r="Y520" s="5"/>
      <c r="AM520" s="5"/>
      <c r="AN520" s="5"/>
      <c r="AO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</row>
    <row r="521" spans="23:116" x14ac:dyDescent="0.2">
      <c r="W521" s="5"/>
      <c r="X521" s="5"/>
      <c r="Y521" s="5"/>
      <c r="AM521" s="5"/>
      <c r="AN521" s="5"/>
      <c r="AO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</row>
    <row r="522" spans="23:116" x14ac:dyDescent="0.2">
      <c r="W522" s="5"/>
      <c r="X522" s="5"/>
      <c r="Y522" s="5"/>
      <c r="AM522" s="5"/>
      <c r="AN522" s="5"/>
      <c r="AO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</row>
    <row r="523" spans="23:116" x14ac:dyDescent="0.2">
      <c r="W523" s="5"/>
      <c r="X523" s="5"/>
      <c r="Y523" s="5"/>
      <c r="AM523" s="5"/>
      <c r="AN523" s="5"/>
      <c r="AO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/>
      <c r="DK523" s="5"/>
      <c r="DL523" s="5"/>
    </row>
    <row r="524" spans="23:116" x14ac:dyDescent="0.2">
      <c r="W524" s="5"/>
      <c r="X524" s="5"/>
      <c r="Y524" s="5"/>
      <c r="AM524" s="5"/>
      <c r="AN524" s="5"/>
      <c r="AO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</row>
    <row r="525" spans="23:116" x14ac:dyDescent="0.2">
      <c r="W525" s="5"/>
      <c r="X525" s="5"/>
      <c r="Y525" s="5"/>
      <c r="AM525" s="5"/>
      <c r="AN525" s="5"/>
      <c r="AO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</row>
    <row r="526" spans="23:116" x14ac:dyDescent="0.2">
      <c r="W526" s="5"/>
      <c r="X526" s="5"/>
      <c r="Y526" s="5"/>
      <c r="AM526" s="5"/>
      <c r="AN526" s="5"/>
      <c r="AO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</row>
    <row r="527" spans="23:116" x14ac:dyDescent="0.2">
      <c r="W527" s="5"/>
      <c r="X527" s="5"/>
      <c r="Y527" s="5"/>
      <c r="AM527" s="5"/>
      <c r="AN527" s="5"/>
      <c r="AO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</row>
    <row r="528" spans="23:116" x14ac:dyDescent="0.2">
      <c r="W528" s="5"/>
      <c r="X528" s="5"/>
      <c r="Y528" s="5"/>
      <c r="AM528" s="5"/>
      <c r="AN528" s="5"/>
      <c r="AO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</row>
    <row r="529" spans="23:116" x14ac:dyDescent="0.2">
      <c r="W529" s="5"/>
      <c r="X529" s="5"/>
      <c r="Y529" s="5"/>
      <c r="AM529" s="5"/>
      <c r="AN529" s="5"/>
      <c r="AO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</row>
    <row r="530" spans="23:116" x14ac:dyDescent="0.2">
      <c r="W530" s="5"/>
      <c r="X530" s="5"/>
      <c r="Y530" s="5"/>
      <c r="AM530" s="5"/>
      <c r="AN530" s="5"/>
      <c r="AO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</row>
    <row r="531" spans="23:116" x14ac:dyDescent="0.2">
      <c r="W531" s="5"/>
      <c r="X531" s="5"/>
      <c r="Y531" s="5"/>
      <c r="AM531" s="5"/>
      <c r="AN531" s="5"/>
      <c r="AO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</row>
    <row r="532" spans="23:116" x14ac:dyDescent="0.2">
      <c r="W532" s="5"/>
      <c r="X532" s="5"/>
      <c r="Y532" s="5"/>
      <c r="AM532" s="5"/>
      <c r="AN532" s="5"/>
      <c r="AO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</row>
    <row r="533" spans="23:116" x14ac:dyDescent="0.2">
      <c r="W533" s="5"/>
      <c r="X533" s="5"/>
      <c r="Y533" s="5"/>
      <c r="AM533" s="5"/>
      <c r="AN533" s="5"/>
      <c r="AO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</row>
    <row r="534" spans="23:116" x14ac:dyDescent="0.2">
      <c r="W534" s="5"/>
      <c r="X534" s="5"/>
      <c r="Y534" s="5"/>
      <c r="AM534" s="5"/>
      <c r="AN534" s="5"/>
      <c r="AO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</row>
    <row r="535" spans="23:116" x14ac:dyDescent="0.2">
      <c r="W535" s="5"/>
      <c r="X535" s="5"/>
      <c r="Y535" s="5"/>
      <c r="AM535" s="5"/>
      <c r="AN535" s="5"/>
      <c r="AO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</row>
    <row r="536" spans="23:116" x14ac:dyDescent="0.2">
      <c r="W536" s="5"/>
      <c r="X536" s="5"/>
      <c r="Y536" s="5"/>
      <c r="AM536" s="5"/>
      <c r="AN536" s="5"/>
      <c r="AO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</row>
    <row r="537" spans="23:116" x14ac:dyDescent="0.2">
      <c r="W537" s="5"/>
      <c r="X537" s="5"/>
      <c r="Y537" s="5"/>
      <c r="AM537" s="5"/>
      <c r="AN537" s="5"/>
      <c r="AO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</row>
    <row r="538" spans="23:116" x14ac:dyDescent="0.2">
      <c r="W538" s="5"/>
      <c r="X538" s="5"/>
      <c r="Y538" s="5"/>
      <c r="AM538" s="5"/>
      <c r="AN538" s="5"/>
      <c r="AO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</row>
    <row r="539" spans="23:116" x14ac:dyDescent="0.2">
      <c r="W539" s="5"/>
      <c r="X539" s="5"/>
      <c r="Y539" s="5"/>
      <c r="AM539" s="5"/>
      <c r="AN539" s="5"/>
      <c r="AO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</row>
    <row r="540" spans="23:116" x14ac:dyDescent="0.2">
      <c r="W540" s="5"/>
      <c r="X540" s="5"/>
      <c r="Y540" s="5"/>
      <c r="AM540" s="5"/>
      <c r="AN540" s="5"/>
      <c r="AO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</row>
    <row r="541" spans="23:116" x14ac:dyDescent="0.2">
      <c r="W541" s="5"/>
      <c r="X541" s="5"/>
      <c r="Y541" s="5"/>
      <c r="AM541" s="5"/>
      <c r="AN541" s="5"/>
      <c r="AO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</row>
    <row r="542" spans="23:116" x14ac:dyDescent="0.2">
      <c r="W542" s="5"/>
      <c r="X542" s="5"/>
      <c r="Y542" s="5"/>
      <c r="AM542" s="5"/>
      <c r="AN542" s="5"/>
      <c r="AO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</row>
    <row r="543" spans="23:116" x14ac:dyDescent="0.2">
      <c r="W543" s="5"/>
      <c r="X543" s="5"/>
      <c r="Y543" s="5"/>
      <c r="AM543" s="5"/>
      <c r="AN543" s="5"/>
      <c r="AO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</row>
    <row r="544" spans="23:116" x14ac:dyDescent="0.2">
      <c r="W544" s="5"/>
      <c r="X544" s="5"/>
      <c r="Y544" s="5"/>
      <c r="AM544" s="5"/>
      <c r="AN544" s="5"/>
      <c r="AO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</row>
    <row r="545" spans="23:116" x14ac:dyDescent="0.2">
      <c r="W545" s="5"/>
      <c r="X545" s="5"/>
      <c r="Y545" s="5"/>
      <c r="AM545" s="5"/>
      <c r="AN545" s="5"/>
      <c r="AO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</row>
    <row r="546" spans="23:116" x14ac:dyDescent="0.2">
      <c r="W546" s="5"/>
      <c r="X546" s="5"/>
      <c r="Y546" s="5"/>
      <c r="AM546" s="5"/>
      <c r="AN546" s="5"/>
      <c r="AO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</row>
    <row r="547" spans="23:116" x14ac:dyDescent="0.2">
      <c r="W547" s="5"/>
      <c r="X547" s="5"/>
      <c r="Y547" s="5"/>
      <c r="AM547" s="5"/>
      <c r="AN547" s="5"/>
      <c r="AO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</row>
    <row r="548" spans="23:116" x14ac:dyDescent="0.2">
      <c r="W548" s="5"/>
      <c r="X548" s="5"/>
      <c r="Y548" s="5"/>
      <c r="AM548" s="5"/>
      <c r="AN548" s="5"/>
      <c r="AO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</row>
    <row r="549" spans="23:116" x14ac:dyDescent="0.2">
      <c r="W549" s="5"/>
      <c r="X549" s="5"/>
      <c r="Y549" s="5"/>
      <c r="AM549" s="5"/>
      <c r="AN549" s="5"/>
      <c r="AO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</row>
    <row r="550" spans="23:116" x14ac:dyDescent="0.2">
      <c r="W550" s="5"/>
      <c r="X550" s="5"/>
      <c r="Y550" s="5"/>
      <c r="AM550" s="5"/>
      <c r="AN550" s="5"/>
      <c r="AO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</row>
    <row r="551" spans="23:116" x14ac:dyDescent="0.2">
      <c r="W551" s="5"/>
      <c r="X551" s="5"/>
      <c r="Y551" s="5"/>
      <c r="AM551" s="5"/>
      <c r="AN551" s="5"/>
      <c r="AO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</row>
    <row r="552" spans="23:116" x14ac:dyDescent="0.2">
      <c r="W552" s="5"/>
      <c r="X552" s="5"/>
      <c r="Y552" s="5"/>
      <c r="AM552" s="5"/>
      <c r="AN552" s="5"/>
      <c r="AO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</row>
    <row r="553" spans="23:116" x14ac:dyDescent="0.2">
      <c r="W553" s="5"/>
      <c r="X553" s="5"/>
      <c r="Y553" s="5"/>
      <c r="AM553" s="5"/>
      <c r="AN553" s="5"/>
      <c r="AO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</row>
    <row r="554" spans="23:116" x14ac:dyDescent="0.2">
      <c r="W554" s="5"/>
      <c r="X554" s="5"/>
      <c r="Y554" s="5"/>
      <c r="AM554" s="5"/>
      <c r="AN554" s="5"/>
      <c r="AO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</row>
    <row r="555" spans="23:116" x14ac:dyDescent="0.2">
      <c r="W555" s="5"/>
      <c r="X555" s="5"/>
      <c r="Y555" s="5"/>
      <c r="AM555" s="5"/>
      <c r="AN555" s="5"/>
      <c r="AO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</row>
    <row r="556" spans="23:116" x14ac:dyDescent="0.2">
      <c r="W556" s="5"/>
      <c r="X556" s="5"/>
      <c r="Y556" s="5"/>
      <c r="AM556" s="5"/>
      <c r="AN556" s="5"/>
      <c r="AO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</row>
    <row r="557" spans="23:116" x14ac:dyDescent="0.2">
      <c r="W557" s="5"/>
      <c r="X557" s="5"/>
      <c r="Y557" s="5"/>
      <c r="AM557" s="5"/>
      <c r="AN557" s="5"/>
      <c r="AO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</row>
    <row r="558" spans="23:116" x14ac:dyDescent="0.2">
      <c r="W558" s="5"/>
      <c r="X558" s="5"/>
      <c r="Y558" s="5"/>
      <c r="AM558" s="5"/>
      <c r="AN558" s="5"/>
      <c r="AO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</row>
    <row r="559" spans="23:116" x14ac:dyDescent="0.2">
      <c r="W559" s="5"/>
      <c r="X559" s="5"/>
      <c r="Y559" s="5"/>
      <c r="AM559" s="5"/>
      <c r="AN559" s="5"/>
      <c r="AO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/>
      <c r="DK559" s="5"/>
      <c r="DL559" s="5"/>
    </row>
    <row r="560" spans="23:116" x14ac:dyDescent="0.2">
      <c r="W560" s="5"/>
      <c r="X560" s="5"/>
      <c r="Y560" s="5"/>
      <c r="AM560" s="5"/>
      <c r="AN560" s="5"/>
      <c r="AO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  <c r="DE560" s="5"/>
      <c r="DF560" s="5"/>
      <c r="DG560" s="5"/>
      <c r="DH560" s="5"/>
      <c r="DI560" s="5"/>
      <c r="DJ560" s="5"/>
      <c r="DK560" s="5"/>
      <c r="DL560" s="5"/>
    </row>
    <row r="561" spans="23:116" x14ac:dyDescent="0.2">
      <c r="W561" s="5"/>
      <c r="X561" s="5"/>
      <c r="Y561" s="5"/>
      <c r="AM561" s="5"/>
      <c r="AN561" s="5"/>
      <c r="AO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</row>
    <row r="562" spans="23:116" x14ac:dyDescent="0.2">
      <c r="W562" s="5"/>
      <c r="X562" s="5"/>
      <c r="Y562" s="5"/>
      <c r="AM562" s="5"/>
      <c r="AN562" s="5"/>
      <c r="AO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  <c r="DE562" s="5"/>
      <c r="DF562" s="5"/>
      <c r="DG562" s="5"/>
      <c r="DH562" s="5"/>
      <c r="DI562" s="5"/>
      <c r="DJ562" s="5"/>
      <c r="DK562" s="5"/>
      <c r="DL562" s="5"/>
    </row>
    <row r="563" spans="23:116" x14ac:dyDescent="0.2">
      <c r="W563" s="5"/>
      <c r="X563" s="5"/>
      <c r="Y563" s="5"/>
      <c r="AM563" s="5"/>
      <c r="AN563" s="5"/>
      <c r="AO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  <c r="DH563" s="5"/>
      <c r="DI563" s="5"/>
      <c r="DJ563" s="5"/>
      <c r="DK563" s="5"/>
      <c r="DL563" s="5"/>
    </row>
    <row r="564" spans="23:116" x14ac:dyDescent="0.2">
      <c r="W564" s="5"/>
      <c r="X564" s="5"/>
      <c r="Y564" s="5"/>
      <c r="AM564" s="5"/>
      <c r="AN564" s="5"/>
      <c r="AO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  <c r="DE564" s="5"/>
      <c r="DF564" s="5"/>
      <c r="DG564" s="5"/>
      <c r="DH564" s="5"/>
      <c r="DI564" s="5"/>
      <c r="DJ564" s="5"/>
      <c r="DK564" s="5"/>
      <c r="DL564" s="5"/>
    </row>
    <row r="565" spans="23:116" x14ac:dyDescent="0.2">
      <c r="W565" s="5"/>
      <c r="X565" s="5"/>
      <c r="Y565" s="5"/>
      <c r="AM565" s="5"/>
      <c r="AN565" s="5"/>
      <c r="AO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  <c r="DH565" s="5"/>
      <c r="DI565" s="5"/>
      <c r="DJ565" s="5"/>
      <c r="DK565" s="5"/>
      <c r="DL565" s="5"/>
    </row>
    <row r="566" spans="23:116" x14ac:dyDescent="0.2">
      <c r="W566" s="5"/>
      <c r="X566" s="5"/>
      <c r="Y566" s="5"/>
      <c r="AM566" s="5"/>
      <c r="AN566" s="5"/>
      <c r="AO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  <c r="DH566" s="5"/>
      <c r="DI566" s="5"/>
      <c r="DJ566" s="5"/>
      <c r="DK566" s="5"/>
      <c r="DL566" s="5"/>
    </row>
    <row r="567" spans="23:116" x14ac:dyDescent="0.2">
      <c r="W567" s="5"/>
      <c r="X567" s="5"/>
      <c r="Y567" s="5"/>
      <c r="AM567" s="5"/>
      <c r="AN567" s="5"/>
      <c r="AO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</row>
    <row r="568" spans="23:116" x14ac:dyDescent="0.2">
      <c r="W568" s="5"/>
      <c r="X568" s="5"/>
      <c r="Y568" s="5"/>
      <c r="AM568" s="5"/>
      <c r="AN568" s="5"/>
      <c r="AO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</row>
    <row r="569" spans="23:116" x14ac:dyDescent="0.2">
      <c r="W569" s="5"/>
      <c r="X569" s="5"/>
      <c r="Y569" s="5"/>
      <c r="AM569" s="5"/>
      <c r="AN569" s="5"/>
      <c r="AO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</row>
    <row r="570" spans="23:116" x14ac:dyDescent="0.2">
      <c r="W570" s="5"/>
      <c r="X570" s="5"/>
      <c r="Y570" s="5"/>
      <c r="AM570" s="5"/>
      <c r="AN570" s="5"/>
      <c r="AO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</row>
    <row r="571" spans="23:116" x14ac:dyDescent="0.2">
      <c r="W571" s="5"/>
      <c r="X571" s="5"/>
      <c r="Y571" s="5"/>
      <c r="AM571" s="5"/>
      <c r="AN571" s="5"/>
      <c r="AO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</row>
    <row r="572" spans="23:116" x14ac:dyDescent="0.2">
      <c r="W572" s="5"/>
      <c r="X572" s="5"/>
      <c r="Y572" s="5"/>
      <c r="AM572" s="5"/>
      <c r="AN572" s="5"/>
      <c r="AO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</row>
    <row r="573" spans="23:116" x14ac:dyDescent="0.2">
      <c r="W573" s="5"/>
      <c r="X573" s="5"/>
      <c r="Y573" s="5"/>
      <c r="AM573" s="5"/>
      <c r="AN573" s="5"/>
      <c r="AO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</row>
    <row r="574" spans="23:116" x14ac:dyDescent="0.2">
      <c r="W574" s="5"/>
      <c r="X574" s="5"/>
      <c r="Y574" s="5"/>
      <c r="AM574" s="5"/>
      <c r="AN574" s="5"/>
      <c r="AO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</row>
    <row r="575" spans="23:116" x14ac:dyDescent="0.2">
      <c r="W575" s="5"/>
      <c r="X575" s="5"/>
      <c r="Y575" s="5"/>
      <c r="AM575" s="5"/>
      <c r="AN575" s="5"/>
      <c r="AO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</row>
  </sheetData>
  <pageMargins left="0.7" right="0.37" top="0.75" bottom="0.75" header="0.3" footer="0.3"/>
  <pageSetup scale="75" orientation="landscape" r:id="rId1"/>
  <headerFooter>
    <oddFooter>&amp;C&amp;P&amp;R&amp;D</oddFooter>
  </headerFooter>
  <colBreaks count="8" manualBreakCount="8">
    <brk id="13" max="47" man="1"/>
    <brk id="26" max="1048575" man="1"/>
    <brk id="38" max="1048575" man="1"/>
    <brk id="50" max="1048575" man="1"/>
    <brk id="62" max="1048575" man="1"/>
    <brk id="74" max="1048575" man="1"/>
    <brk id="86" max="1048575" man="1"/>
    <brk id="9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b5a46-2bc3-4c92-a271-448cca1da9dc">
      <Terms xmlns="http://schemas.microsoft.com/office/infopath/2007/PartnerControls"/>
    </lcf76f155ced4ddcb4097134ff3c332f>
    <TaxCatchAll xmlns="176cbe70-41d0-4d0d-93d7-b7bb590be2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D2513532D204BBD7C710C64FBE324" ma:contentTypeVersion="18" ma:contentTypeDescription="Create a new document." ma:contentTypeScope="" ma:versionID="2d85b38a99a10e11226745378b9c71b2">
  <xsd:schema xmlns:xsd="http://www.w3.org/2001/XMLSchema" xmlns:xs="http://www.w3.org/2001/XMLSchema" xmlns:p="http://schemas.microsoft.com/office/2006/metadata/properties" xmlns:ns2="176cbe70-41d0-4d0d-93d7-b7bb590be226" xmlns:ns3="1aab5a46-2bc3-4c92-a271-448cca1da9dc" targetNamespace="http://schemas.microsoft.com/office/2006/metadata/properties" ma:root="true" ma:fieldsID="810463d24ea8c039e23e6c8f38e32527" ns2:_="" ns3:_="">
    <xsd:import namespace="176cbe70-41d0-4d0d-93d7-b7bb590be226"/>
    <xsd:import namespace="1aab5a46-2bc3-4c92-a271-448cca1da9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be70-41d0-4d0d-93d7-b7bb590be2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798f33-3d80-4f62-8d00-3bced575e494}" ma:internalName="TaxCatchAll" ma:showField="CatchAllData" ma:web="176cbe70-41d0-4d0d-93d7-b7bb590be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5a46-2bc3-4c92-a271-448cca1da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8de63f-17c9-4549-bd0e-40c93760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BDC159-3E28-4265-87EA-C704C27D6012}">
  <ds:schemaRefs>
    <ds:schemaRef ds:uri="http://purl.org/dc/elements/1.1/"/>
    <ds:schemaRef ds:uri="fb01b7f1-02f8-40dd-82e7-c2f3d510b46c"/>
    <ds:schemaRef ds:uri="http://schemas.openxmlformats.org/package/2006/metadata/core-properties"/>
    <ds:schemaRef ds:uri="http://purl.org/dc/terms/"/>
    <ds:schemaRef ds:uri="0c8ef2fa-e185-4145-9060-da5e913317f5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E28FE5-DE65-4DAB-9125-4F6DA17106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03AA7B-2C6B-461B-A011-1101D390E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2011A</vt:lpstr>
      <vt:lpstr>Academic Project </vt:lpstr>
      <vt:lpstr>2011A_2016B_2021A &amp; 2026B FINAL</vt:lpstr>
      <vt:lpstr>'2011A'!Print_Titles</vt:lpstr>
      <vt:lpstr>'2011A_2016B_2021A &amp; 2026B FINAL'!Print_Titles</vt:lpstr>
      <vt:lpstr>'Academic Project '!Print_Titles</vt:lpstr>
    </vt:vector>
  </TitlesOfParts>
  <Company>University System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2011A DS Final</dc:title>
  <dc:creator>Mei-Chin Yang</dc:creator>
  <cp:lastModifiedBy>Cindy Lui</cp:lastModifiedBy>
  <cp:lastPrinted>2026-03-25T19:09:30Z</cp:lastPrinted>
  <dcterms:created xsi:type="dcterms:W3CDTF">2011-02-21T16:49:07Z</dcterms:created>
  <dcterms:modified xsi:type="dcterms:W3CDTF">2026-04-20T20:44:29Z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0x0101001C7D2513532D204BBD7C710C64FBE324</vt:lpwstr>
  </property>
</Properties>
</file>