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FE5F71A1-AA67-4B1E-B7F7-26A7313DEC44}" xr6:coauthVersionLast="47" xr6:coauthVersionMax="47" xr10:uidLastSave="{00000000-0000-0000-0000-000000000000}"/>
  <bookViews>
    <workbookView xWindow="30270" yWindow="825" windowWidth="28245" windowHeight="14415" tabRatio="926" xr2:uid="{19487D56-FCF9-4C73-865E-53258BEE5E38}"/>
  </bookViews>
  <sheets>
    <sheet name="2014A Ref on 2021B 2024B Final" sheetId="13" r:id="rId1"/>
  </sheets>
  <definedNames>
    <definedName name="_xlnm.Print_Titles" localSheetId="0">'2014A Ref on 2021B 2024B Final'!$A:$A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49" i="13" l="1"/>
  <c r="CE49" i="13"/>
  <c r="CF48" i="13"/>
  <c r="CF47" i="13"/>
  <c r="CE47" i="13"/>
  <c r="CG47" i="13" s="1"/>
  <c r="CF46" i="13"/>
  <c r="CF45" i="13"/>
  <c r="CE45" i="13"/>
  <c r="CF44" i="13"/>
  <c r="CF43" i="13"/>
  <c r="CE43" i="13"/>
  <c r="CF42" i="13"/>
  <c r="CG42" i="13"/>
  <c r="CF41" i="13"/>
  <c r="CE41" i="13"/>
  <c r="CF40" i="13"/>
  <c r="CF39" i="13"/>
  <c r="CG39" i="13" s="1"/>
  <c r="CE39" i="13"/>
  <c r="CF38" i="13"/>
  <c r="CF37" i="13"/>
  <c r="CE37" i="13"/>
  <c r="CF36" i="13"/>
  <c r="CF35" i="13"/>
  <c r="CE35" i="13"/>
  <c r="CF34" i="13"/>
  <c r="CF33" i="13"/>
  <c r="CE33" i="13"/>
  <c r="CF32" i="13"/>
  <c r="AB33" i="13"/>
  <c r="W35" i="13"/>
  <c r="X35" i="13"/>
  <c r="X34" i="13"/>
  <c r="L49" i="13"/>
  <c r="K49" i="13"/>
  <c r="L48" i="13"/>
  <c r="L47" i="13"/>
  <c r="K47" i="13"/>
  <c r="L46" i="13"/>
  <c r="L45" i="13"/>
  <c r="K45" i="13"/>
  <c r="L44" i="13"/>
  <c r="M44" i="13" s="1"/>
  <c r="L43" i="13"/>
  <c r="K43" i="13"/>
  <c r="L42" i="13"/>
  <c r="M42" i="13" s="1"/>
  <c r="L41" i="13"/>
  <c r="K41" i="13"/>
  <c r="L40" i="13"/>
  <c r="L39" i="13"/>
  <c r="K39" i="13"/>
  <c r="L38" i="13"/>
  <c r="L37" i="13"/>
  <c r="K37" i="13"/>
  <c r="L36" i="13"/>
  <c r="L35" i="13"/>
  <c r="K35" i="13"/>
  <c r="L34" i="13"/>
  <c r="M34" i="13" s="1"/>
  <c r="L33" i="13"/>
  <c r="K33" i="13"/>
  <c r="L32" i="13"/>
  <c r="L30" i="13"/>
  <c r="K29" i="13"/>
  <c r="L28" i="13"/>
  <c r="M28" i="13" s="1"/>
  <c r="K31" i="13"/>
  <c r="L31" i="13"/>
  <c r="Q49" i="13"/>
  <c r="Q47" i="13"/>
  <c r="Q44" i="13"/>
  <c r="Q43" i="13"/>
  <c r="Q36" i="13"/>
  <c r="Q35" i="13"/>
  <c r="Q32" i="13"/>
  <c r="P51" i="13"/>
  <c r="W29" i="13"/>
  <c r="DH49" i="13"/>
  <c r="DG49" i="13"/>
  <c r="DH48" i="13"/>
  <c r="DH47" i="13"/>
  <c r="DG47" i="13"/>
  <c r="DI47" i="13" s="1"/>
  <c r="DH46" i="13"/>
  <c r="DH45" i="13"/>
  <c r="DG45" i="13"/>
  <c r="DH44" i="13"/>
  <c r="DI44" i="13" s="1"/>
  <c r="DH43" i="13"/>
  <c r="DG43" i="13"/>
  <c r="DI43" i="13"/>
  <c r="DH42" i="13"/>
  <c r="DH41" i="13"/>
  <c r="DG41" i="13"/>
  <c r="DH40" i="13"/>
  <c r="DI40" i="13" s="1"/>
  <c r="DH39" i="13"/>
  <c r="DG39" i="13"/>
  <c r="DH38" i="13"/>
  <c r="DI38" i="13" s="1"/>
  <c r="DH37" i="13"/>
  <c r="DG37" i="13"/>
  <c r="DH36" i="13"/>
  <c r="DI36" i="13" s="1"/>
  <c r="DH35" i="13"/>
  <c r="DG35" i="13"/>
  <c r="DI35" i="13" s="1"/>
  <c r="DH34" i="13"/>
  <c r="DH33" i="13"/>
  <c r="DG33" i="13"/>
  <c r="DH32" i="13"/>
  <c r="DH31" i="13"/>
  <c r="DI31" i="13" s="1"/>
  <c r="DG31" i="13"/>
  <c r="DH30" i="13"/>
  <c r="CZ49" i="13"/>
  <c r="CY49" i="13"/>
  <c r="CZ48" i="13"/>
  <c r="CZ47" i="13"/>
  <c r="CY47" i="13"/>
  <c r="CZ46" i="13"/>
  <c r="CZ45" i="13"/>
  <c r="CY45" i="13"/>
  <c r="CZ44" i="13"/>
  <c r="CZ43" i="13"/>
  <c r="CY43" i="13"/>
  <c r="CZ42" i="13"/>
  <c r="DA42" i="13"/>
  <c r="CZ41" i="13"/>
  <c r="CY41" i="13"/>
  <c r="CZ40" i="13"/>
  <c r="CZ39" i="13"/>
  <c r="CY39" i="13"/>
  <c r="CZ38" i="13"/>
  <c r="CZ37" i="13"/>
  <c r="CY37" i="13"/>
  <c r="CZ36" i="13"/>
  <c r="CZ35" i="13"/>
  <c r="CY35" i="13"/>
  <c r="CZ34" i="13"/>
  <c r="CZ33" i="13"/>
  <c r="CY33" i="13"/>
  <c r="CZ32" i="13"/>
  <c r="CZ31" i="13"/>
  <c r="CY31" i="13"/>
  <c r="CZ30" i="13"/>
  <c r="DA30" i="13" s="1"/>
  <c r="CV49" i="13"/>
  <c r="CU49" i="13"/>
  <c r="CV48" i="13"/>
  <c r="CV47" i="13"/>
  <c r="CU47" i="13"/>
  <c r="CV46" i="13"/>
  <c r="CV45" i="13"/>
  <c r="CU45" i="13"/>
  <c r="CV44" i="13"/>
  <c r="CV43" i="13"/>
  <c r="CU43" i="13"/>
  <c r="CV42" i="13"/>
  <c r="CW42" i="13" s="1"/>
  <c r="CV41" i="13"/>
  <c r="CU41" i="13"/>
  <c r="CW41" i="13" s="1"/>
  <c r="CV40" i="13"/>
  <c r="CV39" i="13"/>
  <c r="CU39" i="13"/>
  <c r="CV38" i="13"/>
  <c r="CV37" i="13"/>
  <c r="CU37" i="13"/>
  <c r="CV36" i="13"/>
  <c r="CV35" i="13"/>
  <c r="CU35" i="13"/>
  <c r="CV34" i="13"/>
  <c r="CV33" i="13"/>
  <c r="CU33" i="13"/>
  <c r="CV32" i="13"/>
  <c r="CV31" i="13"/>
  <c r="CU31" i="13"/>
  <c r="CV30" i="13"/>
  <c r="CR49" i="13"/>
  <c r="CQ49" i="13"/>
  <c r="CS49" i="13" s="1"/>
  <c r="CR48" i="13"/>
  <c r="CS48" i="13"/>
  <c r="CR47" i="13"/>
  <c r="CQ47" i="13"/>
  <c r="CR46" i="13"/>
  <c r="CS46" i="13" s="1"/>
  <c r="CR45" i="13"/>
  <c r="CQ45" i="13"/>
  <c r="CR44" i="13"/>
  <c r="CR43" i="13"/>
  <c r="CQ43" i="13"/>
  <c r="CR42" i="13"/>
  <c r="CS42" i="13" s="1"/>
  <c r="CR41" i="13"/>
  <c r="CQ41" i="13"/>
  <c r="CR40" i="13"/>
  <c r="CS40" i="13" s="1"/>
  <c r="CR39" i="13"/>
  <c r="CS39" i="13"/>
  <c r="CQ39" i="13"/>
  <c r="CR38" i="13"/>
  <c r="CS38" i="13" s="1"/>
  <c r="CR37" i="13"/>
  <c r="CQ37" i="13"/>
  <c r="CR36" i="13"/>
  <c r="CS36" i="13" s="1"/>
  <c r="CR35" i="13"/>
  <c r="CQ35" i="13"/>
  <c r="CR34" i="13"/>
  <c r="CS34" i="13" s="1"/>
  <c r="CR33" i="13"/>
  <c r="CQ33" i="13"/>
  <c r="CR32" i="13"/>
  <c r="CS32" i="13" s="1"/>
  <c r="CR31" i="13"/>
  <c r="CQ31" i="13"/>
  <c r="CR30" i="13"/>
  <c r="CN49" i="13"/>
  <c r="CM49" i="13"/>
  <c r="CO49" i="13" s="1"/>
  <c r="CN48" i="13"/>
  <c r="CN47" i="13"/>
  <c r="CM47" i="13"/>
  <c r="CO47" i="13" s="1"/>
  <c r="CN46" i="13"/>
  <c r="CN45" i="13"/>
  <c r="CM45" i="13"/>
  <c r="CN44" i="13"/>
  <c r="CO44" i="13"/>
  <c r="CN43" i="13"/>
  <c r="CM43" i="13"/>
  <c r="CN42" i="13"/>
  <c r="CN41" i="13"/>
  <c r="CM41" i="13"/>
  <c r="CN40" i="13"/>
  <c r="CN39" i="13"/>
  <c r="CM39" i="13"/>
  <c r="CN38" i="13"/>
  <c r="CN37" i="13"/>
  <c r="CM37" i="13"/>
  <c r="CN36" i="13"/>
  <c r="CO36" i="13" s="1"/>
  <c r="CN35" i="13"/>
  <c r="CM35" i="13"/>
  <c r="CN34" i="13"/>
  <c r="CO34" i="13" s="1"/>
  <c r="CN33" i="13"/>
  <c r="CM33" i="13"/>
  <c r="CN32" i="13"/>
  <c r="CO32" i="13" s="1"/>
  <c r="CN31" i="13"/>
  <c r="CM31" i="13"/>
  <c r="CN30" i="13"/>
  <c r="CJ49" i="13"/>
  <c r="CI49" i="13"/>
  <c r="CJ48" i="13"/>
  <c r="CJ47" i="13"/>
  <c r="CI47" i="13"/>
  <c r="CJ46" i="13"/>
  <c r="CJ45" i="13"/>
  <c r="CI45" i="13"/>
  <c r="CJ44" i="13"/>
  <c r="CK44" i="13" s="1"/>
  <c r="CJ43" i="13"/>
  <c r="CK43" i="13" s="1"/>
  <c r="CI43" i="13"/>
  <c r="CJ42" i="13"/>
  <c r="CK42" i="13"/>
  <c r="CJ41" i="13"/>
  <c r="CI41" i="13"/>
  <c r="CK41" i="13" s="1"/>
  <c r="CJ40" i="13"/>
  <c r="CK40" i="13" s="1"/>
  <c r="CJ39" i="13"/>
  <c r="CI39" i="13"/>
  <c r="CJ38" i="13"/>
  <c r="CJ37" i="13"/>
  <c r="CI37" i="13"/>
  <c r="CJ36" i="13"/>
  <c r="CK36" i="13"/>
  <c r="CJ35" i="13"/>
  <c r="CI35" i="13"/>
  <c r="CK35" i="13" s="1"/>
  <c r="CJ34" i="13"/>
  <c r="CK34" i="13" s="1"/>
  <c r="CJ33" i="13"/>
  <c r="CI33" i="13"/>
  <c r="CK33" i="13" s="1"/>
  <c r="CJ32" i="13"/>
  <c r="CJ31" i="13"/>
  <c r="CI31" i="13"/>
  <c r="CJ30" i="13"/>
  <c r="CF31" i="13"/>
  <c r="CE31" i="13"/>
  <c r="CF30" i="13"/>
  <c r="CB49" i="13"/>
  <c r="CA49" i="13"/>
  <c r="CC49" i="13" s="1"/>
  <c r="CB48" i="13"/>
  <c r="CB47" i="13"/>
  <c r="CA47" i="13"/>
  <c r="CC47" i="13" s="1"/>
  <c r="CB46" i="13"/>
  <c r="CB45" i="13"/>
  <c r="CA45" i="13"/>
  <c r="CB44" i="13"/>
  <c r="CB43" i="13"/>
  <c r="CA43" i="13"/>
  <c r="CB42" i="13"/>
  <c r="CB41" i="13"/>
  <c r="CA41" i="13"/>
  <c r="CB40" i="13"/>
  <c r="CB39" i="13"/>
  <c r="CA39" i="13"/>
  <c r="CB38" i="13"/>
  <c r="CB37" i="13"/>
  <c r="CA37" i="13"/>
  <c r="CB36" i="13"/>
  <c r="CB35" i="13"/>
  <c r="CA35" i="13"/>
  <c r="CB34" i="13"/>
  <c r="CC34" i="13" s="1"/>
  <c r="CB33" i="13"/>
  <c r="CC33" i="13" s="1"/>
  <c r="CA33" i="13"/>
  <c r="CB32" i="13"/>
  <c r="CB31" i="13"/>
  <c r="CA31" i="13"/>
  <c r="CB30" i="13"/>
  <c r="BX49" i="13"/>
  <c r="BW49" i="13"/>
  <c r="BX48" i="13"/>
  <c r="BX47" i="13"/>
  <c r="BW47" i="13"/>
  <c r="BX46" i="13"/>
  <c r="BX45" i="13"/>
  <c r="BW45" i="13"/>
  <c r="BY45" i="13" s="1"/>
  <c r="BX44" i="13"/>
  <c r="BY44" i="13" s="1"/>
  <c r="BX43" i="13"/>
  <c r="BW43" i="13"/>
  <c r="BX42" i="13"/>
  <c r="BY42" i="13" s="1"/>
  <c r="BX41" i="13"/>
  <c r="BW41" i="13"/>
  <c r="BX40" i="13"/>
  <c r="BX39" i="13"/>
  <c r="BW39" i="13"/>
  <c r="BY39" i="13" s="1"/>
  <c r="BX38" i="13"/>
  <c r="BX37" i="13"/>
  <c r="BW37" i="13"/>
  <c r="BX36" i="13"/>
  <c r="BX35" i="13"/>
  <c r="BW35" i="13"/>
  <c r="BX34" i="13"/>
  <c r="BY34" i="13" s="1"/>
  <c r="BX33" i="13"/>
  <c r="BW33" i="13"/>
  <c r="BX32" i="13"/>
  <c r="BY32" i="13" s="1"/>
  <c r="BX31" i="13"/>
  <c r="BW31" i="13"/>
  <c r="BX30" i="13"/>
  <c r="BT49" i="13"/>
  <c r="BS49" i="13"/>
  <c r="BT48" i="13"/>
  <c r="BT47" i="13"/>
  <c r="BS47" i="13"/>
  <c r="BT46" i="13"/>
  <c r="BT45" i="13"/>
  <c r="BS45" i="13"/>
  <c r="S45" i="13" s="1"/>
  <c r="BT44" i="13"/>
  <c r="BU44" i="13" s="1"/>
  <c r="BT43" i="13"/>
  <c r="BS43" i="13"/>
  <c r="BT42" i="13"/>
  <c r="BT41" i="13"/>
  <c r="BS41" i="13"/>
  <c r="BT40" i="13"/>
  <c r="BT39" i="13"/>
  <c r="BS39" i="13"/>
  <c r="BT38" i="13"/>
  <c r="BT37" i="13"/>
  <c r="BS37" i="13"/>
  <c r="BT36" i="13"/>
  <c r="BU36" i="13"/>
  <c r="BT35" i="13"/>
  <c r="BS35" i="13"/>
  <c r="BT34" i="13"/>
  <c r="BT33" i="13"/>
  <c r="BS33" i="13"/>
  <c r="BT32" i="13"/>
  <c r="BT31" i="13"/>
  <c r="BS31" i="13"/>
  <c r="BT30" i="13"/>
  <c r="BU30" i="13" s="1"/>
  <c r="BP49" i="13"/>
  <c r="BO49" i="13"/>
  <c r="BP48" i="13"/>
  <c r="BP47" i="13"/>
  <c r="BO47" i="13"/>
  <c r="BP46" i="13"/>
  <c r="BP45" i="13"/>
  <c r="BO45" i="13"/>
  <c r="BP44" i="13"/>
  <c r="BP43" i="13"/>
  <c r="BO43" i="13"/>
  <c r="BP42" i="13"/>
  <c r="BQ42" i="13" s="1"/>
  <c r="BP41" i="13"/>
  <c r="BO41" i="13"/>
  <c r="BP40" i="13"/>
  <c r="BP39" i="13"/>
  <c r="BO39" i="13"/>
  <c r="BP38" i="13"/>
  <c r="BP37" i="13"/>
  <c r="BO37" i="13"/>
  <c r="BP36" i="13"/>
  <c r="BP35" i="13"/>
  <c r="BO35" i="13"/>
  <c r="BQ35" i="13" s="1"/>
  <c r="BP34" i="13"/>
  <c r="BP33" i="13"/>
  <c r="BO33" i="13"/>
  <c r="BP32" i="13"/>
  <c r="BP31" i="13"/>
  <c r="BO31" i="13"/>
  <c r="BP30" i="13"/>
  <c r="BL49" i="13"/>
  <c r="BK49" i="13"/>
  <c r="BM49" i="13" s="1"/>
  <c r="BL48" i="13"/>
  <c r="BL47" i="13"/>
  <c r="BK47" i="13"/>
  <c r="BL46" i="13"/>
  <c r="BL45" i="13"/>
  <c r="BK45" i="13"/>
  <c r="BL44" i="13"/>
  <c r="BL43" i="13"/>
  <c r="BK43" i="13"/>
  <c r="BL42" i="13"/>
  <c r="BM42" i="13" s="1"/>
  <c r="BL41" i="13"/>
  <c r="BK41" i="13"/>
  <c r="BL40" i="13"/>
  <c r="BM40" i="13" s="1"/>
  <c r="BL39" i="13"/>
  <c r="BK39" i="13"/>
  <c r="BM39" i="13" s="1"/>
  <c r="BL38" i="13"/>
  <c r="BL37" i="13"/>
  <c r="BK37" i="13"/>
  <c r="BL36" i="13"/>
  <c r="BL35" i="13"/>
  <c r="BK35" i="13"/>
  <c r="BL34" i="13"/>
  <c r="BL33" i="13"/>
  <c r="BM33" i="13" s="1"/>
  <c r="BK33" i="13"/>
  <c r="BL32" i="13"/>
  <c r="BM32" i="13"/>
  <c r="BL31" i="13"/>
  <c r="BK31" i="13"/>
  <c r="BL30" i="13"/>
  <c r="BH49" i="13"/>
  <c r="BG49" i="13"/>
  <c r="BH48" i="13"/>
  <c r="BH47" i="13"/>
  <c r="BG47" i="13"/>
  <c r="BH46" i="13"/>
  <c r="BI46" i="13" s="1"/>
  <c r="BH45" i="13"/>
  <c r="BG45" i="13"/>
  <c r="BH44" i="13"/>
  <c r="BH43" i="13"/>
  <c r="BG43" i="13"/>
  <c r="BH42" i="13"/>
  <c r="BH41" i="13"/>
  <c r="BG41" i="13"/>
  <c r="BH40" i="13"/>
  <c r="BH39" i="13"/>
  <c r="BG39" i="13"/>
  <c r="BH38" i="13"/>
  <c r="BI38" i="13" s="1"/>
  <c r="BH37" i="13"/>
  <c r="BG37" i="13"/>
  <c r="BI37" i="13"/>
  <c r="BH36" i="13"/>
  <c r="BH35" i="13"/>
  <c r="BG35" i="13"/>
  <c r="BH34" i="13"/>
  <c r="BI34" i="13"/>
  <c r="BH33" i="13"/>
  <c r="BI33" i="13" s="1"/>
  <c r="BG33" i="13"/>
  <c r="BH32" i="13"/>
  <c r="BI32" i="13" s="1"/>
  <c r="BH31" i="13"/>
  <c r="BG31" i="13"/>
  <c r="BH30" i="13"/>
  <c r="BI30" i="13" s="1"/>
  <c r="BD49" i="13"/>
  <c r="BC49" i="13"/>
  <c r="BD48" i="13"/>
  <c r="BD47" i="13"/>
  <c r="BC47" i="13"/>
  <c r="BD46" i="13"/>
  <c r="BE46" i="13" s="1"/>
  <c r="BD45" i="13"/>
  <c r="BC45" i="13"/>
  <c r="BD44" i="13"/>
  <c r="BE44" i="13" s="1"/>
  <c r="BD43" i="13"/>
  <c r="BC43" i="13"/>
  <c r="BD42" i="13"/>
  <c r="BE42" i="13"/>
  <c r="BD41" i="13"/>
  <c r="BC41" i="13"/>
  <c r="BD40" i="13"/>
  <c r="BD39" i="13"/>
  <c r="BC39" i="13"/>
  <c r="BD38" i="13"/>
  <c r="BE38" i="13" s="1"/>
  <c r="BD37" i="13"/>
  <c r="BC37" i="13"/>
  <c r="BD36" i="13"/>
  <c r="BD35" i="13"/>
  <c r="BC35" i="13"/>
  <c r="BD34" i="13"/>
  <c r="BE34" i="13"/>
  <c r="BD33" i="13"/>
  <c r="BC33" i="13"/>
  <c r="BD32" i="13"/>
  <c r="BD31" i="13"/>
  <c r="BC31" i="13"/>
  <c r="BD30" i="13"/>
  <c r="AZ49" i="13"/>
  <c r="BA49" i="13" s="1"/>
  <c r="AY49" i="13"/>
  <c r="AZ48" i="13"/>
  <c r="AZ47" i="13"/>
  <c r="AY47" i="13"/>
  <c r="BA47" i="13" s="1"/>
  <c r="AZ46" i="13"/>
  <c r="AZ45" i="13"/>
  <c r="AY45" i="13"/>
  <c r="BA45" i="13"/>
  <c r="AZ44" i="13"/>
  <c r="BA44" i="13" s="1"/>
  <c r="AZ43" i="13"/>
  <c r="AY43" i="13"/>
  <c r="AZ42" i="13"/>
  <c r="AZ41" i="13"/>
  <c r="AY41" i="13"/>
  <c r="AZ40" i="13"/>
  <c r="BA40" i="13" s="1"/>
  <c r="AZ39" i="13"/>
  <c r="AY39" i="13"/>
  <c r="AZ38" i="13"/>
  <c r="BA38" i="13" s="1"/>
  <c r="AZ37" i="13"/>
  <c r="AY37" i="13"/>
  <c r="AZ36" i="13"/>
  <c r="BA36" i="13" s="1"/>
  <c r="AZ35" i="13"/>
  <c r="AY35" i="13"/>
  <c r="BA35" i="13" s="1"/>
  <c r="AZ34" i="13"/>
  <c r="AZ33" i="13"/>
  <c r="AY33" i="13"/>
  <c r="AZ32" i="13"/>
  <c r="AZ31" i="13"/>
  <c r="AY31" i="13"/>
  <c r="AZ30" i="13"/>
  <c r="AV49" i="13"/>
  <c r="AU49" i="13"/>
  <c r="AV48" i="13"/>
  <c r="AV47" i="13"/>
  <c r="AU47" i="13"/>
  <c r="AW47" i="13" s="1"/>
  <c r="AV46" i="13"/>
  <c r="AV45" i="13"/>
  <c r="AU45" i="13"/>
  <c r="AV44" i="13"/>
  <c r="AW44" i="13" s="1"/>
  <c r="AV43" i="13"/>
  <c r="AU43" i="13"/>
  <c r="AV42" i="13"/>
  <c r="AV41" i="13"/>
  <c r="AU41" i="13"/>
  <c r="AV40" i="13"/>
  <c r="AV39" i="13"/>
  <c r="AU39" i="13"/>
  <c r="AV38" i="13"/>
  <c r="AV37" i="13"/>
  <c r="AU37" i="13"/>
  <c r="AV36" i="13"/>
  <c r="AV35" i="13"/>
  <c r="AU35" i="13"/>
  <c r="AV34" i="13"/>
  <c r="AW34" i="13" s="1"/>
  <c r="AV33" i="13"/>
  <c r="AU33" i="13"/>
  <c r="AV32" i="13"/>
  <c r="AV31" i="13"/>
  <c r="AU31" i="13"/>
  <c r="AV30" i="13"/>
  <c r="AW30" i="13"/>
  <c r="AR49" i="13"/>
  <c r="AQ49" i="13"/>
  <c r="AR48" i="13"/>
  <c r="AS48" i="13" s="1"/>
  <c r="AR47" i="13"/>
  <c r="AQ47" i="13"/>
  <c r="AR46" i="13"/>
  <c r="AR45" i="13"/>
  <c r="AQ45" i="13"/>
  <c r="AR44" i="13"/>
  <c r="AR43" i="13"/>
  <c r="AQ43" i="13"/>
  <c r="AS43" i="13"/>
  <c r="AR42" i="13"/>
  <c r="AS42" i="13" s="1"/>
  <c r="AR41" i="13"/>
  <c r="AQ41" i="13"/>
  <c r="AR40" i="13"/>
  <c r="AR39" i="13"/>
  <c r="AQ39" i="13"/>
  <c r="AR38" i="13"/>
  <c r="AR37" i="13"/>
  <c r="AQ37" i="13"/>
  <c r="AR36" i="13"/>
  <c r="AR35" i="13"/>
  <c r="AS35" i="13" s="1"/>
  <c r="AQ35" i="13"/>
  <c r="AR34" i="13"/>
  <c r="AS34" i="13"/>
  <c r="AR33" i="13"/>
  <c r="AQ33" i="13"/>
  <c r="AR32" i="13"/>
  <c r="AR31" i="13"/>
  <c r="AQ31" i="13"/>
  <c r="AR30" i="13"/>
  <c r="AN49" i="13"/>
  <c r="AM49" i="13"/>
  <c r="AN48" i="13"/>
  <c r="AO48" i="13" s="1"/>
  <c r="AN47" i="13"/>
  <c r="AM47" i="13"/>
  <c r="AN46" i="13"/>
  <c r="AO46" i="13" s="1"/>
  <c r="AN45" i="13"/>
  <c r="AM45" i="13"/>
  <c r="AN44" i="13"/>
  <c r="AN43" i="13"/>
  <c r="AM43" i="13"/>
  <c r="AN42" i="13"/>
  <c r="AO42" i="13" s="1"/>
  <c r="AN41" i="13"/>
  <c r="AM41" i="13"/>
  <c r="AN40" i="13"/>
  <c r="AN39" i="13"/>
  <c r="AM39" i="13"/>
  <c r="AO39" i="13" s="1"/>
  <c r="AN38" i="13"/>
  <c r="AN37" i="13"/>
  <c r="AM37" i="13"/>
  <c r="AN36" i="13"/>
  <c r="AN35" i="13"/>
  <c r="AM35" i="13"/>
  <c r="AN34" i="13"/>
  <c r="AO34" i="13" s="1"/>
  <c r="AN33" i="13"/>
  <c r="AO33" i="13" s="1"/>
  <c r="AM33" i="13"/>
  <c r="AN32" i="13"/>
  <c r="AN31" i="13"/>
  <c r="AM31" i="13"/>
  <c r="AN30" i="13"/>
  <c r="AJ49" i="13"/>
  <c r="AI49" i="13"/>
  <c r="AK49" i="13"/>
  <c r="AJ48" i="13"/>
  <c r="AJ47" i="13"/>
  <c r="AI47" i="13"/>
  <c r="AJ46" i="13"/>
  <c r="AK46" i="13" s="1"/>
  <c r="AJ45" i="13"/>
  <c r="AI45" i="13"/>
  <c r="AJ44" i="13"/>
  <c r="AK44" i="13" s="1"/>
  <c r="AJ43" i="13"/>
  <c r="AI43" i="13"/>
  <c r="AJ42" i="13"/>
  <c r="AJ41" i="13"/>
  <c r="AI41" i="13"/>
  <c r="AJ40" i="13"/>
  <c r="AK40" i="13" s="1"/>
  <c r="AJ39" i="13"/>
  <c r="AI39" i="13"/>
  <c r="AJ38" i="13"/>
  <c r="AJ37" i="13"/>
  <c r="AI37" i="13"/>
  <c r="AJ36" i="13"/>
  <c r="AJ35" i="13"/>
  <c r="AI35" i="13"/>
  <c r="AJ34" i="13"/>
  <c r="AJ33" i="13"/>
  <c r="AI33" i="13"/>
  <c r="AJ32" i="13"/>
  <c r="AK32" i="13" s="1"/>
  <c r="AJ31" i="13"/>
  <c r="AK31" i="13" s="1"/>
  <c r="AI31" i="13"/>
  <c r="AJ30" i="13"/>
  <c r="AF49" i="13"/>
  <c r="AE49" i="13"/>
  <c r="AF48" i="13"/>
  <c r="AF47" i="13"/>
  <c r="AE47" i="13"/>
  <c r="AF46" i="13"/>
  <c r="AF45" i="13"/>
  <c r="AE45" i="13"/>
  <c r="AF44" i="13"/>
  <c r="AG44" i="13"/>
  <c r="AF43" i="13"/>
  <c r="AE43" i="13"/>
  <c r="AF42" i="13"/>
  <c r="AF41" i="13"/>
  <c r="AE41" i="13"/>
  <c r="AF40" i="13"/>
  <c r="AF39" i="13"/>
  <c r="AE39" i="13"/>
  <c r="AF38" i="13"/>
  <c r="AF37" i="13"/>
  <c r="AE37" i="13"/>
  <c r="AG37" i="13"/>
  <c r="AF36" i="13"/>
  <c r="AG36" i="13" s="1"/>
  <c r="AF35" i="13"/>
  <c r="AE35" i="13"/>
  <c r="AF34" i="13"/>
  <c r="AF33" i="13"/>
  <c r="AE33" i="13"/>
  <c r="AF32" i="13"/>
  <c r="AF31" i="13"/>
  <c r="AE31" i="13"/>
  <c r="AF30" i="13"/>
  <c r="AB49" i="13"/>
  <c r="AA49" i="13"/>
  <c r="AC49" i="13"/>
  <c r="AB48" i="13"/>
  <c r="AB47" i="13"/>
  <c r="AA47" i="13"/>
  <c r="AB46" i="13"/>
  <c r="AB45" i="13"/>
  <c r="AA45" i="13"/>
  <c r="AB44" i="13"/>
  <c r="AB43" i="13"/>
  <c r="AA43" i="13"/>
  <c r="AB42" i="13"/>
  <c r="AB41" i="13"/>
  <c r="AA41" i="13"/>
  <c r="AB40" i="13"/>
  <c r="AC40" i="13" s="1"/>
  <c r="AB39" i="13"/>
  <c r="AA39" i="13"/>
  <c r="AB38" i="13"/>
  <c r="AB37" i="13"/>
  <c r="AA37" i="13"/>
  <c r="AB36" i="13"/>
  <c r="AB35" i="13"/>
  <c r="AA35" i="13"/>
  <c r="AB34" i="13"/>
  <c r="AC34" i="13"/>
  <c r="AA33" i="13"/>
  <c r="AB32" i="13"/>
  <c r="AC32" i="13"/>
  <c r="AB31" i="13"/>
  <c r="AA31" i="13"/>
  <c r="AB30" i="13"/>
  <c r="AC30" i="13" s="1"/>
  <c r="X49" i="13"/>
  <c r="W49" i="13"/>
  <c r="X48" i="13"/>
  <c r="X47" i="13"/>
  <c r="W47" i="13"/>
  <c r="X46" i="13"/>
  <c r="X45" i="13"/>
  <c r="W45" i="13"/>
  <c r="X44" i="13"/>
  <c r="Y44" i="13"/>
  <c r="X43" i="13"/>
  <c r="W43" i="13"/>
  <c r="Y43" i="13" s="1"/>
  <c r="X42" i="13"/>
  <c r="Y42" i="13" s="1"/>
  <c r="X41" i="13"/>
  <c r="W41" i="13"/>
  <c r="X40" i="13"/>
  <c r="Y40" i="13" s="1"/>
  <c r="X39" i="13"/>
  <c r="W39" i="13"/>
  <c r="X38" i="13"/>
  <c r="X37" i="13"/>
  <c r="W37" i="13"/>
  <c r="X36" i="13"/>
  <c r="Y36" i="13" s="1"/>
  <c r="X33" i="13"/>
  <c r="W33" i="13"/>
  <c r="X32" i="13"/>
  <c r="X31" i="13"/>
  <c r="W31" i="13"/>
  <c r="X29" i="13"/>
  <c r="X30" i="13"/>
  <c r="D29" i="13"/>
  <c r="L29" i="13" s="1"/>
  <c r="M48" i="13"/>
  <c r="M41" i="13"/>
  <c r="M40" i="13"/>
  <c r="M39" i="13"/>
  <c r="M38" i="13"/>
  <c r="M36" i="13"/>
  <c r="M32" i="13"/>
  <c r="M31" i="13"/>
  <c r="M30" i="13"/>
  <c r="K25" i="13"/>
  <c r="J51" i="13"/>
  <c r="I51" i="13"/>
  <c r="O51" i="13"/>
  <c r="H51" i="13"/>
  <c r="G51" i="13"/>
  <c r="F51" i="13"/>
  <c r="E51" i="13"/>
  <c r="C51" i="13"/>
  <c r="DQ49" i="13"/>
  <c r="DM49" i="13"/>
  <c r="DC49" i="13"/>
  <c r="DE49" i="13"/>
  <c r="DA49" i="13"/>
  <c r="CW49" i="13"/>
  <c r="BY49" i="13"/>
  <c r="BU49" i="13"/>
  <c r="BQ49" i="13"/>
  <c r="M49" i="13"/>
  <c r="DQ48" i="13"/>
  <c r="DM48" i="13"/>
  <c r="DI48" i="13"/>
  <c r="DE48" i="13"/>
  <c r="DA48" i="13"/>
  <c r="CO48" i="13"/>
  <c r="CK48" i="13"/>
  <c r="CG48" i="13"/>
  <c r="CC48" i="13"/>
  <c r="BY48" i="13"/>
  <c r="BU48" i="13"/>
  <c r="BQ48" i="13"/>
  <c r="BM48" i="13"/>
  <c r="BI48" i="13"/>
  <c r="BE48" i="13"/>
  <c r="BA48" i="13"/>
  <c r="AW48" i="13"/>
  <c r="AK48" i="13"/>
  <c r="AG48" i="13"/>
  <c r="Y48" i="13"/>
  <c r="Q48" i="13"/>
  <c r="DQ47" i="13"/>
  <c r="DM47" i="13"/>
  <c r="DC47" i="13"/>
  <c r="DE47" i="13" s="1"/>
  <c r="CK47" i="13"/>
  <c r="DQ46" i="13"/>
  <c r="DM46" i="13"/>
  <c r="DI46" i="13"/>
  <c r="DE46" i="13"/>
  <c r="DA46" i="13"/>
  <c r="CW46" i="13"/>
  <c r="CO46" i="13"/>
  <c r="CG46" i="13"/>
  <c r="CC46" i="13"/>
  <c r="BY46" i="13"/>
  <c r="BU46" i="13"/>
  <c r="BQ46" i="13"/>
  <c r="BM46" i="13"/>
  <c r="BA46" i="13"/>
  <c r="AW46" i="13"/>
  <c r="AS46" i="13"/>
  <c r="AG46" i="13"/>
  <c r="AC46" i="13"/>
  <c r="Y46" i="13"/>
  <c r="Q46" i="13"/>
  <c r="M46" i="13"/>
  <c r="DQ45" i="13"/>
  <c r="DM45" i="13"/>
  <c r="DC45" i="13"/>
  <c r="DE45" i="13" s="1"/>
  <c r="CO45" i="13"/>
  <c r="CK45" i="13"/>
  <c r="CG45" i="13"/>
  <c r="BI45" i="13"/>
  <c r="AS45" i="13"/>
  <c r="AC45" i="13"/>
  <c r="Q45" i="13"/>
  <c r="DQ44" i="13"/>
  <c r="DM44" i="13"/>
  <c r="DE44" i="13"/>
  <c r="DA44" i="13"/>
  <c r="CW44" i="13"/>
  <c r="CS44" i="13"/>
  <c r="CG44" i="13"/>
  <c r="CC44" i="13"/>
  <c r="BQ44" i="13"/>
  <c r="BM44" i="13"/>
  <c r="BI44" i="13"/>
  <c r="AS44" i="13"/>
  <c r="AO44" i="13"/>
  <c r="AC44" i="13"/>
  <c r="DQ43" i="13"/>
  <c r="DM43" i="13"/>
  <c r="DC43" i="13"/>
  <c r="DE43" i="13" s="1"/>
  <c r="CC43" i="13"/>
  <c r="BQ43" i="13"/>
  <c r="AK43" i="13"/>
  <c r="DQ42" i="13"/>
  <c r="DM42" i="13"/>
  <c r="DI42" i="13"/>
  <c r="DE42" i="13"/>
  <c r="CO42" i="13"/>
  <c r="CC42" i="13"/>
  <c r="BU42" i="13"/>
  <c r="BI42" i="13"/>
  <c r="BA42" i="13"/>
  <c r="AK42" i="13"/>
  <c r="AG42" i="13"/>
  <c r="AC42" i="13"/>
  <c r="Q42" i="13"/>
  <c r="DQ41" i="13"/>
  <c r="DM41" i="13"/>
  <c r="DI41" i="13"/>
  <c r="DC41" i="13"/>
  <c r="DE41" i="13"/>
  <c r="BU41" i="13"/>
  <c r="Q41" i="13"/>
  <c r="DQ40" i="13"/>
  <c r="DM40" i="13"/>
  <c r="DE40" i="13"/>
  <c r="DA40" i="13"/>
  <c r="CW40" i="13"/>
  <c r="CO40" i="13"/>
  <c r="CG40" i="13"/>
  <c r="CC40" i="13"/>
  <c r="BY40" i="13"/>
  <c r="BU40" i="13"/>
  <c r="BQ40" i="13"/>
  <c r="BI40" i="13"/>
  <c r="BE40" i="13"/>
  <c r="AW40" i="13"/>
  <c r="AS40" i="13"/>
  <c r="AO40" i="13"/>
  <c r="AG40" i="13"/>
  <c r="Q40" i="13"/>
  <c r="DQ39" i="13"/>
  <c r="DM39" i="13"/>
  <c r="DI39" i="13"/>
  <c r="DC39" i="13"/>
  <c r="DE39" i="13"/>
  <c r="BI39" i="13"/>
  <c r="AW39" i="13"/>
  <c r="Y39" i="13"/>
  <c r="Q39" i="13"/>
  <c r="DQ38" i="13"/>
  <c r="DM38" i="13"/>
  <c r="DE38" i="13"/>
  <c r="DA38" i="13"/>
  <c r="CW38" i="13"/>
  <c r="CO38" i="13"/>
  <c r="CK38" i="13"/>
  <c r="CG38" i="13"/>
  <c r="CC38" i="13"/>
  <c r="BY38" i="13"/>
  <c r="BU38" i="13"/>
  <c r="BQ38" i="13"/>
  <c r="BM38" i="13"/>
  <c r="AW38" i="13"/>
  <c r="AS38" i="13"/>
  <c r="AO38" i="13"/>
  <c r="AK38" i="13"/>
  <c r="AG38" i="13"/>
  <c r="AC38" i="13"/>
  <c r="Y38" i="13"/>
  <c r="Q38" i="13"/>
  <c r="DQ37" i="13"/>
  <c r="DM37" i="13"/>
  <c r="DE37" i="13"/>
  <c r="CO37" i="13"/>
  <c r="Q37" i="13"/>
  <c r="DQ36" i="13"/>
  <c r="DM36" i="13"/>
  <c r="DE36" i="13"/>
  <c r="CW36" i="13"/>
  <c r="CG36" i="13"/>
  <c r="CC36" i="13"/>
  <c r="BY36" i="13"/>
  <c r="BQ36" i="13"/>
  <c r="BM36" i="13"/>
  <c r="BI36" i="13"/>
  <c r="BE36" i="13"/>
  <c r="AW36" i="13"/>
  <c r="AS36" i="13"/>
  <c r="AO36" i="13"/>
  <c r="AK36" i="13"/>
  <c r="AC36" i="13"/>
  <c r="DQ35" i="13"/>
  <c r="DM35" i="13"/>
  <c r="DE35" i="13"/>
  <c r="CS35" i="13"/>
  <c r="CO35" i="13"/>
  <c r="CC35" i="13"/>
  <c r="BY35" i="13"/>
  <c r="BE35" i="13"/>
  <c r="DQ34" i="13"/>
  <c r="DM34" i="13"/>
  <c r="DI34" i="13"/>
  <c r="DE34" i="13"/>
  <c r="DA34" i="13"/>
  <c r="CW34" i="13"/>
  <c r="CG34" i="13"/>
  <c r="BU34" i="13"/>
  <c r="BQ34" i="13"/>
  <c r="BM34" i="13"/>
  <c r="BA34" i="13"/>
  <c r="AK34" i="13"/>
  <c r="AG34" i="13"/>
  <c r="Y34" i="13"/>
  <c r="Q34" i="13"/>
  <c r="DQ33" i="13"/>
  <c r="DM33" i="13"/>
  <c r="DE33" i="13"/>
  <c r="CS33" i="13"/>
  <c r="CG33" i="13"/>
  <c r="BY33" i="13"/>
  <c r="BU33" i="13"/>
  <c r="BE33" i="13"/>
  <c r="BA33" i="13"/>
  <c r="AW33" i="13"/>
  <c r="AG33" i="13"/>
  <c r="Q33" i="13"/>
  <c r="DQ32" i="13"/>
  <c r="DM32" i="13"/>
  <c r="DI32" i="13"/>
  <c r="DE32" i="13"/>
  <c r="DA32" i="13"/>
  <c r="CW32" i="13"/>
  <c r="CK32" i="13"/>
  <c r="CG32" i="13"/>
  <c r="CC32" i="13"/>
  <c r="BU32" i="13"/>
  <c r="BQ32" i="13"/>
  <c r="BE32" i="13"/>
  <c r="BA32" i="13"/>
  <c r="AW32" i="13"/>
  <c r="AS32" i="13"/>
  <c r="AO32" i="13"/>
  <c r="AG32" i="13"/>
  <c r="Y32" i="13"/>
  <c r="DQ31" i="13"/>
  <c r="DM31" i="13"/>
  <c r="DE31" i="13"/>
  <c r="CS31" i="13"/>
  <c r="BU31" i="13"/>
  <c r="BM31" i="13"/>
  <c r="AW31" i="13"/>
  <c r="AG31" i="13"/>
  <c r="Q31" i="13"/>
  <c r="DQ30" i="13"/>
  <c r="DM30" i="13"/>
  <c r="DI30" i="13"/>
  <c r="CW30" i="13"/>
  <c r="CS30" i="13"/>
  <c r="CO30" i="13"/>
  <c r="CK30" i="13"/>
  <c r="CG30" i="13"/>
  <c r="CC30" i="13"/>
  <c r="BY30" i="13"/>
  <c r="BQ30" i="13"/>
  <c r="BM30" i="13"/>
  <c r="BE30" i="13"/>
  <c r="BA30" i="13"/>
  <c r="AS30" i="13"/>
  <c r="AO30" i="13"/>
  <c r="AK30" i="13"/>
  <c r="Y30" i="13"/>
  <c r="Q30" i="13"/>
  <c r="DQ29" i="13"/>
  <c r="DM29" i="13"/>
  <c r="DH29" i="13"/>
  <c r="DG29" i="13"/>
  <c r="DI29" i="13" s="1"/>
  <c r="DE29" i="13"/>
  <c r="CZ29" i="13"/>
  <c r="CY29" i="13"/>
  <c r="CV29" i="13"/>
  <c r="CU29" i="13"/>
  <c r="CR29" i="13"/>
  <c r="CQ29" i="13"/>
  <c r="CS29" i="13" s="1"/>
  <c r="CN29" i="13"/>
  <c r="CO29" i="13" s="1"/>
  <c r="CM29" i="13"/>
  <c r="CJ29" i="13"/>
  <c r="CI29" i="13"/>
  <c r="CF29" i="13"/>
  <c r="CE29" i="13"/>
  <c r="CB29" i="13"/>
  <c r="CA29" i="13"/>
  <c r="BY29" i="13"/>
  <c r="BX29" i="13"/>
  <c r="BW29" i="13"/>
  <c r="BT29" i="13"/>
  <c r="BS29" i="13"/>
  <c r="BU29" i="13" s="1"/>
  <c r="BP29" i="13"/>
  <c r="BO29" i="13"/>
  <c r="BL29" i="13"/>
  <c r="BK29" i="13"/>
  <c r="BM29" i="13" s="1"/>
  <c r="BH29" i="13"/>
  <c r="BG29" i="13"/>
  <c r="BD29" i="13"/>
  <c r="BC29" i="13"/>
  <c r="AZ29" i="13"/>
  <c r="AY29" i="13"/>
  <c r="AV29" i="13"/>
  <c r="AU29" i="13"/>
  <c r="AW29" i="13" s="1"/>
  <c r="AR29" i="13"/>
  <c r="AQ29" i="13"/>
  <c r="AN29" i="13"/>
  <c r="AM29" i="13"/>
  <c r="AJ29" i="13"/>
  <c r="AI29" i="13"/>
  <c r="AF29" i="13"/>
  <c r="AE29" i="13"/>
  <c r="AB29" i="13"/>
  <c r="AA29" i="13"/>
  <c r="Q29" i="13"/>
  <c r="DQ28" i="13"/>
  <c r="DM28" i="13"/>
  <c r="DH28" i="13"/>
  <c r="DI28" i="13"/>
  <c r="DE28" i="13"/>
  <c r="CZ28" i="13"/>
  <c r="DA28" i="13" s="1"/>
  <c r="CV28" i="13"/>
  <c r="CW28" i="13"/>
  <c r="CR28" i="13"/>
  <c r="CS28" i="13"/>
  <c r="CN28" i="13"/>
  <c r="CO28" i="13"/>
  <c r="CJ28" i="13"/>
  <c r="CK28" i="13" s="1"/>
  <c r="CF28" i="13"/>
  <c r="CG28" i="13" s="1"/>
  <c r="CB28" i="13"/>
  <c r="CC28" i="13" s="1"/>
  <c r="BX28" i="13"/>
  <c r="BY28" i="13"/>
  <c r="BT28" i="13"/>
  <c r="BU28" i="13"/>
  <c r="BP28" i="13"/>
  <c r="BQ28" i="13"/>
  <c r="BL28" i="13"/>
  <c r="BM28" i="13" s="1"/>
  <c r="BH28" i="13"/>
  <c r="BI28" i="13" s="1"/>
  <c r="BD28" i="13"/>
  <c r="BE28" i="13" s="1"/>
  <c r="AZ28" i="13"/>
  <c r="AV28" i="13"/>
  <c r="AW28" i="13"/>
  <c r="AR28" i="13"/>
  <c r="AS28" i="13"/>
  <c r="AN28" i="13"/>
  <c r="AO28" i="13" s="1"/>
  <c r="AJ28" i="13"/>
  <c r="AK28" i="13" s="1"/>
  <c r="AF28" i="13"/>
  <c r="AG28" i="13" s="1"/>
  <c r="AB28" i="13"/>
  <c r="X28" i="13"/>
  <c r="Y28" i="13" s="1"/>
  <c r="DP27" i="13"/>
  <c r="DO27" i="13"/>
  <c r="DL27" i="13"/>
  <c r="DK27" i="13"/>
  <c r="S27" i="13"/>
  <c r="DI27" i="13"/>
  <c r="DE27" i="13"/>
  <c r="DA27" i="13"/>
  <c r="CW27" i="13"/>
  <c r="CS27" i="13"/>
  <c r="CO27" i="13"/>
  <c r="CK27" i="13"/>
  <c r="CG27" i="13"/>
  <c r="CC27" i="13"/>
  <c r="BY27" i="13"/>
  <c r="BU27" i="13"/>
  <c r="BQ27" i="13"/>
  <c r="BM27" i="13"/>
  <c r="BI27" i="13"/>
  <c r="BE27" i="13"/>
  <c r="BA27" i="13"/>
  <c r="AW27" i="13"/>
  <c r="AS27" i="13"/>
  <c r="AO27" i="13"/>
  <c r="AK27" i="13"/>
  <c r="AG27" i="13"/>
  <c r="AC27" i="13"/>
  <c r="Y27" i="13"/>
  <c r="Q27" i="13"/>
  <c r="L27" i="13"/>
  <c r="K27" i="13"/>
  <c r="M27" i="13"/>
  <c r="DP26" i="13"/>
  <c r="DQ26" i="13" s="1"/>
  <c r="DL26" i="13"/>
  <c r="DM26" i="13" s="1"/>
  <c r="DI26" i="13"/>
  <c r="DE26" i="13"/>
  <c r="DA26" i="13"/>
  <c r="CW26" i="13"/>
  <c r="CS26" i="13"/>
  <c r="CO26" i="13"/>
  <c r="CK26" i="13"/>
  <c r="CG26" i="13"/>
  <c r="CC26" i="13"/>
  <c r="BY26" i="13"/>
  <c r="BU26" i="13"/>
  <c r="BQ26" i="13"/>
  <c r="BM26" i="13"/>
  <c r="BI26" i="13"/>
  <c r="BE26" i="13"/>
  <c r="BA26" i="13"/>
  <c r="AW26" i="13"/>
  <c r="AS26" i="13"/>
  <c r="AO26" i="13"/>
  <c r="AK26" i="13"/>
  <c r="AG26" i="13"/>
  <c r="AC26" i="13"/>
  <c r="Y26" i="13"/>
  <c r="Q26" i="13"/>
  <c r="L26" i="13"/>
  <c r="M26" i="13"/>
  <c r="DP25" i="13"/>
  <c r="DO25" i="13"/>
  <c r="DL25" i="13"/>
  <c r="T25" i="13" s="1"/>
  <c r="DK25" i="13"/>
  <c r="DI25" i="13"/>
  <c r="DE25" i="13"/>
  <c r="DA25" i="13"/>
  <c r="CW25" i="13"/>
  <c r="CS25" i="13"/>
  <c r="CO25" i="13"/>
  <c r="CK25" i="13"/>
  <c r="CG25" i="13"/>
  <c r="CC25" i="13"/>
  <c r="BY25" i="13"/>
  <c r="BU25" i="13"/>
  <c r="BQ25" i="13"/>
  <c r="BM25" i="13"/>
  <c r="BI25" i="13"/>
  <c r="BE25" i="13"/>
  <c r="BA25" i="13"/>
  <c r="AW25" i="13"/>
  <c r="AS25" i="13"/>
  <c r="AO25" i="13"/>
  <c r="AK25" i="13"/>
  <c r="AG25" i="13"/>
  <c r="AC25" i="13"/>
  <c r="Y25" i="13"/>
  <c r="S25" i="13"/>
  <c r="Q25" i="13"/>
  <c r="L25" i="13"/>
  <c r="M25" i="13" s="1"/>
  <c r="DP24" i="13"/>
  <c r="DQ24" i="13" s="1"/>
  <c r="DL24" i="13"/>
  <c r="DI24" i="13"/>
  <c r="DE24" i="13"/>
  <c r="DA24" i="13"/>
  <c r="CW24" i="13"/>
  <c r="CS24" i="13"/>
  <c r="CO24" i="13"/>
  <c r="CK24" i="13"/>
  <c r="CG24" i="13"/>
  <c r="CC24" i="13"/>
  <c r="BY24" i="13"/>
  <c r="BU24" i="13"/>
  <c r="BQ24" i="13"/>
  <c r="BM24" i="13"/>
  <c r="BI24" i="13"/>
  <c r="BE24" i="13"/>
  <c r="BA24" i="13"/>
  <c r="AW24" i="13"/>
  <c r="AS24" i="13"/>
  <c r="AO24" i="13"/>
  <c r="AK24" i="13"/>
  <c r="AG24" i="13"/>
  <c r="AC24" i="13"/>
  <c r="Y24" i="13"/>
  <c r="Q24" i="13"/>
  <c r="L24" i="13"/>
  <c r="M24" i="13" s="1"/>
  <c r="DP23" i="13"/>
  <c r="DO23" i="13"/>
  <c r="DL23" i="13"/>
  <c r="DM23" i="13" s="1"/>
  <c r="DG23" i="13"/>
  <c r="DI23" i="13" s="1"/>
  <c r="DD23" i="13"/>
  <c r="CY23" i="13"/>
  <c r="DA23" i="13"/>
  <c r="CU23" i="13"/>
  <c r="CW23" i="13" s="1"/>
  <c r="CQ23" i="13"/>
  <c r="CS23" i="13" s="1"/>
  <c r="CM23" i="13"/>
  <c r="CO23" i="13" s="1"/>
  <c r="CI23" i="13"/>
  <c r="CK23" i="13"/>
  <c r="CE23" i="13"/>
  <c r="CG23" i="13" s="1"/>
  <c r="CA23" i="13"/>
  <c r="CC23" i="13"/>
  <c r="BW23" i="13"/>
  <c r="BY23" i="13" s="1"/>
  <c r="BS23" i="13"/>
  <c r="BO23" i="13"/>
  <c r="BQ23" i="13" s="1"/>
  <c r="BK23" i="13"/>
  <c r="BM23" i="13"/>
  <c r="BG23" i="13"/>
  <c r="BI23" i="13" s="1"/>
  <c r="BC23" i="13"/>
  <c r="BE23" i="13"/>
  <c r="AY23" i="13"/>
  <c r="BA23" i="13" s="1"/>
  <c r="AU23" i="13"/>
  <c r="AW23" i="13" s="1"/>
  <c r="AQ23" i="13"/>
  <c r="AS23" i="13" s="1"/>
  <c r="AM23" i="13"/>
  <c r="AO23" i="13"/>
  <c r="AI23" i="13"/>
  <c r="AK23" i="13" s="1"/>
  <c r="AE23" i="13"/>
  <c r="AG23" i="13"/>
  <c r="AA23" i="13"/>
  <c r="AC23" i="13" s="1"/>
  <c r="W23" i="13"/>
  <c r="Y23" i="13" s="1"/>
  <c r="Q23" i="13"/>
  <c r="K23" i="13"/>
  <c r="D23" i="13"/>
  <c r="D51" i="13"/>
  <c r="DQ22" i="13"/>
  <c r="DM22" i="13"/>
  <c r="DH22" i="13"/>
  <c r="DI22" i="13"/>
  <c r="DD22" i="13"/>
  <c r="DE22" i="13" s="1"/>
  <c r="CZ22" i="13"/>
  <c r="DA22" i="13" s="1"/>
  <c r="CV22" i="13"/>
  <c r="CW22" i="13" s="1"/>
  <c r="CR22" i="13"/>
  <c r="CS22" i="13"/>
  <c r="CN22" i="13"/>
  <c r="CO22" i="13" s="1"/>
  <c r="CJ22" i="13"/>
  <c r="CK22" i="13"/>
  <c r="CF22" i="13"/>
  <c r="CG22" i="13" s="1"/>
  <c r="CB22" i="13"/>
  <c r="CC22" i="13" s="1"/>
  <c r="BX22" i="13"/>
  <c r="BY22" i="13" s="1"/>
  <c r="BT22" i="13"/>
  <c r="BU22" i="13"/>
  <c r="BP22" i="13"/>
  <c r="BQ22" i="13" s="1"/>
  <c r="BL22" i="13"/>
  <c r="BM22" i="13"/>
  <c r="BH22" i="13"/>
  <c r="BI22" i="13" s="1"/>
  <c r="BD22" i="13"/>
  <c r="BE22" i="13" s="1"/>
  <c r="AZ22" i="13"/>
  <c r="BA22" i="13" s="1"/>
  <c r="AV22" i="13"/>
  <c r="AW22" i="13"/>
  <c r="AR22" i="13"/>
  <c r="AS22" i="13" s="1"/>
  <c r="AN22" i="13"/>
  <c r="AO22" i="13"/>
  <c r="AJ22" i="13"/>
  <c r="AK22" i="13" s="1"/>
  <c r="AF22" i="13"/>
  <c r="AG22" i="13" s="1"/>
  <c r="AB22" i="13"/>
  <c r="AC22" i="13"/>
  <c r="X22" i="13"/>
  <c r="Y22" i="13" s="1"/>
  <c r="Q22" i="13"/>
  <c r="L22" i="13"/>
  <c r="M22" i="13" s="1"/>
  <c r="DQ21" i="13"/>
  <c r="DM21" i="13"/>
  <c r="DH21" i="13"/>
  <c r="DG21" i="13"/>
  <c r="DI21" i="13" s="1"/>
  <c r="DD21" i="13"/>
  <c r="DE21" i="13"/>
  <c r="DC21" i="13"/>
  <c r="CZ21" i="13"/>
  <c r="CY21" i="13"/>
  <c r="DA21" i="13" s="1"/>
  <c r="CV21" i="13"/>
  <c r="CU21" i="13"/>
  <c r="CR21" i="13"/>
  <c r="CQ21" i="13"/>
  <c r="CN21" i="13"/>
  <c r="CM21" i="13"/>
  <c r="CJ21" i="13"/>
  <c r="CI21" i="13"/>
  <c r="CF21" i="13"/>
  <c r="CE21" i="13"/>
  <c r="CB21" i="13"/>
  <c r="CA21" i="13"/>
  <c r="CC21" i="13"/>
  <c r="BX21" i="13"/>
  <c r="BW21" i="13"/>
  <c r="BY21" i="13" s="1"/>
  <c r="BT21" i="13"/>
  <c r="BS21" i="13"/>
  <c r="BU21" i="13" s="1"/>
  <c r="BP21" i="13"/>
  <c r="T21" i="13" s="1"/>
  <c r="BO21" i="13"/>
  <c r="BQ21" i="13" s="1"/>
  <c r="BL21" i="13"/>
  <c r="BK21" i="13"/>
  <c r="BM21" i="13" s="1"/>
  <c r="BH21" i="13"/>
  <c r="BG21" i="13"/>
  <c r="BD21" i="13"/>
  <c r="BC21" i="13"/>
  <c r="AZ21" i="13"/>
  <c r="AY21" i="13"/>
  <c r="AV21" i="13"/>
  <c r="AU21" i="13"/>
  <c r="AW21" i="13" s="1"/>
  <c r="AR21" i="13"/>
  <c r="AS21" i="13"/>
  <c r="AQ21" i="13"/>
  <c r="AN21" i="13"/>
  <c r="AM21" i="13"/>
  <c r="AO21" i="13" s="1"/>
  <c r="AJ21" i="13"/>
  <c r="AK21" i="13" s="1"/>
  <c r="AI21" i="13"/>
  <c r="AF21" i="13"/>
  <c r="AE21" i="13"/>
  <c r="AG21" i="13" s="1"/>
  <c r="AB21" i="13"/>
  <c r="AA21" i="13"/>
  <c r="AC21" i="13"/>
  <c r="X21" i="13"/>
  <c r="W21" i="13"/>
  <c r="Q21" i="13"/>
  <c r="L21" i="13"/>
  <c r="K21" i="13"/>
  <c r="DQ20" i="13"/>
  <c r="DM20" i="13"/>
  <c r="DH20" i="13"/>
  <c r="DI20" i="13" s="1"/>
  <c r="DD20" i="13"/>
  <c r="DE20" i="13"/>
  <c r="CZ20" i="13"/>
  <c r="DA20" i="13"/>
  <c r="CV20" i="13"/>
  <c r="CW20" i="13"/>
  <c r="CR20" i="13"/>
  <c r="CS20" i="13" s="1"/>
  <c r="CN20" i="13"/>
  <c r="CO20" i="13" s="1"/>
  <c r="CJ20" i="13"/>
  <c r="CK20" i="13" s="1"/>
  <c r="CF20" i="13"/>
  <c r="CG20" i="13" s="1"/>
  <c r="CB20" i="13"/>
  <c r="CC20" i="13"/>
  <c r="BX20" i="13"/>
  <c r="BY20" i="13"/>
  <c r="BT20" i="13"/>
  <c r="BU20" i="13" s="1"/>
  <c r="BP20" i="13"/>
  <c r="BQ20" i="13" s="1"/>
  <c r="BL20" i="13"/>
  <c r="BM20" i="13" s="1"/>
  <c r="BH20" i="13"/>
  <c r="BI20" i="13"/>
  <c r="BD20" i="13"/>
  <c r="BE20" i="13"/>
  <c r="AZ20" i="13"/>
  <c r="BA20" i="13"/>
  <c r="AV20" i="13"/>
  <c r="AW20" i="13" s="1"/>
  <c r="AS20" i="13"/>
  <c r="AR20" i="13"/>
  <c r="AN20" i="13"/>
  <c r="AO20" i="13" s="1"/>
  <c r="AJ20" i="13"/>
  <c r="AK20" i="13" s="1"/>
  <c r="AF20" i="13"/>
  <c r="AG20" i="13" s="1"/>
  <c r="AB20" i="13"/>
  <c r="AC20" i="13" s="1"/>
  <c r="X20" i="13"/>
  <c r="Y20" i="13" s="1"/>
  <c r="Q20" i="13"/>
  <c r="L20" i="13"/>
  <c r="M20" i="13"/>
  <c r="DQ19" i="13"/>
  <c r="DM19" i="13"/>
  <c r="DH19" i="13"/>
  <c r="DI19" i="13" s="1"/>
  <c r="DG19" i="13"/>
  <c r="DD19" i="13"/>
  <c r="DC19" i="13"/>
  <c r="DE19" i="13" s="1"/>
  <c r="CZ19" i="13"/>
  <c r="CY19" i="13"/>
  <c r="CV19" i="13"/>
  <c r="CU19" i="13"/>
  <c r="CW19" i="13"/>
  <c r="CR19" i="13"/>
  <c r="CQ19" i="13"/>
  <c r="CS19" i="13" s="1"/>
  <c r="CN19" i="13"/>
  <c r="CM19" i="13"/>
  <c r="CO19" i="13" s="1"/>
  <c r="CJ19" i="13"/>
  <c r="CI19" i="13"/>
  <c r="CK19" i="13" s="1"/>
  <c r="CF19" i="13"/>
  <c r="CE19" i="13"/>
  <c r="CB19" i="13"/>
  <c r="CA19" i="13"/>
  <c r="BX19" i="13"/>
  <c r="BY19" i="13" s="1"/>
  <c r="BW19" i="13"/>
  <c r="BT19" i="13"/>
  <c r="BS19" i="13"/>
  <c r="BU19" i="13"/>
  <c r="BP19" i="13"/>
  <c r="BO19" i="13"/>
  <c r="BL19" i="13"/>
  <c r="BK19" i="13"/>
  <c r="BH19" i="13"/>
  <c r="BG19" i="13"/>
  <c r="BD19" i="13"/>
  <c r="BC19" i="13"/>
  <c r="AZ19" i="13"/>
  <c r="AY19" i="13"/>
  <c r="BA19" i="13"/>
  <c r="AV19" i="13"/>
  <c r="AV51" i="13" s="1"/>
  <c r="AU19" i="13"/>
  <c r="AR19" i="13"/>
  <c r="AQ19" i="13"/>
  <c r="AS19" i="13" s="1"/>
  <c r="AN19" i="13"/>
  <c r="AO19" i="13" s="1"/>
  <c r="AM19" i="13"/>
  <c r="AJ19" i="13"/>
  <c r="AI19" i="13"/>
  <c r="AF19" i="13"/>
  <c r="AE19" i="13"/>
  <c r="AG19" i="13"/>
  <c r="AB19" i="13"/>
  <c r="AA19" i="13"/>
  <c r="X19" i="13"/>
  <c r="W19" i="13"/>
  <c r="Q19" i="13"/>
  <c r="L19" i="13"/>
  <c r="K19" i="13"/>
  <c r="DQ18" i="13"/>
  <c r="DM18" i="13"/>
  <c r="DH18" i="13"/>
  <c r="DI18" i="13"/>
  <c r="DD18" i="13"/>
  <c r="DE18" i="13" s="1"/>
  <c r="CZ18" i="13"/>
  <c r="DA18" i="13" s="1"/>
  <c r="CV18" i="13"/>
  <c r="CW18" i="13" s="1"/>
  <c r="CR18" i="13"/>
  <c r="CS18" i="13"/>
  <c r="CN18" i="13"/>
  <c r="CO18" i="13"/>
  <c r="CJ18" i="13"/>
  <c r="CK18" i="13"/>
  <c r="CF18" i="13"/>
  <c r="CG18" i="13" s="1"/>
  <c r="CB18" i="13"/>
  <c r="CC18" i="13" s="1"/>
  <c r="BX18" i="13"/>
  <c r="BY18" i="13" s="1"/>
  <c r="BT18" i="13"/>
  <c r="BU18" i="13"/>
  <c r="BP18" i="13"/>
  <c r="BQ18" i="13"/>
  <c r="BL18" i="13"/>
  <c r="BM18" i="13"/>
  <c r="BH18" i="13"/>
  <c r="BI18" i="13" s="1"/>
  <c r="BD18" i="13"/>
  <c r="BE18" i="13" s="1"/>
  <c r="AZ18" i="13"/>
  <c r="BA18" i="13" s="1"/>
  <c r="AV18" i="13"/>
  <c r="AW18" i="13"/>
  <c r="AR18" i="13"/>
  <c r="AR51" i="13" s="1"/>
  <c r="AN18" i="13"/>
  <c r="AO18" i="13"/>
  <c r="AJ18" i="13"/>
  <c r="AK18" i="13"/>
  <c r="AF18" i="13"/>
  <c r="AG18" i="13" s="1"/>
  <c r="AB18" i="13"/>
  <c r="AC18" i="13" s="1"/>
  <c r="X18" i="13"/>
  <c r="Y18" i="13"/>
  <c r="Q18" i="13"/>
  <c r="L18" i="13"/>
  <c r="M18" i="13" s="1"/>
  <c r="DQ17" i="13"/>
  <c r="DM17" i="13"/>
  <c r="DH17" i="13"/>
  <c r="DG17" i="13"/>
  <c r="DD17" i="13"/>
  <c r="DC17" i="13"/>
  <c r="CZ17" i="13"/>
  <c r="CY17" i="13"/>
  <c r="DA17" i="13" s="1"/>
  <c r="CV17" i="13"/>
  <c r="CU17" i="13"/>
  <c r="CW17" i="13"/>
  <c r="CR17" i="13"/>
  <c r="CR51" i="13" s="1"/>
  <c r="CQ17" i="13"/>
  <c r="CN17" i="13"/>
  <c r="CO17" i="13" s="1"/>
  <c r="CM17" i="13"/>
  <c r="CJ17" i="13"/>
  <c r="CI17" i="13"/>
  <c r="CF17" i="13"/>
  <c r="CE17" i="13"/>
  <c r="CB17" i="13"/>
  <c r="CA17" i="13"/>
  <c r="BX17" i="13"/>
  <c r="BW17" i="13"/>
  <c r="BY17" i="13"/>
  <c r="BT17" i="13"/>
  <c r="BU17" i="13" s="1"/>
  <c r="BS17" i="13"/>
  <c r="BP17" i="13"/>
  <c r="BO17" i="13"/>
  <c r="BQ17" i="13"/>
  <c r="BL17" i="13"/>
  <c r="BK17" i="13"/>
  <c r="BH17" i="13"/>
  <c r="BG17" i="13"/>
  <c r="BD17" i="13"/>
  <c r="BC17" i="13"/>
  <c r="AZ17" i="13"/>
  <c r="BA17" i="13" s="1"/>
  <c r="AY17" i="13"/>
  <c r="AV17" i="13"/>
  <c r="AU17" i="13"/>
  <c r="AW17" i="13"/>
  <c r="AR17" i="13"/>
  <c r="AQ17" i="13"/>
  <c r="AN17" i="13"/>
  <c r="AM17" i="13"/>
  <c r="AJ17" i="13"/>
  <c r="AI17" i="13"/>
  <c r="AF17" i="13"/>
  <c r="AE17" i="13"/>
  <c r="AB17" i="13"/>
  <c r="AA17" i="13"/>
  <c r="AC17" i="13" s="1"/>
  <c r="X17" i="13"/>
  <c r="W17" i="13"/>
  <c r="Q17" i="13"/>
  <c r="L17" i="13"/>
  <c r="K17" i="13"/>
  <c r="DQ16" i="13"/>
  <c r="DM16" i="13"/>
  <c r="DH16" i="13"/>
  <c r="DI16" i="13"/>
  <c r="DD16" i="13"/>
  <c r="DE16" i="13" s="1"/>
  <c r="CZ16" i="13"/>
  <c r="DA16" i="13" s="1"/>
  <c r="CV16" i="13"/>
  <c r="CW16" i="13" s="1"/>
  <c r="CR16" i="13"/>
  <c r="CS16" i="13" s="1"/>
  <c r="CN16" i="13"/>
  <c r="CO16" i="13" s="1"/>
  <c r="CJ16" i="13"/>
  <c r="CK16" i="13"/>
  <c r="CF16" i="13"/>
  <c r="CG16" i="13" s="1"/>
  <c r="CB16" i="13"/>
  <c r="CC16" i="13"/>
  <c r="BX16" i="13"/>
  <c r="BY16" i="13" s="1"/>
  <c r="BT16" i="13"/>
  <c r="BU16" i="13"/>
  <c r="BP16" i="13"/>
  <c r="BQ16" i="13" s="1"/>
  <c r="BL16" i="13"/>
  <c r="BM16" i="13"/>
  <c r="BH16" i="13"/>
  <c r="BI16" i="13" s="1"/>
  <c r="BD16" i="13"/>
  <c r="BE16" i="13"/>
  <c r="AZ16" i="13"/>
  <c r="AV16" i="13"/>
  <c r="AW16" i="13" s="1"/>
  <c r="AR16" i="13"/>
  <c r="AS16" i="13"/>
  <c r="AN16" i="13"/>
  <c r="AO16" i="13"/>
  <c r="AJ16" i="13"/>
  <c r="AK16" i="13" s="1"/>
  <c r="AF16" i="13"/>
  <c r="AG16" i="13" s="1"/>
  <c r="AB16" i="13"/>
  <c r="AC16" i="13"/>
  <c r="X16" i="13"/>
  <c r="Q16" i="13"/>
  <c r="L16" i="13"/>
  <c r="M16" i="13"/>
  <c r="DQ15" i="13"/>
  <c r="DM15" i="13"/>
  <c r="DH15" i="13"/>
  <c r="DI15" i="13" s="1"/>
  <c r="DG15" i="13"/>
  <c r="DD15" i="13"/>
  <c r="DC15" i="13"/>
  <c r="DE15" i="13"/>
  <c r="CZ15" i="13"/>
  <c r="DA15" i="13" s="1"/>
  <c r="CY15" i="13"/>
  <c r="CV15" i="13"/>
  <c r="CU15" i="13"/>
  <c r="CR15" i="13"/>
  <c r="CQ15" i="13"/>
  <c r="CN15" i="13"/>
  <c r="CO15" i="13" s="1"/>
  <c r="CM15" i="13"/>
  <c r="CJ15" i="13"/>
  <c r="CI15" i="13"/>
  <c r="CI51" i="13"/>
  <c r="CF15" i="13"/>
  <c r="CE15" i="13"/>
  <c r="CB15" i="13"/>
  <c r="CA15" i="13"/>
  <c r="CC15" i="13" s="1"/>
  <c r="BX15" i="13"/>
  <c r="BW15" i="13"/>
  <c r="BY15" i="13"/>
  <c r="BT15" i="13"/>
  <c r="BS15" i="13"/>
  <c r="BP15" i="13"/>
  <c r="BO15" i="13"/>
  <c r="BQ15" i="13"/>
  <c r="BL15" i="13"/>
  <c r="BK15" i="13"/>
  <c r="BH15" i="13"/>
  <c r="BG15" i="13"/>
  <c r="BD15" i="13"/>
  <c r="BC15" i="13"/>
  <c r="AZ15" i="13"/>
  <c r="BA15" i="13" s="1"/>
  <c r="AY15" i="13"/>
  <c r="AV15" i="13"/>
  <c r="AU15" i="13"/>
  <c r="AW15" i="13"/>
  <c r="AR15" i="13"/>
  <c r="AQ15" i="13"/>
  <c r="AS15" i="13" s="1"/>
  <c r="AN15" i="13"/>
  <c r="AM15" i="13"/>
  <c r="AO15" i="13" s="1"/>
  <c r="AJ15" i="13"/>
  <c r="AI15" i="13"/>
  <c r="AF15" i="13"/>
  <c r="AE15" i="13"/>
  <c r="AE51" i="13" s="1"/>
  <c r="AB15" i="13"/>
  <c r="AA15" i="13"/>
  <c r="AC15" i="13"/>
  <c r="X15" i="13"/>
  <c r="W15" i="13"/>
  <c r="Q15" i="13"/>
  <c r="L15" i="13"/>
  <c r="K15" i="13"/>
  <c r="DQ14" i="13"/>
  <c r="DM14" i="13"/>
  <c r="DH14" i="13"/>
  <c r="DI14" i="13"/>
  <c r="DD14" i="13"/>
  <c r="DE14" i="13"/>
  <c r="CZ14" i="13"/>
  <c r="DA14" i="13" s="1"/>
  <c r="CV14" i="13"/>
  <c r="CW14" i="13"/>
  <c r="CR14" i="13"/>
  <c r="CS14" i="13" s="1"/>
  <c r="CN14" i="13"/>
  <c r="CO14" i="13" s="1"/>
  <c r="CJ14" i="13"/>
  <c r="CK14" i="13"/>
  <c r="CF14" i="13"/>
  <c r="CG14" i="13"/>
  <c r="CB14" i="13"/>
  <c r="CC14" i="13"/>
  <c r="BX14" i="13"/>
  <c r="BY14" i="13"/>
  <c r="BT14" i="13"/>
  <c r="BU14" i="13" s="1"/>
  <c r="BP14" i="13"/>
  <c r="BQ14" i="13"/>
  <c r="BL14" i="13"/>
  <c r="BM14" i="13"/>
  <c r="BH14" i="13"/>
  <c r="BI14" i="13"/>
  <c r="BD14" i="13"/>
  <c r="BE14" i="13"/>
  <c r="AZ14" i="13"/>
  <c r="BA14" i="13"/>
  <c r="AV14" i="13"/>
  <c r="AW14" i="13" s="1"/>
  <c r="AR14" i="13"/>
  <c r="AS14" i="13"/>
  <c r="AN14" i="13"/>
  <c r="AO14" i="13"/>
  <c r="AJ14" i="13"/>
  <c r="AK14" i="13"/>
  <c r="AF14" i="13"/>
  <c r="AG14" i="13" s="1"/>
  <c r="AB14" i="13"/>
  <c r="AC14" i="13"/>
  <c r="X14" i="13"/>
  <c r="Y14" i="13"/>
  <c r="Q14" i="13"/>
  <c r="L14" i="13"/>
  <c r="M14" i="13" s="1"/>
  <c r="DQ13" i="13"/>
  <c r="DM13" i="13"/>
  <c r="DH13" i="13"/>
  <c r="DI13" i="13" s="1"/>
  <c r="DG13" i="13"/>
  <c r="DD13" i="13"/>
  <c r="DC13" i="13"/>
  <c r="CZ13" i="13"/>
  <c r="CY13" i="13"/>
  <c r="CV13" i="13"/>
  <c r="CU13" i="13"/>
  <c r="CR13" i="13"/>
  <c r="CQ13" i="13"/>
  <c r="CS13" i="13"/>
  <c r="CN13" i="13"/>
  <c r="CM13" i="13"/>
  <c r="CJ13" i="13"/>
  <c r="CK13" i="13"/>
  <c r="CI13" i="13"/>
  <c r="CF13" i="13"/>
  <c r="CE13" i="13"/>
  <c r="CG13" i="13" s="1"/>
  <c r="CB13" i="13"/>
  <c r="CA13" i="13"/>
  <c r="BX13" i="13"/>
  <c r="BW13" i="13"/>
  <c r="BW51" i="13" s="1"/>
  <c r="BY13" i="13"/>
  <c r="BT13" i="13"/>
  <c r="BS13" i="13"/>
  <c r="BP13" i="13"/>
  <c r="BO13" i="13"/>
  <c r="BQ13" i="13"/>
  <c r="BL13" i="13"/>
  <c r="BK13" i="13"/>
  <c r="BH13" i="13"/>
  <c r="BG13" i="13"/>
  <c r="BD13" i="13"/>
  <c r="BE13" i="13" s="1"/>
  <c r="BC13" i="13"/>
  <c r="AZ13" i="13"/>
  <c r="AY13" i="13"/>
  <c r="BA13" i="13" s="1"/>
  <c r="AV13" i="13"/>
  <c r="AU13" i="13"/>
  <c r="AW13" i="13" s="1"/>
  <c r="AR13" i="13"/>
  <c r="AQ13" i="13"/>
  <c r="AN13" i="13"/>
  <c r="AM13" i="13"/>
  <c r="AJ13" i="13"/>
  <c r="AI13" i="13"/>
  <c r="AF13" i="13"/>
  <c r="AE13" i="13"/>
  <c r="AB13" i="13"/>
  <c r="AA13" i="13"/>
  <c r="AC13" i="13" s="1"/>
  <c r="X13" i="13"/>
  <c r="W13" i="13"/>
  <c r="Q13" i="13"/>
  <c r="L13" i="13"/>
  <c r="K13" i="13"/>
  <c r="DQ12" i="13"/>
  <c r="DL12" i="13"/>
  <c r="DM12" i="13" s="1"/>
  <c r="DH12" i="13"/>
  <c r="DI12" i="13"/>
  <c r="DD12" i="13"/>
  <c r="DE12" i="13" s="1"/>
  <c r="CZ12" i="13"/>
  <c r="DA12" i="13" s="1"/>
  <c r="CV12" i="13"/>
  <c r="CS12" i="13"/>
  <c r="CN12" i="13"/>
  <c r="CO12" i="13" s="1"/>
  <c r="CJ12" i="13"/>
  <c r="CK12" i="13"/>
  <c r="CF12" i="13"/>
  <c r="CG12" i="13" s="1"/>
  <c r="CB12" i="13"/>
  <c r="CC12" i="13"/>
  <c r="BX12" i="13"/>
  <c r="BY12" i="13" s="1"/>
  <c r="BT12" i="13"/>
  <c r="BU12" i="13" s="1"/>
  <c r="BP12" i="13"/>
  <c r="BQ12" i="13" s="1"/>
  <c r="BL12" i="13"/>
  <c r="BM12" i="13" s="1"/>
  <c r="BH12" i="13"/>
  <c r="BI12" i="13" s="1"/>
  <c r="BD12" i="13"/>
  <c r="BE12" i="13" s="1"/>
  <c r="AZ12" i="13"/>
  <c r="BA12" i="13" s="1"/>
  <c r="AV12" i="13"/>
  <c r="AW12" i="13" s="1"/>
  <c r="AS12" i="13"/>
  <c r="AO12" i="13"/>
  <c r="AK12" i="13"/>
  <c r="AG12" i="13"/>
  <c r="AB12" i="13"/>
  <c r="AC12" i="13" s="1"/>
  <c r="X12" i="13"/>
  <c r="Y12" i="13"/>
  <c r="Q12" i="13"/>
  <c r="L12" i="13"/>
  <c r="M12" i="13"/>
  <c r="DQ11" i="13"/>
  <c r="DL11" i="13"/>
  <c r="DK11" i="13"/>
  <c r="DH11" i="13"/>
  <c r="DG11" i="13"/>
  <c r="DD11" i="13"/>
  <c r="DC11" i="13"/>
  <c r="DC51" i="13"/>
  <c r="CZ11" i="13"/>
  <c r="DA11" i="13" s="1"/>
  <c r="CY11" i="13"/>
  <c r="CV11" i="13"/>
  <c r="CU11" i="13"/>
  <c r="CW11" i="13" s="1"/>
  <c r="CS11" i="13"/>
  <c r="CN11" i="13"/>
  <c r="CM11" i="13"/>
  <c r="CJ11" i="13"/>
  <c r="CI11" i="13"/>
  <c r="CF11" i="13"/>
  <c r="CE11" i="13"/>
  <c r="CB11" i="13"/>
  <c r="CA11" i="13"/>
  <c r="BX11" i="13"/>
  <c r="BW11" i="13"/>
  <c r="BT11" i="13"/>
  <c r="BU11" i="13"/>
  <c r="BS11" i="13"/>
  <c r="BP11" i="13"/>
  <c r="BO11" i="13"/>
  <c r="BL11" i="13"/>
  <c r="BK11" i="13"/>
  <c r="BH11" i="13"/>
  <c r="BG11" i="13"/>
  <c r="BD11" i="13"/>
  <c r="BC11" i="13"/>
  <c r="AZ11" i="13"/>
  <c r="AY11" i="13"/>
  <c r="BA11" i="13" s="1"/>
  <c r="AV11" i="13"/>
  <c r="AW11" i="13" s="1"/>
  <c r="AU11" i="13"/>
  <c r="AS11" i="13"/>
  <c r="AN11" i="13"/>
  <c r="AM11" i="13"/>
  <c r="AJ11" i="13"/>
  <c r="AI11" i="13"/>
  <c r="AG11" i="13"/>
  <c r="AB11" i="13"/>
  <c r="AA11" i="13"/>
  <c r="AC11" i="13" s="1"/>
  <c r="X11" i="13"/>
  <c r="W11" i="13"/>
  <c r="Y11" i="13" s="1"/>
  <c r="Q11" i="13"/>
  <c r="L11" i="13"/>
  <c r="M11" i="13" s="1"/>
  <c r="K11" i="13"/>
  <c r="DQ10" i="13"/>
  <c r="DL10" i="13"/>
  <c r="DH10" i="13"/>
  <c r="DI10" i="13" s="1"/>
  <c r="DD10" i="13"/>
  <c r="DE10" i="13" s="1"/>
  <c r="CZ10" i="13"/>
  <c r="CV10" i="13"/>
  <c r="CS10" i="13"/>
  <c r="CN10" i="13"/>
  <c r="CN51" i="13"/>
  <c r="CJ10" i="13"/>
  <c r="CF10" i="13"/>
  <c r="CB10" i="13"/>
  <c r="BX10" i="13"/>
  <c r="BX51" i="13" s="1"/>
  <c r="BU10" i="13"/>
  <c r="BP10" i="13"/>
  <c r="BQ10" i="13" s="1"/>
  <c r="BL10" i="13"/>
  <c r="BM10" i="13"/>
  <c r="BI10" i="13"/>
  <c r="BD10" i="13"/>
  <c r="AZ10" i="13"/>
  <c r="AV10" i="13"/>
  <c r="AW10" i="13"/>
  <c r="AS10" i="13"/>
  <c r="AN10" i="13"/>
  <c r="AO10" i="13" s="1"/>
  <c r="AJ10" i="13"/>
  <c r="AG10" i="13"/>
  <c r="AB10" i="13"/>
  <c r="AC10" i="13" s="1"/>
  <c r="X10" i="13"/>
  <c r="Y10" i="13"/>
  <c r="Q10" i="13"/>
  <c r="Q51" i="13" s="1"/>
  <c r="L10" i="13"/>
  <c r="M10" i="13" s="1"/>
  <c r="DQ9" i="13"/>
  <c r="DM9" i="13"/>
  <c r="DG9" i="13"/>
  <c r="DC9" i="13"/>
  <c r="DE9" i="13"/>
  <c r="CY9" i="13"/>
  <c r="DA9" i="13" s="1"/>
  <c r="CU9" i="13"/>
  <c r="CU51" i="13"/>
  <c r="CW9" i="13"/>
  <c r="CS9" i="13"/>
  <c r="CO9" i="13"/>
  <c r="CI9" i="13"/>
  <c r="CG9" i="13"/>
  <c r="CC9" i="13"/>
  <c r="BY9" i="13"/>
  <c r="BU9" i="13"/>
  <c r="BO9" i="13"/>
  <c r="BQ9" i="13" s="1"/>
  <c r="BK9" i="13"/>
  <c r="BK51" i="13"/>
  <c r="BM9" i="13"/>
  <c r="BI9" i="13"/>
  <c r="BI51" i="13" s="1"/>
  <c r="BC9" i="13"/>
  <c r="BE9" i="13"/>
  <c r="BA9" i="13"/>
  <c r="AW9" i="13"/>
  <c r="AQ9" i="13"/>
  <c r="AO9" i="13"/>
  <c r="AK9" i="13"/>
  <c r="AG9" i="13"/>
  <c r="AA9" i="13"/>
  <c r="AC9" i="13" s="1"/>
  <c r="W9" i="13"/>
  <c r="T9" i="13"/>
  <c r="Q9" i="13"/>
  <c r="L9" i="13"/>
  <c r="M9" i="13" s="1"/>
  <c r="U7" i="13"/>
  <c r="S6" i="13"/>
  <c r="AO13" i="13"/>
  <c r="CS21" i="13"/>
  <c r="BA21" i="13"/>
  <c r="CW21" i="13"/>
  <c r="BE21" i="13"/>
  <c r="Q28" i="13"/>
  <c r="M13" i="13"/>
  <c r="M17" i="13"/>
  <c r="CS15" i="13"/>
  <c r="BI17" i="13"/>
  <c r="AC47" i="13"/>
  <c r="AO45" i="13"/>
  <c r="AG47" i="13"/>
  <c r="BU43" i="13"/>
  <c r="AG41" i="13"/>
  <c r="DA47" i="13"/>
  <c r="BU45" i="13"/>
  <c r="AC39" i="13"/>
  <c r="CG41" i="13"/>
  <c r="Y45" i="13"/>
  <c r="CC39" i="13"/>
  <c r="DA39" i="13"/>
  <c r="BQ41" i="13"/>
  <c r="CG43" i="13"/>
  <c r="AG45" i="13"/>
  <c r="CC45" i="13"/>
  <c r="BE49" i="13"/>
  <c r="BQ33" i="13"/>
  <c r="CG35" i="13"/>
  <c r="BA37" i="13"/>
  <c r="BY37" i="13"/>
  <c r="M37" i="13"/>
  <c r="CW31" i="13"/>
  <c r="BE31" i="13"/>
  <c r="CC31" i="13"/>
  <c r="DA31" i="13"/>
  <c r="AO35" i="13"/>
  <c r="BU35" i="13"/>
  <c r="DA29" i="13"/>
  <c r="AK29" i="13"/>
  <c r="BA29" i="13"/>
  <c r="CW29" i="13"/>
  <c r="AS33" i="13"/>
  <c r="T23" i="13"/>
  <c r="AK11" i="13"/>
  <c r="CK11" i="13"/>
  <c r="CW13" i="13"/>
  <c r="AK17" i="13"/>
  <c r="CG17" i="13"/>
  <c r="BI19" i="13"/>
  <c r="CK21" i="13"/>
  <c r="AC29" i="13"/>
  <c r="AS37" i="13"/>
  <c r="AG39" i="13"/>
  <c r="BI43" i="13"/>
  <c r="DI45" i="13"/>
  <c r="AS47" i="13"/>
  <c r="CK49" i="13"/>
  <c r="DI49" i="13"/>
  <c r="BQ11" i="13"/>
  <c r="CO11" i="13"/>
  <c r="CC13" i="13"/>
  <c r="DA13" i="13"/>
  <c r="AO17" i="13"/>
  <c r="BM17" i="13"/>
  <c r="DE17" i="13"/>
  <c r="M19" i="13"/>
  <c r="CO21" i="13"/>
  <c r="AW37" i="13"/>
  <c r="CS37" i="13"/>
  <c r="AK41" i="13"/>
  <c r="AO43" i="13"/>
  <c r="BM43" i="13"/>
  <c r="BU47" i="13"/>
  <c r="AK13" i="13"/>
  <c r="BM41" i="13"/>
  <c r="BI29" i="13"/>
  <c r="CG29" i="13"/>
  <c r="BI31" i="13"/>
  <c r="CW45" i="13"/>
  <c r="BE47" i="13"/>
  <c r="BM15" i="13"/>
  <c r="AC35" i="13"/>
  <c r="CC37" i="13"/>
  <c r="AG49" i="13"/>
  <c r="CC29" i="13"/>
  <c r="CO39" i="13"/>
  <c r="BE45" i="13"/>
  <c r="AS17" i="13"/>
  <c r="AC37" i="13"/>
  <c r="CS47" i="13"/>
  <c r="AO31" i="13"/>
  <c r="BI21" i="13"/>
  <c r="AW41" i="13"/>
  <c r="BA43" i="13"/>
  <c r="BI47" i="13"/>
  <c r="BY47" i="13"/>
  <c r="BG51" i="13"/>
  <c r="BU13" i="13"/>
  <c r="BE17" i="13"/>
  <c r="BE19" i="13"/>
  <c r="CC19" i="13"/>
  <c r="DA19" i="13"/>
  <c r="U25" i="13"/>
  <c r="DM25" i="13"/>
  <c r="DQ27" i="13"/>
  <c r="CO31" i="13"/>
  <c r="AK35" i="13"/>
  <c r="AO37" i="13"/>
  <c r="BM37" i="13"/>
  <c r="DI37" i="13"/>
  <c r="AC41" i="13"/>
  <c r="BA41" i="13"/>
  <c r="BE43" i="13"/>
  <c r="BM47" i="13"/>
  <c r="CG49" i="13"/>
  <c r="T26" i="13"/>
  <c r="U26" i="13" s="1"/>
  <c r="BI13" i="13"/>
  <c r="BU15" i="13"/>
  <c r="AG17" i="13"/>
  <c r="M21" i="13"/>
  <c r="CG21" i="13"/>
  <c r="M33" i="13"/>
  <c r="CO33" i="13"/>
  <c r="BM35" i="13"/>
  <c r="CW35" i="13"/>
  <c r="CW39" i="13"/>
  <c r="M45" i="13"/>
  <c r="BY11" i="13"/>
  <c r="BM13" i="13"/>
  <c r="DQ25" i="13"/>
  <c r="AG29" i="13"/>
  <c r="DA35" i="13"/>
  <c r="AS39" i="13"/>
  <c r="CC41" i="13"/>
  <c r="DA45" i="13"/>
  <c r="AK47" i="13"/>
  <c r="AQ51" i="13"/>
  <c r="CC17" i="13"/>
  <c r="CG19" i="13"/>
  <c r="S23" i="13"/>
  <c r="U23" i="13" s="1"/>
  <c r="DQ23" i="13"/>
  <c r="AS31" i="13"/>
  <c r="S33" i="13"/>
  <c r="AW35" i="13"/>
  <c r="T47" i="13"/>
  <c r="CW47" i="13"/>
  <c r="DE13" i="13"/>
  <c r="BE15" i="13"/>
  <c r="CW15" i="13"/>
  <c r="Y19" i="13"/>
  <c r="BM19" i="13"/>
  <c r="CW33" i="13"/>
  <c r="AK37" i="13"/>
  <c r="BE37" i="13"/>
  <c r="BQ39" i="13"/>
  <c r="DA41" i="13"/>
  <c r="AG43" i="13"/>
  <c r="CO43" i="13"/>
  <c r="M47" i="13"/>
  <c r="AO47" i="13"/>
  <c r="BI49" i="13"/>
  <c r="BH51" i="13"/>
  <c r="DE11" i="13"/>
  <c r="M15" i="13"/>
  <c r="BI15" i="13"/>
  <c r="M29" i="13"/>
  <c r="AC31" i="13"/>
  <c r="DA33" i="13"/>
  <c r="L23" i="13"/>
  <c r="M23" i="13" s="1"/>
  <c r="BU39" i="13"/>
  <c r="AS49" i="13"/>
  <c r="AM51" i="13"/>
  <c r="DI11" i="13"/>
  <c r="CK17" i="13"/>
  <c r="BY31" i="13"/>
  <c r="M43" i="13"/>
  <c r="CW43" i="13"/>
  <c r="CS45" i="13"/>
  <c r="M35" i="13"/>
  <c r="S37" i="13"/>
  <c r="BQ29" i="13"/>
  <c r="BI35" i="13"/>
  <c r="AK10" i="13"/>
  <c r="DM24" i="13"/>
  <c r="T24" i="13"/>
  <c r="U24" i="13"/>
  <c r="CK9" i="13"/>
  <c r="DK51" i="13"/>
  <c r="CC10" i="13"/>
  <c r="CK10" i="13"/>
  <c r="Y33" i="13"/>
  <c r="AS9" i="13"/>
  <c r="Y29" i="13"/>
  <c r="DL51" i="13"/>
  <c r="DM11" i="13"/>
  <c r="Y13" i="13"/>
  <c r="DE23" i="13"/>
  <c r="S31" i="13"/>
  <c r="Y31" i="13"/>
  <c r="DI9" i="13"/>
  <c r="AU51" i="13"/>
  <c r="S35" i="13"/>
  <c r="CG10" i="13"/>
  <c r="DM10" i="13"/>
  <c r="T31" i="13"/>
  <c r="T34" i="13"/>
  <c r="U34" i="13" s="1"/>
  <c r="AC28" i="13"/>
  <c r="CY51" i="13"/>
  <c r="CE51" i="13"/>
  <c r="CG11" i="13"/>
  <c r="BM11" i="13"/>
  <c r="AK19" i="13"/>
  <c r="BA31" i="13"/>
  <c r="AO11" i="13"/>
  <c r="BI11" i="13"/>
  <c r="CW10" i="13"/>
  <c r="AI51" i="13"/>
  <c r="AG13" i="13"/>
  <c r="DP51" i="13"/>
  <c r="BE29" i="13"/>
  <c r="CG31" i="13"/>
  <c r="T32" i="13"/>
  <c r="U32" i="13"/>
  <c r="CW37" i="13"/>
  <c r="BA39" i="13"/>
  <c r="T44" i="13"/>
  <c r="U44" i="13"/>
  <c r="AC48" i="13"/>
  <c r="K51" i="13"/>
  <c r="AO29" i="13"/>
  <c r="Y37" i="13"/>
  <c r="T38" i="13"/>
  <c r="U38" i="13" s="1"/>
  <c r="BE41" i="13"/>
  <c r="BY41" i="13"/>
  <c r="AW43" i="13"/>
  <c r="AW45" i="13"/>
  <c r="BQ45" i="13"/>
  <c r="BY10" i="13"/>
  <c r="BQ31" i="13"/>
  <c r="CK31" i="13"/>
  <c r="DI33" i="13"/>
  <c r="DA37" i="13"/>
  <c r="AK39" i="13"/>
  <c r="BE39" i="13"/>
  <c r="AO49" i="13"/>
  <c r="CG37" i="13"/>
  <c r="AO41" i="13"/>
  <c r="BI41" i="13"/>
  <c r="T35" i="13"/>
  <c r="T39" i="13"/>
  <c r="Y49" i="13"/>
  <c r="S49" i="13"/>
  <c r="Y35" i="13"/>
  <c r="BQ37" i="13"/>
  <c r="CK37" i="13"/>
  <c r="AS41" i="13"/>
  <c r="Y41" i="13"/>
  <c r="S41" i="13"/>
  <c r="T40" i="13"/>
  <c r="U40" i="13"/>
  <c r="CK29" i="13"/>
  <c r="AK33" i="13"/>
  <c r="BY43" i="13"/>
  <c r="CS43" i="13"/>
  <c r="AK45" i="13"/>
  <c r="BQ47" i="13"/>
  <c r="U35" i="13"/>
  <c r="U31" i="13"/>
  <c r="AC33" i="13"/>
  <c r="T33" i="13"/>
  <c r="U33" i="13"/>
  <c r="DE51" i="13"/>
  <c r="M51" i="13"/>
  <c r="BT51" i="13"/>
  <c r="T18" i="13"/>
  <c r="U18" i="13"/>
  <c r="S17" i="13"/>
  <c r="S11" i="13"/>
  <c r="AJ51" i="13"/>
  <c r="T13" i="13"/>
  <c r="CJ51" i="13"/>
  <c r="AY51" i="13"/>
  <c r="S21" i="13"/>
  <c r="U21" i="13"/>
  <c r="DG51" i="13"/>
  <c r="DA10" i="13"/>
  <c r="BE10" i="13"/>
  <c r="CO13" i="13"/>
  <c r="T10" i="13"/>
  <c r="U10" i="13"/>
  <c r="S9" i="13"/>
  <c r="S15" i="13"/>
  <c r="CK15" i="13"/>
  <c r="BO51" i="13"/>
  <c r="Y17" i="13"/>
  <c r="BA10" i="13"/>
  <c r="BL51" i="13"/>
  <c r="DH51" i="13"/>
  <c r="AA51" i="13"/>
  <c r="AS13" i="13"/>
  <c r="Y21" i="13"/>
  <c r="CO10" i="13"/>
  <c r="CA51" i="13"/>
  <c r="L51" i="13"/>
  <c r="U11" i="13" l="1"/>
  <c r="U9" i="13"/>
  <c r="S51" i="13"/>
  <c r="S19" i="13"/>
  <c r="AC19" i="13"/>
  <c r="AC51" i="13" s="1"/>
  <c r="T15" i="13"/>
  <c r="U15" i="13" s="1"/>
  <c r="Y9" i="13"/>
  <c r="Y51" i="13" s="1"/>
  <c r="W51" i="13"/>
  <c r="AS18" i="13"/>
  <c r="AS51" i="13" s="1"/>
  <c r="Y47" i="13"/>
  <c r="S47" i="13"/>
  <c r="U47" i="13" s="1"/>
  <c r="AW49" i="13"/>
  <c r="T49" i="13"/>
  <c r="U49" i="13" s="1"/>
  <c r="T45" i="13"/>
  <c r="U45" i="13" s="1"/>
  <c r="BM45" i="13"/>
  <c r="BM51" i="13" s="1"/>
  <c r="CO41" i="13"/>
  <c r="CO51" i="13" s="1"/>
  <c r="T41" i="13"/>
  <c r="U41" i="13" s="1"/>
  <c r="CS17" i="13"/>
  <c r="CQ51" i="13"/>
  <c r="DQ51" i="13"/>
  <c r="T29" i="13"/>
  <c r="AC43" i="13"/>
  <c r="S43" i="13"/>
  <c r="U43" i="13" s="1"/>
  <c r="AG30" i="13"/>
  <c r="T30" i="13"/>
  <c r="U30" i="13" s="1"/>
  <c r="AW42" i="13"/>
  <c r="T42" i="13"/>
  <c r="U42" i="13" s="1"/>
  <c r="T37" i="13"/>
  <c r="U37" i="13" s="1"/>
  <c r="BU37" i="13"/>
  <c r="CK39" i="13"/>
  <c r="CK51" i="13" s="1"/>
  <c r="S39" i="13"/>
  <c r="U39" i="13" s="1"/>
  <c r="CK46" i="13"/>
  <c r="T46" i="13"/>
  <c r="U46" i="13" s="1"/>
  <c r="CW48" i="13"/>
  <c r="T48" i="13"/>
  <c r="U48" i="13" s="1"/>
  <c r="DA36" i="13"/>
  <c r="DA51" i="13" s="1"/>
  <c r="T36" i="13"/>
  <c r="U36" i="13" s="1"/>
  <c r="DA43" i="13"/>
  <c r="T43" i="13"/>
  <c r="AO51" i="13"/>
  <c r="T27" i="13"/>
  <c r="DM27" i="13"/>
  <c r="DM51" i="13" s="1"/>
  <c r="BA28" i="13"/>
  <c r="T28" i="13"/>
  <c r="U28" i="13" s="1"/>
  <c r="BU51" i="13"/>
  <c r="T17" i="13"/>
  <c r="U17" i="13" s="1"/>
  <c r="BU23" i="13"/>
  <c r="BS51" i="13"/>
  <c r="CF51" i="13"/>
  <c r="BD51" i="13"/>
  <c r="T11" i="13"/>
  <c r="T14" i="13"/>
  <c r="U14" i="13" s="1"/>
  <c r="BA16" i="13"/>
  <c r="BA51" i="13" s="1"/>
  <c r="AZ51" i="13"/>
  <c r="T12" i="13"/>
  <c r="U12" i="13" s="1"/>
  <c r="CC11" i="13"/>
  <c r="CC51" i="13" s="1"/>
  <c r="Y16" i="13"/>
  <c r="T16" i="13"/>
  <c r="U16" i="13" s="1"/>
  <c r="X51" i="13"/>
  <c r="S29" i="13"/>
  <c r="DO51" i="13"/>
  <c r="AB51" i="13"/>
  <c r="CZ51" i="13"/>
  <c r="CV51" i="13"/>
  <c r="CW12" i="13"/>
  <c r="CW51" i="13" s="1"/>
  <c r="S13" i="13"/>
  <c r="U13" i="13" s="1"/>
  <c r="AN51" i="13"/>
  <c r="AG15" i="13"/>
  <c r="BY51" i="13"/>
  <c r="AF51" i="13"/>
  <c r="DD51" i="13"/>
  <c r="CM51" i="13"/>
  <c r="AK15" i="13"/>
  <c r="AK51" i="13" s="1"/>
  <c r="CS41" i="13"/>
  <c r="BC51" i="13"/>
  <c r="BE11" i="13"/>
  <c r="BE51" i="13" s="1"/>
  <c r="BP51" i="13"/>
  <c r="T20" i="13"/>
  <c r="U20" i="13" s="1"/>
  <c r="AG35" i="13"/>
  <c r="CB51" i="13"/>
  <c r="T19" i="13"/>
  <c r="U27" i="13"/>
  <c r="Y15" i="13"/>
  <c r="DI17" i="13"/>
  <c r="DI51" i="13" s="1"/>
  <c r="BQ19" i="13"/>
  <c r="BQ51" i="13" s="1"/>
  <c r="AS29" i="13"/>
  <c r="CG15" i="13"/>
  <c r="CG51" i="13" s="1"/>
  <c r="AW19" i="13"/>
  <c r="T22" i="13"/>
  <c r="U22" i="13" s="1"/>
  <c r="AW51" i="13" l="1"/>
  <c r="T51" i="13"/>
  <c r="CS51" i="13"/>
  <c r="U19" i="13"/>
  <c r="U51" i="13" s="1"/>
  <c r="AG51" i="13"/>
  <c r="U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Lui</author>
  </authors>
  <commentList>
    <comment ref="I6" authorId="0" shapeId="0" xr:uid="{E3DC128C-70EA-44EF-966E-6861C4E9FA90}">
      <text>
        <r>
          <rPr>
            <b/>
            <sz val="9"/>
            <color indexed="81"/>
            <rFont val="Tahoma"/>
            <family val="2"/>
          </rPr>
          <t>Cindy Lui:</t>
        </r>
        <r>
          <rPr>
            <sz val="9"/>
            <color indexed="81"/>
            <rFont val="Tahoma"/>
            <family val="2"/>
          </rPr>
          <t xml:space="preserve">
2/29/24
</t>
        </r>
      </text>
    </comment>
  </commentList>
</comments>
</file>

<file path=xl/sharedStrings.xml><?xml version="1.0" encoding="utf-8"?>
<sst xmlns="http://schemas.openxmlformats.org/spreadsheetml/2006/main" count="169" uniqueCount="46">
  <si>
    <t>Payment</t>
  </si>
  <si>
    <t xml:space="preserve">   UMCP Fraternity/Sorority Houses (Auxiliary)</t>
  </si>
  <si>
    <t xml:space="preserve">   UMBC Resident Hall Renovation (Auxiliary)</t>
  </si>
  <si>
    <t xml:space="preserve">         BSU New Student Center (Auxiliary)</t>
  </si>
  <si>
    <t xml:space="preserve">       SU Dormitory Renovations (Auxiliary)</t>
  </si>
  <si>
    <t xml:space="preserve">      TU Resident Hall Renovations (Auxiliary)</t>
  </si>
  <si>
    <t xml:space="preserve">    TU West Village Parking Structure (Auxiliary)</t>
  </si>
  <si>
    <t>Date</t>
  </si>
  <si>
    <t>Principal</t>
  </si>
  <si>
    <t>Interest</t>
  </si>
  <si>
    <t>Total</t>
  </si>
  <si>
    <t xml:space="preserve"> </t>
  </si>
  <si>
    <t xml:space="preserve">       University System of Maryland</t>
  </si>
  <si>
    <t xml:space="preserve"> UMCP Repl Carroll, Caroline, Wicomico (Aux)</t>
  </si>
  <si>
    <t xml:space="preserve">   UMB Pratt Street Garage Renov. (Auxiliary)</t>
  </si>
  <si>
    <t xml:space="preserve">   TU Burdick PH 2&amp;3 Air Conditioning (Auxiliary)</t>
  </si>
  <si>
    <t>UMCP CSS &amp; Residence Halls SCUB (Auxiliary)</t>
  </si>
  <si>
    <t xml:space="preserve">  UMB Elevator &amp; Fire Alarm Improvement (Aux)</t>
  </si>
  <si>
    <t xml:space="preserve"> UMBC Replace of Communication Tower (Aux)</t>
  </si>
  <si>
    <t xml:space="preserve">        Total Academic Projects - 2014A</t>
  </si>
  <si>
    <t xml:space="preserve">           Total Auxiliary Projects - 2014A</t>
  </si>
  <si>
    <t xml:space="preserve">                UMBC Surface Lots (Aux)</t>
  </si>
  <si>
    <t xml:space="preserve">           TU Recreation Building PH 2 (Aux)</t>
  </si>
  <si>
    <t xml:space="preserve">  TU Towson Center Arena Improvement (Auxi)</t>
  </si>
  <si>
    <t xml:space="preserve">    UMBC Event Center and Arena (Auxiliary)</t>
  </si>
  <si>
    <t xml:space="preserve">   UMBC Parking System Improvements (Aux)</t>
  </si>
  <si>
    <t xml:space="preserve"> UMCP High Rise Residence - 36th Resol (Aux)</t>
  </si>
  <si>
    <t xml:space="preserve"> UMCP High Rise Residence - 35th Resol (Aux)</t>
  </si>
  <si>
    <t xml:space="preserve"> UMCP High Rise Residence - 34th Resol (Aux)</t>
  </si>
  <si>
    <t xml:space="preserve"> UMCP High Rise Residence - 33rd Resol (Aux)</t>
  </si>
  <si>
    <t xml:space="preserve">   TU Residence Tower Renovation (Auxiliary)</t>
  </si>
  <si>
    <t xml:space="preserve">       2014 A Bonds - Original</t>
  </si>
  <si>
    <t xml:space="preserve">                                                    Total 2014A Debt Services After 2021B Bonds</t>
  </si>
  <si>
    <t xml:space="preserve">    2014A Refunding on 2021B</t>
  </si>
  <si>
    <t xml:space="preserve">                      2014 Series A Total</t>
  </si>
  <si>
    <t>.</t>
  </si>
  <si>
    <t xml:space="preserve">             Other Projects</t>
  </si>
  <si>
    <t xml:space="preserve">      Towson Housing Project</t>
  </si>
  <si>
    <t>TU Student Housing - W.Village PH II (Aux) 2021B</t>
  </si>
  <si>
    <t xml:space="preserve">   2014 Series A Bond Funded Projects</t>
  </si>
  <si>
    <t>Academic Projects</t>
  </si>
  <si>
    <t xml:space="preserve">    Debt Svc from Earnings/Interest/Plant Fund</t>
  </si>
  <si>
    <t>Auxiliary Projects</t>
  </si>
  <si>
    <t>from Original</t>
  </si>
  <si>
    <t>2014A Refunding on 2024B</t>
  </si>
  <si>
    <t>Distribution of Debt Services after 2021B 2024B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</si>
</sst>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ED0000"/>
      <name val="Arial"/>
      <family val="2"/>
    </font>
    <font>
      <sz val="10"/>
      <color rgb="FFE4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3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165" fontId="0" fillId="0" borderId="0" xfId="0" applyNumberFormat="1" applyAlignment="1">
      <alignment horizontal="right"/>
    </xf>
    <xf numFmtId="38" fontId="0" fillId="0" borderId="3" xfId="0" applyNumberFormat="1" applyBorder="1"/>
    <xf numFmtId="38" fontId="0" fillId="0" borderId="12" xfId="0" applyNumberFormat="1" applyBorder="1"/>
    <xf numFmtId="38" fontId="1" fillId="2" borderId="2" xfId="0" quotePrefix="1" applyNumberFormat="1" applyFont="1" applyFill="1" applyBorder="1" applyAlignment="1">
      <alignment horizontal="left"/>
    </xf>
    <xf numFmtId="38" fontId="1" fillId="0" borderId="0" xfId="0" applyNumberFormat="1" applyFont="1" applyAlignment="1">
      <alignment horizontal="right"/>
    </xf>
    <xf numFmtId="38" fontId="0" fillId="0" borderId="12" xfId="0" applyNumberFormat="1" applyBorder="1" applyAlignment="1">
      <alignment horizontal="right"/>
    </xf>
    <xf numFmtId="38" fontId="6" fillId="0" borderId="5" xfId="0" applyNumberFormat="1" applyFont="1" applyBorder="1" applyAlignment="1">
      <alignment horizontal="left"/>
    </xf>
    <xf numFmtId="38" fontId="6" fillId="0" borderId="5" xfId="0" applyNumberFormat="1" applyFont="1" applyBorder="1" applyAlignment="1">
      <alignment horizontal="right"/>
    </xf>
    <xf numFmtId="38" fontId="1" fillId="0" borderId="0" xfId="0" quotePrefix="1" applyNumberFormat="1" applyFont="1" applyAlignment="1">
      <alignment horizontal="left"/>
    </xf>
    <xf numFmtId="3" fontId="5" fillId="3" borderId="3" xfId="0" applyNumberFormat="1" applyFont="1" applyFill="1" applyBorder="1"/>
    <xf numFmtId="3" fontId="5" fillId="3" borderId="4" xfId="0" applyNumberFormat="1" applyFont="1" applyFill="1" applyBorder="1"/>
    <xf numFmtId="38" fontId="2" fillId="0" borderId="3" xfId="0" applyNumberFormat="1" applyFont="1" applyBorder="1"/>
    <xf numFmtId="165" fontId="0" fillId="0" borderId="11" xfId="0" applyNumberFormat="1" applyBorder="1" applyAlignment="1">
      <alignment horizontal="right"/>
    </xf>
    <xf numFmtId="38" fontId="1" fillId="0" borderId="7" xfId="0" applyNumberFormat="1" applyFont="1" applyBorder="1" applyAlignment="1">
      <alignment horizontal="left"/>
    </xf>
    <xf numFmtId="38" fontId="0" fillId="0" borderId="7" xfId="0" applyNumberFormat="1" applyBorder="1" applyAlignment="1">
      <alignment horizontal="center"/>
    </xf>
    <xf numFmtId="38" fontId="0" fillId="0" borderId="7" xfId="0" applyNumberFormat="1" applyBorder="1" applyAlignment="1">
      <alignment horizontal="right"/>
    </xf>
    <xf numFmtId="38" fontId="0" fillId="0" borderId="9" xfId="0" applyNumberFormat="1" applyBorder="1" applyAlignment="1">
      <alignment horizontal="right"/>
    </xf>
    <xf numFmtId="38" fontId="0" fillId="2" borderId="7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0" fillId="2" borderId="11" xfId="0" applyNumberFormat="1" applyFill="1" applyBorder="1" applyAlignment="1">
      <alignment horizontal="right"/>
    </xf>
    <xf numFmtId="38" fontId="7" fillId="0" borderId="5" xfId="0" applyNumberFormat="1" applyFont="1" applyBorder="1" applyAlignment="1">
      <alignment horizontal="left"/>
    </xf>
    <xf numFmtId="3" fontId="8" fillId="3" borderId="2" xfId="0" applyNumberFormat="1" applyFont="1" applyFill="1" applyBorder="1" applyAlignment="1">
      <alignment horizontal="left"/>
    </xf>
    <xf numFmtId="38" fontId="7" fillId="0" borderId="7" xfId="0" applyNumberFormat="1" applyFont="1" applyBorder="1" applyAlignment="1">
      <alignment horizontal="center"/>
    </xf>
    <xf numFmtId="38" fontId="5" fillId="0" borderId="5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EB95-F3DE-4984-AEB7-8B97074C61AB}">
  <sheetPr>
    <tabColor rgb="FFFF0000"/>
  </sheetPr>
  <dimension ref="A1:DW581"/>
  <sheetViews>
    <sheetView tabSelected="1" zoomScaleNormal="100" workbookViewId="0">
      <selection activeCell="D58" sqref="D58"/>
    </sheetView>
  </sheetViews>
  <sheetFormatPr defaultColWidth="13.7109375" defaultRowHeight="12.75" x14ac:dyDescent="0.2"/>
  <cols>
    <col min="1" max="1" width="9.7109375" style="30" customWidth="1"/>
    <col min="2" max="2" width="3.7109375" customWidth="1"/>
    <col min="3" max="12" width="13.7109375" style="3"/>
    <col min="13" max="13" width="14.140625" style="3" customWidth="1"/>
    <col min="14" max="14" width="3.28515625" style="5" customWidth="1"/>
    <col min="15" max="16" width="13.7109375" style="5"/>
    <col min="17" max="17" width="15.42578125" style="5" bestFit="1" customWidth="1"/>
    <col min="18" max="18" width="3.7109375" style="5" customWidth="1"/>
    <col min="22" max="22" width="3.7109375" style="5" customWidth="1"/>
    <col min="26" max="26" width="3.7109375" style="5" customWidth="1"/>
    <col min="27" max="29" width="13.7109375" style="5"/>
    <col min="30" max="30" width="3.7109375" style="5" customWidth="1"/>
    <col min="31" max="32" width="13.7109375" style="5"/>
    <col min="33" max="33" width="13.28515625" style="5" customWidth="1"/>
    <col min="34" max="34" width="3.7109375" style="5" customWidth="1"/>
    <col min="35" max="37" width="13.7109375" style="5"/>
    <col min="38" max="38" width="3.7109375" style="5" customWidth="1"/>
    <col min="39" max="41" width="13.7109375" style="5"/>
    <col min="42" max="42" width="3.7109375" style="5" customWidth="1"/>
    <col min="43" max="45" width="13.7109375" style="5"/>
    <col min="46" max="46" width="3.7109375" style="5" customWidth="1"/>
    <col min="47" max="49" width="13.7109375" style="5"/>
    <col min="50" max="50" width="3.7109375" style="5" customWidth="1"/>
    <col min="54" max="54" width="3.7109375" style="5" customWidth="1"/>
    <col min="58" max="58" width="3.7109375" style="5" customWidth="1"/>
    <col min="62" max="62" width="3.7109375" style="5" customWidth="1"/>
    <col min="66" max="66" width="3.7109375" style="6" customWidth="1"/>
    <col min="70" max="70" width="3.7109375" customWidth="1"/>
    <col min="74" max="74" width="3.7109375" customWidth="1"/>
    <col min="78" max="78" width="3.7109375" customWidth="1"/>
    <col min="82" max="82" width="3.7109375" customWidth="1"/>
    <col min="86" max="86" width="3.7109375" customWidth="1"/>
    <col min="87" max="89" width="13.7109375" style="6"/>
    <col min="90" max="90" width="3.7109375" style="6" customWidth="1"/>
    <col min="91" max="93" width="13.7109375" style="6"/>
    <col min="94" max="94" width="3.7109375" style="6" customWidth="1"/>
    <col min="95" max="97" width="13.7109375" style="6"/>
    <col min="98" max="98" width="3.7109375" style="6" customWidth="1"/>
    <col min="99" max="101" width="13.7109375" style="6"/>
    <col min="102" max="102" width="3.7109375" style="6" customWidth="1"/>
    <col min="103" max="105" width="13.7109375" style="6"/>
    <col min="106" max="106" width="3.7109375" style="6" customWidth="1"/>
    <col min="107" max="109" width="13.7109375" style="6"/>
    <col min="110" max="110" width="3.7109375" style="6" customWidth="1"/>
    <col min="111" max="113" width="13.7109375" style="6"/>
    <col min="114" max="114" width="3.7109375" style="6" customWidth="1"/>
    <col min="115" max="117" width="13.7109375" style="6"/>
    <col min="118" max="118" width="3.7109375" style="6" customWidth="1"/>
    <col min="119" max="121" width="13.7109375" style="6"/>
  </cols>
  <sheetData>
    <row r="1" spans="1:127" x14ac:dyDescent="0.2">
      <c r="A1" s="1"/>
      <c r="B1" s="2"/>
      <c r="D1" s="4"/>
      <c r="E1" s="4"/>
      <c r="F1" s="4"/>
      <c r="G1" s="4" t="s">
        <v>12</v>
      </c>
      <c r="H1" s="4"/>
      <c r="I1" s="4"/>
      <c r="J1" s="4"/>
      <c r="K1" s="4"/>
      <c r="L1" s="4"/>
      <c r="O1" s="4"/>
      <c r="Q1" s="4" t="s">
        <v>12</v>
      </c>
      <c r="S1" s="4"/>
      <c r="AA1" s="4" t="s">
        <v>12</v>
      </c>
      <c r="AE1" s="4"/>
      <c r="AM1" s="4" t="s">
        <v>12</v>
      </c>
      <c r="AQ1" s="4"/>
      <c r="AY1" s="4" t="s">
        <v>12</v>
      </c>
      <c r="BC1" s="4"/>
      <c r="BK1" s="4" t="s">
        <v>12</v>
      </c>
      <c r="BO1" s="4"/>
      <c r="BW1" s="4" t="s">
        <v>12</v>
      </c>
      <c r="CA1" s="4"/>
      <c r="CI1" s="4" t="s">
        <v>12</v>
      </c>
      <c r="CM1" s="4"/>
      <c r="CU1" s="4" t="s">
        <v>12</v>
      </c>
      <c r="CY1" s="4"/>
      <c r="DG1" s="4" t="s">
        <v>12</v>
      </c>
      <c r="DK1" s="4"/>
      <c r="DO1" s="4" t="s">
        <v>12</v>
      </c>
    </row>
    <row r="2" spans="1:127" x14ac:dyDescent="0.2">
      <c r="A2" s="1"/>
      <c r="B2" s="2"/>
      <c r="D2" s="4"/>
      <c r="E2" s="4"/>
      <c r="F2" s="44"/>
      <c r="G2" s="44" t="s">
        <v>45</v>
      </c>
      <c r="H2" s="4"/>
      <c r="I2" s="4"/>
      <c r="J2" s="4"/>
      <c r="K2" s="4"/>
      <c r="L2" s="4"/>
      <c r="O2" s="44"/>
      <c r="Q2" s="44" t="s">
        <v>45</v>
      </c>
      <c r="S2" s="44"/>
      <c r="AA2" s="44" t="s">
        <v>45</v>
      </c>
      <c r="AE2" s="44"/>
      <c r="AM2" s="44" t="s">
        <v>45</v>
      </c>
      <c r="AQ2" s="44"/>
      <c r="AY2" s="44" t="s">
        <v>45</v>
      </c>
      <c r="BC2" s="44"/>
      <c r="BK2" s="44" t="s">
        <v>45</v>
      </c>
      <c r="BO2" s="44"/>
      <c r="BW2" s="44" t="s">
        <v>45</v>
      </c>
      <c r="CA2" s="44"/>
      <c r="CI2" s="44" t="s">
        <v>45</v>
      </c>
      <c r="CM2" s="44"/>
      <c r="CU2" s="44" t="s">
        <v>45</v>
      </c>
      <c r="CY2" s="44"/>
      <c r="DG2" s="44" t="s">
        <v>45</v>
      </c>
      <c r="DK2" s="44"/>
      <c r="DO2" s="44" t="s">
        <v>45</v>
      </c>
    </row>
    <row r="3" spans="1:127" x14ac:dyDescent="0.2">
      <c r="A3" s="1"/>
      <c r="B3" s="2"/>
      <c r="D3" s="7"/>
      <c r="E3" s="7"/>
      <c r="F3" s="44"/>
      <c r="G3" s="44" t="s">
        <v>39</v>
      </c>
      <c r="H3" s="7"/>
      <c r="I3" s="7"/>
      <c r="J3" s="7"/>
      <c r="K3" s="7"/>
      <c r="L3" s="7"/>
      <c r="O3" s="44"/>
      <c r="Q3" s="44" t="s">
        <v>39</v>
      </c>
      <c r="S3" s="44"/>
      <c r="T3" s="8"/>
      <c r="X3" s="5"/>
      <c r="AA3" s="44" t="s">
        <v>39</v>
      </c>
      <c r="AE3" s="44"/>
      <c r="AM3" s="44" t="s">
        <v>39</v>
      </c>
      <c r="AQ3" s="44"/>
      <c r="AY3" s="44" t="s">
        <v>39</v>
      </c>
      <c r="BC3" s="44"/>
      <c r="BK3" s="44" t="s">
        <v>39</v>
      </c>
      <c r="BO3" s="44"/>
      <c r="BW3" s="44" t="s">
        <v>39</v>
      </c>
      <c r="CA3" s="44"/>
      <c r="CI3" s="44" t="s">
        <v>39</v>
      </c>
      <c r="CM3" s="44"/>
      <c r="CU3" s="44" t="s">
        <v>39</v>
      </c>
      <c r="CY3" s="44"/>
      <c r="DG3" s="44" t="s">
        <v>39</v>
      </c>
      <c r="DK3" s="44"/>
      <c r="DO3" s="44" t="s">
        <v>39</v>
      </c>
    </row>
    <row r="4" spans="1:127" x14ac:dyDescent="0.2">
      <c r="A4" s="1"/>
      <c r="B4" s="2"/>
      <c r="C4" s="7"/>
      <c r="D4" s="4"/>
      <c r="E4" s="4"/>
      <c r="F4" s="4"/>
      <c r="G4" s="4"/>
      <c r="H4" s="4"/>
      <c r="I4" s="4"/>
      <c r="J4" s="4"/>
      <c r="K4" s="4"/>
      <c r="L4" s="4"/>
      <c r="S4" s="8"/>
    </row>
    <row r="5" spans="1:127" x14ac:dyDescent="0.2">
      <c r="A5" s="9" t="s">
        <v>0</v>
      </c>
      <c r="C5" s="39" t="s">
        <v>32</v>
      </c>
      <c r="D5" s="10"/>
      <c r="E5" s="10"/>
      <c r="F5" s="10"/>
      <c r="G5" s="10"/>
      <c r="H5" s="10"/>
      <c r="I5" s="10"/>
      <c r="J5" s="10"/>
      <c r="K5" s="53"/>
      <c r="L5" s="54"/>
      <c r="M5" s="55"/>
      <c r="O5" s="11" t="s">
        <v>19</v>
      </c>
      <c r="P5" s="12"/>
      <c r="Q5" s="13"/>
      <c r="S5" s="11" t="s">
        <v>20</v>
      </c>
      <c r="T5" s="14"/>
      <c r="U5" s="13"/>
      <c r="W5" s="18" t="s">
        <v>13</v>
      </c>
      <c r="X5" s="16"/>
      <c r="Y5" s="17"/>
      <c r="AA5" s="15" t="s">
        <v>1</v>
      </c>
      <c r="AB5" s="16"/>
      <c r="AC5" s="17"/>
      <c r="AE5" s="18" t="s">
        <v>26</v>
      </c>
      <c r="AF5" s="16"/>
      <c r="AG5" s="17"/>
      <c r="AI5" s="18" t="s">
        <v>27</v>
      </c>
      <c r="AJ5" s="16"/>
      <c r="AK5" s="17"/>
      <c r="AM5" s="18" t="s">
        <v>28</v>
      </c>
      <c r="AN5" s="16"/>
      <c r="AO5" s="17"/>
      <c r="AQ5" s="18" t="s">
        <v>29</v>
      </c>
      <c r="AR5" s="16"/>
      <c r="AS5" s="17"/>
      <c r="AU5" s="18" t="s">
        <v>16</v>
      </c>
      <c r="AV5" s="16"/>
      <c r="AW5" s="17"/>
      <c r="AY5" s="15" t="s">
        <v>17</v>
      </c>
      <c r="AZ5" s="16"/>
      <c r="BA5" s="17"/>
      <c r="BC5" s="15" t="s">
        <v>14</v>
      </c>
      <c r="BD5" s="16"/>
      <c r="BE5" s="17"/>
      <c r="BG5" s="15" t="s">
        <v>24</v>
      </c>
      <c r="BH5" s="16"/>
      <c r="BI5" s="17"/>
      <c r="BK5" s="15" t="s">
        <v>2</v>
      </c>
      <c r="BL5" s="16"/>
      <c r="BM5" s="17"/>
      <c r="BO5" s="15" t="s">
        <v>18</v>
      </c>
      <c r="BP5" s="16"/>
      <c r="BQ5" s="17"/>
      <c r="BR5" s="6"/>
      <c r="BS5" s="15" t="s">
        <v>25</v>
      </c>
      <c r="BT5" s="16"/>
      <c r="BU5" s="17"/>
      <c r="BV5" s="6"/>
      <c r="BW5" s="15" t="s">
        <v>21</v>
      </c>
      <c r="BX5" s="16"/>
      <c r="BY5" s="17"/>
      <c r="BZ5" s="6"/>
      <c r="CA5" s="15" t="s">
        <v>3</v>
      </c>
      <c r="CB5" s="16"/>
      <c r="CC5" s="17"/>
      <c r="CD5" s="6"/>
      <c r="CE5" s="15" t="s">
        <v>4</v>
      </c>
      <c r="CF5" s="16"/>
      <c r="CG5" s="17"/>
      <c r="CH5" s="6"/>
      <c r="CI5" s="15" t="s">
        <v>15</v>
      </c>
      <c r="CJ5" s="16"/>
      <c r="CK5" s="17"/>
      <c r="CM5" s="18" t="s">
        <v>5</v>
      </c>
      <c r="CN5" s="16"/>
      <c r="CO5" s="17"/>
      <c r="CQ5" s="18" t="s">
        <v>30</v>
      </c>
      <c r="CR5" s="16"/>
      <c r="CS5" s="17"/>
      <c r="CU5" s="15" t="s">
        <v>22</v>
      </c>
      <c r="CV5" s="16"/>
      <c r="CW5" s="17"/>
      <c r="CY5" s="18" t="s">
        <v>23</v>
      </c>
      <c r="CZ5" s="16"/>
      <c r="DA5" s="17"/>
      <c r="DC5" s="57" t="s">
        <v>38</v>
      </c>
      <c r="DD5" s="45"/>
      <c r="DE5" s="46"/>
      <c r="DG5" s="15" t="s">
        <v>6</v>
      </c>
      <c r="DH5" s="16"/>
      <c r="DI5" s="17"/>
      <c r="DK5" s="18" t="s">
        <v>41</v>
      </c>
      <c r="DL5" s="16"/>
      <c r="DM5" s="17"/>
      <c r="DO5" s="18" t="s">
        <v>41</v>
      </c>
      <c r="DP5" s="16"/>
      <c r="DQ5" s="17"/>
    </row>
    <row r="6" spans="1:127" s="8" customFormat="1" x14ac:dyDescent="0.2">
      <c r="A6" s="19" t="s">
        <v>7</v>
      </c>
      <c r="C6" s="35" t="s">
        <v>31</v>
      </c>
      <c r="D6" s="34"/>
      <c r="E6" s="56" t="s">
        <v>33</v>
      </c>
      <c r="F6" s="34"/>
      <c r="G6" s="56" t="s">
        <v>33</v>
      </c>
      <c r="H6" s="34"/>
      <c r="I6" s="58" t="s">
        <v>44</v>
      </c>
      <c r="J6" s="59"/>
      <c r="K6" s="49" t="s">
        <v>34</v>
      </c>
      <c r="L6" s="12"/>
      <c r="M6" s="52"/>
      <c r="N6" s="5"/>
      <c r="O6" s="20">
        <v>0.1208423</v>
      </c>
      <c r="P6" s="21">
        <v>0.185862</v>
      </c>
      <c r="Q6" s="22">
        <v>0.28431970000000001</v>
      </c>
      <c r="R6" s="5"/>
      <c r="S6" s="20">
        <f>W6+AA6+AE6+AI6+AM6+AQ6+AU6+AY6+BC6+BG6+BK6+BO6+BS6+BW6+CA6+CE6+CI6+CM6+CQ6+CU6+CY6+DC6+DG6+DK6</f>
        <v>0.87915769999999982</v>
      </c>
      <c r="T6" s="23">
        <v>0.81413800000000003</v>
      </c>
      <c r="U6" s="48">
        <v>0.71568030000000005</v>
      </c>
      <c r="V6" s="5"/>
      <c r="W6" s="24">
        <v>0.21559220000000001</v>
      </c>
      <c r="X6" s="25">
        <v>0.24537490000000001</v>
      </c>
      <c r="Y6" s="22">
        <v>0.25709520000000002</v>
      </c>
      <c r="Z6" s="5"/>
      <c r="AA6" s="24">
        <v>2.2369999999999999E-4</v>
      </c>
      <c r="AB6" s="25">
        <v>9.1310000000000002E-4</v>
      </c>
      <c r="AC6" s="22">
        <v>5.7206000000000002E-3</v>
      </c>
      <c r="AD6" s="5"/>
      <c r="AE6" s="24">
        <v>0</v>
      </c>
      <c r="AF6" s="25">
        <v>0</v>
      </c>
      <c r="AG6" s="22">
        <v>0</v>
      </c>
      <c r="AH6" s="5"/>
      <c r="AI6" s="24">
        <v>3.1113999999999998E-3</v>
      </c>
      <c r="AJ6" s="25">
        <v>1.0822699999999999E-2</v>
      </c>
      <c r="AK6" s="22">
        <v>2.0558799999999999E-2</v>
      </c>
      <c r="AL6" s="5"/>
      <c r="AM6" s="24">
        <v>8.2907999999999992E-3</v>
      </c>
      <c r="AN6" s="25">
        <v>8.2907999999999992E-3</v>
      </c>
      <c r="AO6" s="22">
        <v>8.2907999999999992E-3</v>
      </c>
      <c r="AP6" s="5"/>
      <c r="AQ6" s="24">
        <v>3.0146999999999999E-3</v>
      </c>
      <c r="AR6" s="25">
        <v>3.0146999999999999E-3</v>
      </c>
      <c r="AS6" s="22">
        <v>3.0146999999999999E-3</v>
      </c>
      <c r="AT6" s="5"/>
      <c r="AU6" s="24">
        <v>2.19093E-2</v>
      </c>
      <c r="AV6" s="25">
        <v>2.19093E-2</v>
      </c>
      <c r="AW6" s="22">
        <v>2.19093E-2</v>
      </c>
      <c r="AX6" s="5"/>
      <c r="AY6" s="24">
        <v>1.3274000000000001E-3</v>
      </c>
      <c r="AZ6" s="25">
        <v>2.3911000000000002E-3</v>
      </c>
      <c r="BA6" s="22">
        <v>2.6194E-3</v>
      </c>
      <c r="BB6" s="5"/>
      <c r="BC6" s="24">
        <v>2.4283999999999998E-3</v>
      </c>
      <c r="BD6" s="25">
        <v>2.4283999999999998E-3</v>
      </c>
      <c r="BE6" s="22">
        <v>2.4283999999999998E-3</v>
      </c>
      <c r="BF6" s="5"/>
      <c r="BG6" s="24">
        <v>0</v>
      </c>
      <c r="BH6" s="25">
        <v>1.4296000000000001E-3</v>
      </c>
      <c r="BI6" s="22">
        <v>1.4296000000000001E-3</v>
      </c>
      <c r="BJ6" s="5"/>
      <c r="BK6" s="24">
        <v>5.9860000000000002E-4</v>
      </c>
      <c r="BL6" s="25">
        <v>1.0699800000000001E-2</v>
      </c>
      <c r="BM6" s="22">
        <v>6.0544500000000001E-2</v>
      </c>
      <c r="BO6" s="24">
        <v>6.4619999999999999E-4</v>
      </c>
      <c r="BP6" s="25">
        <v>6.8429999999999999E-4</v>
      </c>
      <c r="BQ6" s="22">
        <v>7.2139999999999997E-4</v>
      </c>
      <c r="BR6" s="36"/>
      <c r="BS6" s="24">
        <v>0</v>
      </c>
      <c r="BT6" s="25">
        <v>1.5460000000000001E-3</v>
      </c>
      <c r="BU6" s="22">
        <v>1.5460000000000001E-3</v>
      </c>
      <c r="BV6" s="36"/>
      <c r="BW6" s="24">
        <v>1.2850000000000001E-4</v>
      </c>
      <c r="BX6" s="25">
        <v>7.2539999999999996E-4</v>
      </c>
      <c r="BY6" s="22">
        <v>7.2539999999999996E-4</v>
      </c>
      <c r="BZ6" s="36"/>
      <c r="CA6" s="24">
        <v>7.4850000000000003E-4</v>
      </c>
      <c r="CB6" s="25">
        <v>8.8970999999999998E-3</v>
      </c>
      <c r="CC6" s="22">
        <v>8.8970999999999998E-3</v>
      </c>
      <c r="CD6" s="36"/>
      <c r="CE6" s="24">
        <v>1.2321999999999999E-3</v>
      </c>
      <c r="CF6" s="25">
        <v>1.9302E-3</v>
      </c>
      <c r="CG6" s="22">
        <v>2.0698000000000001E-3</v>
      </c>
      <c r="CH6" s="36"/>
      <c r="CI6" s="24">
        <v>6.9470400000000002E-2</v>
      </c>
      <c r="CJ6" s="25">
        <v>8.5417999999999994E-2</v>
      </c>
      <c r="CK6" s="22">
        <v>8.98674E-2</v>
      </c>
      <c r="CM6" s="24">
        <v>1.2799999999999999E-5</v>
      </c>
      <c r="CN6" s="25">
        <v>2.1399999999999998E-5</v>
      </c>
      <c r="CO6" s="22">
        <v>2.1399999999999998E-5</v>
      </c>
      <c r="CQ6" s="24">
        <v>0</v>
      </c>
      <c r="CR6" s="25">
        <v>0</v>
      </c>
      <c r="CS6" s="22">
        <v>0</v>
      </c>
      <c r="CU6" s="24">
        <v>3.1153999999999999E-3</v>
      </c>
      <c r="CV6" s="25">
        <v>1.3580999999999999E-2</v>
      </c>
      <c r="CW6" s="22">
        <v>2.1408300000000002E-2</v>
      </c>
      <c r="CY6" s="24">
        <v>4.1999999999999998E-5</v>
      </c>
      <c r="CZ6" s="25">
        <v>4.1999999999999998E-5</v>
      </c>
      <c r="DA6" s="22">
        <v>4.1999999999999998E-5</v>
      </c>
      <c r="DC6" s="24">
        <v>2.5592899999999998E-2</v>
      </c>
      <c r="DD6" s="25">
        <v>6.4054600000000003E-2</v>
      </c>
      <c r="DE6" s="22">
        <v>0.18643409999999999</v>
      </c>
      <c r="DG6" s="24">
        <v>1.4335000000000001E-3</v>
      </c>
      <c r="DH6" s="25">
        <v>1.4335000000000001E-3</v>
      </c>
      <c r="DI6" s="22">
        <v>1.4335000000000001E-3</v>
      </c>
      <c r="DK6" s="24">
        <v>0.5202388</v>
      </c>
      <c r="DL6" s="25">
        <v>0.32852999999999999</v>
      </c>
      <c r="DM6" s="22">
        <v>1.8902700000000001E-2</v>
      </c>
      <c r="DO6" s="24"/>
      <c r="DP6" s="25"/>
      <c r="DQ6" s="22"/>
    </row>
    <row r="7" spans="1:127" s="8" customFormat="1" x14ac:dyDescent="0.2">
      <c r="A7" s="19"/>
      <c r="C7" s="35"/>
      <c r="D7" s="12"/>
      <c r="E7" s="42" t="s">
        <v>37</v>
      </c>
      <c r="F7" s="43"/>
      <c r="G7" s="42" t="s">
        <v>36</v>
      </c>
      <c r="H7" s="12"/>
      <c r="I7" s="60" t="s">
        <v>43</v>
      </c>
      <c r="J7" s="60"/>
      <c r="K7" s="51"/>
      <c r="L7" s="12"/>
      <c r="M7" s="52"/>
      <c r="N7" s="5"/>
      <c r="O7" s="20"/>
      <c r="P7" s="21">
        <v>0.31598660000000001</v>
      </c>
      <c r="Q7" s="22">
        <v>0.38856800000000002</v>
      </c>
      <c r="R7" s="5"/>
      <c r="S7" s="20"/>
      <c r="T7" s="23">
        <v>0.68401339999999999</v>
      </c>
      <c r="U7" s="48">
        <f>Y7+AC7+AG7+AK7+AO7+AS7+AW7+BA7+BE7+BI7+BM7+BQ7+BU7+BY7+CC7+CG7+CK7+CO7+CS7+CW7+DA7+DE7+DI7+DM7</f>
        <v>0.61143199999999986</v>
      </c>
      <c r="V7" s="5"/>
      <c r="W7" s="24"/>
      <c r="X7" s="25">
        <v>0.2446662</v>
      </c>
      <c r="Y7" s="22">
        <v>0.30086550000000001</v>
      </c>
      <c r="Z7" s="5"/>
      <c r="AA7" s="24"/>
      <c r="AB7" s="25">
        <v>5.6928999999999999E-3</v>
      </c>
      <c r="AC7" s="22">
        <v>7.0004999999999998E-3</v>
      </c>
      <c r="AD7" s="5"/>
      <c r="AE7" s="24"/>
      <c r="AF7" s="25">
        <v>7.5779999999999999E-4</v>
      </c>
      <c r="AG7" s="22">
        <v>9.3179999999999999E-4</v>
      </c>
      <c r="AH7" s="5"/>
      <c r="AI7" s="24"/>
      <c r="AJ7" s="25">
        <v>2.00556E-2</v>
      </c>
      <c r="AK7" s="22">
        <v>2.4662400000000001E-2</v>
      </c>
      <c r="AL7" s="5"/>
      <c r="AM7" s="24"/>
      <c r="AN7" s="25">
        <v>7.8899999999999994E-3</v>
      </c>
      <c r="AO7" s="22">
        <v>9.7023000000000005E-3</v>
      </c>
      <c r="AP7" s="5"/>
      <c r="AQ7" s="24"/>
      <c r="AR7" s="25">
        <v>2.8689000000000002E-3</v>
      </c>
      <c r="AS7" s="22">
        <v>3.5279E-3</v>
      </c>
      <c r="AT7" s="5"/>
      <c r="AU7" s="24"/>
      <c r="AV7" s="25">
        <v>2.0850199999999999E-2</v>
      </c>
      <c r="AW7" s="22">
        <v>2.56394E-2</v>
      </c>
      <c r="AX7" s="5"/>
      <c r="AY7" s="24"/>
      <c r="AZ7" s="25">
        <v>2.8801E-3</v>
      </c>
      <c r="BA7" s="22">
        <v>3.5417000000000001E-3</v>
      </c>
      <c r="BB7" s="5"/>
      <c r="BC7" s="24"/>
      <c r="BD7" s="25">
        <v>2.3110000000000001E-3</v>
      </c>
      <c r="BE7" s="22">
        <v>2.8417999999999998E-3</v>
      </c>
      <c r="BF7" s="5"/>
      <c r="BG7" s="24"/>
      <c r="BH7" s="25">
        <v>1.3604999999999999E-3</v>
      </c>
      <c r="BI7" s="22">
        <v>1.673E-3</v>
      </c>
      <c r="BJ7" s="5"/>
      <c r="BK7" s="24"/>
      <c r="BL7" s="25">
        <v>6.70848E-2</v>
      </c>
      <c r="BM7" s="22">
        <v>8.2493999999999998E-2</v>
      </c>
      <c r="BO7" s="24"/>
      <c r="BP7" s="25">
        <v>7.0949999999999995E-4</v>
      </c>
      <c r="BQ7" s="22">
        <v>8.7239999999999996E-4</v>
      </c>
      <c r="BR7" s="36"/>
      <c r="BS7" s="24"/>
      <c r="BT7" s="25">
        <v>1.4713E-3</v>
      </c>
      <c r="BU7" s="22">
        <v>1.8092E-3</v>
      </c>
      <c r="BV7" s="36"/>
      <c r="BW7" s="24"/>
      <c r="BX7" s="25">
        <v>6.9039999999999998E-4</v>
      </c>
      <c r="BY7" s="22">
        <v>8.4889999999999998E-4</v>
      </c>
      <c r="BZ7" s="36"/>
      <c r="CA7" s="24"/>
      <c r="CB7" s="25">
        <v>8.4670000000000006E-3</v>
      </c>
      <c r="CC7" s="22">
        <v>1.04119E-2</v>
      </c>
      <c r="CD7" s="36"/>
      <c r="CE7" s="24"/>
      <c r="CF7" s="25">
        <v>1.9697E-3</v>
      </c>
      <c r="CG7" s="22">
        <v>2.4221999999999998E-3</v>
      </c>
      <c r="CH7" s="36"/>
      <c r="CI7" s="24"/>
      <c r="CJ7" s="25">
        <v>8.5522799999999996E-2</v>
      </c>
      <c r="CK7" s="22">
        <v>0.1051672</v>
      </c>
      <c r="CM7" s="24"/>
      <c r="CN7" s="25">
        <v>2.0400000000000001E-5</v>
      </c>
      <c r="CO7" s="22">
        <v>2.51E-5</v>
      </c>
      <c r="CQ7" s="24"/>
      <c r="CR7" s="25">
        <v>1.4689999999999999E-4</v>
      </c>
      <c r="CS7" s="22">
        <v>1.806E-4</v>
      </c>
      <c r="CU7" s="24"/>
      <c r="CV7" s="25">
        <v>2.04014E-2</v>
      </c>
      <c r="CW7" s="22">
        <v>2.5087600000000002E-2</v>
      </c>
      <c r="CY7" s="24"/>
      <c r="CZ7" s="25">
        <v>4.0000000000000003E-5</v>
      </c>
      <c r="DA7" s="22">
        <v>4.9100000000000001E-5</v>
      </c>
      <c r="DC7" s="24"/>
      <c r="DD7" s="25">
        <v>0.18679209999999999</v>
      </c>
      <c r="DE7" s="22"/>
      <c r="DG7" s="24"/>
      <c r="DH7" s="25">
        <v>1.3642000000000001E-3</v>
      </c>
      <c r="DI7" s="22">
        <v>1.6775E-3</v>
      </c>
      <c r="DK7" s="24"/>
      <c r="DL7" s="25" t="s">
        <v>42</v>
      </c>
      <c r="DM7" s="22"/>
      <c r="DO7" s="24"/>
      <c r="DP7" s="25" t="s">
        <v>40</v>
      </c>
      <c r="DQ7" s="22"/>
    </row>
    <row r="8" spans="1:127" x14ac:dyDescent="0.2">
      <c r="A8" s="26"/>
      <c r="C8" s="27" t="s">
        <v>8</v>
      </c>
      <c r="D8" s="27" t="s">
        <v>9</v>
      </c>
      <c r="E8" s="27" t="s">
        <v>8</v>
      </c>
      <c r="F8" s="27" t="s">
        <v>9</v>
      </c>
      <c r="G8" s="27" t="s">
        <v>8</v>
      </c>
      <c r="H8" s="27" t="s">
        <v>9</v>
      </c>
      <c r="I8" s="27" t="s">
        <v>8</v>
      </c>
      <c r="J8" s="50" t="s">
        <v>9</v>
      </c>
      <c r="K8" s="27" t="s">
        <v>8</v>
      </c>
      <c r="L8" s="50" t="s">
        <v>9</v>
      </c>
      <c r="M8" s="27" t="s">
        <v>10</v>
      </c>
      <c r="O8" s="27" t="s">
        <v>8</v>
      </c>
      <c r="P8" s="27" t="s">
        <v>9</v>
      </c>
      <c r="Q8" s="27" t="s">
        <v>10</v>
      </c>
      <c r="S8" s="27" t="s">
        <v>8</v>
      </c>
      <c r="T8" s="27" t="s">
        <v>9</v>
      </c>
      <c r="U8" s="27" t="s">
        <v>10</v>
      </c>
      <c r="W8" s="28" t="s">
        <v>8</v>
      </c>
      <c r="X8" s="28" t="s">
        <v>9</v>
      </c>
      <c r="Y8" s="28" t="s">
        <v>10</v>
      </c>
      <c r="AA8" s="28" t="s">
        <v>8</v>
      </c>
      <c r="AB8" s="28" t="s">
        <v>9</v>
      </c>
      <c r="AC8" s="28" t="s">
        <v>10</v>
      </c>
      <c r="AE8" s="28" t="s">
        <v>8</v>
      </c>
      <c r="AF8" s="28" t="s">
        <v>9</v>
      </c>
      <c r="AG8" s="28" t="s">
        <v>10</v>
      </c>
      <c r="AI8" s="28" t="s">
        <v>8</v>
      </c>
      <c r="AJ8" s="28" t="s">
        <v>9</v>
      </c>
      <c r="AK8" s="28" t="s">
        <v>10</v>
      </c>
      <c r="AM8" s="28" t="s">
        <v>8</v>
      </c>
      <c r="AN8" s="28" t="s">
        <v>9</v>
      </c>
      <c r="AO8" s="28" t="s">
        <v>10</v>
      </c>
      <c r="AQ8" s="28" t="s">
        <v>8</v>
      </c>
      <c r="AR8" s="28" t="s">
        <v>9</v>
      </c>
      <c r="AS8" s="28" t="s">
        <v>10</v>
      </c>
      <c r="AU8" s="28" t="s">
        <v>8</v>
      </c>
      <c r="AV8" s="28" t="s">
        <v>9</v>
      </c>
      <c r="AW8" s="28" t="s">
        <v>10</v>
      </c>
      <c r="AY8" s="28" t="s">
        <v>8</v>
      </c>
      <c r="AZ8" s="28" t="s">
        <v>9</v>
      </c>
      <c r="BA8" s="28" t="s">
        <v>10</v>
      </c>
      <c r="BC8" s="28" t="s">
        <v>8</v>
      </c>
      <c r="BD8" s="28" t="s">
        <v>9</v>
      </c>
      <c r="BE8" s="28" t="s">
        <v>10</v>
      </c>
      <c r="BG8" s="28" t="s">
        <v>8</v>
      </c>
      <c r="BH8" s="28" t="s">
        <v>9</v>
      </c>
      <c r="BI8" s="28" t="s">
        <v>10</v>
      </c>
      <c r="BK8" s="28" t="s">
        <v>8</v>
      </c>
      <c r="BL8" s="28" t="s">
        <v>9</v>
      </c>
      <c r="BM8" s="28" t="s">
        <v>10</v>
      </c>
      <c r="BO8" s="28" t="s">
        <v>8</v>
      </c>
      <c r="BP8" s="28" t="s">
        <v>9</v>
      </c>
      <c r="BQ8" s="28" t="s">
        <v>10</v>
      </c>
      <c r="BR8" s="29"/>
      <c r="BS8" s="28" t="s">
        <v>8</v>
      </c>
      <c r="BT8" s="28" t="s">
        <v>9</v>
      </c>
      <c r="BU8" s="28" t="s">
        <v>10</v>
      </c>
      <c r="BV8" s="29"/>
      <c r="BW8" s="28" t="s">
        <v>8</v>
      </c>
      <c r="BX8" s="28" t="s">
        <v>9</v>
      </c>
      <c r="BY8" s="28" t="s">
        <v>10</v>
      </c>
      <c r="BZ8" s="29"/>
      <c r="CA8" s="28" t="s">
        <v>8</v>
      </c>
      <c r="CB8" s="28" t="s">
        <v>9</v>
      </c>
      <c r="CC8" s="28" t="s">
        <v>10</v>
      </c>
      <c r="CD8" s="29"/>
      <c r="CE8" s="28" t="s">
        <v>8</v>
      </c>
      <c r="CF8" s="28" t="s">
        <v>9</v>
      </c>
      <c r="CG8" s="28" t="s">
        <v>10</v>
      </c>
      <c r="CH8" s="29"/>
      <c r="CI8" s="28" t="s">
        <v>8</v>
      </c>
      <c r="CJ8" s="28" t="s">
        <v>9</v>
      </c>
      <c r="CK8" s="28" t="s">
        <v>10</v>
      </c>
      <c r="CM8" s="28" t="s">
        <v>8</v>
      </c>
      <c r="CN8" s="28" t="s">
        <v>9</v>
      </c>
      <c r="CO8" s="28" t="s">
        <v>10</v>
      </c>
      <c r="CQ8" s="28" t="s">
        <v>8</v>
      </c>
      <c r="CR8" s="28" t="s">
        <v>9</v>
      </c>
      <c r="CS8" s="28" t="s">
        <v>10</v>
      </c>
      <c r="CU8" s="28" t="s">
        <v>8</v>
      </c>
      <c r="CV8" s="28" t="s">
        <v>9</v>
      </c>
      <c r="CW8" s="28" t="s">
        <v>10</v>
      </c>
      <c r="CY8" s="28" t="s">
        <v>8</v>
      </c>
      <c r="CZ8" s="28" t="s">
        <v>9</v>
      </c>
      <c r="DA8" s="28" t="s">
        <v>10</v>
      </c>
      <c r="DC8" s="28" t="s">
        <v>8</v>
      </c>
      <c r="DD8" s="28" t="s">
        <v>9</v>
      </c>
      <c r="DE8" s="28" t="s">
        <v>10</v>
      </c>
      <c r="DG8" s="28" t="s">
        <v>8</v>
      </c>
      <c r="DH8" s="28" t="s">
        <v>9</v>
      </c>
      <c r="DI8" s="28" t="s">
        <v>10</v>
      </c>
      <c r="DK8" s="28" t="s">
        <v>8</v>
      </c>
      <c r="DL8" s="28" t="s">
        <v>9</v>
      </c>
      <c r="DM8" s="28" t="s">
        <v>10</v>
      </c>
      <c r="DO8" s="28" t="s">
        <v>8</v>
      </c>
      <c r="DP8" s="28" t="s">
        <v>9</v>
      </c>
      <c r="DQ8" s="28" t="s">
        <v>10</v>
      </c>
    </row>
    <row r="9" spans="1:127" x14ac:dyDescent="0.2">
      <c r="A9" s="30">
        <v>41730</v>
      </c>
      <c r="B9" t="s">
        <v>11</v>
      </c>
      <c r="D9" s="3">
        <v>955072</v>
      </c>
      <c r="L9" s="3">
        <f t="shared" ref="L9:L28" si="0">D9+F9+H9</f>
        <v>955072</v>
      </c>
      <c r="M9" s="3">
        <f>K9+L9</f>
        <v>955072</v>
      </c>
      <c r="O9" s="37"/>
      <c r="P9" s="37">
        <v>0</v>
      </c>
      <c r="Q9" s="37">
        <f t="shared" ref="Q9:Q49" si="1">O9+P9</f>
        <v>0</v>
      </c>
      <c r="S9" s="5">
        <f>W9+AA9+AE9+AI9+AM9+AQ9+AU9+AY9+BC9+BG9+BK9+BO9+BS9+BW9+CA9+CE9+CI9+CM9+CQ9+CU9+CY9+DC9+DG9+DK9</f>
        <v>0</v>
      </c>
      <c r="T9" s="3">
        <f>X9+AB9+AF9+AJ9+AN9+AR9+AV9+AZ9+BD9+BH9+BL9+BP9+BT9+BX9+CB9+CF9+CJ9+CN9+CR9+CV9+CZ9+DD9+DH9+DL9</f>
        <v>955072</v>
      </c>
      <c r="U9" s="5">
        <f>S9+T9</f>
        <v>955072</v>
      </c>
      <c r="W9" s="37">
        <f>C9*$W$6</f>
        <v>0</v>
      </c>
      <c r="X9" s="37">
        <v>0</v>
      </c>
      <c r="Y9" s="37">
        <f t="shared" ref="Y9:Y49" si="2">W9+X9</f>
        <v>0</v>
      </c>
      <c r="AA9" s="37">
        <f>C9*$AA$6</f>
        <v>0</v>
      </c>
      <c r="AB9" s="37">
        <v>0</v>
      </c>
      <c r="AC9" s="37">
        <f>AA9+AB9</f>
        <v>0</v>
      </c>
      <c r="AE9" s="5">
        <v>0</v>
      </c>
      <c r="AF9" s="5">
        <v>0</v>
      </c>
      <c r="AG9" s="5">
        <f>AE9+AF9</f>
        <v>0</v>
      </c>
      <c r="AI9" s="5">
        <v>0</v>
      </c>
      <c r="AJ9" s="5">
        <v>0</v>
      </c>
      <c r="AK9" s="5">
        <f>AI9+AJ9</f>
        <v>0</v>
      </c>
      <c r="AM9" s="5">
        <v>0</v>
      </c>
      <c r="AN9" s="5">
        <v>0</v>
      </c>
      <c r="AO9" s="5">
        <f>AM9+AN9</f>
        <v>0</v>
      </c>
      <c r="AQ9" s="5">
        <f>C9*$AQ$6</f>
        <v>0</v>
      </c>
      <c r="AR9" s="5">
        <v>0</v>
      </c>
      <c r="AS9" s="5">
        <f>AQ9+AR9</f>
        <v>0</v>
      </c>
      <c r="AU9" s="5">
        <v>0</v>
      </c>
      <c r="AV9" s="5">
        <v>0</v>
      </c>
      <c r="AW9" s="5">
        <f>AU9+AV9</f>
        <v>0</v>
      </c>
      <c r="AY9" s="5">
        <v>0</v>
      </c>
      <c r="AZ9" s="5">
        <v>0</v>
      </c>
      <c r="BA9" s="5">
        <f>AY9+AZ9</f>
        <v>0</v>
      </c>
      <c r="BC9" s="5">
        <f>C9*$BC$6</f>
        <v>0</v>
      </c>
      <c r="BD9" s="5">
        <v>0</v>
      </c>
      <c r="BE9" s="5">
        <f>BC9+BD9</f>
        <v>0</v>
      </c>
      <c r="BG9" s="5">
        <v>0</v>
      </c>
      <c r="BH9" s="5">
        <v>0</v>
      </c>
      <c r="BI9" s="5">
        <f>BG9+BH9</f>
        <v>0</v>
      </c>
      <c r="BK9" s="5">
        <f>C9*$BK$6</f>
        <v>0</v>
      </c>
      <c r="BL9" s="5">
        <v>0</v>
      </c>
      <c r="BM9" s="5">
        <f>BK9+BL9</f>
        <v>0</v>
      </c>
      <c r="BN9" s="5"/>
      <c r="BO9" s="37">
        <f>C9*$BO$6</f>
        <v>0</v>
      </c>
      <c r="BP9" s="37">
        <v>0</v>
      </c>
      <c r="BQ9" s="37">
        <f>BO9+BP9</f>
        <v>0</v>
      </c>
      <c r="BR9" s="5"/>
      <c r="BS9" s="37">
        <v>0</v>
      </c>
      <c r="BT9" s="37">
        <v>0</v>
      </c>
      <c r="BU9" s="37">
        <f>BS9+BT9</f>
        <v>0</v>
      </c>
      <c r="BV9" s="5"/>
      <c r="BW9" s="37">
        <v>0</v>
      </c>
      <c r="BX9" s="37">
        <v>0</v>
      </c>
      <c r="BY9" s="37">
        <f>BW9+BX9</f>
        <v>0</v>
      </c>
      <c r="BZ9" s="5"/>
      <c r="CA9" s="37">
        <v>0</v>
      </c>
      <c r="CB9" s="37">
        <v>0</v>
      </c>
      <c r="CC9" s="37">
        <f>CA9+CB9</f>
        <v>0</v>
      </c>
      <c r="CD9" s="5"/>
      <c r="CE9" s="37">
        <v>0</v>
      </c>
      <c r="CF9" s="37">
        <v>0</v>
      </c>
      <c r="CG9" s="37">
        <f>CE9+CF9</f>
        <v>0</v>
      </c>
      <c r="CH9" s="5"/>
      <c r="CI9" s="37">
        <f>C9*$CI$6</f>
        <v>0</v>
      </c>
      <c r="CJ9" s="37">
        <v>0</v>
      </c>
      <c r="CK9" s="37">
        <f t="shared" ref="CK9:CK49" si="3">CI9+CJ9</f>
        <v>0</v>
      </c>
      <c r="CL9" s="5"/>
      <c r="CM9" s="37">
        <v>0</v>
      </c>
      <c r="CN9" s="37">
        <v>0</v>
      </c>
      <c r="CO9" s="37">
        <f t="shared" ref="CO9:CO49" si="4">CM9+CN9</f>
        <v>0</v>
      </c>
      <c r="CP9" s="5"/>
      <c r="CQ9" s="37">
        <v>0</v>
      </c>
      <c r="CR9" s="37">
        <v>0</v>
      </c>
      <c r="CS9" s="37">
        <f t="shared" ref="CS9:CS49" si="5">CQ9+CR9</f>
        <v>0</v>
      </c>
      <c r="CT9" s="5"/>
      <c r="CU9" s="37">
        <f>C9*$CU$6</f>
        <v>0</v>
      </c>
      <c r="CV9" s="37">
        <v>0</v>
      </c>
      <c r="CW9" s="37">
        <f>CU9+CV9</f>
        <v>0</v>
      </c>
      <c r="CX9" s="5"/>
      <c r="CY9" s="37">
        <f>C9*$CY$6</f>
        <v>0</v>
      </c>
      <c r="CZ9" s="37">
        <v>0</v>
      </c>
      <c r="DA9" s="37">
        <f>CY9+CZ9</f>
        <v>0</v>
      </c>
      <c r="DB9" s="5"/>
      <c r="DC9" s="37">
        <f>C9*$DC$6</f>
        <v>0</v>
      </c>
      <c r="DD9" s="37">
        <v>0</v>
      </c>
      <c r="DE9" s="37">
        <f>DC9+DD9</f>
        <v>0</v>
      </c>
      <c r="DF9" s="5"/>
      <c r="DG9" s="37">
        <f>C9*$DG$6</f>
        <v>0</v>
      </c>
      <c r="DH9" s="37">
        <v>0</v>
      </c>
      <c r="DI9" s="37">
        <f>DG9+DH9</f>
        <v>0</v>
      </c>
      <c r="DJ9" s="5"/>
      <c r="DK9" s="37">
        <v>0</v>
      </c>
      <c r="DL9" s="37">
        <v>955072</v>
      </c>
      <c r="DM9" s="37">
        <f>DK9+DL9</f>
        <v>955072</v>
      </c>
      <c r="DN9" s="5"/>
      <c r="DO9" s="37"/>
      <c r="DP9" s="37"/>
      <c r="DQ9" s="37">
        <f>DO9+DP9</f>
        <v>0</v>
      </c>
      <c r="DR9" s="5"/>
      <c r="DS9" s="5"/>
      <c r="DT9" s="5"/>
      <c r="DU9" s="5"/>
      <c r="DV9" s="5"/>
      <c r="DW9" s="5"/>
    </row>
    <row r="10" spans="1:127" x14ac:dyDescent="0.2">
      <c r="A10" s="30">
        <v>41913</v>
      </c>
      <c r="D10" s="3">
        <v>3069875</v>
      </c>
      <c r="L10" s="3">
        <f t="shared" si="0"/>
        <v>3069875</v>
      </c>
      <c r="M10" s="3">
        <f t="shared" ref="M10:M49" si="6">K10+L10</f>
        <v>3069875</v>
      </c>
      <c r="P10" s="5">
        <v>370971</v>
      </c>
      <c r="Q10" s="5">
        <f t="shared" si="1"/>
        <v>370971</v>
      </c>
      <c r="S10" s="5"/>
      <c r="T10" s="3">
        <f t="shared" ref="T10:T48" si="7">X10+AB10+AF10+AJ10+AN10+AR10+AV10+AZ10+BD10+BH10+BL10+BP10+BT10+BX10+CB10+CF10+CJ10+CN10+CR10+CV10+CZ10+DD10+DH10+DL10</f>
        <v>2698903.5541537302</v>
      </c>
      <c r="U10" s="5">
        <f t="shared" ref="U10:U49" si="8">S10+T10</f>
        <v>2698903.5541537302</v>
      </c>
      <c r="W10" s="5"/>
      <c r="X10" s="5">
        <f>D10*$W$6</f>
        <v>661841.10497500002</v>
      </c>
      <c r="Y10" s="5">
        <f t="shared" si="2"/>
        <v>661841.10497500002</v>
      </c>
      <c r="AB10" s="5">
        <f>D10*$AA$6</f>
        <v>686.73103749999996</v>
      </c>
      <c r="AC10" s="5">
        <f t="shared" ref="AC10:AC49" si="9">AA10+AB10</f>
        <v>686.73103749999996</v>
      </c>
      <c r="AF10" s="5">
        <v>0</v>
      </c>
      <c r="AG10" s="5">
        <f t="shared" ref="AG10:AG49" si="10">AE10+AF10</f>
        <v>0</v>
      </c>
      <c r="AJ10" s="5">
        <f>435290.85/2016928.72*44258</f>
        <v>9551.7021738378535</v>
      </c>
      <c r="AK10" s="5">
        <f t="shared" ref="AK10:AK49" si="11">AI10+AJ10</f>
        <v>9551.7021738378535</v>
      </c>
      <c r="AN10" s="5">
        <f>1159886.16/2016928.72*44258</f>
        <v>25451.688579891907</v>
      </c>
      <c r="AO10" s="5">
        <f t="shared" ref="AO10:AO49" si="12">AM10+AN10</f>
        <v>25451.688579891907</v>
      </c>
      <c r="AR10" s="5">
        <v>9254</v>
      </c>
      <c r="AS10" s="5">
        <f t="shared" ref="AS10:AS49" si="13">AQ10+AR10</f>
        <v>9254</v>
      </c>
      <c r="AV10" s="5">
        <f>D10*$AU$6</f>
        <v>67258.8123375</v>
      </c>
      <c r="AW10" s="5">
        <f t="shared" ref="AW10:AW49" si="14">AU10+AV10</f>
        <v>67258.8123375</v>
      </c>
      <c r="AY10" s="5"/>
      <c r="AZ10" s="5">
        <f>D10*$AY$6</f>
        <v>4074.9520750000001</v>
      </c>
      <c r="BA10" s="5">
        <f t="shared" ref="BA10:BA49" si="15">AY10+AZ10</f>
        <v>4074.9520750000001</v>
      </c>
      <c r="BC10" s="5"/>
      <c r="BD10" s="5">
        <f>D10*$BC$6</f>
        <v>7454.8844499999996</v>
      </c>
      <c r="BE10" s="5">
        <f t="shared" ref="BE10:BE49" si="16">BC10+BD10</f>
        <v>7454.8844499999996</v>
      </c>
      <c r="BG10" s="5"/>
      <c r="BH10" s="5">
        <v>0</v>
      </c>
      <c r="BI10" s="5">
        <f>BG10+BH10</f>
        <v>0</v>
      </c>
      <c r="BK10" s="5"/>
      <c r="BL10" s="5">
        <f>D10*$BK$6</f>
        <v>1837.6271750000001</v>
      </c>
      <c r="BM10" s="5">
        <f>BK10+BL10</f>
        <v>1837.6271750000001</v>
      </c>
      <c r="BN10" s="5"/>
      <c r="BO10" s="5"/>
      <c r="BP10" s="5">
        <f>D10*$BO$6</f>
        <v>1983.7532249999999</v>
      </c>
      <c r="BQ10" s="5">
        <f>BO10+BP10</f>
        <v>1983.7532249999999</v>
      </c>
      <c r="BR10" s="5"/>
      <c r="BS10" s="5"/>
      <c r="BT10" s="5">
        <v>0</v>
      </c>
      <c r="BU10" s="5">
        <f>BS10+BT10</f>
        <v>0</v>
      </c>
      <c r="BV10" s="5"/>
      <c r="BW10" s="5"/>
      <c r="BX10" s="5">
        <f>D10*$BW$6</f>
        <v>394.47893750000003</v>
      </c>
      <c r="BY10" s="5">
        <f>BW10+BX10</f>
        <v>394.47893750000003</v>
      </c>
      <c r="BZ10" s="5"/>
      <c r="CA10" s="5"/>
      <c r="CB10" s="5">
        <f>D10*$CA$6</f>
        <v>2297.8014375000002</v>
      </c>
      <c r="CC10" s="5">
        <f>CA10+CB10</f>
        <v>2297.8014375000002</v>
      </c>
      <c r="CD10" s="5"/>
      <c r="CE10" s="5"/>
      <c r="CF10" s="5">
        <f>D10*CE6</f>
        <v>3782.6999749999995</v>
      </c>
      <c r="CG10" s="5">
        <f>CE10+CF10</f>
        <v>3782.6999749999995</v>
      </c>
      <c r="CH10" s="5"/>
      <c r="CI10" s="5"/>
      <c r="CJ10" s="5">
        <f>D10*$CI$6</f>
        <v>213265.4442</v>
      </c>
      <c r="CK10" s="5">
        <f t="shared" si="3"/>
        <v>213265.4442</v>
      </c>
      <c r="CL10" s="5"/>
      <c r="CM10" s="5"/>
      <c r="CN10" s="5">
        <f>D10*$CM$6</f>
        <v>39.294399999999996</v>
      </c>
      <c r="CO10" s="5">
        <f t="shared" si="4"/>
        <v>39.294399999999996</v>
      </c>
      <c r="CP10" s="5"/>
      <c r="CQ10" s="5"/>
      <c r="CR10" s="5">
        <v>0</v>
      </c>
      <c r="CS10" s="5">
        <f t="shared" si="5"/>
        <v>0</v>
      </c>
      <c r="CT10" s="5"/>
      <c r="CU10" s="5"/>
      <c r="CV10" s="5">
        <f>D10*$CU$6</f>
        <v>9563.888574999999</v>
      </c>
      <c r="CW10" s="5">
        <f>CU10+CV10</f>
        <v>9563.888574999999</v>
      </c>
      <c r="CX10" s="5"/>
      <c r="CY10" s="5"/>
      <c r="CZ10" s="5">
        <f>D10*$CY$6</f>
        <v>128.93474999999998</v>
      </c>
      <c r="DA10" s="5">
        <f>CY10+CZ10</f>
        <v>128.93474999999998</v>
      </c>
      <c r="DB10" s="5"/>
      <c r="DC10" s="5"/>
      <c r="DD10" s="5">
        <f>D10*$DC$6</f>
        <v>78567.003887499988</v>
      </c>
      <c r="DE10" s="5">
        <f>DC10+DD10</f>
        <v>78567.003887499988</v>
      </c>
      <c r="DF10" s="5"/>
      <c r="DG10" s="5"/>
      <c r="DH10" s="5">
        <f>D10*$DG$6</f>
        <v>4400.6658125000004</v>
      </c>
      <c r="DI10" s="5">
        <f>DG10+DH10</f>
        <v>4400.6658125000004</v>
      </c>
      <c r="DJ10" s="5"/>
      <c r="DK10" s="5"/>
      <c r="DL10" s="5">
        <f>D10*$DK$6</f>
        <v>1597068.0861500001</v>
      </c>
      <c r="DM10" s="5">
        <f t="shared" ref="DM10:DM49" si="17">DK10+DL10</f>
        <v>1597068.0861500001</v>
      </c>
      <c r="DN10" s="5"/>
      <c r="DO10" s="5"/>
      <c r="DP10" s="5"/>
      <c r="DQ10" s="5">
        <f t="shared" ref="DQ10:DQ49" si="18">DO10+DP10</f>
        <v>0</v>
      </c>
      <c r="DR10" s="5"/>
      <c r="DS10" s="5"/>
      <c r="DT10" s="5"/>
      <c r="DU10" s="5"/>
      <c r="DV10" s="5"/>
      <c r="DW10" s="5"/>
    </row>
    <row r="11" spans="1:127" x14ac:dyDescent="0.2">
      <c r="A11" s="30">
        <v>42095</v>
      </c>
      <c r="C11" s="3">
        <v>4350000</v>
      </c>
      <c r="D11" s="3">
        <v>3069875</v>
      </c>
      <c r="K11" s="3">
        <f>C11+E11+G11</f>
        <v>4350000</v>
      </c>
      <c r="L11" s="3">
        <f t="shared" si="0"/>
        <v>3069875</v>
      </c>
      <c r="M11" s="3">
        <f t="shared" si="6"/>
        <v>7419875</v>
      </c>
      <c r="O11" s="5">
        <v>808500</v>
      </c>
      <c r="P11" s="5">
        <v>570573</v>
      </c>
      <c r="Q11" s="5">
        <f t="shared" si="1"/>
        <v>1379073</v>
      </c>
      <c r="S11" s="5">
        <f>W11+AA11+AE11+AI11+AM11+AQ11+AU11+AY11+BC11+BG11+BK11+BO11+BS11+BW11+CA11+CE11+CI11+CM11+CQ11+CU11+CY11+DC11+DG11+DK11</f>
        <v>3541500.3833374982</v>
      </c>
      <c r="T11" s="3">
        <f t="shared" si="7"/>
        <v>2499301.1252906118</v>
      </c>
      <c r="U11" s="5">
        <f t="shared" si="8"/>
        <v>6040801.5086281095</v>
      </c>
      <c r="W11" s="5">
        <f>C11*$X$6</f>
        <v>1067380.8149999999</v>
      </c>
      <c r="X11" s="5">
        <f>D11*$X$6</f>
        <v>753270.27113750007</v>
      </c>
      <c r="Y11" s="5">
        <f t="shared" si="2"/>
        <v>1820651.0861375001</v>
      </c>
      <c r="AA11" s="5">
        <f>C11*$AB$6</f>
        <v>3971.9850000000001</v>
      </c>
      <c r="AB11" s="5">
        <f>D11*$AB$6</f>
        <v>2803.1028624999999</v>
      </c>
      <c r="AC11" s="5">
        <f t="shared" si="9"/>
        <v>6775.0878625000005</v>
      </c>
      <c r="AE11" s="5">
        <v>0</v>
      </c>
      <c r="AF11" s="5">
        <v>0</v>
      </c>
      <c r="AG11" s="5">
        <f t="shared" si="10"/>
        <v>0</v>
      </c>
      <c r="AI11" s="5">
        <f>1514104.02/3095741.89*96258</f>
        <v>47079.062123347758</v>
      </c>
      <c r="AJ11" s="5">
        <f>1514104.02/3095741.89*67931</f>
        <v>33224.539976948785</v>
      </c>
      <c r="AK11" s="5">
        <f t="shared" si="11"/>
        <v>80303.602100296543</v>
      </c>
      <c r="AM11" s="5">
        <f>1159886.16/3095741.89*96258</f>
        <v>36065.12621414959</v>
      </c>
      <c r="AN11" s="5">
        <f>1159886.16/3095741.89*67931</f>
        <v>25451.807526162975</v>
      </c>
      <c r="AO11" s="5">
        <f t="shared" si="12"/>
        <v>61516.933740312568</v>
      </c>
      <c r="AQ11" s="5">
        <v>13114</v>
      </c>
      <c r="AR11" s="5">
        <v>9254</v>
      </c>
      <c r="AS11" s="5">
        <f t="shared" si="13"/>
        <v>22368</v>
      </c>
      <c r="AU11" s="5">
        <f>C11*$AV$6</f>
        <v>95305.455000000002</v>
      </c>
      <c r="AV11" s="5">
        <f>D11*$AV$6</f>
        <v>67258.8123375</v>
      </c>
      <c r="AW11" s="5">
        <f t="shared" si="14"/>
        <v>162564.2673375</v>
      </c>
      <c r="AY11" s="5">
        <f>C11*$AZ$6</f>
        <v>10401.285</v>
      </c>
      <c r="AZ11" s="5">
        <f>D11*$AZ$6</f>
        <v>7340.3781125000005</v>
      </c>
      <c r="BA11" s="5">
        <f t="shared" si="15"/>
        <v>17741.663112499999</v>
      </c>
      <c r="BC11" s="5">
        <f>C11*$BD$6</f>
        <v>10563.539999999999</v>
      </c>
      <c r="BD11" s="5">
        <f>D11*$BD$6</f>
        <v>7454.8844499999996</v>
      </c>
      <c r="BE11" s="5">
        <f t="shared" si="16"/>
        <v>18018.424449999999</v>
      </c>
      <c r="BG11" s="5">
        <f>C11*$BH$6</f>
        <v>6218.76</v>
      </c>
      <c r="BH11" s="5">
        <f>D11*$BH$6</f>
        <v>4388.6932999999999</v>
      </c>
      <c r="BI11" s="5">
        <f t="shared" ref="BI11:BI49" si="19">BG11+BH11</f>
        <v>10607.453300000001</v>
      </c>
      <c r="BK11" s="5">
        <f>C11*$BL$6</f>
        <v>46544.130000000005</v>
      </c>
      <c r="BL11" s="5">
        <f>D11*$BL$6</f>
        <v>32847.048524999998</v>
      </c>
      <c r="BM11" s="5">
        <f t="shared" ref="BM11:BM49" si="20">BK11+BL11</f>
        <v>79391.178524999996</v>
      </c>
      <c r="BN11" s="5"/>
      <c r="BO11" s="5">
        <f>C11*$BP$6</f>
        <v>2976.7049999999999</v>
      </c>
      <c r="BP11" s="5">
        <f>D11*$BP$6</f>
        <v>2100.7154624999998</v>
      </c>
      <c r="BQ11" s="5">
        <f t="shared" ref="BQ11:BQ49" si="21">BO11+BP11</f>
        <v>5077.4204625000002</v>
      </c>
      <c r="BR11" s="5"/>
      <c r="BS11" s="5">
        <f>C11*$BT$6</f>
        <v>6725.1</v>
      </c>
      <c r="BT11" s="5">
        <f>D11*$BT$6</f>
        <v>4746.02675</v>
      </c>
      <c r="BU11" s="5">
        <f t="shared" ref="BU11:BU49" si="22">BS11+BT11</f>
        <v>11471.126749999999</v>
      </c>
      <c r="BV11" s="5"/>
      <c r="BW11" s="5">
        <f>C11*$BX$6</f>
        <v>3155.49</v>
      </c>
      <c r="BX11" s="5">
        <f>D11*$BX$6</f>
        <v>2226.8873249999997</v>
      </c>
      <c r="BY11" s="5">
        <f t="shared" ref="BY11:BY49" si="23">BW11+BX11</f>
        <v>5382.3773249999995</v>
      </c>
      <c r="BZ11" s="5"/>
      <c r="CA11" s="5">
        <f>C11*$CB$6</f>
        <v>38702.385000000002</v>
      </c>
      <c r="CB11" s="5">
        <f>D11*$CB$6</f>
        <v>27312.984862499998</v>
      </c>
      <c r="CC11" s="5">
        <f t="shared" ref="CC11:CC49" si="24">CA11+CB11</f>
        <v>66015.369862499996</v>
      </c>
      <c r="CD11" s="5"/>
      <c r="CE11" s="5">
        <f>C11*$CF$6</f>
        <v>8396.369999999999</v>
      </c>
      <c r="CF11" s="5">
        <f>D11*$CF$6</f>
        <v>5925.4727249999996</v>
      </c>
      <c r="CG11" s="5">
        <f t="shared" ref="CG11:CG49" si="25">CE11+CF11</f>
        <v>14321.842724999999</v>
      </c>
      <c r="CH11" s="5"/>
      <c r="CI11" s="5">
        <f>C11*$CJ$6</f>
        <v>371568.3</v>
      </c>
      <c r="CJ11" s="5">
        <f>D11*$CJ$6</f>
        <v>262222.58275</v>
      </c>
      <c r="CK11" s="5">
        <f t="shared" si="3"/>
        <v>633790.88274999999</v>
      </c>
      <c r="CL11" s="5"/>
      <c r="CM11" s="5">
        <f>C11*$CN$6</f>
        <v>93.089999999999989</v>
      </c>
      <c r="CN11" s="5">
        <f>D11*$CN$6</f>
        <v>65.695324999999997</v>
      </c>
      <c r="CO11" s="5">
        <f t="shared" si="4"/>
        <v>158.785325</v>
      </c>
      <c r="CP11" s="5"/>
      <c r="CQ11" s="5">
        <v>0</v>
      </c>
      <c r="CR11" s="5">
        <v>0</v>
      </c>
      <c r="CS11" s="5">
        <f t="shared" si="5"/>
        <v>0</v>
      </c>
      <c r="CT11" s="5"/>
      <c r="CU11" s="5">
        <f>C11*$CV$6</f>
        <v>59077.35</v>
      </c>
      <c r="CV11" s="5">
        <f>D11*$CV$6</f>
        <v>41691.972374999998</v>
      </c>
      <c r="CW11" s="5">
        <f t="shared" ref="CW11:CW49" si="26">CU11+CV11</f>
        <v>100769.32237499999</v>
      </c>
      <c r="CX11" s="5"/>
      <c r="CY11" s="5">
        <f>C11*$CZ$6</f>
        <v>182.7</v>
      </c>
      <c r="CZ11" s="5">
        <f>D11*$CZ$6</f>
        <v>128.93474999999998</v>
      </c>
      <c r="DA11" s="5">
        <f t="shared" ref="DA11:DA49" si="27">CY11+CZ11</f>
        <v>311.63474999999994</v>
      </c>
      <c r="DB11" s="5"/>
      <c r="DC11" s="5">
        <f>C11*$DD$6</f>
        <v>278637.51</v>
      </c>
      <c r="DD11" s="5">
        <f>D11*$DD$6</f>
        <v>196639.61517500001</v>
      </c>
      <c r="DE11" s="5">
        <f t="shared" ref="DE11:DE49" si="28">DC11+DD11</f>
        <v>475277.12517500005</v>
      </c>
      <c r="DF11" s="5"/>
      <c r="DG11" s="5">
        <f>C11*$DH$6</f>
        <v>6235.7250000000004</v>
      </c>
      <c r="DH11" s="5">
        <f>D11*$DH$6</f>
        <v>4400.6658125000004</v>
      </c>
      <c r="DI11" s="5">
        <f t="shared" ref="DI11:DI49" si="29">DG11+DH11</f>
        <v>10636.390812500002</v>
      </c>
      <c r="DJ11" s="5"/>
      <c r="DK11" s="5">
        <f>C11*$DL$6</f>
        <v>1429105.5</v>
      </c>
      <c r="DL11" s="5">
        <f>D11*$DL$6</f>
        <v>1008546.0337499999</v>
      </c>
      <c r="DM11" s="5">
        <f t="shared" si="17"/>
        <v>2437651.5337499999</v>
      </c>
      <c r="DN11" s="5"/>
      <c r="DO11" s="5"/>
      <c r="DP11" s="5"/>
      <c r="DQ11" s="5">
        <f t="shared" si="18"/>
        <v>0</v>
      </c>
      <c r="DR11" s="5"/>
      <c r="DS11" s="5"/>
      <c r="DT11" s="5"/>
      <c r="DU11" s="5"/>
      <c r="DV11" s="5"/>
      <c r="DW11" s="5"/>
    </row>
    <row r="12" spans="1:127" x14ac:dyDescent="0.2">
      <c r="A12" s="30">
        <v>42278</v>
      </c>
      <c r="C12" s="41"/>
      <c r="D12" s="41">
        <v>2961125</v>
      </c>
      <c r="E12" s="41"/>
      <c r="F12" s="41"/>
      <c r="G12" s="41"/>
      <c r="H12" s="41"/>
      <c r="I12" s="41"/>
      <c r="J12" s="41"/>
      <c r="K12" s="41"/>
      <c r="L12" s="41">
        <f t="shared" si="0"/>
        <v>2961125</v>
      </c>
      <c r="M12" s="41">
        <f t="shared" si="6"/>
        <v>2961125</v>
      </c>
      <c r="O12" s="38"/>
      <c r="P12" s="38">
        <v>841906</v>
      </c>
      <c r="Q12" s="38">
        <f t="shared" si="1"/>
        <v>841906</v>
      </c>
      <c r="S12" s="38"/>
      <c r="T12" s="41">
        <f t="shared" si="7"/>
        <v>2119218.9491125001</v>
      </c>
      <c r="U12" s="38">
        <f t="shared" si="8"/>
        <v>2119218.9491125001</v>
      </c>
      <c r="W12" s="38"/>
      <c r="X12" s="38">
        <f>D12*$Y$6</f>
        <v>761291.02410000004</v>
      </c>
      <c r="Y12" s="38">
        <f t="shared" si="2"/>
        <v>761291.02410000004</v>
      </c>
      <c r="AA12" s="38"/>
      <c r="AB12" s="38">
        <f>D12*$AC$6</f>
        <v>16939.411674999999</v>
      </c>
      <c r="AC12" s="38">
        <f t="shared" si="9"/>
        <v>16939.411674999999</v>
      </c>
      <c r="AE12" s="38"/>
      <c r="AF12" s="38">
        <v>0</v>
      </c>
      <c r="AG12" s="38">
        <f t="shared" si="10"/>
        <v>0</v>
      </c>
      <c r="AI12" s="38"/>
      <c r="AJ12" s="38">
        <v>60877</v>
      </c>
      <c r="AK12" s="38">
        <f t="shared" si="11"/>
        <v>60877</v>
      </c>
      <c r="AM12" s="38"/>
      <c r="AN12" s="38">
        <v>24550</v>
      </c>
      <c r="AO12" s="38">
        <f t="shared" si="12"/>
        <v>24550</v>
      </c>
      <c r="AQ12" s="38"/>
      <c r="AR12" s="38">
        <v>8927</v>
      </c>
      <c r="AS12" s="38">
        <f t="shared" si="13"/>
        <v>8927</v>
      </c>
      <c r="AU12" s="38"/>
      <c r="AV12" s="38">
        <f>D12*$AW$6</f>
        <v>64876.175962499998</v>
      </c>
      <c r="AW12" s="38">
        <f t="shared" si="14"/>
        <v>64876.175962499998</v>
      </c>
      <c r="AY12" s="38"/>
      <c r="AZ12" s="38">
        <f>D12*$BA$6</f>
        <v>7756.370825</v>
      </c>
      <c r="BA12" s="38">
        <f t="shared" si="15"/>
        <v>7756.370825</v>
      </c>
      <c r="BC12" s="38"/>
      <c r="BD12" s="38">
        <f>D12*$BE$6</f>
        <v>7190.7959499999997</v>
      </c>
      <c r="BE12" s="38">
        <f t="shared" si="16"/>
        <v>7190.7959499999997</v>
      </c>
      <c r="BG12" s="38"/>
      <c r="BH12" s="38">
        <f>D12*BI6</f>
        <v>4233.2242999999999</v>
      </c>
      <c r="BI12" s="38">
        <f t="shared" si="19"/>
        <v>4233.2242999999999</v>
      </c>
      <c r="BK12" s="38"/>
      <c r="BL12" s="38">
        <f>D12*$BM$6</f>
        <v>179279.8325625</v>
      </c>
      <c r="BM12" s="38">
        <f t="shared" si="20"/>
        <v>179279.8325625</v>
      </c>
      <c r="BN12" s="5"/>
      <c r="BO12" s="38"/>
      <c r="BP12" s="38">
        <f>D12*$BQ$6</f>
        <v>2136.1555749999998</v>
      </c>
      <c r="BQ12" s="38">
        <f t="shared" si="21"/>
        <v>2136.1555749999998</v>
      </c>
      <c r="BR12" s="5"/>
      <c r="BS12" s="38"/>
      <c r="BT12" s="38">
        <f>D12*BU6</f>
        <v>4577.8992500000004</v>
      </c>
      <c r="BU12" s="38">
        <f t="shared" si="22"/>
        <v>4577.8992500000004</v>
      </c>
      <c r="BV12" s="5"/>
      <c r="BW12" s="38"/>
      <c r="BX12" s="38">
        <f>D12*$BY$6</f>
        <v>2148.0000749999999</v>
      </c>
      <c r="BY12" s="38">
        <f t="shared" si="23"/>
        <v>2148.0000749999999</v>
      </c>
      <c r="BZ12" s="5"/>
      <c r="CA12" s="38"/>
      <c r="CB12" s="38">
        <f>D12*$CC$6</f>
        <v>26345.4252375</v>
      </c>
      <c r="CC12" s="38">
        <f t="shared" si="24"/>
        <v>26345.4252375</v>
      </c>
      <c r="CD12" s="5"/>
      <c r="CE12" s="38"/>
      <c r="CF12" s="38">
        <f>D12*$CG$6</f>
        <v>6128.9365250000001</v>
      </c>
      <c r="CG12" s="38">
        <f t="shared" si="25"/>
        <v>6128.9365250000001</v>
      </c>
      <c r="CH12" s="5"/>
      <c r="CI12" s="38"/>
      <c r="CJ12" s="38">
        <f>D12*$CK$6</f>
        <v>266108.60482499999</v>
      </c>
      <c r="CK12" s="38">
        <f t="shared" si="3"/>
        <v>266108.60482499999</v>
      </c>
      <c r="CL12" s="5"/>
      <c r="CM12" s="38"/>
      <c r="CN12" s="38">
        <f>D12*$CO$6</f>
        <v>63.368074999999997</v>
      </c>
      <c r="CO12" s="38">
        <f t="shared" si="4"/>
        <v>63.368074999999997</v>
      </c>
      <c r="CP12" s="5"/>
      <c r="CQ12" s="38"/>
      <c r="CR12" s="38">
        <v>0</v>
      </c>
      <c r="CS12" s="38">
        <f t="shared" si="5"/>
        <v>0</v>
      </c>
      <c r="CT12" s="5"/>
      <c r="CU12" s="38"/>
      <c r="CV12" s="38">
        <f>D12*$CW$6</f>
        <v>63392.652337500003</v>
      </c>
      <c r="CW12" s="38">
        <f t="shared" si="26"/>
        <v>63392.652337500003</v>
      </c>
      <c r="CX12" s="5"/>
      <c r="CY12" s="38"/>
      <c r="CZ12" s="38">
        <f>D12*$DA$6</f>
        <v>124.36725</v>
      </c>
      <c r="DA12" s="38">
        <f t="shared" si="27"/>
        <v>124.36725</v>
      </c>
      <c r="DB12" s="5"/>
      <c r="DC12" s="38"/>
      <c r="DD12" s="38">
        <f>D12*$DE$6</f>
        <v>552054.67436249997</v>
      </c>
      <c r="DE12" s="38">
        <f t="shared" si="28"/>
        <v>552054.67436249997</v>
      </c>
      <c r="DF12" s="5"/>
      <c r="DG12" s="38"/>
      <c r="DH12" s="38">
        <f>D12*$DI$6</f>
        <v>4244.7726874999998</v>
      </c>
      <c r="DI12" s="38">
        <f t="shared" si="29"/>
        <v>4244.7726874999998</v>
      </c>
      <c r="DJ12" s="5"/>
      <c r="DK12" s="38"/>
      <c r="DL12" s="38">
        <f>D12*$DM$6</f>
        <v>55973.257537500001</v>
      </c>
      <c r="DM12" s="38">
        <f t="shared" si="17"/>
        <v>55973.257537500001</v>
      </c>
      <c r="DN12" s="5"/>
      <c r="DO12" s="38"/>
      <c r="DP12" s="38"/>
      <c r="DQ12" s="38">
        <f t="shared" si="18"/>
        <v>0</v>
      </c>
      <c r="DR12" s="5"/>
      <c r="DS12" s="5"/>
      <c r="DT12" s="5"/>
      <c r="DU12" s="5"/>
      <c r="DV12" s="5"/>
      <c r="DW12" s="5"/>
    </row>
    <row r="13" spans="1:127" x14ac:dyDescent="0.2">
      <c r="A13" s="30">
        <v>42461</v>
      </c>
      <c r="C13" s="3">
        <v>4570000</v>
      </c>
      <c r="D13" s="3">
        <v>2961125</v>
      </c>
      <c r="K13" s="3">
        <f>C13+E13+G13</f>
        <v>4570000</v>
      </c>
      <c r="L13" s="3">
        <f t="shared" si="0"/>
        <v>2961125</v>
      </c>
      <c r="M13" s="3">
        <f t="shared" si="6"/>
        <v>7531125</v>
      </c>
      <c r="O13" s="5">
        <v>1444059</v>
      </c>
      <c r="P13" s="5">
        <v>935676</v>
      </c>
      <c r="Q13" s="5">
        <f t="shared" si="1"/>
        <v>2379735</v>
      </c>
      <c r="S13" s="5">
        <f>W13+AA13+AE13+AI13+AM13+AQ13+AU13+AY13+BC13+BG13+BK13+BO13+BS13+BW13+CA13+CE13+CI13+CM13+CQ13+CU13+CY13+DC13+DG13+DK13</f>
        <v>3125942.6090000002</v>
      </c>
      <c r="T13" s="3">
        <f t="shared" si="7"/>
        <v>2025450.0674125</v>
      </c>
      <c r="U13" s="5">
        <f t="shared" si="8"/>
        <v>5151392.6764125004</v>
      </c>
      <c r="W13" s="5">
        <f>C13*$X$7</f>
        <v>1118124.534</v>
      </c>
      <c r="X13" s="5">
        <f>D13*$X$7</f>
        <v>724487.20147500001</v>
      </c>
      <c r="Y13" s="5">
        <f t="shared" si="2"/>
        <v>1842611.735475</v>
      </c>
      <c r="AA13" s="5">
        <f>C13*$AB$7</f>
        <v>26016.553</v>
      </c>
      <c r="AB13" s="5">
        <f>D13*$AB$7</f>
        <v>16857.388512499998</v>
      </c>
      <c r="AC13" s="5">
        <f t="shared" si="9"/>
        <v>42873.941512499994</v>
      </c>
      <c r="AE13" s="5">
        <f>C13*$AF$7</f>
        <v>3463.1459999999997</v>
      </c>
      <c r="AF13" s="5">
        <f>D13*$AF$7</f>
        <v>2243.940525</v>
      </c>
      <c r="AG13" s="5">
        <f t="shared" si="10"/>
        <v>5707.0865249999997</v>
      </c>
      <c r="AI13" s="5">
        <f>C13*$AJ$7</f>
        <v>91654.092000000004</v>
      </c>
      <c r="AJ13" s="5">
        <f>D13*$AJ$7</f>
        <v>59387.138549999996</v>
      </c>
      <c r="AK13" s="5">
        <f t="shared" si="11"/>
        <v>151041.23055000001</v>
      </c>
      <c r="AM13" s="5">
        <f>C13*$AN$7</f>
        <v>36057.299999999996</v>
      </c>
      <c r="AN13" s="5">
        <f>D13*$AN$7</f>
        <v>23363.276249999999</v>
      </c>
      <c r="AO13" s="5">
        <f t="shared" si="12"/>
        <v>59420.576249999998</v>
      </c>
      <c r="AQ13" s="5">
        <f>C13*$AR$7</f>
        <v>13110.873000000001</v>
      </c>
      <c r="AR13" s="5">
        <f>D13*$AR$7</f>
        <v>8495.171512500001</v>
      </c>
      <c r="AS13" s="5">
        <f t="shared" si="13"/>
        <v>21606.044512500004</v>
      </c>
      <c r="AU13" s="5">
        <f>C13*$AV$7</f>
        <v>95285.41399999999</v>
      </c>
      <c r="AV13" s="5">
        <f>D13*$AV$7</f>
        <v>61740.048474999996</v>
      </c>
      <c r="AW13" s="5">
        <f t="shared" si="14"/>
        <v>157025.46247499998</v>
      </c>
      <c r="AY13" s="5">
        <f>C13*$AZ$7</f>
        <v>13162.057000000001</v>
      </c>
      <c r="AZ13" s="5">
        <f>D13*$AZ$7</f>
        <v>8528.3361124999992</v>
      </c>
      <c r="BA13" s="5">
        <f t="shared" si="15"/>
        <v>21690.393112500002</v>
      </c>
      <c r="BC13" s="5">
        <f>C13*$BD$7</f>
        <v>10561.27</v>
      </c>
      <c r="BD13" s="5">
        <f>D13*$BD$7</f>
        <v>6843.1598750000003</v>
      </c>
      <c r="BE13" s="5">
        <f t="shared" si="16"/>
        <v>17404.429875000002</v>
      </c>
      <c r="BG13" s="5">
        <f>C13*$BH$7</f>
        <v>6217.4849999999997</v>
      </c>
      <c r="BH13" s="5">
        <f>D13*$BH$7</f>
        <v>4028.6105625</v>
      </c>
      <c r="BI13" s="5">
        <f t="shared" si="19"/>
        <v>10246.095562499999</v>
      </c>
      <c r="BK13" s="5">
        <f>C13*$BL$7</f>
        <v>306577.53600000002</v>
      </c>
      <c r="BL13" s="5">
        <f>D13*$BL$7</f>
        <v>198646.47839999999</v>
      </c>
      <c r="BM13" s="5">
        <f t="shared" si="20"/>
        <v>505224.01439999999</v>
      </c>
      <c r="BN13" s="5"/>
      <c r="BO13" s="5">
        <f>C13*$BP$7</f>
        <v>3242.415</v>
      </c>
      <c r="BP13" s="5">
        <f>D13*$BP$7</f>
        <v>2100.9181874999999</v>
      </c>
      <c r="BQ13" s="5">
        <f t="shared" si="21"/>
        <v>5343.3331875000003</v>
      </c>
      <c r="BR13" s="5"/>
      <c r="BS13" s="5">
        <f>C13*$BT$7</f>
        <v>6723.8410000000003</v>
      </c>
      <c r="BT13" s="5">
        <f>D13*$BT$7</f>
        <v>4356.7032125000005</v>
      </c>
      <c r="BU13" s="5">
        <f t="shared" si="22"/>
        <v>11080.544212500001</v>
      </c>
      <c r="BV13" s="5"/>
      <c r="BW13" s="5">
        <f>C13*$BX$7</f>
        <v>3155.1279999999997</v>
      </c>
      <c r="BX13" s="5">
        <f>D13*$BX$7</f>
        <v>2044.3607</v>
      </c>
      <c r="BY13" s="5">
        <f t="shared" si="23"/>
        <v>5199.4886999999999</v>
      </c>
      <c r="BZ13" s="5"/>
      <c r="CA13" s="5">
        <f>C13*$CB$7</f>
        <v>38694.19</v>
      </c>
      <c r="CB13" s="5">
        <f>D13*$CB$7</f>
        <v>25071.845375000001</v>
      </c>
      <c r="CC13" s="5">
        <f t="shared" si="24"/>
        <v>63766.035375000007</v>
      </c>
      <c r="CD13" s="5"/>
      <c r="CE13" s="5">
        <f>C13*$CF$7</f>
        <v>9001.5290000000005</v>
      </c>
      <c r="CF13" s="5">
        <f>D13*$CF$7</f>
        <v>5832.5279124999997</v>
      </c>
      <c r="CG13" s="5">
        <f t="shared" si="25"/>
        <v>14834.0569125</v>
      </c>
      <c r="CH13" s="5"/>
      <c r="CI13" s="5">
        <f>C13*$CJ$7</f>
        <v>390839.196</v>
      </c>
      <c r="CJ13" s="5">
        <f>D13*$CJ$7</f>
        <v>253243.70114999998</v>
      </c>
      <c r="CK13" s="5">
        <f t="shared" si="3"/>
        <v>644082.89714999998</v>
      </c>
      <c r="CL13" s="5"/>
      <c r="CM13" s="5">
        <f>C13*$CN$7</f>
        <v>93.228000000000009</v>
      </c>
      <c r="CN13" s="5">
        <f>D13*$CN$7</f>
        <v>60.406950000000002</v>
      </c>
      <c r="CO13" s="5">
        <f t="shared" si="4"/>
        <v>153.63495</v>
      </c>
      <c r="CP13" s="5"/>
      <c r="CQ13" s="5">
        <f>C13*$CR$7</f>
        <v>671.33299999999997</v>
      </c>
      <c r="CR13" s="5">
        <f>D13*$CR$7</f>
        <v>434.9892625</v>
      </c>
      <c r="CS13" s="5">
        <f t="shared" si="5"/>
        <v>1106.3222624999999</v>
      </c>
      <c r="CT13" s="5"/>
      <c r="CU13" s="5">
        <f>C13*$CV$7</f>
        <v>93234.398000000001</v>
      </c>
      <c r="CV13" s="5">
        <f>D13*$CV$7</f>
        <v>60411.095574999999</v>
      </c>
      <c r="CW13" s="5">
        <f t="shared" si="26"/>
        <v>153645.493575</v>
      </c>
      <c r="CX13" s="5"/>
      <c r="CY13" s="5">
        <f>C13*$CZ$7</f>
        <v>182.8</v>
      </c>
      <c r="CZ13" s="5">
        <f>D13*$CZ$7</f>
        <v>118.44500000000001</v>
      </c>
      <c r="DA13" s="5">
        <f t="shared" si="27"/>
        <v>301.245</v>
      </c>
      <c r="DB13" s="5"/>
      <c r="DC13" s="5">
        <f>C13*$DD$7</f>
        <v>853639.897</v>
      </c>
      <c r="DD13" s="5">
        <f>D13*$DD$7</f>
        <v>553114.75711249991</v>
      </c>
      <c r="DE13" s="5">
        <f t="shared" si="28"/>
        <v>1406754.6541124999</v>
      </c>
      <c r="DF13" s="5"/>
      <c r="DG13" s="5">
        <f>C13*$DH$7</f>
        <v>6234.3940000000002</v>
      </c>
      <c r="DH13" s="5">
        <f>D13*$DH$7</f>
        <v>4039.5667250000001</v>
      </c>
      <c r="DI13" s="5">
        <f t="shared" si="29"/>
        <v>10273.960725000001</v>
      </c>
      <c r="DJ13" s="5"/>
      <c r="DK13" s="5"/>
      <c r="DL13" s="5"/>
      <c r="DM13" s="5">
        <f t="shared" si="17"/>
        <v>0</v>
      </c>
      <c r="DN13" s="5"/>
      <c r="DO13" s="5"/>
      <c r="DP13" s="5"/>
      <c r="DQ13" s="5">
        <f t="shared" si="18"/>
        <v>0</v>
      </c>
      <c r="DR13" s="5"/>
      <c r="DS13" s="5"/>
      <c r="DT13" s="5"/>
      <c r="DU13" s="5"/>
      <c r="DV13" s="5"/>
      <c r="DW13" s="5"/>
    </row>
    <row r="14" spans="1:127" x14ac:dyDescent="0.2">
      <c r="A14" s="30">
        <v>42644</v>
      </c>
      <c r="D14" s="3">
        <v>2846875</v>
      </c>
      <c r="L14" s="3">
        <f t="shared" si="0"/>
        <v>2846875</v>
      </c>
      <c r="M14" s="3">
        <f t="shared" si="6"/>
        <v>2846875</v>
      </c>
      <c r="P14" s="5">
        <v>899574</v>
      </c>
      <c r="Q14" s="5">
        <f t="shared" si="1"/>
        <v>899574</v>
      </c>
      <c r="S14" s="5"/>
      <c r="T14" s="3">
        <f t="shared" si="7"/>
        <v>1947301.5021875</v>
      </c>
      <c r="U14" s="5">
        <f t="shared" si="8"/>
        <v>1947301.5021875</v>
      </c>
      <c r="W14" s="5"/>
      <c r="X14" s="5">
        <f t="shared" ref="X14:X22" si="30">D14*$X$7</f>
        <v>696534.08812500001</v>
      </c>
      <c r="Y14" s="5">
        <f t="shared" si="2"/>
        <v>696534.08812500001</v>
      </c>
      <c r="AB14" s="5">
        <f t="shared" ref="AB14:AB22" si="31">D14*$AB$7</f>
        <v>16206.9746875</v>
      </c>
      <c r="AC14" s="5">
        <f t="shared" si="9"/>
        <v>16206.9746875</v>
      </c>
      <c r="AF14" s="5">
        <f t="shared" ref="AF14:AF22" si="32">D14*$AF$7</f>
        <v>2157.3618750000001</v>
      </c>
      <c r="AG14" s="5">
        <f t="shared" si="10"/>
        <v>2157.3618750000001</v>
      </c>
      <c r="AJ14" s="5">
        <f t="shared" ref="AJ14:AJ22" si="33">D14*$AJ$7</f>
        <v>57095.786249999997</v>
      </c>
      <c r="AK14" s="5">
        <f t="shared" si="11"/>
        <v>57095.786249999997</v>
      </c>
      <c r="AN14" s="5">
        <f t="shared" ref="AN14:AN22" si="34">D14*$AN$7</f>
        <v>22461.84375</v>
      </c>
      <c r="AO14" s="5">
        <f t="shared" si="12"/>
        <v>22461.84375</v>
      </c>
      <c r="AR14" s="5">
        <f t="shared" ref="AR14:AR22" si="35">D14*$AR$7</f>
        <v>8167.3996875000003</v>
      </c>
      <c r="AS14" s="5">
        <f t="shared" si="13"/>
        <v>8167.3996875000003</v>
      </c>
      <c r="AV14" s="5">
        <f t="shared" ref="AV14:AV22" si="36">D14*$AV$7</f>
        <v>59357.913124999999</v>
      </c>
      <c r="AW14" s="5">
        <f t="shared" si="14"/>
        <v>59357.913124999999</v>
      </c>
      <c r="AY14" s="5"/>
      <c r="AZ14" s="5">
        <f t="shared" ref="AZ14:AZ22" si="37">D14*$AZ$7</f>
        <v>8199.2846874999996</v>
      </c>
      <c r="BA14" s="5">
        <f t="shared" si="15"/>
        <v>8199.2846874999996</v>
      </c>
      <c r="BC14" s="5"/>
      <c r="BD14" s="5">
        <f t="shared" ref="BD14:BD22" si="38">D14*$BD$7</f>
        <v>6579.1281250000002</v>
      </c>
      <c r="BE14" s="5">
        <f t="shared" si="16"/>
        <v>6579.1281250000002</v>
      </c>
      <c r="BG14" s="5"/>
      <c r="BH14" s="5">
        <f t="shared" ref="BH14:BH22" si="39">D14*$BH$7</f>
        <v>3873.1734374999996</v>
      </c>
      <c r="BI14" s="5">
        <f t="shared" si="19"/>
        <v>3873.1734374999996</v>
      </c>
      <c r="BK14" s="5"/>
      <c r="BL14" s="5">
        <f t="shared" ref="BL14:BL22" si="40">D14*$BL$7</f>
        <v>190982.04</v>
      </c>
      <c r="BM14" s="5">
        <f t="shared" si="20"/>
        <v>190982.04</v>
      </c>
      <c r="BN14" s="5"/>
      <c r="BO14" s="5"/>
      <c r="BP14" s="5">
        <f t="shared" ref="BP14:BP22" si="41">D14*$BP$7</f>
        <v>2019.8578124999999</v>
      </c>
      <c r="BQ14" s="5">
        <f t="shared" si="21"/>
        <v>2019.8578124999999</v>
      </c>
      <c r="BR14" s="5"/>
      <c r="BS14" s="5"/>
      <c r="BT14" s="5">
        <f t="shared" ref="BT14:BT22" si="42">D14*$BT$7</f>
        <v>4188.6071874999998</v>
      </c>
      <c r="BU14" s="5">
        <f t="shared" si="22"/>
        <v>4188.6071874999998</v>
      </c>
      <c r="BV14" s="5"/>
      <c r="BW14" s="5"/>
      <c r="BX14" s="5">
        <f t="shared" ref="BX14:BX22" si="43">D14*$BX$7</f>
        <v>1965.4824999999998</v>
      </c>
      <c r="BY14" s="5">
        <f t="shared" si="23"/>
        <v>1965.4824999999998</v>
      </c>
      <c r="BZ14" s="5"/>
      <c r="CA14" s="5"/>
      <c r="CB14" s="5">
        <f t="shared" ref="CB14:CB22" si="44">D14*$CB$7</f>
        <v>24104.490625000002</v>
      </c>
      <c r="CC14" s="5">
        <f t="shared" si="24"/>
        <v>24104.490625000002</v>
      </c>
      <c r="CD14" s="5"/>
      <c r="CE14" s="5"/>
      <c r="CF14" s="5">
        <f t="shared" ref="CF14:CF22" si="45">D14*$CF$7</f>
        <v>5607.4896875000004</v>
      </c>
      <c r="CG14" s="5">
        <f t="shared" si="25"/>
        <v>5607.4896875000004</v>
      </c>
      <c r="CH14" s="5"/>
      <c r="CI14" s="5"/>
      <c r="CJ14" s="5">
        <f t="shared" ref="CJ14:CJ22" si="46">D14*$CJ$7</f>
        <v>243472.72125</v>
      </c>
      <c r="CK14" s="5">
        <f t="shared" si="3"/>
        <v>243472.72125</v>
      </c>
      <c r="CL14" s="5"/>
      <c r="CM14" s="5"/>
      <c r="CN14" s="5">
        <f t="shared" ref="CN14:CN22" si="47">D14*$CN$7</f>
        <v>58.076250000000002</v>
      </c>
      <c r="CO14" s="5">
        <f t="shared" si="4"/>
        <v>58.076250000000002</v>
      </c>
      <c r="CP14" s="5"/>
      <c r="CQ14" s="5"/>
      <c r="CR14" s="5">
        <f t="shared" ref="CR14:CR22" si="48">D14*$CR$7</f>
        <v>418.2059375</v>
      </c>
      <c r="CS14" s="5">
        <f t="shared" si="5"/>
        <v>418.2059375</v>
      </c>
      <c r="CT14" s="5"/>
      <c r="CU14" s="5"/>
      <c r="CV14" s="5">
        <f t="shared" ref="CV14:CV22" si="49">D14*$CV$7</f>
        <v>58080.235625000001</v>
      </c>
      <c r="CW14" s="5">
        <f t="shared" si="26"/>
        <v>58080.235625000001</v>
      </c>
      <c r="CX14" s="5"/>
      <c r="CY14" s="5"/>
      <c r="CZ14" s="5">
        <f t="shared" ref="CZ14:CZ22" si="50">D14*$CZ$7</f>
        <v>113.87500000000001</v>
      </c>
      <c r="DA14" s="5">
        <f t="shared" si="27"/>
        <v>113.87500000000001</v>
      </c>
      <c r="DB14" s="5"/>
      <c r="DC14" s="5"/>
      <c r="DD14" s="5">
        <f t="shared" ref="DD14:DD22" si="51">D14*$DD$7</f>
        <v>531773.75968749996</v>
      </c>
      <c r="DE14" s="5">
        <f t="shared" si="28"/>
        <v>531773.75968749996</v>
      </c>
      <c r="DF14" s="5"/>
      <c r="DG14" s="5"/>
      <c r="DH14" s="5">
        <f t="shared" ref="DH14:DH22" si="52">D14*$DH$7</f>
        <v>3883.7068750000003</v>
      </c>
      <c r="DI14" s="5">
        <f t="shared" si="29"/>
        <v>3883.7068750000003</v>
      </c>
      <c r="DJ14" s="5"/>
      <c r="DK14" s="5"/>
      <c r="DL14" s="5"/>
      <c r="DM14" s="5">
        <f t="shared" si="17"/>
        <v>0</v>
      </c>
      <c r="DN14" s="5"/>
      <c r="DO14" s="5"/>
      <c r="DP14" s="5"/>
      <c r="DQ14" s="5">
        <f t="shared" si="18"/>
        <v>0</v>
      </c>
      <c r="DR14" s="5"/>
      <c r="DS14" s="5"/>
      <c r="DT14" s="5"/>
      <c r="DU14" s="5"/>
      <c r="DV14" s="5"/>
      <c r="DW14" s="5"/>
    </row>
    <row r="15" spans="1:127" x14ac:dyDescent="0.2">
      <c r="A15" s="30">
        <v>42826</v>
      </c>
      <c r="C15" s="3">
        <v>4795000</v>
      </c>
      <c r="D15" s="3">
        <v>2846875</v>
      </c>
      <c r="K15" s="3">
        <f>C15+E15+G15</f>
        <v>4795000</v>
      </c>
      <c r="L15" s="3">
        <f t="shared" si="0"/>
        <v>2846875</v>
      </c>
      <c r="M15" s="3">
        <f t="shared" si="6"/>
        <v>7641875</v>
      </c>
      <c r="O15" s="5">
        <v>1515156</v>
      </c>
      <c r="P15" s="5">
        <v>899574</v>
      </c>
      <c r="Q15" s="5">
        <f t="shared" si="1"/>
        <v>2414730</v>
      </c>
      <c r="S15" s="5">
        <f>W15+AA15+AE15+AI15+AM15+AQ15+AU15+AY15+BC15+BG15+BK15+BO15+BS15+BW15+CA15+CE15+CI15+CM15+CQ15+CU15+CY15+DC15+DG15+DK15</f>
        <v>3279845.6914999997</v>
      </c>
      <c r="T15" s="3">
        <f t="shared" si="7"/>
        <v>1947301.5021875</v>
      </c>
      <c r="U15" s="5">
        <f t="shared" si="8"/>
        <v>5227147.1936874995</v>
      </c>
      <c r="W15" s="5">
        <f>C15*$X$7</f>
        <v>1173174.429</v>
      </c>
      <c r="X15" s="5">
        <f t="shared" si="30"/>
        <v>696534.08812500001</v>
      </c>
      <c r="Y15" s="5">
        <f t="shared" si="2"/>
        <v>1869708.517125</v>
      </c>
      <c r="AA15" s="5">
        <f>C15*$AB$7</f>
        <v>27297.4555</v>
      </c>
      <c r="AB15" s="5">
        <f t="shared" si="31"/>
        <v>16206.9746875</v>
      </c>
      <c r="AC15" s="5">
        <f t="shared" si="9"/>
        <v>43504.430187500002</v>
      </c>
      <c r="AE15" s="5">
        <f>C15*$AF$7</f>
        <v>3633.6509999999998</v>
      </c>
      <c r="AF15" s="5">
        <f t="shared" si="32"/>
        <v>2157.3618750000001</v>
      </c>
      <c r="AG15" s="5">
        <f t="shared" si="10"/>
        <v>5791.0128750000003</v>
      </c>
      <c r="AI15" s="5">
        <f>C15*$AJ$7</f>
        <v>96166.601999999999</v>
      </c>
      <c r="AJ15" s="5">
        <f t="shared" si="33"/>
        <v>57095.786249999997</v>
      </c>
      <c r="AK15" s="5">
        <f t="shared" si="11"/>
        <v>153262.38824999999</v>
      </c>
      <c r="AM15" s="5">
        <f>C15*$AN$7</f>
        <v>37832.549999999996</v>
      </c>
      <c r="AN15" s="5">
        <f t="shared" si="34"/>
        <v>22461.84375</v>
      </c>
      <c r="AO15" s="5">
        <f t="shared" si="12"/>
        <v>60294.393749999996</v>
      </c>
      <c r="AQ15" s="5">
        <f>C15*$AR$7</f>
        <v>13756.3755</v>
      </c>
      <c r="AR15" s="5">
        <f t="shared" si="35"/>
        <v>8167.3996875000003</v>
      </c>
      <c r="AS15" s="5">
        <f t="shared" si="13"/>
        <v>21923.775187499999</v>
      </c>
      <c r="AU15" s="5">
        <f>C15*$AV$7</f>
        <v>99976.709000000003</v>
      </c>
      <c r="AV15" s="5">
        <f t="shared" si="36"/>
        <v>59357.913124999999</v>
      </c>
      <c r="AW15" s="5">
        <f t="shared" si="14"/>
        <v>159334.62212499999</v>
      </c>
      <c r="AY15" s="5">
        <f>C15*$AZ$7</f>
        <v>13810.0795</v>
      </c>
      <c r="AZ15" s="5">
        <f t="shared" si="37"/>
        <v>8199.2846874999996</v>
      </c>
      <c r="BA15" s="5">
        <f t="shared" si="15"/>
        <v>22009.364187499999</v>
      </c>
      <c r="BC15" s="5">
        <f>C15*$BD$7</f>
        <v>11081.245000000001</v>
      </c>
      <c r="BD15" s="5">
        <f t="shared" si="38"/>
        <v>6579.1281250000002</v>
      </c>
      <c r="BE15" s="5">
        <f t="shared" si="16"/>
        <v>17660.373125000002</v>
      </c>
      <c r="BG15" s="5">
        <f>C15*$BH$7</f>
        <v>6523.5974999999999</v>
      </c>
      <c r="BH15" s="5">
        <f t="shared" si="39"/>
        <v>3873.1734374999996</v>
      </c>
      <c r="BI15" s="5">
        <f t="shared" si="19"/>
        <v>10396.770937499999</v>
      </c>
      <c r="BK15" s="5">
        <f>C15*$BL$7</f>
        <v>321671.61599999998</v>
      </c>
      <c r="BL15" s="5">
        <f t="shared" si="40"/>
        <v>190982.04</v>
      </c>
      <c r="BM15" s="5">
        <f t="shared" si="20"/>
        <v>512653.65599999996</v>
      </c>
      <c r="BN15" s="5"/>
      <c r="BO15" s="5">
        <f>C15*$BP$7</f>
        <v>3402.0524999999998</v>
      </c>
      <c r="BP15" s="5">
        <f t="shared" si="41"/>
        <v>2019.8578124999999</v>
      </c>
      <c r="BQ15" s="5">
        <f t="shared" si="21"/>
        <v>5421.9103125000001</v>
      </c>
      <c r="BR15" s="5"/>
      <c r="BS15" s="5">
        <f>C15*$BT$7</f>
        <v>7054.8834999999999</v>
      </c>
      <c r="BT15" s="5">
        <f t="shared" si="42"/>
        <v>4188.6071874999998</v>
      </c>
      <c r="BU15" s="5">
        <f t="shared" si="22"/>
        <v>11243.4906875</v>
      </c>
      <c r="BV15" s="5"/>
      <c r="BW15" s="5">
        <f>C15*$BX$7</f>
        <v>3310.4679999999998</v>
      </c>
      <c r="BX15" s="5">
        <f t="shared" si="43"/>
        <v>1965.4824999999998</v>
      </c>
      <c r="BY15" s="5">
        <f t="shared" si="23"/>
        <v>5275.9504999999999</v>
      </c>
      <c r="BZ15" s="5"/>
      <c r="CA15" s="5">
        <f>C15*$CB$7</f>
        <v>40599.264999999999</v>
      </c>
      <c r="CB15" s="5">
        <f t="shared" si="44"/>
        <v>24104.490625000002</v>
      </c>
      <c r="CC15" s="5">
        <f t="shared" si="24"/>
        <v>64703.755625000005</v>
      </c>
      <c r="CD15" s="5"/>
      <c r="CE15" s="5">
        <f>C15*$CF$7</f>
        <v>9444.7114999999994</v>
      </c>
      <c r="CF15" s="5">
        <f t="shared" si="45"/>
        <v>5607.4896875000004</v>
      </c>
      <c r="CG15" s="5">
        <f t="shared" si="25"/>
        <v>15052.201187499999</v>
      </c>
      <c r="CH15" s="5"/>
      <c r="CI15" s="5">
        <f>C15*$CJ$7</f>
        <v>410081.826</v>
      </c>
      <c r="CJ15" s="5">
        <f t="shared" si="46"/>
        <v>243472.72125</v>
      </c>
      <c r="CK15" s="5">
        <f t="shared" si="3"/>
        <v>653554.54725000006</v>
      </c>
      <c r="CL15" s="5"/>
      <c r="CM15" s="5">
        <f>C15*$CN$7</f>
        <v>97.818000000000012</v>
      </c>
      <c r="CN15" s="5">
        <f t="shared" si="47"/>
        <v>58.076250000000002</v>
      </c>
      <c r="CO15" s="5">
        <f t="shared" si="4"/>
        <v>155.89425</v>
      </c>
      <c r="CP15" s="5"/>
      <c r="CQ15" s="5">
        <f>C15*$CR$7</f>
        <v>704.38549999999998</v>
      </c>
      <c r="CR15" s="5">
        <f t="shared" si="48"/>
        <v>418.2059375</v>
      </c>
      <c r="CS15" s="5">
        <f t="shared" si="5"/>
        <v>1122.5914375</v>
      </c>
      <c r="CT15" s="5"/>
      <c r="CU15" s="5">
        <f>C15*$CV$7</f>
        <v>97824.713000000003</v>
      </c>
      <c r="CV15" s="5">
        <f t="shared" si="49"/>
        <v>58080.235625000001</v>
      </c>
      <c r="CW15" s="5">
        <f t="shared" si="26"/>
        <v>155904.94862500002</v>
      </c>
      <c r="CX15" s="5"/>
      <c r="CY15" s="5">
        <f>C15*$CZ$7</f>
        <v>191.8</v>
      </c>
      <c r="CZ15" s="5">
        <f t="shared" si="50"/>
        <v>113.87500000000001</v>
      </c>
      <c r="DA15" s="5">
        <f t="shared" si="27"/>
        <v>305.67500000000001</v>
      </c>
      <c r="DB15" s="5"/>
      <c r="DC15" s="5">
        <f>C15*$DD$7</f>
        <v>895668.11949999991</v>
      </c>
      <c r="DD15" s="5">
        <f t="shared" si="51"/>
        <v>531773.75968749996</v>
      </c>
      <c r="DE15" s="5">
        <f t="shared" si="28"/>
        <v>1427441.8791874999</v>
      </c>
      <c r="DF15" s="5"/>
      <c r="DG15" s="5">
        <f>C15*$DH$7</f>
        <v>6541.3390000000009</v>
      </c>
      <c r="DH15" s="5">
        <f t="shared" si="52"/>
        <v>3883.7068750000003</v>
      </c>
      <c r="DI15" s="5">
        <f t="shared" si="29"/>
        <v>10425.045875000002</v>
      </c>
      <c r="DJ15" s="5"/>
      <c r="DK15" s="5"/>
      <c r="DL15" s="5"/>
      <c r="DM15" s="5">
        <f t="shared" si="17"/>
        <v>0</v>
      </c>
      <c r="DN15" s="5"/>
      <c r="DO15" s="5"/>
      <c r="DP15" s="5"/>
      <c r="DQ15" s="5">
        <f t="shared" si="18"/>
        <v>0</v>
      </c>
      <c r="DR15" s="5"/>
      <c r="DS15" s="5"/>
      <c r="DT15" s="5"/>
      <c r="DU15" s="5"/>
      <c r="DV15" s="5"/>
      <c r="DW15" s="5"/>
    </row>
    <row r="16" spans="1:127" x14ac:dyDescent="0.2">
      <c r="A16" s="30">
        <v>43009</v>
      </c>
      <c r="D16" s="3">
        <v>2727000</v>
      </c>
      <c r="L16" s="3">
        <f t="shared" si="0"/>
        <v>2727000</v>
      </c>
      <c r="M16" s="3">
        <f t="shared" si="6"/>
        <v>2727000</v>
      </c>
      <c r="P16" s="5">
        <v>861695</v>
      </c>
      <c r="Q16" s="5">
        <f t="shared" si="1"/>
        <v>861695</v>
      </c>
      <c r="S16" s="5"/>
      <c r="T16" s="3">
        <f t="shared" si="7"/>
        <v>1865305.3598999998</v>
      </c>
      <c r="U16" s="5">
        <f t="shared" si="8"/>
        <v>1865305.3598999998</v>
      </c>
      <c r="W16" s="5"/>
      <c r="X16" s="5">
        <f t="shared" si="30"/>
        <v>667204.72739999997</v>
      </c>
      <c r="Y16" s="5">
        <f t="shared" si="2"/>
        <v>667204.72739999997</v>
      </c>
      <c r="AB16" s="5">
        <f t="shared" si="31"/>
        <v>15524.5383</v>
      </c>
      <c r="AC16" s="5">
        <f t="shared" si="9"/>
        <v>15524.5383</v>
      </c>
      <c r="AF16" s="5">
        <f t="shared" si="32"/>
        <v>2066.5205999999998</v>
      </c>
      <c r="AG16" s="5">
        <f t="shared" si="10"/>
        <v>2066.5205999999998</v>
      </c>
      <c r="AJ16" s="5">
        <f t="shared" si="33"/>
        <v>54691.621200000001</v>
      </c>
      <c r="AK16" s="5">
        <f t="shared" si="11"/>
        <v>54691.621200000001</v>
      </c>
      <c r="AN16" s="5">
        <f t="shared" si="34"/>
        <v>21516.03</v>
      </c>
      <c r="AO16" s="5">
        <f t="shared" si="12"/>
        <v>21516.03</v>
      </c>
      <c r="AR16" s="5">
        <f t="shared" si="35"/>
        <v>7823.4903000000004</v>
      </c>
      <c r="AS16" s="5">
        <f t="shared" si="13"/>
        <v>7823.4903000000004</v>
      </c>
      <c r="AV16" s="5">
        <f t="shared" si="36"/>
        <v>56858.4954</v>
      </c>
      <c r="AW16" s="5">
        <f t="shared" si="14"/>
        <v>56858.4954</v>
      </c>
      <c r="AY16" s="5"/>
      <c r="AZ16" s="5">
        <f t="shared" si="37"/>
        <v>7854.0326999999997</v>
      </c>
      <c r="BA16" s="5">
        <f t="shared" si="15"/>
        <v>7854.0326999999997</v>
      </c>
      <c r="BC16" s="5"/>
      <c r="BD16" s="5">
        <f t="shared" si="38"/>
        <v>6302.0970000000007</v>
      </c>
      <c r="BE16" s="5">
        <f t="shared" si="16"/>
        <v>6302.0970000000007</v>
      </c>
      <c r="BG16" s="5"/>
      <c r="BH16" s="5">
        <f t="shared" si="39"/>
        <v>3710.0834999999997</v>
      </c>
      <c r="BI16" s="5">
        <f t="shared" si="19"/>
        <v>3710.0834999999997</v>
      </c>
      <c r="BK16" s="5"/>
      <c r="BL16" s="5">
        <f t="shared" si="40"/>
        <v>182940.24960000001</v>
      </c>
      <c r="BM16" s="5">
        <f t="shared" si="20"/>
        <v>182940.24960000001</v>
      </c>
      <c r="BN16" s="5"/>
      <c r="BO16" s="5"/>
      <c r="BP16" s="5">
        <f t="shared" si="41"/>
        <v>1934.8064999999999</v>
      </c>
      <c r="BQ16" s="5">
        <f t="shared" si="21"/>
        <v>1934.8064999999999</v>
      </c>
      <c r="BR16" s="5"/>
      <c r="BS16" s="5"/>
      <c r="BT16" s="5">
        <f t="shared" si="42"/>
        <v>4012.2351000000003</v>
      </c>
      <c r="BU16" s="5">
        <f t="shared" si="22"/>
        <v>4012.2351000000003</v>
      </c>
      <c r="BV16" s="5"/>
      <c r="BW16" s="5"/>
      <c r="BX16" s="5">
        <f t="shared" si="43"/>
        <v>1882.7207999999998</v>
      </c>
      <c r="BY16" s="5">
        <f t="shared" si="23"/>
        <v>1882.7207999999998</v>
      </c>
      <c r="BZ16" s="5"/>
      <c r="CA16" s="5"/>
      <c r="CB16" s="5">
        <f t="shared" si="44"/>
        <v>23089.509000000002</v>
      </c>
      <c r="CC16" s="5">
        <f t="shared" si="24"/>
        <v>23089.509000000002</v>
      </c>
      <c r="CD16" s="5"/>
      <c r="CE16" s="5"/>
      <c r="CF16" s="5">
        <f t="shared" si="45"/>
        <v>5371.3719000000001</v>
      </c>
      <c r="CG16" s="5">
        <f t="shared" si="25"/>
        <v>5371.3719000000001</v>
      </c>
      <c r="CH16" s="5"/>
      <c r="CI16" s="5"/>
      <c r="CJ16" s="5">
        <f t="shared" si="46"/>
        <v>233220.67559999999</v>
      </c>
      <c r="CK16" s="5">
        <f t="shared" si="3"/>
        <v>233220.67559999999</v>
      </c>
      <c r="CL16" s="5"/>
      <c r="CM16" s="5"/>
      <c r="CN16" s="5">
        <f t="shared" si="47"/>
        <v>55.630800000000001</v>
      </c>
      <c r="CO16" s="5">
        <f t="shared" si="4"/>
        <v>55.630800000000001</v>
      </c>
      <c r="CP16" s="5"/>
      <c r="CQ16" s="5"/>
      <c r="CR16" s="5">
        <f t="shared" si="48"/>
        <v>400.59629999999999</v>
      </c>
      <c r="CS16" s="5">
        <f t="shared" si="5"/>
        <v>400.59629999999999</v>
      </c>
      <c r="CT16" s="5"/>
      <c r="CU16" s="5"/>
      <c r="CV16" s="5">
        <f t="shared" si="49"/>
        <v>55634.6178</v>
      </c>
      <c r="CW16" s="5">
        <f t="shared" si="26"/>
        <v>55634.6178</v>
      </c>
      <c r="CX16" s="5"/>
      <c r="CY16" s="5"/>
      <c r="CZ16" s="5">
        <f t="shared" si="50"/>
        <v>109.08000000000001</v>
      </c>
      <c r="DA16" s="5">
        <f t="shared" si="27"/>
        <v>109.08000000000001</v>
      </c>
      <c r="DB16" s="5"/>
      <c r="DC16" s="5"/>
      <c r="DD16" s="5">
        <f t="shared" si="51"/>
        <v>509382.05669999996</v>
      </c>
      <c r="DE16" s="5">
        <f t="shared" si="28"/>
        <v>509382.05669999996</v>
      </c>
      <c r="DF16" s="5"/>
      <c r="DG16" s="5"/>
      <c r="DH16" s="5">
        <f t="shared" si="52"/>
        <v>3720.1734000000001</v>
      </c>
      <c r="DI16" s="5">
        <f t="shared" si="29"/>
        <v>3720.1734000000001</v>
      </c>
      <c r="DJ16" s="5"/>
      <c r="DK16" s="5"/>
      <c r="DL16" s="5"/>
      <c r="DM16" s="5">
        <f t="shared" si="17"/>
        <v>0</v>
      </c>
      <c r="DN16" s="5"/>
      <c r="DO16" s="5"/>
      <c r="DP16" s="5"/>
      <c r="DQ16" s="5">
        <f t="shared" si="18"/>
        <v>0</v>
      </c>
      <c r="DR16" s="5"/>
      <c r="DS16" s="5"/>
      <c r="DT16" s="5"/>
      <c r="DU16" s="5"/>
      <c r="DV16" s="5"/>
      <c r="DW16" s="5"/>
    </row>
    <row r="17" spans="1:127" x14ac:dyDescent="0.2">
      <c r="A17" s="30">
        <v>43191</v>
      </c>
      <c r="C17" s="3">
        <v>5035000</v>
      </c>
      <c r="D17" s="3">
        <v>2727000</v>
      </c>
      <c r="K17" s="3">
        <f>C17+E17+G17</f>
        <v>5035000</v>
      </c>
      <c r="L17" s="3">
        <f t="shared" si="0"/>
        <v>2727000</v>
      </c>
      <c r="M17" s="3">
        <f t="shared" si="6"/>
        <v>7762000</v>
      </c>
      <c r="O17" s="5">
        <v>1590993</v>
      </c>
      <c r="P17" s="5">
        <v>861695</v>
      </c>
      <c r="Q17" s="5">
        <f t="shared" si="1"/>
        <v>2452688</v>
      </c>
      <c r="S17" s="5">
        <f>W17+AA17+AE17+AI17+AM17+AQ17+AU17+AY17+BC17+BG17+BK17+BO17+BS17+BW17+CA17+CE17+CI17+CM17+CQ17+CU17+CY17+DC17+DG17+DK17</f>
        <v>3444008.9794999999</v>
      </c>
      <c r="T17" s="3">
        <f t="shared" si="7"/>
        <v>1865305.3598999998</v>
      </c>
      <c r="U17" s="5">
        <f t="shared" si="8"/>
        <v>5309314.3393999999</v>
      </c>
      <c r="W17" s="5">
        <f>C17*$X$7</f>
        <v>1231894.317</v>
      </c>
      <c r="X17" s="5">
        <f t="shared" si="30"/>
        <v>667204.72739999997</v>
      </c>
      <c r="Y17" s="5">
        <f t="shared" si="2"/>
        <v>1899099.0444</v>
      </c>
      <c r="AA17" s="5">
        <f>C17*$AB$7</f>
        <v>28663.751499999998</v>
      </c>
      <c r="AB17" s="5">
        <f t="shared" si="31"/>
        <v>15524.5383</v>
      </c>
      <c r="AC17" s="5">
        <f t="shared" si="9"/>
        <v>44188.289799999999</v>
      </c>
      <c r="AE17" s="5">
        <f>C17*$AF$7</f>
        <v>3815.5230000000001</v>
      </c>
      <c r="AF17" s="5">
        <f t="shared" si="32"/>
        <v>2066.5205999999998</v>
      </c>
      <c r="AG17" s="5">
        <f t="shared" si="10"/>
        <v>5882.0436</v>
      </c>
      <c r="AI17" s="5">
        <f>C17*$AJ$7</f>
        <v>100979.946</v>
      </c>
      <c r="AJ17" s="5">
        <f t="shared" si="33"/>
        <v>54691.621200000001</v>
      </c>
      <c r="AK17" s="5">
        <f t="shared" si="11"/>
        <v>155671.56719999999</v>
      </c>
      <c r="AM17" s="5">
        <f>C17*$AN$7</f>
        <v>39726.149999999994</v>
      </c>
      <c r="AN17" s="5">
        <f t="shared" si="34"/>
        <v>21516.03</v>
      </c>
      <c r="AO17" s="5">
        <f t="shared" si="12"/>
        <v>61242.179999999993</v>
      </c>
      <c r="AQ17" s="5">
        <f>C17*$AR$7</f>
        <v>14444.9115</v>
      </c>
      <c r="AR17" s="5">
        <f t="shared" si="35"/>
        <v>7823.4903000000004</v>
      </c>
      <c r="AS17" s="5">
        <f t="shared" si="13"/>
        <v>22268.4018</v>
      </c>
      <c r="AU17" s="5">
        <f>C17*$AV$7</f>
        <v>104980.757</v>
      </c>
      <c r="AV17" s="5">
        <f t="shared" si="36"/>
        <v>56858.4954</v>
      </c>
      <c r="AW17" s="5">
        <f t="shared" si="14"/>
        <v>161839.2524</v>
      </c>
      <c r="AY17" s="5">
        <f>C17*$AZ$7</f>
        <v>14501.3035</v>
      </c>
      <c r="AZ17" s="5">
        <f t="shared" si="37"/>
        <v>7854.0326999999997</v>
      </c>
      <c r="BA17" s="5">
        <f t="shared" si="15"/>
        <v>22355.336199999998</v>
      </c>
      <c r="BC17" s="5">
        <f>C17*$BD$7</f>
        <v>11635.885</v>
      </c>
      <c r="BD17" s="5">
        <f t="shared" si="38"/>
        <v>6302.0970000000007</v>
      </c>
      <c r="BE17" s="5">
        <f t="shared" si="16"/>
        <v>17937.982</v>
      </c>
      <c r="BG17" s="5">
        <f>C17*$BH$7</f>
        <v>6850.1174999999994</v>
      </c>
      <c r="BH17" s="5">
        <f t="shared" si="39"/>
        <v>3710.0834999999997</v>
      </c>
      <c r="BI17" s="5">
        <f t="shared" si="19"/>
        <v>10560.200999999999</v>
      </c>
      <c r="BK17" s="5">
        <f>C17*$BL$7</f>
        <v>337771.96799999999</v>
      </c>
      <c r="BL17" s="5">
        <f t="shared" si="40"/>
        <v>182940.24960000001</v>
      </c>
      <c r="BM17" s="5">
        <f t="shared" si="20"/>
        <v>520712.21759999997</v>
      </c>
      <c r="BN17" s="5"/>
      <c r="BO17" s="5">
        <f>C17*$BP$7</f>
        <v>3572.3325</v>
      </c>
      <c r="BP17" s="5">
        <f t="shared" si="41"/>
        <v>1934.8064999999999</v>
      </c>
      <c r="BQ17" s="5">
        <f t="shared" si="21"/>
        <v>5507.1390000000001</v>
      </c>
      <c r="BR17" s="5"/>
      <c r="BS17" s="5">
        <f>C17*$BT$7</f>
        <v>7407.9955</v>
      </c>
      <c r="BT17" s="5">
        <f t="shared" si="42"/>
        <v>4012.2351000000003</v>
      </c>
      <c r="BU17" s="5">
        <f t="shared" si="22"/>
        <v>11420.230600000001</v>
      </c>
      <c r="BV17" s="5"/>
      <c r="BW17" s="5">
        <f>C17*$BX$7</f>
        <v>3476.1639999999998</v>
      </c>
      <c r="BX17" s="5">
        <f t="shared" si="43"/>
        <v>1882.7207999999998</v>
      </c>
      <c r="BY17" s="5">
        <f t="shared" si="23"/>
        <v>5358.8847999999998</v>
      </c>
      <c r="BZ17" s="5"/>
      <c r="CA17" s="5">
        <f>C17*$CB$7</f>
        <v>42631.345000000001</v>
      </c>
      <c r="CB17" s="5">
        <f t="shared" si="44"/>
        <v>23089.509000000002</v>
      </c>
      <c r="CC17" s="5">
        <f t="shared" si="24"/>
        <v>65720.854000000007</v>
      </c>
      <c r="CD17" s="5"/>
      <c r="CE17" s="5">
        <f>C17*$CF$7</f>
        <v>9917.4395000000004</v>
      </c>
      <c r="CF17" s="5">
        <f t="shared" si="45"/>
        <v>5371.3719000000001</v>
      </c>
      <c r="CG17" s="5">
        <f t="shared" si="25"/>
        <v>15288.811400000001</v>
      </c>
      <c r="CH17" s="5"/>
      <c r="CI17" s="5">
        <f>C17*$CJ$7</f>
        <v>430607.29799999995</v>
      </c>
      <c r="CJ17" s="5">
        <f t="shared" si="46"/>
        <v>233220.67559999999</v>
      </c>
      <c r="CK17" s="5">
        <f t="shared" si="3"/>
        <v>663827.97359999991</v>
      </c>
      <c r="CL17" s="5"/>
      <c r="CM17" s="5">
        <f>C17*$CN$7</f>
        <v>102.71400000000001</v>
      </c>
      <c r="CN17" s="5">
        <f t="shared" si="47"/>
        <v>55.630800000000001</v>
      </c>
      <c r="CO17" s="5">
        <f t="shared" si="4"/>
        <v>158.34480000000002</v>
      </c>
      <c r="CP17" s="5"/>
      <c r="CQ17" s="5">
        <f>C17*$CR$7</f>
        <v>739.64149999999995</v>
      </c>
      <c r="CR17" s="5">
        <f t="shared" si="48"/>
        <v>400.59629999999999</v>
      </c>
      <c r="CS17" s="5">
        <f t="shared" si="5"/>
        <v>1140.2377999999999</v>
      </c>
      <c r="CT17" s="5"/>
      <c r="CU17" s="5">
        <f>C17*$CV$7</f>
        <v>102721.049</v>
      </c>
      <c r="CV17" s="5">
        <f t="shared" si="49"/>
        <v>55634.6178</v>
      </c>
      <c r="CW17" s="5">
        <f t="shared" si="26"/>
        <v>158355.66680000001</v>
      </c>
      <c r="CX17" s="5"/>
      <c r="CY17" s="5">
        <f>C17*$CZ$7</f>
        <v>201.4</v>
      </c>
      <c r="CZ17" s="5">
        <f t="shared" si="50"/>
        <v>109.08000000000001</v>
      </c>
      <c r="DA17" s="5">
        <f t="shared" si="27"/>
        <v>310.48</v>
      </c>
      <c r="DB17" s="5"/>
      <c r="DC17" s="5">
        <f>C17*$DD$7</f>
        <v>940498.22349999996</v>
      </c>
      <c r="DD17" s="5">
        <f t="shared" si="51"/>
        <v>509382.05669999996</v>
      </c>
      <c r="DE17" s="5">
        <f t="shared" si="28"/>
        <v>1449880.2801999999</v>
      </c>
      <c r="DF17" s="5"/>
      <c r="DG17" s="5">
        <f>C17*$DH$7</f>
        <v>6868.7470000000003</v>
      </c>
      <c r="DH17" s="5">
        <f t="shared" si="52"/>
        <v>3720.1734000000001</v>
      </c>
      <c r="DI17" s="5">
        <f t="shared" si="29"/>
        <v>10588.920400000001</v>
      </c>
      <c r="DJ17" s="5"/>
      <c r="DK17" s="5"/>
      <c r="DL17" s="5"/>
      <c r="DM17" s="5">
        <f t="shared" si="17"/>
        <v>0</v>
      </c>
      <c r="DN17" s="5"/>
      <c r="DO17" s="5"/>
      <c r="DP17" s="5"/>
      <c r="DQ17" s="5">
        <f t="shared" si="18"/>
        <v>0</v>
      </c>
      <c r="DR17" s="5"/>
      <c r="DS17" s="5"/>
      <c r="DT17" s="5"/>
      <c r="DU17" s="5"/>
      <c r="DV17" s="5"/>
      <c r="DW17" s="5"/>
    </row>
    <row r="18" spans="1:127" x14ac:dyDescent="0.2">
      <c r="A18" s="30">
        <v>43374</v>
      </c>
      <c r="B18" s="31"/>
      <c r="D18" s="3">
        <v>2601125</v>
      </c>
      <c r="L18" s="3">
        <f t="shared" si="0"/>
        <v>2601125</v>
      </c>
      <c r="M18" s="3">
        <f t="shared" si="6"/>
        <v>2601125</v>
      </c>
      <c r="P18" s="5">
        <v>821921</v>
      </c>
      <c r="Q18" s="5">
        <f t="shared" si="1"/>
        <v>821921</v>
      </c>
      <c r="S18" s="5"/>
      <c r="T18" s="3">
        <f t="shared" si="7"/>
        <v>1779205.1354124998</v>
      </c>
      <c r="U18" s="5">
        <f t="shared" si="8"/>
        <v>1779205.1354124998</v>
      </c>
      <c r="W18" s="5"/>
      <c r="X18" s="5">
        <f t="shared" si="30"/>
        <v>636407.36947499996</v>
      </c>
      <c r="Y18" s="5">
        <f t="shared" si="2"/>
        <v>636407.36947499996</v>
      </c>
      <c r="AB18" s="5">
        <f t="shared" si="31"/>
        <v>14807.9445125</v>
      </c>
      <c r="AC18" s="5">
        <f t="shared" si="9"/>
        <v>14807.9445125</v>
      </c>
      <c r="AF18" s="5">
        <f t="shared" si="32"/>
        <v>1971.132525</v>
      </c>
      <c r="AG18" s="5">
        <f t="shared" si="10"/>
        <v>1971.132525</v>
      </c>
      <c r="AJ18" s="5">
        <f t="shared" si="33"/>
        <v>52167.12255</v>
      </c>
      <c r="AK18" s="5">
        <f t="shared" si="11"/>
        <v>52167.12255</v>
      </c>
      <c r="AN18" s="5">
        <f t="shared" si="34"/>
        <v>20522.876249999998</v>
      </c>
      <c r="AO18" s="5">
        <f t="shared" si="12"/>
        <v>20522.876249999998</v>
      </c>
      <c r="AR18" s="5">
        <f t="shared" si="35"/>
        <v>7462.3675125000009</v>
      </c>
      <c r="AS18" s="5">
        <f t="shared" si="13"/>
        <v>7462.3675125000009</v>
      </c>
      <c r="AV18" s="5">
        <f t="shared" si="36"/>
        <v>54233.976474999996</v>
      </c>
      <c r="AW18" s="5">
        <f t="shared" si="14"/>
        <v>54233.976474999996</v>
      </c>
      <c r="AY18" s="5"/>
      <c r="AZ18" s="5">
        <f t="shared" si="37"/>
        <v>7491.5001124999999</v>
      </c>
      <c r="BA18" s="5">
        <f t="shared" si="15"/>
        <v>7491.5001124999999</v>
      </c>
      <c r="BC18" s="5"/>
      <c r="BD18" s="5">
        <f t="shared" si="38"/>
        <v>6011.1998750000002</v>
      </c>
      <c r="BE18" s="5">
        <f t="shared" si="16"/>
        <v>6011.1998750000002</v>
      </c>
      <c r="BG18" s="5"/>
      <c r="BH18" s="5">
        <f t="shared" si="39"/>
        <v>3538.8305624999998</v>
      </c>
      <c r="BI18" s="5">
        <f t="shared" si="19"/>
        <v>3538.8305624999998</v>
      </c>
      <c r="BK18" s="5"/>
      <c r="BL18" s="5">
        <f t="shared" si="40"/>
        <v>174495.9504</v>
      </c>
      <c r="BM18" s="5">
        <f t="shared" si="20"/>
        <v>174495.9504</v>
      </c>
      <c r="BN18" s="5"/>
      <c r="BO18" s="5"/>
      <c r="BP18" s="5">
        <f t="shared" si="41"/>
        <v>1845.4981874999999</v>
      </c>
      <c r="BQ18" s="5">
        <f t="shared" si="21"/>
        <v>1845.4981874999999</v>
      </c>
      <c r="BR18" s="5"/>
      <c r="BS18" s="5"/>
      <c r="BT18" s="5">
        <f t="shared" si="42"/>
        <v>3827.0352124999999</v>
      </c>
      <c r="BU18" s="5">
        <f t="shared" si="22"/>
        <v>3827.0352124999999</v>
      </c>
      <c r="BV18" s="5"/>
      <c r="BW18" s="5"/>
      <c r="BX18" s="5">
        <f t="shared" si="43"/>
        <v>1795.8166999999999</v>
      </c>
      <c r="BY18" s="5">
        <f t="shared" si="23"/>
        <v>1795.8166999999999</v>
      </c>
      <c r="BZ18" s="5"/>
      <c r="CA18" s="5"/>
      <c r="CB18" s="5">
        <f t="shared" si="44"/>
        <v>22023.725375000002</v>
      </c>
      <c r="CC18" s="5">
        <f t="shared" si="24"/>
        <v>22023.725375000002</v>
      </c>
      <c r="CD18" s="5"/>
      <c r="CE18" s="5"/>
      <c r="CF18" s="5">
        <f t="shared" si="45"/>
        <v>5123.4359125000001</v>
      </c>
      <c r="CG18" s="5">
        <f t="shared" si="25"/>
        <v>5123.4359125000001</v>
      </c>
      <c r="CH18" s="5"/>
      <c r="CI18" s="5"/>
      <c r="CJ18" s="5">
        <f t="shared" si="46"/>
        <v>222455.49314999999</v>
      </c>
      <c r="CK18" s="5">
        <f t="shared" si="3"/>
        <v>222455.49314999999</v>
      </c>
      <c r="CL18" s="5"/>
      <c r="CM18" s="5"/>
      <c r="CN18" s="5">
        <f t="shared" si="47"/>
        <v>53.062950000000001</v>
      </c>
      <c r="CO18" s="5">
        <f t="shared" si="4"/>
        <v>53.062950000000001</v>
      </c>
      <c r="CP18" s="5"/>
      <c r="CQ18" s="5"/>
      <c r="CR18" s="5">
        <f t="shared" si="48"/>
        <v>382.10526249999998</v>
      </c>
      <c r="CS18" s="5">
        <f t="shared" si="5"/>
        <v>382.10526249999998</v>
      </c>
      <c r="CT18" s="5"/>
      <c r="CU18" s="5"/>
      <c r="CV18" s="5">
        <f t="shared" si="49"/>
        <v>53066.591574999999</v>
      </c>
      <c r="CW18" s="5">
        <f t="shared" si="26"/>
        <v>53066.591574999999</v>
      </c>
      <c r="CX18" s="5"/>
      <c r="CY18" s="5"/>
      <c r="CZ18" s="5">
        <f t="shared" si="50"/>
        <v>104.045</v>
      </c>
      <c r="DA18" s="5">
        <f t="shared" si="27"/>
        <v>104.045</v>
      </c>
      <c r="DB18" s="5"/>
      <c r="DC18" s="5"/>
      <c r="DD18" s="5">
        <f t="shared" si="51"/>
        <v>485869.60111249995</v>
      </c>
      <c r="DE18" s="5">
        <f t="shared" si="28"/>
        <v>485869.60111249995</v>
      </c>
      <c r="DF18" s="5"/>
      <c r="DG18" s="5"/>
      <c r="DH18" s="5">
        <f t="shared" si="52"/>
        <v>3548.4547250000001</v>
      </c>
      <c r="DI18" s="5">
        <f t="shared" si="29"/>
        <v>3548.4547250000001</v>
      </c>
      <c r="DJ18" s="5"/>
      <c r="DK18" s="5"/>
      <c r="DL18" s="5"/>
      <c r="DM18" s="5">
        <f t="shared" si="17"/>
        <v>0</v>
      </c>
      <c r="DN18" s="5"/>
      <c r="DO18" s="5"/>
      <c r="DP18" s="5"/>
      <c r="DQ18" s="5">
        <f t="shared" si="18"/>
        <v>0</v>
      </c>
      <c r="DR18" s="5"/>
      <c r="DS18" s="5"/>
      <c r="DT18" s="5"/>
      <c r="DU18" s="5"/>
      <c r="DV18" s="5"/>
      <c r="DW18" s="5"/>
    </row>
    <row r="19" spans="1:127" x14ac:dyDescent="0.2">
      <c r="A19" s="30">
        <v>43556</v>
      </c>
      <c r="C19" s="3">
        <v>5290000</v>
      </c>
      <c r="D19" s="3">
        <v>2601125</v>
      </c>
      <c r="K19" s="3">
        <f>C19+E19+G19</f>
        <v>5290000</v>
      </c>
      <c r="L19" s="3">
        <f t="shared" si="0"/>
        <v>2601125</v>
      </c>
      <c r="M19" s="3">
        <f t="shared" si="6"/>
        <v>7891125</v>
      </c>
      <c r="O19" s="5">
        <v>1671569</v>
      </c>
      <c r="P19" s="5">
        <v>821921</v>
      </c>
      <c r="Q19" s="5">
        <f t="shared" si="1"/>
        <v>2493490</v>
      </c>
      <c r="S19" s="5">
        <f>W19+AA19+AE19+AI19+AM19+AQ19+AU19+AY19+BC19+BG19+BK19+BO19+BS19+BW19+CA19+CE19+CI19+CM19+CQ19+CU19+CY19+DC19+DG19+DK19</f>
        <v>3618432.4729999993</v>
      </c>
      <c r="T19" s="3">
        <f t="shared" si="7"/>
        <v>1779205.1354124998</v>
      </c>
      <c r="U19" s="5">
        <f t="shared" si="8"/>
        <v>5397637.6084124986</v>
      </c>
      <c r="W19" s="5">
        <f>C19*$X$7</f>
        <v>1294284.1980000001</v>
      </c>
      <c r="X19" s="5">
        <f t="shared" si="30"/>
        <v>636407.36947499996</v>
      </c>
      <c r="Y19" s="5">
        <f t="shared" si="2"/>
        <v>1930691.5674749999</v>
      </c>
      <c r="AA19" s="5">
        <f>C19*$AB$7</f>
        <v>30115.440999999999</v>
      </c>
      <c r="AB19" s="5">
        <f t="shared" si="31"/>
        <v>14807.9445125</v>
      </c>
      <c r="AC19" s="5">
        <f t="shared" si="9"/>
        <v>44923.385512499997</v>
      </c>
      <c r="AE19" s="5">
        <f>C19*$AF$7</f>
        <v>4008.7619999999997</v>
      </c>
      <c r="AF19" s="5">
        <f t="shared" si="32"/>
        <v>1971.132525</v>
      </c>
      <c r="AG19" s="5">
        <f t="shared" si="10"/>
        <v>5979.8945249999997</v>
      </c>
      <c r="AI19" s="5">
        <f>C19*$AJ$7</f>
        <v>106094.124</v>
      </c>
      <c r="AJ19" s="5">
        <f t="shared" si="33"/>
        <v>52167.12255</v>
      </c>
      <c r="AK19" s="5">
        <f t="shared" si="11"/>
        <v>158261.24654999998</v>
      </c>
      <c r="AM19" s="5">
        <f>C19*$AN$7</f>
        <v>41738.1</v>
      </c>
      <c r="AN19" s="5">
        <f t="shared" si="34"/>
        <v>20522.876249999998</v>
      </c>
      <c r="AO19" s="5">
        <f t="shared" si="12"/>
        <v>62260.976249999992</v>
      </c>
      <c r="AQ19" s="5">
        <f>C19*$AR$7</f>
        <v>15176.481000000002</v>
      </c>
      <c r="AR19" s="5">
        <f t="shared" si="35"/>
        <v>7462.3675125000009</v>
      </c>
      <c r="AS19" s="5">
        <f t="shared" si="13"/>
        <v>22638.848512500001</v>
      </c>
      <c r="AU19" s="5">
        <f>C19*$AV$7</f>
        <v>110297.55799999999</v>
      </c>
      <c r="AV19" s="5">
        <f t="shared" si="36"/>
        <v>54233.976474999996</v>
      </c>
      <c r="AW19" s="5">
        <f t="shared" si="14"/>
        <v>164531.53447499999</v>
      </c>
      <c r="AY19" s="5">
        <f>C19*$AZ$7</f>
        <v>15235.728999999999</v>
      </c>
      <c r="AZ19" s="5">
        <f t="shared" si="37"/>
        <v>7491.5001124999999</v>
      </c>
      <c r="BA19" s="5">
        <f t="shared" si="15"/>
        <v>22727.229112499997</v>
      </c>
      <c r="BC19" s="5">
        <f>C19*$BD$7</f>
        <v>12225.19</v>
      </c>
      <c r="BD19" s="5">
        <f t="shared" si="38"/>
        <v>6011.1998750000002</v>
      </c>
      <c r="BE19" s="5">
        <f t="shared" si="16"/>
        <v>18236.389875000001</v>
      </c>
      <c r="BG19" s="5">
        <f>C19*$BH$7</f>
        <v>7197.0450000000001</v>
      </c>
      <c r="BH19" s="5">
        <f t="shared" si="39"/>
        <v>3538.8305624999998</v>
      </c>
      <c r="BI19" s="5">
        <f t="shared" si="19"/>
        <v>10735.875562499999</v>
      </c>
      <c r="BK19" s="5">
        <f>C19*$BL$7</f>
        <v>354878.592</v>
      </c>
      <c r="BL19" s="5">
        <f t="shared" si="40"/>
        <v>174495.9504</v>
      </c>
      <c r="BM19" s="5">
        <f t="shared" si="20"/>
        <v>529374.54240000003</v>
      </c>
      <c r="BN19" s="5"/>
      <c r="BO19" s="5">
        <f>C19*$BP$7</f>
        <v>3753.2549999999997</v>
      </c>
      <c r="BP19" s="5">
        <f t="shared" si="41"/>
        <v>1845.4981874999999</v>
      </c>
      <c r="BQ19" s="5">
        <f t="shared" si="21"/>
        <v>5598.7531874999995</v>
      </c>
      <c r="BR19" s="5"/>
      <c r="BS19" s="5">
        <f>C19*$BT$7</f>
        <v>7783.1770000000006</v>
      </c>
      <c r="BT19" s="5">
        <f t="shared" si="42"/>
        <v>3827.0352124999999</v>
      </c>
      <c r="BU19" s="5">
        <f t="shared" si="22"/>
        <v>11610.212212500001</v>
      </c>
      <c r="BV19" s="5"/>
      <c r="BW19" s="5">
        <f>C19*$BX$7</f>
        <v>3652.2159999999999</v>
      </c>
      <c r="BX19" s="5">
        <f t="shared" si="43"/>
        <v>1795.8166999999999</v>
      </c>
      <c r="BY19" s="5">
        <f t="shared" si="23"/>
        <v>5448.0326999999997</v>
      </c>
      <c r="BZ19" s="5"/>
      <c r="CA19" s="5">
        <f>C19*$CB$7</f>
        <v>44790.43</v>
      </c>
      <c r="CB19" s="5">
        <f t="shared" si="44"/>
        <v>22023.725375000002</v>
      </c>
      <c r="CC19" s="5">
        <f t="shared" si="24"/>
        <v>66814.155375000002</v>
      </c>
      <c r="CD19" s="5"/>
      <c r="CE19" s="5">
        <f>C19*$CF$7</f>
        <v>10419.713</v>
      </c>
      <c r="CF19" s="5">
        <f t="shared" si="45"/>
        <v>5123.4359125000001</v>
      </c>
      <c r="CG19" s="5">
        <f t="shared" si="25"/>
        <v>15543.148912500001</v>
      </c>
      <c r="CH19" s="5"/>
      <c r="CI19" s="5">
        <f>C19*$CJ$7</f>
        <v>452415.61199999996</v>
      </c>
      <c r="CJ19" s="5">
        <f t="shared" si="46"/>
        <v>222455.49314999999</v>
      </c>
      <c r="CK19" s="5">
        <f t="shared" si="3"/>
        <v>674871.10514999996</v>
      </c>
      <c r="CL19" s="5"/>
      <c r="CM19" s="5">
        <f>C19*$CN$7</f>
        <v>107.91600000000001</v>
      </c>
      <c r="CN19" s="5">
        <f t="shared" si="47"/>
        <v>53.062950000000001</v>
      </c>
      <c r="CO19" s="5">
        <f t="shared" si="4"/>
        <v>160.97895</v>
      </c>
      <c r="CP19" s="5"/>
      <c r="CQ19" s="5">
        <f>C19*$CR$7</f>
        <v>777.101</v>
      </c>
      <c r="CR19" s="5">
        <f t="shared" si="48"/>
        <v>382.10526249999998</v>
      </c>
      <c r="CS19" s="5">
        <f t="shared" si="5"/>
        <v>1159.2062624999999</v>
      </c>
      <c r="CT19" s="5"/>
      <c r="CU19" s="5">
        <f>C19*$CV$7</f>
        <v>107923.406</v>
      </c>
      <c r="CV19" s="5">
        <f t="shared" si="49"/>
        <v>53066.591574999999</v>
      </c>
      <c r="CW19" s="5">
        <f t="shared" si="26"/>
        <v>160989.99757499999</v>
      </c>
      <c r="CX19" s="5"/>
      <c r="CY19" s="5">
        <f>C19*$CZ$7</f>
        <v>211.60000000000002</v>
      </c>
      <c r="CZ19" s="5">
        <f t="shared" si="50"/>
        <v>104.045</v>
      </c>
      <c r="DA19" s="5">
        <f t="shared" si="27"/>
        <v>315.64500000000004</v>
      </c>
      <c r="DB19" s="5"/>
      <c r="DC19" s="5">
        <f>C19*$DD$7</f>
        <v>988130.20899999992</v>
      </c>
      <c r="DD19" s="5">
        <f t="shared" si="51"/>
        <v>485869.60111249995</v>
      </c>
      <c r="DE19" s="5">
        <f t="shared" si="28"/>
        <v>1473999.8101124999</v>
      </c>
      <c r="DF19" s="5"/>
      <c r="DG19" s="5">
        <f>C19*$DH$7</f>
        <v>7216.6180000000004</v>
      </c>
      <c r="DH19" s="5">
        <f t="shared" si="52"/>
        <v>3548.4547250000001</v>
      </c>
      <c r="DI19" s="5">
        <f t="shared" si="29"/>
        <v>10765.072725</v>
      </c>
      <c r="DJ19" s="5"/>
      <c r="DK19" s="5"/>
      <c r="DL19" s="5"/>
      <c r="DM19" s="5">
        <f t="shared" si="17"/>
        <v>0</v>
      </c>
      <c r="DN19" s="5"/>
      <c r="DO19" s="5"/>
      <c r="DP19" s="5"/>
      <c r="DQ19" s="5">
        <f t="shared" si="18"/>
        <v>0</v>
      </c>
      <c r="DR19" s="5"/>
      <c r="DS19" s="5"/>
      <c r="DT19" s="5"/>
      <c r="DU19" s="5"/>
      <c r="DV19" s="5"/>
      <c r="DW19" s="5"/>
    </row>
    <row r="20" spans="1:127" x14ac:dyDescent="0.2">
      <c r="A20" s="30">
        <v>43739</v>
      </c>
      <c r="D20" s="3">
        <v>2468875</v>
      </c>
      <c r="L20" s="3">
        <f t="shared" si="0"/>
        <v>2468875</v>
      </c>
      <c r="M20" s="3">
        <f t="shared" si="6"/>
        <v>2468875</v>
      </c>
      <c r="P20" s="5">
        <v>780131</v>
      </c>
      <c r="Q20" s="5">
        <f t="shared" si="1"/>
        <v>780131</v>
      </c>
      <c r="S20" s="5"/>
      <c r="T20" s="3">
        <f t="shared" si="7"/>
        <v>1688744.3235874998</v>
      </c>
      <c r="U20" s="5">
        <f t="shared" si="8"/>
        <v>1688744.3235874998</v>
      </c>
      <c r="W20" s="5"/>
      <c r="X20" s="5">
        <f t="shared" si="30"/>
        <v>604050.26452500001</v>
      </c>
      <c r="Y20" s="5">
        <f t="shared" si="2"/>
        <v>604050.26452500001</v>
      </c>
      <c r="AB20" s="5">
        <f t="shared" si="31"/>
        <v>14055.0584875</v>
      </c>
      <c r="AC20" s="5">
        <f t="shared" si="9"/>
        <v>14055.0584875</v>
      </c>
      <c r="AF20" s="5">
        <f t="shared" si="32"/>
        <v>1870.9134750000001</v>
      </c>
      <c r="AG20" s="5">
        <f t="shared" si="10"/>
        <v>1870.9134750000001</v>
      </c>
      <c r="AJ20" s="5">
        <f t="shared" si="33"/>
        <v>49514.76945</v>
      </c>
      <c r="AK20" s="5">
        <f t="shared" si="11"/>
        <v>49514.76945</v>
      </c>
      <c r="AN20" s="5">
        <f t="shared" si="34"/>
        <v>19479.423749999998</v>
      </c>
      <c r="AO20" s="5">
        <f t="shared" si="12"/>
        <v>19479.423749999998</v>
      </c>
      <c r="AR20" s="5">
        <f t="shared" si="35"/>
        <v>7082.9554875000003</v>
      </c>
      <c r="AS20" s="5">
        <f t="shared" si="13"/>
        <v>7082.9554875000003</v>
      </c>
      <c r="AV20" s="5">
        <f t="shared" si="36"/>
        <v>51476.537525</v>
      </c>
      <c r="AW20" s="5">
        <f t="shared" si="14"/>
        <v>51476.537525</v>
      </c>
      <c r="AY20" s="5"/>
      <c r="AZ20" s="5">
        <f t="shared" si="37"/>
        <v>7110.6068875000001</v>
      </c>
      <c r="BA20" s="5">
        <f t="shared" si="15"/>
        <v>7110.6068875000001</v>
      </c>
      <c r="BC20" s="5"/>
      <c r="BD20" s="5">
        <f t="shared" si="38"/>
        <v>5705.5701250000002</v>
      </c>
      <c r="BE20" s="5">
        <f t="shared" si="16"/>
        <v>5705.5701250000002</v>
      </c>
      <c r="BG20" s="5"/>
      <c r="BH20" s="5">
        <f t="shared" si="39"/>
        <v>3358.9044374999999</v>
      </c>
      <c r="BI20" s="5">
        <f t="shared" si="19"/>
        <v>3358.9044374999999</v>
      </c>
      <c r="BK20" s="5"/>
      <c r="BL20" s="5">
        <f t="shared" si="40"/>
        <v>165623.98559999999</v>
      </c>
      <c r="BM20" s="5">
        <f t="shared" si="20"/>
        <v>165623.98559999999</v>
      </c>
      <c r="BN20" s="5"/>
      <c r="BO20" s="5"/>
      <c r="BP20" s="5">
        <f t="shared" si="41"/>
        <v>1751.6668124999999</v>
      </c>
      <c r="BQ20" s="5">
        <f t="shared" si="21"/>
        <v>1751.6668124999999</v>
      </c>
      <c r="BR20" s="5"/>
      <c r="BS20" s="5"/>
      <c r="BT20" s="5">
        <f t="shared" si="42"/>
        <v>3632.4557875</v>
      </c>
      <c r="BU20" s="5">
        <f t="shared" si="22"/>
        <v>3632.4557875</v>
      </c>
      <c r="BV20" s="5"/>
      <c r="BW20" s="5"/>
      <c r="BX20" s="5">
        <f t="shared" si="43"/>
        <v>1704.5112999999999</v>
      </c>
      <c r="BY20" s="5">
        <f t="shared" si="23"/>
        <v>1704.5112999999999</v>
      </c>
      <c r="BZ20" s="5"/>
      <c r="CA20" s="5"/>
      <c r="CB20" s="5">
        <f t="shared" si="44"/>
        <v>20903.964625000001</v>
      </c>
      <c r="CC20" s="5">
        <f t="shared" si="24"/>
        <v>20903.964625000001</v>
      </c>
      <c r="CD20" s="5"/>
      <c r="CE20" s="5"/>
      <c r="CF20" s="5">
        <f t="shared" si="45"/>
        <v>4862.9430874999998</v>
      </c>
      <c r="CG20" s="5">
        <f t="shared" si="25"/>
        <v>4862.9430874999998</v>
      </c>
      <c r="CH20" s="5"/>
      <c r="CI20" s="5"/>
      <c r="CJ20" s="5">
        <f t="shared" si="46"/>
        <v>211145.10285</v>
      </c>
      <c r="CK20" s="5">
        <f t="shared" si="3"/>
        <v>211145.10285</v>
      </c>
      <c r="CL20" s="5"/>
      <c r="CM20" s="5"/>
      <c r="CN20" s="5">
        <f t="shared" si="47"/>
        <v>50.365050000000004</v>
      </c>
      <c r="CO20" s="5">
        <f t="shared" si="4"/>
        <v>50.365050000000004</v>
      </c>
      <c r="CP20" s="5"/>
      <c r="CQ20" s="5"/>
      <c r="CR20" s="5">
        <f t="shared" si="48"/>
        <v>362.67773749999998</v>
      </c>
      <c r="CS20" s="5">
        <f t="shared" si="5"/>
        <v>362.67773749999998</v>
      </c>
      <c r="CT20" s="5"/>
      <c r="CU20" s="5"/>
      <c r="CV20" s="5">
        <f t="shared" si="49"/>
        <v>50368.506425</v>
      </c>
      <c r="CW20" s="5">
        <f t="shared" si="26"/>
        <v>50368.506425</v>
      </c>
      <c r="CX20" s="5"/>
      <c r="CY20" s="5"/>
      <c r="CZ20" s="5">
        <f t="shared" si="50"/>
        <v>98.75500000000001</v>
      </c>
      <c r="DA20" s="5">
        <f t="shared" si="27"/>
        <v>98.75500000000001</v>
      </c>
      <c r="DB20" s="5"/>
      <c r="DC20" s="5"/>
      <c r="DD20" s="5">
        <f t="shared" si="51"/>
        <v>461166.34588749998</v>
      </c>
      <c r="DE20" s="5">
        <f t="shared" si="28"/>
        <v>461166.34588749998</v>
      </c>
      <c r="DF20" s="5"/>
      <c r="DG20" s="5"/>
      <c r="DH20" s="5">
        <f t="shared" si="52"/>
        <v>3368.0392750000001</v>
      </c>
      <c r="DI20" s="5">
        <f t="shared" si="29"/>
        <v>3368.0392750000001</v>
      </c>
      <c r="DJ20" s="5"/>
      <c r="DK20" s="5"/>
      <c r="DL20" s="5"/>
      <c r="DM20" s="5">
        <f t="shared" si="17"/>
        <v>0</v>
      </c>
      <c r="DN20" s="5"/>
      <c r="DO20" s="5"/>
      <c r="DP20" s="5"/>
      <c r="DQ20" s="5">
        <f t="shared" si="18"/>
        <v>0</v>
      </c>
      <c r="DR20" s="5"/>
      <c r="DS20" s="5"/>
      <c r="DT20" s="5"/>
      <c r="DU20" s="5"/>
      <c r="DV20" s="5"/>
      <c r="DW20" s="5"/>
    </row>
    <row r="21" spans="1:127" x14ac:dyDescent="0.2">
      <c r="A21" s="30">
        <v>43922</v>
      </c>
      <c r="C21" s="3">
        <v>5555000</v>
      </c>
      <c r="D21" s="3">
        <v>2468875</v>
      </c>
      <c r="K21" s="3">
        <f>C21+E21+G21</f>
        <v>5555000</v>
      </c>
      <c r="L21" s="3">
        <f t="shared" si="0"/>
        <v>2468875</v>
      </c>
      <c r="M21" s="3">
        <f t="shared" si="6"/>
        <v>8023875</v>
      </c>
      <c r="O21" s="5">
        <v>1755306</v>
      </c>
      <c r="P21" s="5">
        <v>780131</v>
      </c>
      <c r="Q21" s="5">
        <f t="shared" si="1"/>
        <v>2535437</v>
      </c>
      <c r="S21" s="5">
        <f>W21+AA21+AE21+AI21+AM21+AQ21+AU21+AY21+BC21+BG21+BK21+BO21+BS21+BW21+CA21+CE21+CI21+CM21+CQ21+CU21+CY21+DC21+DG21+DK21</f>
        <v>3799696.1034999997</v>
      </c>
      <c r="T21" s="3">
        <f t="shared" si="7"/>
        <v>1688744.3235874998</v>
      </c>
      <c r="U21" s="5">
        <f t="shared" si="8"/>
        <v>5488440.4270874998</v>
      </c>
      <c r="W21" s="5">
        <f>C21*$X$7</f>
        <v>1359120.7409999999</v>
      </c>
      <c r="X21" s="5">
        <f t="shared" si="30"/>
        <v>604050.26452500001</v>
      </c>
      <c r="Y21" s="5">
        <f t="shared" si="2"/>
        <v>1963171.0055249999</v>
      </c>
      <c r="AA21" s="5">
        <f>C21*$AB$7</f>
        <v>31624.059499999999</v>
      </c>
      <c r="AB21" s="5">
        <f t="shared" si="31"/>
        <v>14055.0584875</v>
      </c>
      <c r="AC21" s="5">
        <f t="shared" si="9"/>
        <v>45679.117987500002</v>
      </c>
      <c r="AE21" s="5">
        <f>C21*$AF$7</f>
        <v>4209.5789999999997</v>
      </c>
      <c r="AF21" s="5">
        <f t="shared" si="32"/>
        <v>1870.9134750000001</v>
      </c>
      <c r="AG21" s="5">
        <f t="shared" si="10"/>
        <v>6080.492475</v>
      </c>
      <c r="AI21" s="5">
        <f>C21*$AJ$7</f>
        <v>111408.85799999999</v>
      </c>
      <c r="AJ21" s="5">
        <f t="shared" si="33"/>
        <v>49514.76945</v>
      </c>
      <c r="AK21" s="5">
        <f t="shared" si="11"/>
        <v>160923.62745</v>
      </c>
      <c r="AM21" s="5">
        <f>C21*$AN$7</f>
        <v>43828.95</v>
      </c>
      <c r="AN21" s="5">
        <f t="shared" si="34"/>
        <v>19479.423749999998</v>
      </c>
      <c r="AO21" s="5">
        <f t="shared" si="12"/>
        <v>63308.373749999999</v>
      </c>
      <c r="AQ21" s="5">
        <f>C21*$AR$7</f>
        <v>15936.739500000001</v>
      </c>
      <c r="AR21" s="5">
        <f t="shared" si="35"/>
        <v>7082.9554875000003</v>
      </c>
      <c r="AS21" s="5">
        <f t="shared" si="13"/>
        <v>23019.694987500003</v>
      </c>
      <c r="AU21" s="5">
        <f>C21*$AV$7</f>
        <v>115822.86099999999</v>
      </c>
      <c r="AV21" s="5">
        <f t="shared" si="36"/>
        <v>51476.537525</v>
      </c>
      <c r="AW21" s="5">
        <f t="shared" si="14"/>
        <v>167299.398525</v>
      </c>
      <c r="AY21" s="5">
        <f>C21*$AZ$7</f>
        <v>15998.9555</v>
      </c>
      <c r="AZ21" s="5">
        <f t="shared" si="37"/>
        <v>7110.6068875000001</v>
      </c>
      <c r="BA21" s="5">
        <f t="shared" si="15"/>
        <v>23109.562387500002</v>
      </c>
      <c r="BC21" s="5">
        <f>C21*$BD$7</f>
        <v>12837.605000000001</v>
      </c>
      <c r="BD21" s="5">
        <f t="shared" si="38"/>
        <v>5705.5701250000002</v>
      </c>
      <c r="BE21" s="5">
        <f t="shared" si="16"/>
        <v>18543.175125000002</v>
      </c>
      <c r="BG21" s="5">
        <f>C21*$BH$7</f>
        <v>7557.5774999999994</v>
      </c>
      <c r="BH21" s="5">
        <f t="shared" si="39"/>
        <v>3358.9044374999999</v>
      </c>
      <c r="BI21" s="5">
        <f t="shared" si="19"/>
        <v>10916.481937499999</v>
      </c>
      <c r="BK21" s="5">
        <f>C21*$BL$7</f>
        <v>372656.06400000001</v>
      </c>
      <c r="BL21" s="5">
        <f t="shared" si="40"/>
        <v>165623.98559999999</v>
      </c>
      <c r="BM21" s="5">
        <f t="shared" si="20"/>
        <v>538280.04960000003</v>
      </c>
      <c r="BN21" s="5"/>
      <c r="BO21" s="5">
        <f>C21*$BP$7</f>
        <v>3941.2724999999996</v>
      </c>
      <c r="BP21" s="5">
        <f t="shared" si="41"/>
        <v>1751.6668124999999</v>
      </c>
      <c r="BQ21" s="5">
        <f t="shared" si="21"/>
        <v>5692.9393124999997</v>
      </c>
      <c r="BR21" s="5"/>
      <c r="BS21" s="5">
        <f>C21*$BT$7</f>
        <v>8173.0715</v>
      </c>
      <c r="BT21" s="5">
        <f t="shared" si="42"/>
        <v>3632.4557875</v>
      </c>
      <c r="BU21" s="5">
        <f t="shared" si="22"/>
        <v>11805.527287500001</v>
      </c>
      <c r="BV21" s="5"/>
      <c r="BW21" s="5">
        <f>C21*$BX$7</f>
        <v>3835.172</v>
      </c>
      <c r="BX21" s="5">
        <f t="shared" si="43"/>
        <v>1704.5112999999999</v>
      </c>
      <c r="BY21" s="5">
        <f t="shared" si="23"/>
        <v>5539.6832999999997</v>
      </c>
      <c r="BZ21" s="5"/>
      <c r="CA21" s="5">
        <f>C21*$CB$7</f>
        <v>47034.185000000005</v>
      </c>
      <c r="CB21" s="5">
        <f t="shared" si="44"/>
        <v>20903.964625000001</v>
      </c>
      <c r="CC21" s="5">
        <f t="shared" si="24"/>
        <v>67938.149625000005</v>
      </c>
      <c r="CD21" s="5"/>
      <c r="CE21" s="5">
        <f>C21*$CF$7</f>
        <v>10941.683499999999</v>
      </c>
      <c r="CF21" s="5">
        <f t="shared" si="45"/>
        <v>4862.9430874999998</v>
      </c>
      <c r="CG21" s="5">
        <f t="shared" si="25"/>
        <v>15804.626587499999</v>
      </c>
      <c r="CH21" s="5"/>
      <c r="CI21" s="5">
        <f>C21*$CJ$7</f>
        <v>475079.15399999998</v>
      </c>
      <c r="CJ21" s="5">
        <f t="shared" si="46"/>
        <v>211145.10285</v>
      </c>
      <c r="CK21" s="5">
        <f t="shared" si="3"/>
        <v>686224.25685000001</v>
      </c>
      <c r="CL21" s="5"/>
      <c r="CM21" s="5">
        <f>C21*$CN$7</f>
        <v>113.322</v>
      </c>
      <c r="CN21" s="5">
        <f t="shared" si="47"/>
        <v>50.365050000000004</v>
      </c>
      <c r="CO21" s="5">
        <f t="shared" si="4"/>
        <v>163.68705</v>
      </c>
      <c r="CP21" s="5"/>
      <c r="CQ21" s="5">
        <f>C21*$CR$7</f>
        <v>816.02949999999998</v>
      </c>
      <c r="CR21" s="5">
        <f t="shared" si="48"/>
        <v>362.67773749999998</v>
      </c>
      <c r="CS21" s="5">
        <f t="shared" si="5"/>
        <v>1178.7072375</v>
      </c>
      <c r="CT21" s="5"/>
      <c r="CU21" s="5">
        <f>C21*$CV$7</f>
        <v>113329.777</v>
      </c>
      <c r="CV21" s="5">
        <f t="shared" si="49"/>
        <v>50368.506425</v>
      </c>
      <c r="CW21" s="5">
        <f t="shared" si="26"/>
        <v>163698.283425</v>
      </c>
      <c r="CX21" s="5"/>
      <c r="CY21" s="5">
        <f>C21*$CZ$7</f>
        <v>222.20000000000002</v>
      </c>
      <c r="CZ21" s="5">
        <f t="shared" si="50"/>
        <v>98.75500000000001</v>
      </c>
      <c r="DA21" s="5">
        <f t="shared" si="27"/>
        <v>320.95500000000004</v>
      </c>
      <c r="DB21" s="5"/>
      <c r="DC21" s="5">
        <f>C21*$DD$7</f>
        <v>1037630.1155</v>
      </c>
      <c r="DD21" s="5">
        <f t="shared" si="51"/>
        <v>461166.34588749998</v>
      </c>
      <c r="DE21" s="5">
        <f t="shared" si="28"/>
        <v>1498796.4613874999</v>
      </c>
      <c r="DF21" s="5"/>
      <c r="DG21" s="5">
        <f>C21*$DH$7</f>
        <v>7578.1310000000003</v>
      </c>
      <c r="DH21" s="5">
        <f t="shared" si="52"/>
        <v>3368.0392750000001</v>
      </c>
      <c r="DI21" s="5">
        <f t="shared" si="29"/>
        <v>10946.170275</v>
      </c>
      <c r="DJ21" s="5"/>
      <c r="DK21" s="5"/>
      <c r="DL21" s="5"/>
      <c r="DM21" s="5">
        <f t="shared" si="17"/>
        <v>0</v>
      </c>
      <c r="DN21" s="5"/>
      <c r="DO21" s="5"/>
      <c r="DP21" s="5"/>
      <c r="DQ21" s="5">
        <f t="shared" si="18"/>
        <v>0</v>
      </c>
      <c r="DR21" s="5"/>
      <c r="DS21" s="5"/>
      <c r="DT21" s="5"/>
      <c r="DU21" s="5"/>
      <c r="DV21" s="5"/>
      <c r="DW21" s="5"/>
    </row>
    <row r="22" spans="1:127" x14ac:dyDescent="0.2">
      <c r="A22" s="30">
        <v>44105</v>
      </c>
      <c r="D22" s="3">
        <v>2330000</v>
      </c>
      <c r="L22" s="3">
        <f t="shared" si="0"/>
        <v>2330000</v>
      </c>
      <c r="M22" s="3">
        <f t="shared" si="6"/>
        <v>2330000</v>
      </c>
      <c r="P22" s="5">
        <v>736249</v>
      </c>
      <c r="Q22" s="5">
        <f t="shared" si="1"/>
        <v>736249</v>
      </c>
      <c r="S22" s="5"/>
      <c r="T22" s="3">
        <f t="shared" si="7"/>
        <v>1593751.9209999999</v>
      </c>
      <c r="U22" s="5">
        <f t="shared" si="8"/>
        <v>1593751.9209999999</v>
      </c>
      <c r="W22" s="5"/>
      <c r="X22" s="5">
        <f t="shared" si="30"/>
        <v>570072.24600000004</v>
      </c>
      <c r="Y22" s="5">
        <f t="shared" si="2"/>
        <v>570072.24600000004</v>
      </c>
      <c r="AB22" s="5">
        <f t="shared" si="31"/>
        <v>13264.457</v>
      </c>
      <c r="AC22" s="5">
        <f t="shared" si="9"/>
        <v>13264.457</v>
      </c>
      <c r="AF22" s="5">
        <f t="shared" si="32"/>
        <v>1765.674</v>
      </c>
      <c r="AG22" s="5">
        <f t="shared" si="10"/>
        <v>1765.674</v>
      </c>
      <c r="AJ22" s="5">
        <f t="shared" si="33"/>
        <v>46729.548000000003</v>
      </c>
      <c r="AK22" s="5">
        <f t="shared" si="11"/>
        <v>46729.548000000003</v>
      </c>
      <c r="AN22" s="5">
        <f t="shared" si="34"/>
        <v>18383.699999999997</v>
      </c>
      <c r="AO22" s="5">
        <f t="shared" si="12"/>
        <v>18383.699999999997</v>
      </c>
      <c r="AR22" s="5">
        <f t="shared" si="35"/>
        <v>6684.5370000000003</v>
      </c>
      <c r="AS22" s="5">
        <f t="shared" si="13"/>
        <v>6684.5370000000003</v>
      </c>
      <c r="AV22" s="5">
        <f t="shared" si="36"/>
        <v>48580.966</v>
      </c>
      <c r="AW22" s="5">
        <f t="shared" si="14"/>
        <v>48580.966</v>
      </c>
      <c r="AY22" s="5"/>
      <c r="AZ22" s="5">
        <f t="shared" si="37"/>
        <v>6710.6329999999998</v>
      </c>
      <c r="BA22" s="5">
        <f t="shared" si="15"/>
        <v>6710.6329999999998</v>
      </c>
      <c r="BC22" s="5"/>
      <c r="BD22" s="5">
        <f t="shared" si="38"/>
        <v>5384.63</v>
      </c>
      <c r="BE22" s="5">
        <f t="shared" si="16"/>
        <v>5384.63</v>
      </c>
      <c r="BG22" s="5"/>
      <c r="BH22" s="5">
        <f t="shared" si="39"/>
        <v>3169.9649999999997</v>
      </c>
      <c r="BI22" s="5">
        <f t="shared" si="19"/>
        <v>3169.9649999999997</v>
      </c>
      <c r="BK22" s="5"/>
      <c r="BL22" s="5">
        <f t="shared" si="40"/>
        <v>156307.584</v>
      </c>
      <c r="BM22" s="5">
        <f t="shared" si="20"/>
        <v>156307.584</v>
      </c>
      <c r="BN22" s="5"/>
      <c r="BO22" s="5"/>
      <c r="BP22" s="5">
        <f t="shared" si="41"/>
        <v>1653.135</v>
      </c>
      <c r="BQ22" s="5">
        <f t="shared" si="21"/>
        <v>1653.135</v>
      </c>
      <c r="BR22" s="5"/>
      <c r="BS22" s="5"/>
      <c r="BT22" s="5">
        <f t="shared" si="42"/>
        <v>3428.1289999999999</v>
      </c>
      <c r="BU22" s="5">
        <f t="shared" si="22"/>
        <v>3428.1289999999999</v>
      </c>
      <c r="BV22" s="5"/>
      <c r="BW22" s="5"/>
      <c r="BX22" s="5">
        <f t="shared" si="43"/>
        <v>1608.6319999999998</v>
      </c>
      <c r="BY22" s="5">
        <f t="shared" si="23"/>
        <v>1608.6319999999998</v>
      </c>
      <c r="BZ22" s="5"/>
      <c r="CA22" s="5"/>
      <c r="CB22" s="5">
        <f t="shared" si="44"/>
        <v>19728.11</v>
      </c>
      <c r="CC22" s="5">
        <f t="shared" si="24"/>
        <v>19728.11</v>
      </c>
      <c r="CD22" s="5"/>
      <c r="CE22" s="5"/>
      <c r="CF22" s="5">
        <f t="shared" si="45"/>
        <v>4589.4009999999998</v>
      </c>
      <c r="CG22" s="5">
        <f t="shared" si="25"/>
        <v>4589.4009999999998</v>
      </c>
      <c r="CH22" s="5"/>
      <c r="CI22" s="5"/>
      <c r="CJ22" s="5">
        <f t="shared" si="46"/>
        <v>199268.12399999998</v>
      </c>
      <c r="CK22" s="5">
        <f t="shared" si="3"/>
        <v>199268.12399999998</v>
      </c>
      <c r="CL22" s="5"/>
      <c r="CM22" s="5"/>
      <c r="CN22" s="5">
        <f t="shared" si="47"/>
        <v>47.532000000000004</v>
      </c>
      <c r="CO22" s="5">
        <f t="shared" si="4"/>
        <v>47.532000000000004</v>
      </c>
      <c r="CP22" s="5"/>
      <c r="CQ22" s="5"/>
      <c r="CR22" s="5">
        <f t="shared" si="48"/>
        <v>342.27699999999999</v>
      </c>
      <c r="CS22" s="5">
        <f t="shared" si="5"/>
        <v>342.27699999999999</v>
      </c>
      <c r="CT22" s="5"/>
      <c r="CU22" s="5"/>
      <c r="CV22" s="5">
        <f t="shared" si="49"/>
        <v>47535.262000000002</v>
      </c>
      <c r="CW22" s="5">
        <f t="shared" si="26"/>
        <v>47535.262000000002</v>
      </c>
      <c r="CX22" s="5"/>
      <c r="CY22" s="5"/>
      <c r="CZ22" s="5">
        <f t="shared" si="50"/>
        <v>93.2</v>
      </c>
      <c r="DA22" s="5">
        <f t="shared" si="27"/>
        <v>93.2</v>
      </c>
      <c r="DB22" s="5"/>
      <c r="DC22" s="5"/>
      <c r="DD22" s="5">
        <f t="shared" si="51"/>
        <v>435225.59299999999</v>
      </c>
      <c r="DE22" s="5">
        <f t="shared" si="28"/>
        <v>435225.59299999999</v>
      </c>
      <c r="DF22" s="5"/>
      <c r="DG22" s="5"/>
      <c r="DH22" s="5">
        <f t="shared" si="52"/>
        <v>3178.5860000000002</v>
      </c>
      <c r="DI22" s="5">
        <f t="shared" si="29"/>
        <v>3178.5860000000002</v>
      </c>
      <c r="DJ22" s="5"/>
      <c r="DK22" s="38"/>
      <c r="DL22" s="38"/>
      <c r="DM22" s="38">
        <f t="shared" si="17"/>
        <v>0</v>
      </c>
      <c r="DN22" s="5"/>
      <c r="DO22" s="38"/>
      <c r="DP22" s="38"/>
      <c r="DQ22" s="38">
        <f t="shared" si="18"/>
        <v>0</v>
      </c>
      <c r="DR22" s="5"/>
      <c r="DS22" s="5"/>
      <c r="DT22" s="5"/>
      <c r="DU22" s="5"/>
      <c r="DV22" s="5"/>
      <c r="DW22" s="5"/>
    </row>
    <row r="23" spans="1:127" x14ac:dyDescent="0.2">
      <c r="A23" s="30">
        <v>44287</v>
      </c>
      <c r="C23" s="14">
        <v>5830000</v>
      </c>
      <c r="D23" s="14">
        <f>2330000-1100000</f>
        <v>1230000</v>
      </c>
      <c r="E23" s="14"/>
      <c r="F23" s="14"/>
      <c r="G23" s="14"/>
      <c r="H23" s="14"/>
      <c r="I23" s="14"/>
      <c r="J23" s="14"/>
      <c r="K23" s="14">
        <f>C23+E23+G23</f>
        <v>5830000</v>
      </c>
      <c r="L23" s="14">
        <f t="shared" si="0"/>
        <v>1230000</v>
      </c>
      <c r="M23" s="14">
        <f t="shared" si="6"/>
        <v>7060000</v>
      </c>
      <c r="O23" s="47">
        <v>1842202</v>
      </c>
      <c r="P23" s="47">
        <v>388667</v>
      </c>
      <c r="Q23" s="47">
        <f t="shared" si="1"/>
        <v>2230869</v>
      </c>
      <c r="S23" s="37">
        <f>W23+AA23+AE23+AI23+AM23+AQ23+AU23+AY23+BC23+BG23+BK23+BO23+BS23+BW23+CA23+CE23+CI23+CM23+CQ23+CU23+CY23+DC23+DG23+DK23</f>
        <v>3987799.9279999998</v>
      </c>
      <c r="T23" s="14">
        <f t="shared" si="7"/>
        <v>841340</v>
      </c>
      <c r="U23" s="37">
        <f t="shared" si="8"/>
        <v>4829139.9279999994</v>
      </c>
      <c r="W23" s="37">
        <f>C23*$X$7</f>
        <v>1426403.946</v>
      </c>
      <c r="X23" s="37">
        <v>570072</v>
      </c>
      <c r="Y23" s="37">
        <f t="shared" si="2"/>
        <v>1996475.946</v>
      </c>
      <c r="AA23" s="37">
        <f>C23*$AB$7</f>
        <v>33189.606999999996</v>
      </c>
      <c r="AB23" s="37">
        <v>13264</v>
      </c>
      <c r="AC23" s="37">
        <f t="shared" si="9"/>
        <v>46453.606999999996</v>
      </c>
      <c r="AE23" s="37">
        <f>C23*$AF$7</f>
        <v>4417.9740000000002</v>
      </c>
      <c r="AF23" s="37">
        <v>1766</v>
      </c>
      <c r="AG23" s="37">
        <f t="shared" si="10"/>
        <v>6183.9740000000002</v>
      </c>
      <c r="AI23" s="37">
        <f>C23*$AJ$7</f>
        <v>116924.148</v>
      </c>
      <c r="AJ23" s="37">
        <v>46730</v>
      </c>
      <c r="AK23" s="37">
        <f t="shared" si="11"/>
        <v>163654.14799999999</v>
      </c>
      <c r="AM23" s="37">
        <f>C23*$AN$7</f>
        <v>45998.7</v>
      </c>
      <c r="AN23" s="37">
        <v>18384</v>
      </c>
      <c r="AO23" s="37">
        <f t="shared" si="12"/>
        <v>64382.7</v>
      </c>
      <c r="AQ23" s="37">
        <f>C23*$AR$7</f>
        <v>16725.687000000002</v>
      </c>
      <c r="AR23" s="37">
        <v>6685</v>
      </c>
      <c r="AS23" s="37">
        <f t="shared" si="13"/>
        <v>23410.687000000002</v>
      </c>
      <c r="AU23" s="37">
        <f>C23*$AV$7</f>
        <v>121556.666</v>
      </c>
      <c r="AV23" s="37">
        <v>48581</v>
      </c>
      <c r="AW23" s="37">
        <f t="shared" si="14"/>
        <v>170137.666</v>
      </c>
      <c r="AY23" s="37">
        <f>C23*$AZ$7</f>
        <v>16790.983</v>
      </c>
      <c r="AZ23" s="37">
        <v>6711</v>
      </c>
      <c r="BA23" s="37">
        <f t="shared" si="15"/>
        <v>23501.983</v>
      </c>
      <c r="BC23" s="37">
        <f>C23*$BD$7</f>
        <v>13473.130000000001</v>
      </c>
      <c r="BD23" s="37">
        <v>5385</v>
      </c>
      <c r="BE23" s="37">
        <f t="shared" si="16"/>
        <v>18858.13</v>
      </c>
      <c r="BG23" s="37">
        <f>C23*$BH$7</f>
        <v>7931.7150000000001</v>
      </c>
      <c r="BH23" s="37">
        <v>3170</v>
      </c>
      <c r="BI23" s="37">
        <f t="shared" si="19"/>
        <v>11101.715</v>
      </c>
      <c r="BK23" s="37">
        <f>C23*$BL$7</f>
        <v>391104.38400000002</v>
      </c>
      <c r="BL23" s="37">
        <v>156308</v>
      </c>
      <c r="BM23" s="37">
        <f t="shared" si="20"/>
        <v>547412.38400000008</v>
      </c>
      <c r="BN23" s="5"/>
      <c r="BO23" s="37">
        <f>C23*$BP$7</f>
        <v>4136.3849999999993</v>
      </c>
      <c r="BP23" s="37">
        <v>1653</v>
      </c>
      <c r="BQ23" s="37">
        <f t="shared" si="21"/>
        <v>5789.3849999999993</v>
      </c>
      <c r="BR23" s="5"/>
      <c r="BS23" s="37">
        <f>C23*$BT$7</f>
        <v>8577.6790000000001</v>
      </c>
      <c r="BT23" s="37">
        <v>3428</v>
      </c>
      <c r="BU23" s="37">
        <f t="shared" si="22"/>
        <v>12005.679</v>
      </c>
      <c r="BV23" s="5"/>
      <c r="BW23" s="37">
        <f>C23*$BX$7</f>
        <v>4025.0319999999997</v>
      </c>
      <c r="BX23" s="37">
        <v>1609</v>
      </c>
      <c r="BY23" s="37">
        <f t="shared" si="23"/>
        <v>5634.0319999999992</v>
      </c>
      <c r="BZ23" s="5"/>
      <c r="CA23" s="37">
        <f>C23*$CB$7</f>
        <v>49362.61</v>
      </c>
      <c r="CB23" s="37">
        <v>19728</v>
      </c>
      <c r="CC23" s="37">
        <f t="shared" si="24"/>
        <v>69090.61</v>
      </c>
      <c r="CD23" s="5"/>
      <c r="CE23" s="37">
        <f>C23*$CF$7</f>
        <v>11483.351000000001</v>
      </c>
      <c r="CF23" s="37">
        <v>4589</v>
      </c>
      <c r="CG23" s="37">
        <f t="shared" si="25"/>
        <v>16072.351000000001</v>
      </c>
      <c r="CH23" s="5"/>
      <c r="CI23" s="37">
        <f>C23*$CJ$7</f>
        <v>498597.924</v>
      </c>
      <c r="CJ23" s="37">
        <v>199268</v>
      </c>
      <c r="CK23" s="37">
        <f t="shared" si="3"/>
        <v>697865.924</v>
      </c>
      <c r="CL23" s="5"/>
      <c r="CM23" s="37">
        <f>C23*$CN$7</f>
        <v>118.932</v>
      </c>
      <c r="CN23" s="37">
        <v>48</v>
      </c>
      <c r="CO23" s="37">
        <f t="shared" si="4"/>
        <v>166.93200000000002</v>
      </c>
      <c r="CP23" s="5"/>
      <c r="CQ23" s="37">
        <f>C23*$CR$7</f>
        <v>856.42699999999991</v>
      </c>
      <c r="CR23" s="37">
        <v>342</v>
      </c>
      <c r="CS23" s="37">
        <f t="shared" si="5"/>
        <v>1198.4269999999999</v>
      </c>
      <c r="CT23" s="5"/>
      <c r="CU23" s="37">
        <f>C23*$CV$7</f>
        <v>118940.162</v>
      </c>
      <c r="CV23" s="37">
        <v>47535</v>
      </c>
      <c r="CW23" s="37">
        <f t="shared" si="26"/>
        <v>166475.16200000001</v>
      </c>
      <c r="CX23" s="5"/>
      <c r="CY23" s="37">
        <f>C23*$CZ$7</f>
        <v>233.20000000000002</v>
      </c>
      <c r="CZ23" s="37">
        <v>93</v>
      </c>
      <c r="DA23" s="37">
        <f t="shared" si="27"/>
        <v>326.20000000000005</v>
      </c>
      <c r="DB23" s="5"/>
      <c r="DC23" s="37">
        <v>0</v>
      </c>
      <c r="DD23" s="37">
        <f>435226-205471</f>
        <v>229755</v>
      </c>
      <c r="DE23" s="37">
        <f t="shared" si="28"/>
        <v>229755</v>
      </c>
      <c r="DF23" s="5"/>
      <c r="DG23" s="37">
        <f>C23*$DH$7</f>
        <v>7953.286000000001</v>
      </c>
      <c r="DH23" s="37">
        <v>3179</v>
      </c>
      <c r="DI23" s="37">
        <f t="shared" si="29"/>
        <v>11132.286</v>
      </c>
      <c r="DJ23" s="5"/>
      <c r="DK23" s="37">
        <v>1088998</v>
      </c>
      <c r="DL23" s="37">
        <f>841338-1593752+205471</f>
        <v>-546943</v>
      </c>
      <c r="DM23" s="37">
        <f>DK23+DL23</f>
        <v>542055</v>
      </c>
      <c r="DN23" s="5"/>
      <c r="DO23" s="5">
        <f>1842202-1842202</f>
        <v>0</v>
      </c>
      <c r="DP23" s="5">
        <f>388664-736249</f>
        <v>-347585</v>
      </c>
      <c r="DQ23" s="5">
        <f t="shared" si="18"/>
        <v>-347585</v>
      </c>
      <c r="DR23" s="5"/>
      <c r="DS23" s="5"/>
      <c r="DT23" s="5"/>
      <c r="DU23" s="5"/>
      <c r="DV23" s="5"/>
      <c r="DW23" s="5"/>
    </row>
    <row r="24" spans="1:127" x14ac:dyDescent="0.2">
      <c r="A24" s="30">
        <v>44470</v>
      </c>
      <c r="D24" s="3">
        <v>1084250</v>
      </c>
      <c r="F24" s="3">
        <v>203448</v>
      </c>
      <c r="H24" s="3">
        <v>356066</v>
      </c>
      <c r="L24" s="3">
        <f t="shared" si="0"/>
        <v>1643764</v>
      </c>
      <c r="M24" s="3">
        <f t="shared" si="6"/>
        <v>1643764</v>
      </c>
      <c r="P24" s="5">
        <v>559661</v>
      </c>
      <c r="Q24" s="5">
        <f t="shared" si="1"/>
        <v>559661</v>
      </c>
      <c r="S24" s="5"/>
      <c r="T24" s="3">
        <f t="shared" si="7"/>
        <v>1084104</v>
      </c>
      <c r="U24" s="5">
        <f t="shared" si="8"/>
        <v>1084104</v>
      </c>
      <c r="W24" s="5"/>
      <c r="X24" s="5">
        <v>534412</v>
      </c>
      <c r="Y24" s="5">
        <f t="shared" si="2"/>
        <v>534412</v>
      </c>
      <c r="AB24" s="5">
        <v>12435</v>
      </c>
      <c r="AC24" s="5">
        <f t="shared" si="9"/>
        <v>12435</v>
      </c>
      <c r="AF24" s="5">
        <v>1655</v>
      </c>
      <c r="AG24" s="5">
        <f t="shared" si="10"/>
        <v>1655</v>
      </c>
      <c r="AJ24" s="5">
        <v>43806</v>
      </c>
      <c r="AK24" s="5">
        <f t="shared" si="11"/>
        <v>43806</v>
      </c>
      <c r="AN24" s="5">
        <v>17234</v>
      </c>
      <c r="AO24" s="5">
        <f t="shared" si="12"/>
        <v>17234</v>
      </c>
      <c r="AR24" s="5">
        <v>6266</v>
      </c>
      <c r="AS24" s="5">
        <f t="shared" si="13"/>
        <v>6266</v>
      </c>
      <c r="AV24" s="5">
        <v>45542</v>
      </c>
      <c r="AW24" s="5">
        <f t="shared" si="14"/>
        <v>45542</v>
      </c>
      <c r="AY24" s="5"/>
      <c r="AZ24" s="5">
        <v>6291</v>
      </c>
      <c r="BA24" s="5">
        <f t="shared" si="15"/>
        <v>6291</v>
      </c>
      <c r="BC24" s="5"/>
      <c r="BD24" s="5">
        <v>5048</v>
      </c>
      <c r="BE24" s="5">
        <f t="shared" si="16"/>
        <v>5048</v>
      </c>
      <c r="BG24" s="5"/>
      <c r="BH24" s="5">
        <v>2972</v>
      </c>
      <c r="BI24" s="5">
        <f t="shared" si="19"/>
        <v>2972</v>
      </c>
      <c r="BK24" s="5"/>
      <c r="BL24" s="5">
        <v>146530</v>
      </c>
      <c r="BM24" s="5">
        <f t="shared" si="20"/>
        <v>146530</v>
      </c>
      <c r="BN24" s="5"/>
      <c r="BO24" s="5"/>
      <c r="BP24" s="5">
        <v>1550</v>
      </c>
      <c r="BQ24" s="5">
        <f t="shared" si="21"/>
        <v>1550</v>
      </c>
      <c r="BR24" s="5"/>
      <c r="BS24" s="5"/>
      <c r="BT24" s="5">
        <v>3214</v>
      </c>
      <c r="BU24" s="5">
        <f t="shared" si="22"/>
        <v>3214</v>
      </c>
      <c r="BV24" s="5"/>
      <c r="BW24" s="5"/>
      <c r="BX24" s="5">
        <v>1508</v>
      </c>
      <c r="BY24" s="5">
        <f t="shared" si="23"/>
        <v>1508</v>
      </c>
      <c r="BZ24" s="5"/>
      <c r="CA24" s="5"/>
      <c r="CB24" s="5">
        <v>18494</v>
      </c>
      <c r="CC24" s="5">
        <f t="shared" si="24"/>
        <v>18494</v>
      </c>
      <c r="CD24" s="5"/>
      <c r="CE24" s="5"/>
      <c r="CF24" s="5">
        <v>4302</v>
      </c>
      <c r="CG24" s="5">
        <f t="shared" si="25"/>
        <v>4302</v>
      </c>
      <c r="CH24" s="5"/>
      <c r="CI24" s="5"/>
      <c r="CJ24" s="5">
        <v>186803</v>
      </c>
      <c r="CK24" s="5">
        <f t="shared" si="3"/>
        <v>186803</v>
      </c>
      <c r="CL24" s="5"/>
      <c r="CM24" s="5"/>
      <c r="CN24" s="5">
        <v>45</v>
      </c>
      <c r="CO24" s="5">
        <f t="shared" si="4"/>
        <v>45</v>
      </c>
      <c r="CP24" s="5"/>
      <c r="CQ24" s="5"/>
      <c r="CR24" s="5">
        <v>321</v>
      </c>
      <c r="CS24" s="5">
        <f t="shared" si="5"/>
        <v>321</v>
      </c>
      <c r="CT24" s="5"/>
      <c r="CU24" s="5"/>
      <c r="CV24" s="5">
        <v>44562</v>
      </c>
      <c r="CW24" s="5">
        <f t="shared" si="26"/>
        <v>44562</v>
      </c>
      <c r="CX24" s="5"/>
      <c r="CY24" s="5"/>
      <c r="CZ24" s="5">
        <v>87</v>
      </c>
      <c r="DA24" s="5">
        <f t="shared" si="27"/>
        <v>87</v>
      </c>
      <c r="DB24" s="5"/>
      <c r="DC24" s="3"/>
      <c r="DD24" s="3">
        <v>203448</v>
      </c>
      <c r="DE24" s="5">
        <f t="shared" si="28"/>
        <v>203448</v>
      </c>
      <c r="DF24" s="5"/>
      <c r="DG24" s="5"/>
      <c r="DH24" s="5">
        <v>2980</v>
      </c>
      <c r="DI24" s="5">
        <f t="shared" si="29"/>
        <v>2980</v>
      </c>
      <c r="DJ24" s="5"/>
      <c r="DK24" s="5"/>
      <c r="DL24" s="5">
        <f>1084103-1494057+408001-203448</f>
        <v>-205401</v>
      </c>
      <c r="DM24" s="5">
        <f t="shared" si="17"/>
        <v>-205401</v>
      </c>
      <c r="DN24" s="5"/>
      <c r="DO24" s="5"/>
      <c r="DP24" s="5">
        <f>559661-690194</f>
        <v>-130533</v>
      </c>
      <c r="DQ24" s="5">
        <f t="shared" si="18"/>
        <v>-130533</v>
      </c>
      <c r="DR24" s="5"/>
      <c r="DS24" s="5"/>
      <c r="DT24" s="5"/>
      <c r="DU24" s="5"/>
      <c r="DV24" s="5"/>
      <c r="DW24" s="5"/>
    </row>
    <row r="25" spans="1:127" x14ac:dyDescent="0.2">
      <c r="A25" s="30">
        <v>44652</v>
      </c>
      <c r="C25" s="3">
        <v>6125000</v>
      </c>
      <c r="D25" s="3">
        <v>1084250</v>
      </c>
      <c r="E25" s="3">
        <v>265000</v>
      </c>
      <c r="F25" s="3">
        <v>168759</v>
      </c>
      <c r="G25" s="3">
        <v>470000</v>
      </c>
      <c r="H25" s="3">
        <v>295355</v>
      </c>
      <c r="K25" s="3">
        <f>C25+E25+G25</f>
        <v>6860000</v>
      </c>
      <c r="L25" s="3">
        <f t="shared" si="0"/>
        <v>1548364</v>
      </c>
      <c r="M25" s="3">
        <f t="shared" si="6"/>
        <v>8408364</v>
      </c>
      <c r="O25" s="5">
        <v>2562609</v>
      </c>
      <c r="P25" s="5">
        <v>536070</v>
      </c>
      <c r="Q25" s="5">
        <f t="shared" si="1"/>
        <v>3098679</v>
      </c>
      <c r="S25" s="5">
        <f>W25+AA25+AE25+AI25+AM25+AQ25+AU25+AY25+BC25+BG25+BK25+BO25+BS25+BW25+CA25+CE25+CI25+CM25+CQ25+CU25+CY25+DC25+DG25+DK25</f>
        <v>4297395</v>
      </c>
      <c r="T25" s="3">
        <f t="shared" si="7"/>
        <v>1012295</v>
      </c>
      <c r="U25" s="5">
        <f t="shared" si="8"/>
        <v>5309690</v>
      </c>
      <c r="W25" s="5">
        <v>1498580</v>
      </c>
      <c r="X25" s="5">
        <v>534412</v>
      </c>
      <c r="Y25" s="5">
        <f t="shared" si="2"/>
        <v>2032992</v>
      </c>
      <c r="AA25" s="5">
        <v>34869</v>
      </c>
      <c r="AB25" s="5">
        <v>12435</v>
      </c>
      <c r="AC25" s="5">
        <f t="shared" si="9"/>
        <v>47304</v>
      </c>
      <c r="AE25" s="5">
        <v>4642</v>
      </c>
      <c r="AF25" s="5">
        <v>1655</v>
      </c>
      <c r="AG25" s="5">
        <f t="shared" si="10"/>
        <v>6297</v>
      </c>
      <c r="AI25" s="5">
        <v>122841</v>
      </c>
      <c r="AJ25" s="5">
        <v>43806</v>
      </c>
      <c r="AK25" s="5">
        <f t="shared" si="11"/>
        <v>166647</v>
      </c>
      <c r="AM25" s="5">
        <v>48326</v>
      </c>
      <c r="AN25" s="5">
        <v>17234</v>
      </c>
      <c r="AO25" s="5">
        <f t="shared" si="12"/>
        <v>65560</v>
      </c>
      <c r="AQ25" s="5">
        <v>17572</v>
      </c>
      <c r="AR25" s="5">
        <v>6266</v>
      </c>
      <c r="AS25" s="5">
        <f t="shared" si="13"/>
        <v>23838</v>
      </c>
      <c r="AU25" s="5">
        <v>127707</v>
      </c>
      <c r="AV25" s="5">
        <v>45542</v>
      </c>
      <c r="AW25" s="5">
        <f t="shared" si="14"/>
        <v>173249</v>
      </c>
      <c r="AY25" s="5">
        <v>17641</v>
      </c>
      <c r="AZ25" s="5">
        <v>6291</v>
      </c>
      <c r="BA25" s="5">
        <f t="shared" si="15"/>
        <v>23932</v>
      </c>
      <c r="BC25" s="5">
        <v>14155</v>
      </c>
      <c r="BD25" s="5">
        <v>5048</v>
      </c>
      <c r="BE25" s="5">
        <f t="shared" si="16"/>
        <v>19203</v>
      </c>
      <c r="BG25" s="5">
        <v>8333</v>
      </c>
      <c r="BH25" s="5">
        <v>2972</v>
      </c>
      <c r="BI25" s="5">
        <f t="shared" si="19"/>
        <v>11305</v>
      </c>
      <c r="BK25" s="5">
        <v>410894</v>
      </c>
      <c r="BL25" s="5">
        <v>146530</v>
      </c>
      <c r="BM25" s="5">
        <f t="shared" si="20"/>
        <v>557424</v>
      </c>
      <c r="BN25" s="5"/>
      <c r="BO25" s="5">
        <v>4346</v>
      </c>
      <c r="BP25" s="5">
        <v>1550</v>
      </c>
      <c r="BQ25" s="5">
        <f t="shared" si="21"/>
        <v>5896</v>
      </c>
      <c r="BR25" s="5"/>
      <c r="BS25" s="5">
        <v>9012</v>
      </c>
      <c r="BT25" s="5">
        <v>3214</v>
      </c>
      <c r="BU25" s="5">
        <f t="shared" si="22"/>
        <v>12226</v>
      </c>
      <c r="BV25" s="5"/>
      <c r="BW25" s="5">
        <v>4229</v>
      </c>
      <c r="BX25" s="5">
        <v>1508</v>
      </c>
      <c r="BY25" s="5">
        <f t="shared" si="23"/>
        <v>5737</v>
      </c>
      <c r="BZ25" s="5"/>
      <c r="CA25" s="5">
        <v>51860</v>
      </c>
      <c r="CB25" s="5">
        <v>18494</v>
      </c>
      <c r="CC25" s="5">
        <f t="shared" si="24"/>
        <v>70354</v>
      </c>
      <c r="CD25" s="5"/>
      <c r="CE25" s="5">
        <v>12064</v>
      </c>
      <c r="CF25" s="5">
        <v>4302</v>
      </c>
      <c r="CG25" s="5">
        <f t="shared" si="25"/>
        <v>16366</v>
      </c>
      <c r="CH25" s="5"/>
      <c r="CI25" s="5">
        <v>523827</v>
      </c>
      <c r="CJ25" s="5">
        <v>186803</v>
      </c>
      <c r="CK25" s="5">
        <f t="shared" si="3"/>
        <v>710630</v>
      </c>
      <c r="CL25" s="5"/>
      <c r="CM25" s="5">
        <v>125</v>
      </c>
      <c r="CN25" s="5">
        <v>45</v>
      </c>
      <c r="CO25" s="5">
        <f t="shared" si="4"/>
        <v>170</v>
      </c>
      <c r="CP25" s="5"/>
      <c r="CQ25" s="5">
        <v>900</v>
      </c>
      <c r="CR25" s="5">
        <v>321</v>
      </c>
      <c r="CS25" s="5">
        <f t="shared" si="5"/>
        <v>1221</v>
      </c>
      <c r="CT25" s="5"/>
      <c r="CU25" s="5">
        <v>124959</v>
      </c>
      <c r="CV25" s="5">
        <v>44562</v>
      </c>
      <c r="CW25" s="5">
        <f t="shared" si="26"/>
        <v>169521</v>
      </c>
      <c r="CX25" s="5"/>
      <c r="CY25" s="5">
        <v>245</v>
      </c>
      <c r="CZ25" s="5">
        <v>87</v>
      </c>
      <c r="DA25" s="5">
        <f t="shared" si="27"/>
        <v>332</v>
      </c>
      <c r="DB25" s="5"/>
      <c r="DC25" s="3">
        <v>265000</v>
      </c>
      <c r="DD25" s="3">
        <v>168759</v>
      </c>
      <c r="DE25" s="5">
        <f t="shared" si="28"/>
        <v>433759</v>
      </c>
      <c r="DF25" s="5"/>
      <c r="DG25" s="5">
        <v>8356</v>
      </c>
      <c r="DH25" s="5">
        <v>2980</v>
      </c>
      <c r="DI25" s="5">
        <f t="shared" si="29"/>
        <v>11336</v>
      </c>
      <c r="DJ25" s="5"/>
      <c r="DK25" s="5">
        <f>4297394-4189584+1144102-265000</f>
        <v>986912</v>
      </c>
      <c r="DL25" s="5">
        <f>1012294-1494057+408001-168759</f>
        <v>-242521</v>
      </c>
      <c r="DM25" s="5">
        <f t="shared" si="17"/>
        <v>744391</v>
      </c>
      <c r="DN25" s="5"/>
      <c r="DO25" s="5">
        <f>2562606-1935418</f>
        <v>627188</v>
      </c>
      <c r="DP25" s="5">
        <f>536070-690194</f>
        <v>-154124</v>
      </c>
      <c r="DQ25" s="5">
        <f t="shared" si="18"/>
        <v>473064</v>
      </c>
      <c r="DR25" s="5"/>
      <c r="DS25" s="5"/>
      <c r="DT25" s="5"/>
      <c r="DU25" s="5"/>
      <c r="DV25" s="5"/>
      <c r="DW25" s="5"/>
    </row>
    <row r="26" spans="1:127" x14ac:dyDescent="0.2">
      <c r="A26" s="30">
        <v>44835</v>
      </c>
      <c r="D26" s="3">
        <v>931125</v>
      </c>
      <c r="F26" s="3">
        <v>168560</v>
      </c>
      <c r="H26" s="3">
        <v>295002</v>
      </c>
      <c r="L26" s="3">
        <f t="shared" si="0"/>
        <v>1394687</v>
      </c>
      <c r="M26" s="3">
        <f t="shared" si="6"/>
        <v>1394687</v>
      </c>
      <c r="P26" s="5">
        <v>476433</v>
      </c>
      <c r="Q26" s="5">
        <f t="shared" si="1"/>
        <v>476433</v>
      </c>
      <c r="S26" s="5"/>
      <c r="T26" s="3">
        <f t="shared" si="7"/>
        <v>918252</v>
      </c>
      <c r="U26" s="5">
        <f t="shared" si="8"/>
        <v>918252</v>
      </c>
      <c r="W26" s="5"/>
      <c r="X26" s="5">
        <v>496948</v>
      </c>
      <c r="Y26" s="5">
        <f t="shared" si="2"/>
        <v>496948</v>
      </c>
      <c r="AB26" s="5">
        <v>11563</v>
      </c>
      <c r="AC26" s="5">
        <f t="shared" si="9"/>
        <v>11563</v>
      </c>
      <c r="AF26" s="5">
        <v>1539</v>
      </c>
      <c r="AG26" s="5">
        <f t="shared" si="10"/>
        <v>1539</v>
      </c>
      <c r="AJ26" s="5">
        <v>40735</v>
      </c>
      <c r="AK26" s="5">
        <f t="shared" si="11"/>
        <v>40735</v>
      </c>
      <c r="AN26" s="5">
        <v>16026</v>
      </c>
      <c r="AO26" s="5">
        <f t="shared" si="12"/>
        <v>16026</v>
      </c>
      <c r="AR26" s="5">
        <v>5827</v>
      </c>
      <c r="AS26" s="5">
        <f t="shared" si="13"/>
        <v>5827</v>
      </c>
      <c r="AV26" s="5">
        <v>42349</v>
      </c>
      <c r="AW26" s="5">
        <f t="shared" si="14"/>
        <v>42349</v>
      </c>
      <c r="AY26" s="5"/>
      <c r="AZ26" s="5">
        <v>5850</v>
      </c>
      <c r="BA26" s="5">
        <f t="shared" si="15"/>
        <v>5850</v>
      </c>
      <c r="BC26" s="5"/>
      <c r="BD26" s="5">
        <v>4694</v>
      </c>
      <c r="BE26" s="5">
        <f t="shared" si="16"/>
        <v>4694</v>
      </c>
      <c r="BG26" s="5"/>
      <c r="BH26" s="5">
        <v>2763</v>
      </c>
      <c r="BI26" s="5">
        <f t="shared" si="19"/>
        <v>2763</v>
      </c>
      <c r="BK26" s="5"/>
      <c r="BL26" s="5">
        <v>136258</v>
      </c>
      <c r="BM26" s="5">
        <f t="shared" si="20"/>
        <v>136258</v>
      </c>
      <c r="BN26" s="5"/>
      <c r="BO26" s="5"/>
      <c r="BP26" s="5">
        <v>1441</v>
      </c>
      <c r="BQ26" s="5">
        <f t="shared" si="21"/>
        <v>1441</v>
      </c>
      <c r="BR26" s="5"/>
      <c r="BS26" s="5"/>
      <c r="BT26" s="5">
        <v>2988</v>
      </c>
      <c r="BU26" s="5">
        <f t="shared" si="22"/>
        <v>2988</v>
      </c>
      <c r="BV26" s="5"/>
      <c r="BW26" s="5"/>
      <c r="BX26" s="5">
        <v>1402</v>
      </c>
      <c r="BY26" s="5">
        <f t="shared" si="23"/>
        <v>1402</v>
      </c>
      <c r="BZ26" s="5"/>
      <c r="CA26" s="5"/>
      <c r="CB26" s="5">
        <v>17198</v>
      </c>
      <c r="CC26" s="5">
        <f t="shared" si="24"/>
        <v>17198</v>
      </c>
      <c r="CD26" s="5"/>
      <c r="CE26" s="5"/>
      <c r="CF26" s="5">
        <v>4001</v>
      </c>
      <c r="CG26" s="5">
        <f t="shared" si="25"/>
        <v>4001</v>
      </c>
      <c r="CH26" s="5"/>
      <c r="CI26" s="5"/>
      <c r="CJ26" s="5">
        <v>173707</v>
      </c>
      <c r="CK26" s="5">
        <f t="shared" si="3"/>
        <v>173707</v>
      </c>
      <c r="CL26" s="5"/>
      <c r="CM26" s="5"/>
      <c r="CN26" s="5">
        <v>41</v>
      </c>
      <c r="CO26" s="5">
        <f t="shared" si="4"/>
        <v>41</v>
      </c>
      <c r="CP26" s="5"/>
      <c r="CQ26" s="5"/>
      <c r="CR26" s="5">
        <v>298</v>
      </c>
      <c r="CS26" s="5">
        <f t="shared" si="5"/>
        <v>298</v>
      </c>
      <c r="CT26" s="5"/>
      <c r="CU26" s="5"/>
      <c r="CV26" s="5">
        <v>41438</v>
      </c>
      <c r="CW26" s="5">
        <f t="shared" si="26"/>
        <v>41438</v>
      </c>
      <c r="CX26" s="5"/>
      <c r="CY26" s="5"/>
      <c r="CZ26" s="5">
        <v>81</v>
      </c>
      <c r="DA26" s="5">
        <f t="shared" si="27"/>
        <v>81</v>
      </c>
      <c r="DB26" s="5"/>
      <c r="DC26" s="3"/>
      <c r="DD26" s="3">
        <v>168560</v>
      </c>
      <c r="DE26" s="5">
        <f t="shared" si="28"/>
        <v>168560</v>
      </c>
      <c r="DF26" s="5"/>
      <c r="DG26" s="5"/>
      <c r="DH26" s="5">
        <v>2771</v>
      </c>
      <c r="DI26" s="5">
        <f t="shared" si="29"/>
        <v>2771</v>
      </c>
      <c r="DJ26" s="5"/>
      <c r="DK26" s="5"/>
      <c r="DL26" s="5">
        <f>918253-1389317+379398-168560</f>
        <v>-260226</v>
      </c>
      <c r="DM26" s="5">
        <f t="shared" si="17"/>
        <v>-260226</v>
      </c>
      <c r="DN26" s="5"/>
      <c r="DO26" s="5"/>
      <c r="DP26" s="5">
        <f>476434-641808</f>
        <v>-165374</v>
      </c>
      <c r="DQ26" s="5">
        <f t="shared" si="18"/>
        <v>-165374</v>
      </c>
      <c r="DR26" s="5"/>
      <c r="DS26" s="5"/>
      <c r="DT26" s="5"/>
      <c r="DU26" s="5"/>
      <c r="DV26" s="5"/>
      <c r="DW26" s="5"/>
    </row>
    <row r="27" spans="1:127" x14ac:dyDescent="0.2">
      <c r="A27" s="30">
        <v>45017</v>
      </c>
      <c r="C27" s="41">
        <v>6430000</v>
      </c>
      <c r="D27" s="41">
        <v>931125</v>
      </c>
      <c r="E27" s="41">
        <v>305000</v>
      </c>
      <c r="F27" s="41">
        <v>168560</v>
      </c>
      <c r="G27" s="41">
        <v>530000</v>
      </c>
      <c r="H27" s="41">
        <v>295002</v>
      </c>
      <c r="I27" s="41"/>
      <c r="J27" s="41"/>
      <c r="K27" s="41">
        <f>C27+E27+G27</f>
        <v>7265000</v>
      </c>
      <c r="L27" s="41">
        <f t="shared" si="0"/>
        <v>1394687</v>
      </c>
      <c r="M27" s="41">
        <f t="shared" si="6"/>
        <v>8659687</v>
      </c>
      <c r="O27" s="38">
        <v>2704432</v>
      </c>
      <c r="P27" s="38">
        <v>476433</v>
      </c>
      <c r="Q27" s="38">
        <f t="shared" si="1"/>
        <v>3180865</v>
      </c>
      <c r="S27" s="38">
        <f>W27+AA27+AE27+AI27+AM27+AQ27+AU27+AY27+BC27+BG27+BK27+BO27+BS27+BW27+CA27+CE27+CI27+CM27+CQ27+CU27+CY27+DC27+DG27+DK27</f>
        <v>4560568</v>
      </c>
      <c r="T27" s="41">
        <f t="shared" si="7"/>
        <v>918252</v>
      </c>
      <c r="U27" s="38">
        <f t="shared" si="8"/>
        <v>5478820</v>
      </c>
      <c r="W27" s="38">
        <v>1573204</v>
      </c>
      <c r="X27" s="38">
        <v>496948</v>
      </c>
      <c r="Y27" s="38">
        <f t="shared" si="2"/>
        <v>2070152</v>
      </c>
      <c r="AA27" s="38">
        <v>36605</v>
      </c>
      <c r="AB27" s="38">
        <v>11563</v>
      </c>
      <c r="AC27" s="38">
        <f t="shared" si="9"/>
        <v>48168</v>
      </c>
      <c r="AE27" s="38">
        <v>4873</v>
      </c>
      <c r="AF27" s="38">
        <v>1539</v>
      </c>
      <c r="AG27" s="38">
        <f t="shared" si="10"/>
        <v>6412</v>
      </c>
      <c r="AI27" s="38">
        <v>128958</v>
      </c>
      <c r="AJ27" s="38">
        <v>40735</v>
      </c>
      <c r="AK27" s="38">
        <f t="shared" si="11"/>
        <v>169693</v>
      </c>
      <c r="AM27" s="38">
        <v>50733</v>
      </c>
      <c r="AN27" s="38">
        <v>16026</v>
      </c>
      <c r="AO27" s="38">
        <f t="shared" si="12"/>
        <v>66759</v>
      </c>
      <c r="AQ27" s="38">
        <v>18447</v>
      </c>
      <c r="AR27" s="38">
        <v>5827</v>
      </c>
      <c r="AS27" s="38">
        <f t="shared" si="13"/>
        <v>24274</v>
      </c>
      <c r="AU27" s="38">
        <v>134067</v>
      </c>
      <c r="AV27" s="38">
        <v>42349</v>
      </c>
      <c r="AW27" s="38">
        <f t="shared" si="14"/>
        <v>176416</v>
      </c>
      <c r="AY27" s="38">
        <v>18519</v>
      </c>
      <c r="AZ27" s="38">
        <v>5850</v>
      </c>
      <c r="BA27" s="38">
        <f t="shared" si="15"/>
        <v>24369</v>
      </c>
      <c r="BC27" s="38">
        <v>14860</v>
      </c>
      <c r="BD27" s="38">
        <v>4694</v>
      </c>
      <c r="BE27" s="38">
        <f t="shared" si="16"/>
        <v>19554</v>
      </c>
      <c r="BG27" s="38">
        <v>8748</v>
      </c>
      <c r="BH27" s="38">
        <v>2763</v>
      </c>
      <c r="BI27" s="38">
        <f t="shared" si="19"/>
        <v>11511</v>
      </c>
      <c r="BK27" s="38">
        <v>431355</v>
      </c>
      <c r="BL27" s="38">
        <v>136258</v>
      </c>
      <c r="BM27" s="38">
        <f t="shared" si="20"/>
        <v>567613</v>
      </c>
      <c r="BN27" s="5"/>
      <c r="BO27" s="38">
        <v>4562</v>
      </c>
      <c r="BP27" s="38">
        <v>1441</v>
      </c>
      <c r="BQ27" s="38">
        <f t="shared" si="21"/>
        <v>6003</v>
      </c>
      <c r="BR27" s="5"/>
      <c r="BS27" s="38">
        <v>9460</v>
      </c>
      <c r="BT27" s="38">
        <v>2988</v>
      </c>
      <c r="BU27" s="38">
        <f t="shared" si="22"/>
        <v>12448</v>
      </c>
      <c r="BV27" s="5"/>
      <c r="BW27" s="38">
        <v>4439</v>
      </c>
      <c r="BX27" s="38">
        <v>1402</v>
      </c>
      <c r="BY27" s="38">
        <f t="shared" si="23"/>
        <v>5841</v>
      </c>
      <c r="BZ27" s="5"/>
      <c r="CA27" s="38">
        <v>54443</v>
      </c>
      <c r="CB27" s="38">
        <v>17198</v>
      </c>
      <c r="CC27" s="38">
        <f t="shared" si="24"/>
        <v>71641</v>
      </c>
      <c r="CD27" s="5"/>
      <c r="CE27" s="38">
        <v>12665</v>
      </c>
      <c r="CF27" s="38">
        <v>4001</v>
      </c>
      <c r="CG27" s="38">
        <f t="shared" si="25"/>
        <v>16666</v>
      </c>
      <c r="CH27" s="5"/>
      <c r="CI27" s="38">
        <v>549912</v>
      </c>
      <c r="CJ27" s="38">
        <v>173707</v>
      </c>
      <c r="CK27" s="38">
        <f t="shared" si="3"/>
        <v>723619</v>
      </c>
      <c r="CL27" s="5"/>
      <c r="CM27" s="38">
        <v>131</v>
      </c>
      <c r="CN27" s="38">
        <v>41</v>
      </c>
      <c r="CO27" s="38">
        <f t="shared" si="4"/>
        <v>172</v>
      </c>
      <c r="CP27" s="5"/>
      <c r="CQ27" s="38">
        <v>945</v>
      </c>
      <c r="CR27" s="38">
        <v>298</v>
      </c>
      <c r="CS27" s="38">
        <f t="shared" si="5"/>
        <v>1243</v>
      </c>
      <c r="CT27" s="5"/>
      <c r="CU27" s="38">
        <v>131181</v>
      </c>
      <c r="CV27" s="38">
        <v>41438</v>
      </c>
      <c r="CW27" s="38">
        <f t="shared" si="26"/>
        <v>172619</v>
      </c>
      <c r="CX27" s="5"/>
      <c r="CY27" s="38">
        <v>257</v>
      </c>
      <c r="CZ27" s="38">
        <v>81</v>
      </c>
      <c r="DA27" s="38">
        <f t="shared" si="27"/>
        <v>338</v>
      </c>
      <c r="DB27" s="5"/>
      <c r="DC27" s="41">
        <v>305000</v>
      </c>
      <c r="DD27" s="41">
        <v>168560</v>
      </c>
      <c r="DE27" s="38">
        <f t="shared" si="28"/>
        <v>473560</v>
      </c>
      <c r="DF27" s="5"/>
      <c r="DG27" s="38">
        <v>8772</v>
      </c>
      <c r="DH27" s="38">
        <v>2771</v>
      </c>
      <c r="DI27" s="38">
        <f t="shared" si="29"/>
        <v>11543</v>
      </c>
      <c r="DJ27" s="5"/>
      <c r="DK27" s="38">
        <f>4560567-4398208+1201073-305000</f>
        <v>1058432</v>
      </c>
      <c r="DL27" s="38">
        <f>918253-1389317+379398-168560</f>
        <v>-260226</v>
      </c>
      <c r="DM27" s="38">
        <f t="shared" si="17"/>
        <v>798206</v>
      </c>
      <c r="DN27" s="5"/>
      <c r="DO27" s="38">
        <f>2704433-2031794</f>
        <v>672639</v>
      </c>
      <c r="DP27" s="38">
        <f>476434-641808</f>
        <v>-165374</v>
      </c>
      <c r="DQ27" s="38">
        <f t="shared" si="18"/>
        <v>507265</v>
      </c>
      <c r="DR27" s="5"/>
      <c r="DS27" s="5"/>
      <c r="DT27" s="5"/>
      <c r="DU27" s="5"/>
      <c r="DV27" s="5"/>
      <c r="DW27" s="5"/>
    </row>
    <row r="28" spans="1:127" x14ac:dyDescent="0.2">
      <c r="A28" s="30">
        <v>45200</v>
      </c>
      <c r="C28" s="3" t="s">
        <v>11</v>
      </c>
      <c r="D28" s="3">
        <v>770375</v>
      </c>
      <c r="F28" s="3">
        <v>168255</v>
      </c>
      <c r="H28" s="3">
        <v>294472</v>
      </c>
      <c r="L28" s="3">
        <f t="shared" si="0"/>
        <v>1233102</v>
      </c>
      <c r="M28" s="3">
        <f>K28+L28</f>
        <v>1233102</v>
      </c>
      <c r="P28" s="5">
        <v>413765.46909599996</v>
      </c>
      <c r="Q28" s="5">
        <f t="shared" si="1"/>
        <v>413765.46909599996</v>
      </c>
      <c r="S28" s="5"/>
      <c r="T28" s="3">
        <f t="shared" si="7"/>
        <v>819336.53090399993</v>
      </c>
      <c r="U28" s="5">
        <f t="shared" si="8"/>
        <v>819336.53090399993</v>
      </c>
      <c r="W28" s="5"/>
      <c r="X28" s="5">
        <f>(D28+H28)*$Y$7</f>
        <v>320375.72507849999</v>
      </c>
      <c r="Y28" s="5">
        <f t="shared" si="2"/>
        <v>320375.72507849999</v>
      </c>
      <c r="AB28" s="5">
        <f>(D28+H28)*$AC$7</f>
        <v>7454.4614234999999</v>
      </c>
      <c r="AC28" s="5">
        <f t="shared" si="9"/>
        <v>7454.4614234999999</v>
      </c>
      <c r="AF28" s="5">
        <f>(D28+H28)*$AG$7</f>
        <v>992.2244346</v>
      </c>
      <c r="AG28" s="5">
        <f t="shared" si="10"/>
        <v>992.2244346</v>
      </c>
      <c r="AJ28" s="5">
        <f>(D28+H28)*$AK$7</f>
        <v>26261.682652800002</v>
      </c>
      <c r="AK28" s="5">
        <f t="shared" si="11"/>
        <v>26261.682652800002</v>
      </c>
      <c r="AN28" s="5">
        <f>(D28+H28)*$AO$7</f>
        <v>10331.465048100001</v>
      </c>
      <c r="AO28" s="5">
        <f t="shared" si="12"/>
        <v>10331.465048100001</v>
      </c>
      <c r="AR28" s="5">
        <f>(D28+H28)*$AS$7</f>
        <v>3756.6737312999999</v>
      </c>
      <c r="AS28" s="5">
        <f t="shared" si="13"/>
        <v>3756.6737312999999</v>
      </c>
      <c r="AV28" s="5">
        <f>(D28+H28)*$AW$7</f>
        <v>27302.038171799999</v>
      </c>
      <c r="AW28" s="5">
        <f t="shared" si="14"/>
        <v>27302.038171799999</v>
      </c>
      <c r="AY28" s="5"/>
      <c r="AZ28" s="5">
        <f>(D28+H28)*$BA$7</f>
        <v>3771.3686198999999</v>
      </c>
      <c r="BA28" s="5">
        <f t="shared" si="15"/>
        <v>3771.3686198999999</v>
      </c>
      <c r="BC28" s="5"/>
      <c r="BD28" s="5">
        <f>(D28+H28)*$BE$7</f>
        <v>3026.0822045999998</v>
      </c>
      <c r="BE28" s="5">
        <f t="shared" si="16"/>
        <v>3026.0822045999998</v>
      </c>
      <c r="BG28" s="5"/>
      <c r="BH28" s="5">
        <f>(D28+H28)*$BI$7</f>
        <v>1781.4890310000001</v>
      </c>
      <c r="BI28" s="5">
        <f t="shared" si="19"/>
        <v>1781.4890310000001</v>
      </c>
      <c r="BK28" s="5"/>
      <c r="BL28" s="5">
        <f>(D28+H28)*$BM$7</f>
        <v>87843.488417999994</v>
      </c>
      <c r="BM28" s="5">
        <f t="shared" si="20"/>
        <v>87843.488417999994</v>
      </c>
      <c r="BN28" s="5"/>
      <c r="BO28" s="5"/>
      <c r="BP28" s="5">
        <f>(D28+H28)*$BQ$7</f>
        <v>928.97252279999998</v>
      </c>
      <c r="BQ28" s="5">
        <f t="shared" si="21"/>
        <v>928.97252279999998</v>
      </c>
      <c r="BR28" s="5"/>
      <c r="BS28" s="5"/>
      <c r="BT28" s="5">
        <f>(D28+H28)*$BU$7</f>
        <v>1926.5211924</v>
      </c>
      <c r="BU28" s="5">
        <f t="shared" si="22"/>
        <v>1926.5211924</v>
      </c>
      <c r="BV28" s="5"/>
      <c r="BW28" s="5"/>
      <c r="BX28" s="5">
        <f>(D28+H28)*$BY$7</f>
        <v>903.94861830000002</v>
      </c>
      <c r="BY28" s="5">
        <f t="shared" si="23"/>
        <v>903.94861830000002</v>
      </c>
      <c r="BZ28" s="5"/>
      <c r="CA28" s="5"/>
      <c r="CB28" s="5">
        <f>(D28+H28)*$CC$7</f>
        <v>11087.080479300001</v>
      </c>
      <c r="CC28" s="5">
        <f t="shared" si="24"/>
        <v>11087.080479300001</v>
      </c>
      <c r="CD28" s="5"/>
      <c r="CE28" s="5"/>
      <c r="CF28" s="5">
        <f>(D28+H28)*$CG$7</f>
        <v>2579.2724033999998</v>
      </c>
      <c r="CG28" s="5">
        <f t="shared" si="25"/>
        <v>2579.2724033999998</v>
      </c>
      <c r="CH28" s="5"/>
      <c r="CI28" s="5"/>
      <c r="CJ28" s="5">
        <f>(D28+H28)*$CK$7</f>
        <v>111986.9774184</v>
      </c>
      <c r="CK28" s="5">
        <f t="shared" si="3"/>
        <v>111986.9774184</v>
      </c>
      <c r="CL28" s="5"/>
      <c r="CM28" s="5"/>
      <c r="CN28" s="5">
        <f>(D28+H28)*$CO$7</f>
        <v>26.7276597</v>
      </c>
      <c r="CO28" s="5">
        <f t="shared" si="4"/>
        <v>26.7276597</v>
      </c>
      <c r="CP28" s="5"/>
      <c r="CQ28" s="5"/>
      <c r="CR28" s="5">
        <f>(D28+H28)*$CS$7</f>
        <v>192.3113682</v>
      </c>
      <c r="CS28" s="5">
        <f t="shared" si="5"/>
        <v>192.3113682</v>
      </c>
      <c r="CT28" s="5"/>
      <c r="CU28" s="5"/>
      <c r="CV28" s="5">
        <f>(D28+H28)*$CW$7</f>
        <v>26714.455597200002</v>
      </c>
      <c r="CW28" s="5">
        <f t="shared" si="26"/>
        <v>26714.455597200002</v>
      </c>
      <c r="CX28" s="5"/>
      <c r="CY28" s="5"/>
      <c r="CZ28" s="5">
        <f>(D28+H28)*$DA$7</f>
        <v>52.283987700000004</v>
      </c>
      <c r="DA28" s="5">
        <f t="shared" si="27"/>
        <v>52.283987700000004</v>
      </c>
      <c r="DB28" s="5"/>
      <c r="DC28" s="3"/>
      <c r="DD28" s="3">
        <v>168255</v>
      </c>
      <c r="DE28" s="5">
        <f t="shared" si="28"/>
        <v>168255</v>
      </c>
      <c r="DF28" s="5"/>
      <c r="DG28" s="5"/>
      <c r="DH28" s="5">
        <f>(D28+H28)*$DI$7</f>
        <v>1786.2808425000001</v>
      </c>
      <c r="DI28" s="5">
        <f t="shared" si="29"/>
        <v>1786.2808425000001</v>
      </c>
      <c r="DJ28" s="5"/>
      <c r="DK28" s="5"/>
      <c r="DL28" s="5"/>
      <c r="DM28" s="5">
        <f t="shared" si="17"/>
        <v>0</v>
      </c>
      <c r="DN28" s="5"/>
      <c r="DO28" s="5"/>
      <c r="DP28" s="5"/>
      <c r="DQ28" s="5">
        <f t="shared" si="18"/>
        <v>0</v>
      </c>
      <c r="DR28" s="5"/>
      <c r="DS28" s="5"/>
      <c r="DT28" s="5"/>
      <c r="DU28" s="5"/>
      <c r="DV28" s="5"/>
      <c r="DW28" s="5"/>
    </row>
    <row r="29" spans="1:127" x14ac:dyDescent="0.2">
      <c r="A29" s="30">
        <v>45383</v>
      </c>
      <c r="C29" s="3">
        <v>6750000</v>
      </c>
      <c r="D29" s="3">
        <f>770375-177250-111675-153300-159400</f>
        <v>168750</v>
      </c>
      <c r="E29" s="3">
        <v>305000</v>
      </c>
      <c r="F29" s="3">
        <v>168255</v>
      </c>
      <c r="G29" s="3">
        <v>530000</v>
      </c>
      <c r="H29" s="3">
        <v>294472</v>
      </c>
      <c r="K29" s="3">
        <f>C29+E29+G29+I29</f>
        <v>7585000</v>
      </c>
      <c r="L29" s="3">
        <f>D29+F29+H29+J29</f>
        <v>631477</v>
      </c>
      <c r="M29" s="3">
        <f t="shared" si="6"/>
        <v>8216477</v>
      </c>
      <c r="O29" s="5">
        <v>2828775.04</v>
      </c>
      <c r="P29" s="5">
        <v>179993.24609599999</v>
      </c>
      <c r="Q29" s="5">
        <f t="shared" si="1"/>
        <v>3008768.2860960001</v>
      </c>
      <c r="S29" s="5">
        <f>W29+AA29+AE29+AI29+AM29+AQ29+AU29+AY29+BC29+BG29+BK29+BO29+BS29+BW29+CA29+CE29+CI29+CM29+CQ29+CU29+CY29+DC29+DG29+DK29</f>
        <v>4756224.96</v>
      </c>
      <c r="T29" s="3">
        <f>X29+AB29+AF29+AJ29+AN29+AR29+AV29+AZ29+BD29+BH29+BL29+BP29+BT29+BX29+CB29+CF29+CJ29+CN29+CR29+CV29+CZ29+DD29+DH29+DL29</f>
        <v>451483.7539040001</v>
      </c>
      <c r="U29" s="5">
        <f t="shared" si="8"/>
        <v>5207708.7139039999</v>
      </c>
      <c r="W29" s="5">
        <f>(C29+G29)*$Y$7</f>
        <v>2190300.84</v>
      </c>
      <c r="X29" s="5">
        <f>(D29+H29)*$Y$7</f>
        <v>139367.518641</v>
      </c>
      <c r="Y29" s="5">
        <f t="shared" si="2"/>
        <v>2329668.358641</v>
      </c>
      <c r="AA29" s="5">
        <f>(C29+G29)*$AC$7</f>
        <v>50963.64</v>
      </c>
      <c r="AB29" s="5">
        <f>(D29+H29)*$AC$7</f>
        <v>3242.7856109999998</v>
      </c>
      <c r="AC29" s="5">
        <f t="shared" si="9"/>
        <v>54206.425610999999</v>
      </c>
      <c r="AE29" s="5">
        <f>(C29+G29)*$AG$7</f>
        <v>6783.5039999999999</v>
      </c>
      <c r="AF29" s="5">
        <f>(D29+H29)*$AG$7</f>
        <v>431.63025959999999</v>
      </c>
      <c r="AG29" s="5">
        <f t="shared" si="10"/>
        <v>7215.1342595999995</v>
      </c>
      <c r="AI29" s="5">
        <f>(C29+G29)*$AK$7</f>
        <v>179542.272</v>
      </c>
      <c r="AJ29" s="5">
        <f>(D29+H29)*$AK$7</f>
        <v>11424.1662528</v>
      </c>
      <c r="AK29" s="5">
        <f t="shared" si="11"/>
        <v>190966.4382528</v>
      </c>
      <c r="AM29" s="5">
        <f>(C29+G29)*$AO$7</f>
        <v>70632.744000000006</v>
      </c>
      <c r="AN29" s="5">
        <f>(D29+H29)*$AO$7</f>
        <v>4494.3188106000007</v>
      </c>
      <c r="AO29" s="5">
        <f t="shared" si="12"/>
        <v>75127.062810600008</v>
      </c>
      <c r="AQ29" s="5">
        <f>(C29+G29)*$AS$7</f>
        <v>25683.112000000001</v>
      </c>
      <c r="AR29" s="5">
        <f>(D29+H29)*$AS$7</f>
        <v>1634.2008938000001</v>
      </c>
      <c r="AS29" s="5">
        <f t="shared" si="13"/>
        <v>27317.312893800001</v>
      </c>
      <c r="AU29" s="5">
        <f>(C29+G29)*$AW$7</f>
        <v>186654.83199999999</v>
      </c>
      <c r="AV29" s="5">
        <f>(D29+H29)*$AW$7</f>
        <v>11876.7341468</v>
      </c>
      <c r="AW29" s="5">
        <f t="shared" si="14"/>
        <v>198531.5661468</v>
      </c>
      <c r="AY29" s="5">
        <f>(C29+G29)*$BA$7</f>
        <v>25783.576000000001</v>
      </c>
      <c r="AZ29" s="5">
        <f>(D29+H29)*$BA$7</f>
        <v>1640.5933574000001</v>
      </c>
      <c r="BA29" s="5">
        <f t="shared" si="15"/>
        <v>27424.169357400002</v>
      </c>
      <c r="BC29" s="5">
        <f>(C29+G29)*$BE$7</f>
        <v>20688.304</v>
      </c>
      <c r="BD29" s="5">
        <f>(D29+H29)*$BE$7</f>
        <v>1316.3842795999999</v>
      </c>
      <c r="BE29" s="5">
        <f t="shared" si="16"/>
        <v>22004.688279599999</v>
      </c>
      <c r="BG29" s="5">
        <f>(C29+G29)*$BI$7</f>
        <v>12179.44</v>
      </c>
      <c r="BH29" s="5">
        <f>(D29+H29)*$BI$7</f>
        <v>774.97040600000003</v>
      </c>
      <c r="BI29" s="5">
        <f t="shared" si="19"/>
        <v>12954.410406000001</v>
      </c>
      <c r="BK29" s="5">
        <f>(C29+G29)*$BM$7</f>
        <v>600556.31999999995</v>
      </c>
      <c r="BL29" s="5">
        <f>(D29+H29)*$BM$7</f>
        <v>38213.035667999997</v>
      </c>
      <c r="BM29" s="5">
        <f t="shared" si="20"/>
        <v>638769.35566799995</v>
      </c>
      <c r="BN29" s="5"/>
      <c r="BO29" s="5">
        <f>(C29+G29)*$BQ$7</f>
        <v>6351.0720000000001</v>
      </c>
      <c r="BP29" s="5">
        <f>(D29+H29)*$BQ$7</f>
        <v>404.1148728</v>
      </c>
      <c r="BQ29" s="5">
        <f t="shared" si="21"/>
        <v>6755.1868727999999</v>
      </c>
      <c r="BR29" s="5"/>
      <c r="BS29" s="5">
        <f>(C29+G29)*$BU$7</f>
        <v>13170.976000000001</v>
      </c>
      <c r="BT29" s="5">
        <f>(D29+H29)*$BU$7</f>
        <v>838.06124239999997</v>
      </c>
      <c r="BU29" s="5">
        <f t="shared" si="22"/>
        <v>14009.0372424</v>
      </c>
      <c r="BV29" s="5"/>
      <c r="BW29" s="5">
        <f>(C29+G29)*$BY$7</f>
        <v>6179.9920000000002</v>
      </c>
      <c r="BX29" s="5">
        <f>(D29+H29)*$BY$7</f>
        <v>393.2291558</v>
      </c>
      <c r="BY29" s="5">
        <f t="shared" si="23"/>
        <v>6573.2211557999999</v>
      </c>
      <c r="BZ29" s="5"/>
      <c r="CA29" s="5">
        <f>(C29+G29)*$CC$7</f>
        <v>75798.631999999998</v>
      </c>
      <c r="CB29" s="5">
        <f>(D29+H29)*$CC$7</f>
        <v>4823.0211417999999</v>
      </c>
      <c r="CC29" s="5">
        <f t="shared" si="24"/>
        <v>80621.653141799994</v>
      </c>
      <c r="CD29" s="5"/>
      <c r="CE29" s="5">
        <f>(C29+G29)*$CG$7</f>
        <v>17633.615999999998</v>
      </c>
      <c r="CF29" s="5">
        <f>(D29+H29)*$CG$7</f>
        <v>1122.0163283999998</v>
      </c>
      <c r="CG29" s="5">
        <f t="shared" si="25"/>
        <v>18755.632328399999</v>
      </c>
      <c r="CH29" s="5"/>
      <c r="CI29" s="5">
        <f>(C29+G29)*$CK$7</f>
        <v>765617.21600000001</v>
      </c>
      <c r="CJ29" s="5">
        <f>(D29+H29)*$CK$7</f>
        <v>48715.760718400001</v>
      </c>
      <c r="CK29" s="5">
        <f t="shared" si="3"/>
        <v>814332.97671840002</v>
      </c>
      <c r="CL29" s="5"/>
      <c r="CM29" s="5">
        <f>(C29+G29)*$CO$7</f>
        <v>182.72800000000001</v>
      </c>
      <c r="CN29" s="5">
        <f>(D29+H29)*$CO$7</f>
        <v>11.626872199999999</v>
      </c>
      <c r="CO29" s="5">
        <f t="shared" si="4"/>
        <v>194.35487220000002</v>
      </c>
      <c r="CP29" s="5"/>
      <c r="CQ29" s="5">
        <f>(C29+G29)*$CS$7</f>
        <v>1314.768</v>
      </c>
      <c r="CR29" s="5">
        <f>(D29+H29)*$CS$7</f>
        <v>83.657893200000004</v>
      </c>
      <c r="CS29" s="5">
        <f t="shared" si="5"/>
        <v>1398.4258932</v>
      </c>
      <c r="CT29" s="5"/>
      <c r="CU29" s="5">
        <f>(C29+G29)*$CW$7</f>
        <v>182637.728</v>
      </c>
      <c r="CV29" s="5">
        <f>(D29+H29)*$CW$7</f>
        <v>11621.1282472</v>
      </c>
      <c r="CW29" s="5">
        <f t="shared" si="26"/>
        <v>194258.85624719999</v>
      </c>
      <c r="CX29" s="5"/>
      <c r="CY29" s="5">
        <f>(C29+G29)*$DA$7</f>
        <v>357.44799999999998</v>
      </c>
      <c r="CZ29" s="5">
        <f>(D29+H29)*$DA$7</f>
        <v>22.744200200000002</v>
      </c>
      <c r="DA29" s="5">
        <f t="shared" si="27"/>
        <v>380.1922002</v>
      </c>
      <c r="DB29" s="5"/>
      <c r="DC29" s="3">
        <v>305000</v>
      </c>
      <c r="DD29" s="3">
        <v>168255</v>
      </c>
      <c r="DE29" s="5">
        <f t="shared" si="28"/>
        <v>473255</v>
      </c>
      <c r="DF29" s="5"/>
      <c r="DG29" s="5">
        <f>(C29+G29)*$DI$7</f>
        <v>12212.199999999999</v>
      </c>
      <c r="DH29" s="5">
        <f>(D29+H29)*$DI$7</f>
        <v>777.05490499999996</v>
      </c>
      <c r="DI29" s="5">
        <f t="shared" si="29"/>
        <v>12989.254904999998</v>
      </c>
      <c r="DJ29" s="5"/>
      <c r="DK29" s="5"/>
      <c r="DL29" s="5"/>
      <c r="DM29" s="5">
        <f t="shared" si="17"/>
        <v>0</v>
      </c>
      <c r="DN29" s="5"/>
      <c r="DO29" s="5"/>
      <c r="DP29" s="5"/>
      <c r="DQ29" s="5">
        <f t="shared" si="18"/>
        <v>0</v>
      </c>
      <c r="DR29" s="5"/>
      <c r="DS29" s="5"/>
      <c r="DT29" s="5"/>
      <c r="DU29" s="5"/>
      <c r="DV29" s="5"/>
      <c r="DW29" s="5"/>
    </row>
    <row r="30" spans="1:127" x14ac:dyDescent="0.2">
      <c r="A30" s="30">
        <v>45566</v>
      </c>
      <c r="E30" s="40"/>
      <c r="F30" s="3">
        <v>167752</v>
      </c>
      <c r="H30" s="3">
        <v>293598</v>
      </c>
      <c r="J30" s="3">
        <v>853153</v>
      </c>
      <c r="L30" s="3">
        <f>D30+F30+H30+J30</f>
        <v>1314503</v>
      </c>
      <c r="M30" s="3">
        <f t="shared" si="6"/>
        <v>1314503</v>
      </c>
      <c r="P30" s="5">
        <v>445590.74256799993</v>
      </c>
      <c r="Q30" s="5">
        <f t="shared" si="1"/>
        <v>445590.74256799993</v>
      </c>
      <c r="S30" s="5"/>
      <c r="T30" s="3">
        <f t="shared" si="7"/>
        <v>868912.25743200025</v>
      </c>
      <c r="U30" s="5">
        <f t="shared" si="8"/>
        <v>868912.25743200025</v>
      </c>
      <c r="W30" s="5"/>
      <c r="X30" s="5">
        <f>(D30+H30+J30)*$Y$7</f>
        <v>345017.81299050001</v>
      </c>
      <c r="Y30" s="5">
        <f t="shared" si="2"/>
        <v>345017.81299050001</v>
      </c>
      <c r="AB30" s="5">
        <f>(D30+H30+J30)*$AC$7</f>
        <v>8027.8303754999997</v>
      </c>
      <c r="AC30" s="5">
        <f t="shared" si="9"/>
        <v>8027.8303754999997</v>
      </c>
      <c r="AF30" s="5">
        <f>(D30+H30+J30)*$AG$7</f>
        <v>1068.5425817999999</v>
      </c>
      <c r="AG30" s="5">
        <f t="shared" si="10"/>
        <v>1068.5425817999999</v>
      </c>
      <c r="AJ30" s="5">
        <f>(D30+H30+J30)*$AK$7</f>
        <v>28281.631862400001</v>
      </c>
      <c r="AK30" s="5">
        <f t="shared" si="11"/>
        <v>28281.631862400001</v>
      </c>
      <c r="AN30" s="5">
        <f>(D30+H30+J30)*$AO$7</f>
        <v>11126.1222273</v>
      </c>
      <c r="AO30" s="5">
        <f t="shared" si="12"/>
        <v>11126.1222273</v>
      </c>
      <c r="AR30" s="5">
        <f>(D30+H30+J30)*$AS$7</f>
        <v>4045.6228529</v>
      </c>
      <c r="AS30" s="5">
        <f t="shared" si="13"/>
        <v>4045.6228529</v>
      </c>
      <c r="AV30" s="5">
        <f>(D30+H30+J30)*$AW$7</f>
        <v>29402.0075894</v>
      </c>
      <c r="AW30" s="5">
        <f t="shared" si="14"/>
        <v>29402.0075894</v>
      </c>
      <c r="AY30" s="5"/>
      <c r="AZ30" s="5">
        <f>(D30+H30+J30)*$BA$7</f>
        <v>4061.4480167000002</v>
      </c>
      <c r="BA30" s="5">
        <f t="shared" si="15"/>
        <v>4061.4480167000002</v>
      </c>
      <c r="BC30" s="5"/>
      <c r="BD30" s="5">
        <f>(D30+H30+J30)*$BE$7</f>
        <v>3258.8369917999999</v>
      </c>
      <c r="BE30" s="5">
        <f t="shared" si="16"/>
        <v>3258.8369917999999</v>
      </c>
      <c r="BG30" s="5"/>
      <c r="BH30" s="5">
        <f>(D30+H30+J30)*$BI$7</f>
        <v>1918.5144230000001</v>
      </c>
      <c r="BI30" s="5">
        <f t="shared" si="19"/>
        <v>1918.5144230000001</v>
      </c>
      <c r="BK30" s="5"/>
      <c r="BL30" s="5">
        <f>(D30+H30+J30)*$BM$7</f>
        <v>94600.076994000003</v>
      </c>
      <c r="BM30" s="5">
        <f t="shared" si="20"/>
        <v>94600.076994000003</v>
      </c>
      <c r="BN30" s="5"/>
      <c r="BO30" s="5"/>
      <c r="BP30" s="5">
        <f>(D30+H30+J30)*$BQ$7</f>
        <v>1000.4255724</v>
      </c>
      <c r="BQ30" s="5">
        <f t="shared" si="21"/>
        <v>1000.4255724</v>
      </c>
      <c r="BR30" s="5"/>
      <c r="BS30" s="5"/>
      <c r="BT30" s="5">
        <f>(D30+H30+J30)*$BU$7</f>
        <v>2074.7019092</v>
      </c>
      <c r="BU30" s="5">
        <f t="shared" si="22"/>
        <v>2074.7019092</v>
      </c>
      <c r="BV30" s="5"/>
      <c r="BW30" s="5"/>
      <c r="BX30" s="5">
        <f>(D30+H30+J30)*$BY$7</f>
        <v>973.47692389999997</v>
      </c>
      <c r="BY30" s="5">
        <f t="shared" si="23"/>
        <v>973.47692389999997</v>
      </c>
      <c r="BZ30" s="5"/>
      <c r="CA30" s="5"/>
      <c r="CB30" s="5">
        <f>(D30+H30+J30)*$CC$7</f>
        <v>11939.856736899999</v>
      </c>
      <c r="CC30" s="5">
        <f t="shared" si="24"/>
        <v>11939.856736899999</v>
      </c>
      <c r="CD30" s="5"/>
      <c r="CE30" s="5"/>
      <c r="CF30" s="5">
        <f>(D30+H30+J30)*$CG$7</f>
        <v>2777.6602721999998</v>
      </c>
      <c r="CG30" s="5">
        <f t="shared" si="25"/>
        <v>2777.6602721999998</v>
      </c>
      <c r="CH30" s="5"/>
      <c r="CI30" s="5"/>
      <c r="CJ30" s="5">
        <f>(D30+H30+J30)*$CK$7</f>
        <v>120600.59176720001</v>
      </c>
      <c r="CK30" s="5">
        <f t="shared" si="3"/>
        <v>120600.59176720001</v>
      </c>
      <c r="CL30" s="5"/>
      <c r="CM30" s="5"/>
      <c r="CN30" s="5">
        <f>(D30+H30+J30)*$CO$7</f>
        <v>28.7834501</v>
      </c>
      <c r="CO30" s="5">
        <f t="shared" si="4"/>
        <v>28.7834501</v>
      </c>
      <c r="CP30" s="5"/>
      <c r="CQ30" s="5"/>
      <c r="CR30" s="5">
        <f>(D30+H30+J30)*$CS$7</f>
        <v>207.10323059999999</v>
      </c>
      <c r="CS30" s="5">
        <f t="shared" si="5"/>
        <v>207.10323059999999</v>
      </c>
      <c r="CT30" s="5"/>
      <c r="CU30" s="5"/>
      <c r="CV30" s="5">
        <f>(D30+H30+J30)*$CW$7</f>
        <v>28769.230387600001</v>
      </c>
      <c r="CW30" s="5">
        <f t="shared" si="26"/>
        <v>28769.230387600001</v>
      </c>
      <c r="CX30" s="5"/>
      <c r="CY30" s="5"/>
      <c r="CZ30" s="5">
        <f>(D30+H30+J30)*$DA$7</f>
        <v>56.305474099999998</v>
      </c>
      <c r="DA30" s="5">
        <f t="shared" si="27"/>
        <v>56.305474099999998</v>
      </c>
      <c r="DB30" s="5"/>
      <c r="DC30" s="40" t="s">
        <v>35</v>
      </c>
      <c r="DD30" s="3">
        <v>167752</v>
      </c>
      <c r="DE30" s="5">
        <v>167752</v>
      </c>
      <c r="DF30" s="5"/>
      <c r="DG30" s="5"/>
      <c r="DH30" s="5">
        <f>(D30+H30+J30)*$DI$7</f>
        <v>1923.6748024999999</v>
      </c>
      <c r="DI30" s="5">
        <f t="shared" si="29"/>
        <v>1923.6748024999999</v>
      </c>
      <c r="DJ30" s="5"/>
      <c r="DK30" s="5"/>
      <c r="DL30" s="5"/>
      <c r="DM30" s="5">
        <f t="shared" si="17"/>
        <v>0</v>
      </c>
      <c r="DN30" s="5"/>
      <c r="DO30" s="5"/>
      <c r="DP30" s="5"/>
      <c r="DQ30" s="5">
        <f t="shared" si="18"/>
        <v>0</v>
      </c>
      <c r="DR30" s="5"/>
      <c r="DS30" s="5"/>
      <c r="DT30" s="5"/>
      <c r="DU30" s="5"/>
      <c r="DV30" s="5"/>
      <c r="DW30" s="5"/>
    </row>
    <row r="31" spans="1:127" x14ac:dyDescent="0.2">
      <c r="A31" s="30">
        <v>45748</v>
      </c>
      <c r="E31" s="3">
        <v>305000</v>
      </c>
      <c r="F31" s="3">
        <v>167752</v>
      </c>
      <c r="G31" s="3">
        <v>530000</v>
      </c>
      <c r="H31" s="3">
        <v>293598</v>
      </c>
      <c r="I31" s="3">
        <v>6630000</v>
      </c>
      <c r="J31" s="3">
        <v>724375</v>
      </c>
      <c r="K31" s="3">
        <f>C31+E31+G31+I31</f>
        <v>7465000</v>
      </c>
      <c r="L31" s="3">
        <f>D31+F31+H31+J31</f>
        <v>1185725</v>
      </c>
      <c r="M31" s="3">
        <f t="shared" si="6"/>
        <v>8650725</v>
      </c>
      <c r="O31" s="5">
        <v>2782146.8799999994</v>
      </c>
      <c r="P31" s="5">
        <v>395551.73266400001</v>
      </c>
      <c r="Q31" s="5">
        <f t="shared" si="1"/>
        <v>3177698.6126639992</v>
      </c>
      <c r="S31" s="5">
        <f>W31+AA31+AE31+AI31+AM31+AQ31+AU31+AY31+BC31+BG31+BK31+BO31+BS31+BW31+CA31+CE31+CI31+CM31+CQ31+CU31+CY31+DC31+DG31+DK31</f>
        <v>4682853.12</v>
      </c>
      <c r="T31" s="3">
        <f t="shared" si="7"/>
        <v>790173.26733599999</v>
      </c>
      <c r="U31" s="5">
        <f t="shared" si="8"/>
        <v>5473026.3873359999</v>
      </c>
      <c r="W31" s="5">
        <f>(C31+G31+I31)*$Y$7</f>
        <v>2154196.98</v>
      </c>
      <c r="X31" s="5">
        <f>(D31+H31+J31)*$Y$7</f>
        <v>306272.95563149999</v>
      </c>
      <c r="Y31" s="5">
        <f t="shared" si="2"/>
        <v>2460469.9356315001</v>
      </c>
      <c r="AA31" s="5">
        <f>(C31+G31+I31)*$AC$7</f>
        <v>50123.58</v>
      </c>
      <c r="AB31" s="5">
        <f>(D31+H31+J31)*$AC$7</f>
        <v>7126.3199864999997</v>
      </c>
      <c r="AC31" s="5">
        <f t="shared" si="9"/>
        <v>57249.899986500001</v>
      </c>
      <c r="AE31" s="5">
        <f>(C31+G31+I31)*$AG$7</f>
        <v>6671.6880000000001</v>
      </c>
      <c r="AF31" s="5">
        <f>(D31+H31+J31)*$AG$7</f>
        <v>948.54724139999996</v>
      </c>
      <c r="AG31" s="5">
        <f t="shared" si="10"/>
        <v>7620.2352413999997</v>
      </c>
      <c r="AI31" s="5">
        <f>(C31+G31+I31)*$AK$7</f>
        <v>176582.78400000001</v>
      </c>
      <c r="AJ31" s="5">
        <f>(D31+H31+J31)*$AK$7</f>
        <v>25105.657315200002</v>
      </c>
      <c r="AK31" s="5">
        <f t="shared" si="11"/>
        <v>201688.44131520001</v>
      </c>
      <c r="AM31" s="5">
        <f>(C31+G31+I31)*$AO$7</f>
        <v>69468.468000000008</v>
      </c>
      <c r="AN31" s="5">
        <f>(D31+H31+J31)*$AO$7</f>
        <v>9876.6794379000003</v>
      </c>
      <c r="AO31" s="5">
        <f t="shared" si="12"/>
        <v>79345.147437900014</v>
      </c>
      <c r="AQ31" s="5">
        <f>(C31+G31+I31)*$AS$7</f>
        <v>25259.763999999999</v>
      </c>
      <c r="AR31" s="5">
        <f>(D31+H31+J31)*$AS$7</f>
        <v>3591.3069467</v>
      </c>
      <c r="AS31" s="5">
        <f t="shared" si="13"/>
        <v>28851.070946699998</v>
      </c>
      <c r="AU31" s="5">
        <f>(C31+G31+I31)*$AW$7</f>
        <v>183578.10399999999</v>
      </c>
      <c r="AV31" s="5">
        <f>(D31+H31+J31)*$AW$7</f>
        <v>26100.216936199999</v>
      </c>
      <c r="AW31" s="5">
        <f t="shared" si="14"/>
        <v>209678.32093619998</v>
      </c>
      <c r="AY31" s="5">
        <f>(C31+G31+I31)*$BA$7</f>
        <v>25358.572</v>
      </c>
      <c r="AZ31" s="5">
        <f>(D31+H31+J31)*$BA$7</f>
        <v>3605.3549741000002</v>
      </c>
      <c r="BA31" s="5">
        <f t="shared" si="15"/>
        <v>28963.926974099999</v>
      </c>
      <c r="BC31" s="5">
        <f>(C31+G31+I31)*$BE$7</f>
        <v>20347.287999999997</v>
      </c>
      <c r="BD31" s="5">
        <f>(D31+H31+J31)*$BE$7</f>
        <v>2892.8756713999996</v>
      </c>
      <c r="BE31" s="5">
        <f t="shared" si="16"/>
        <v>23240.163671399998</v>
      </c>
      <c r="BG31" s="5">
        <f>(C31+G31+I31)*$BI$7</f>
        <v>11978.68</v>
      </c>
      <c r="BH31" s="5">
        <f>(D31+H31+J31)*$BI$7</f>
        <v>1703.0688290000001</v>
      </c>
      <c r="BI31" s="5">
        <f t="shared" si="19"/>
        <v>13681.748829</v>
      </c>
      <c r="BK31" s="5">
        <f>(C31+G31+I31)*$BM$7</f>
        <v>590657.04</v>
      </c>
      <c r="BL31" s="5">
        <f>(D31+H31+J31)*$BM$7</f>
        <v>83976.664661999996</v>
      </c>
      <c r="BM31" s="5">
        <f t="shared" si="20"/>
        <v>674633.70466200006</v>
      </c>
      <c r="BN31" s="5"/>
      <c r="BO31" s="5">
        <f>(C31+G31+I31)*$BQ$7</f>
        <v>6246.384</v>
      </c>
      <c r="BP31" s="5">
        <f>(D31+H31+J31)*$BQ$7</f>
        <v>888.07964519999996</v>
      </c>
      <c r="BQ31" s="5">
        <f t="shared" si="21"/>
        <v>7134.4636451999995</v>
      </c>
      <c r="BR31" s="5"/>
      <c r="BS31" s="5">
        <f>(C31+G31+I31)*$BU$7</f>
        <v>12953.871999999999</v>
      </c>
      <c r="BT31" s="5">
        <f>(D31+H31+J31)*$BU$7</f>
        <v>1841.7167516</v>
      </c>
      <c r="BU31" s="5">
        <f t="shared" si="22"/>
        <v>14795.5887516</v>
      </c>
      <c r="BV31" s="5"/>
      <c r="BW31" s="5">
        <f>(C31+G31+I31)*$BY$7</f>
        <v>6078.1239999999998</v>
      </c>
      <c r="BX31" s="5">
        <f>(D31+H31+J31)*$BY$7</f>
        <v>864.1572797</v>
      </c>
      <c r="BY31" s="5">
        <f t="shared" si="23"/>
        <v>6942.2812796999997</v>
      </c>
      <c r="BZ31" s="5"/>
      <c r="CA31" s="5">
        <f>(C31+G31+I31)*$CC$7</f>
        <v>74549.203999999998</v>
      </c>
      <c r="CB31" s="5">
        <f>(D31+H31+J31)*$CC$7</f>
        <v>10599.0330787</v>
      </c>
      <c r="CC31" s="5">
        <f t="shared" si="24"/>
        <v>85148.237078699996</v>
      </c>
      <c r="CD31" s="5"/>
      <c r="CE31" s="5">
        <f>(C31+G31+I31)*$CG$7</f>
        <v>17342.951999999997</v>
      </c>
      <c r="CF31" s="5">
        <f>(D31+H31+J31)*$CG$7</f>
        <v>2465.7342005999999</v>
      </c>
      <c r="CG31" s="5">
        <f t="shared" si="25"/>
        <v>19808.686200599997</v>
      </c>
      <c r="CH31" s="5"/>
      <c r="CI31" s="5">
        <f>(C31+G31+I31)*$CK$7</f>
        <v>752997.152</v>
      </c>
      <c r="CJ31" s="5">
        <f>(D31+H31+J31)*$CK$7</f>
        <v>107057.37008560001</v>
      </c>
      <c r="CK31" s="5">
        <f t="shared" si="3"/>
        <v>860054.52208560007</v>
      </c>
      <c r="CL31" s="5"/>
      <c r="CM31" s="5">
        <f>(C31+G31+I31)*$CO$7</f>
        <v>179.71600000000001</v>
      </c>
      <c r="CN31" s="5">
        <f>(D31+H31+J31)*$CO$7</f>
        <v>25.551122299999999</v>
      </c>
      <c r="CO31" s="5">
        <f t="shared" si="4"/>
        <v>205.26712230000001</v>
      </c>
      <c r="CP31" s="5"/>
      <c r="CQ31" s="5">
        <f>(C31+G31+I31)*$CS$7</f>
        <v>1293.096</v>
      </c>
      <c r="CR31" s="5">
        <f>(D31+H31+J31)*$CS$7</f>
        <v>183.84592380000001</v>
      </c>
      <c r="CS31" s="5">
        <f t="shared" si="5"/>
        <v>1476.9419238</v>
      </c>
      <c r="CT31" s="5"/>
      <c r="CU31" s="5">
        <f>(C31+G31+I31)*$CW$7</f>
        <v>179627.21600000001</v>
      </c>
      <c r="CV31" s="5">
        <f>(D31+H31+J31)*$CW$7</f>
        <v>25538.4994348</v>
      </c>
      <c r="CW31" s="5">
        <f t="shared" si="26"/>
        <v>205165.71543480002</v>
      </c>
      <c r="CX31" s="5"/>
      <c r="CY31" s="5">
        <f>(C31+G31+I31)*$DA$7</f>
        <v>351.55599999999998</v>
      </c>
      <c r="CZ31" s="5">
        <f>(D31+H31+J31)*$DA$7</f>
        <v>49.9824743</v>
      </c>
      <c r="DA31" s="5">
        <f t="shared" si="27"/>
        <v>401.53847429999996</v>
      </c>
      <c r="DB31" s="5"/>
      <c r="DC31" s="3">
        <v>305000</v>
      </c>
      <c r="DD31" s="3">
        <v>167752</v>
      </c>
      <c r="DE31" s="5">
        <f t="shared" si="28"/>
        <v>472752</v>
      </c>
      <c r="DF31" s="5"/>
      <c r="DG31" s="5">
        <f>(C31+G31+I31)*$DI$7</f>
        <v>12010.9</v>
      </c>
      <c r="DH31" s="5">
        <f>(D31+H31+J31)*$DI$7</f>
        <v>1707.6497075</v>
      </c>
      <c r="DI31" s="5">
        <f t="shared" si="29"/>
        <v>13718.5497075</v>
      </c>
      <c r="DJ31" s="5"/>
      <c r="DK31" s="5"/>
      <c r="DL31" s="5"/>
      <c r="DM31" s="5">
        <f t="shared" si="17"/>
        <v>0</v>
      </c>
      <c r="DN31" s="5"/>
      <c r="DO31" s="5"/>
      <c r="DP31" s="5"/>
      <c r="DQ31" s="5">
        <f t="shared" si="18"/>
        <v>0</v>
      </c>
      <c r="DR31" s="5"/>
      <c r="DS31" s="5"/>
      <c r="DT31" s="5"/>
      <c r="DU31" s="5"/>
      <c r="DV31" s="5"/>
      <c r="DW31" s="5"/>
    </row>
    <row r="32" spans="1:127" x14ac:dyDescent="0.2">
      <c r="A32" s="30">
        <v>45931</v>
      </c>
      <c r="F32" s="3">
        <v>166837</v>
      </c>
      <c r="H32" s="3">
        <v>292008</v>
      </c>
      <c r="J32" s="3">
        <v>558625</v>
      </c>
      <c r="L32" s="3">
        <f t="shared" ref="L32:L49" si="53">D32+F32+H32+J32</f>
        <v>1017470</v>
      </c>
      <c r="M32" s="3">
        <f t="shared" si="6"/>
        <v>1017470</v>
      </c>
      <c r="P32" s="5">
        <v>330528.76354399993</v>
      </c>
      <c r="Q32" s="5">
        <f t="shared" si="1"/>
        <v>330528.76354399993</v>
      </c>
      <c r="S32" s="5"/>
      <c r="T32" s="3">
        <f t="shared" si="7"/>
        <v>686941.2364559999</v>
      </c>
      <c r="U32" s="5">
        <f t="shared" si="8"/>
        <v>686941.2364559999</v>
      </c>
      <c r="W32" s="5"/>
      <c r="X32" s="5">
        <f>(D32+H32+J32)*$Y$7</f>
        <v>255926.12286150001</v>
      </c>
      <c r="Y32" s="5">
        <f t="shared" si="2"/>
        <v>255926.12286150001</v>
      </c>
      <c r="AB32" s="5">
        <f>(D32+H32+J32)*$AC$7</f>
        <v>5954.8563164999996</v>
      </c>
      <c r="AC32" s="5">
        <f t="shared" si="9"/>
        <v>5954.8563164999996</v>
      </c>
      <c r="AF32" s="5">
        <f>(D32+H32+J32)*$AG$7</f>
        <v>792.61982939999996</v>
      </c>
      <c r="AG32" s="5">
        <f t="shared" si="10"/>
        <v>792.61982939999996</v>
      </c>
      <c r="AJ32" s="5">
        <f>(D32+H32+J32)*$AK$7</f>
        <v>20978.651299200003</v>
      </c>
      <c r="AK32" s="5">
        <f t="shared" si="11"/>
        <v>20978.651299200003</v>
      </c>
      <c r="AN32" s="5">
        <f>(D32+H32+J32)*$AO$7</f>
        <v>8253.0965558999997</v>
      </c>
      <c r="AO32" s="5">
        <f t="shared" si="12"/>
        <v>8253.0965558999997</v>
      </c>
      <c r="AR32" s="5">
        <f>(D32+H32+J32)*$AS$7</f>
        <v>3000.9481607000002</v>
      </c>
      <c r="AS32" s="5">
        <f t="shared" si="13"/>
        <v>3000.9481607000002</v>
      </c>
      <c r="AV32" s="5">
        <f>(D32+H32+J32)*$AW$7</f>
        <v>21809.719740199998</v>
      </c>
      <c r="AW32" s="5">
        <f t="shared" si="14"/>
        <v>21809.719740199998</v>
      </c>
      <c r="AY32" s="5"/>
      <c r="AZ32" s="5">
        <f>(D32+H32+J32)*$BA$7</f>
        <v>3012.6868961</v>
      </c>
      <c r="BA32" s="5">
        <f t="shared" si="15"/>
        <v>3012.6868961</v>
      </c>
      <c r="BC32" s="5"/>
      <c r="BD32" s="5">
        <f>(D32+H32+J32)*$BE$7</f>
        <v>2417.3288593999996</v>
      </c>
      <c r="BE32" s="5">
        <f t="shared" si="16"/>
        <v>2417.3288593999996</v>
      </c>
      <c r="BG32" s="5"/>
      <c r="BH32" s="5">
        <f>(D32+H32+J32)*$BI$7</f>
        <v>1423.109009</v>
      </c>
      <c r="BI32" s="5">
        <f t="shared" si="19"/>
        <v>1423.109009</v>
      </c>
      <c r="BK32" s="5"/>
      <c r="BL32" s="5">
        <f>(D32+H32+J32)*$BM$7</f>
        <v>70172.118701999992</v>
      </c>
      <c r="BM32" s="5">
        <f t="shared" si="20"/>
        <v>70172.118701999992</v>
      </c>
      <c r="BN32" s="5"/>
      <c r="BO32" s="5"/>
      <c r="BP32" s="5">
        <f>(D32+H32+J32)*$BQ$7</f>
        <v>742.09222919999991</v>
      </c>
      <c r="BQ32" s="5">
        <f t="shared" si="21"/>
        <v>742.09222919999991</v>
      </c>
      <c r="BR32" s="5"/>
      <c r="BS32" s="5"/>
      <c r="BT32" s="5">
        <f>(D32+H32+J32)*$BU$7</f>
        <v>1538.9652235999999</v>
      </c>
      <c r="BU32" s="5">
        <f t="shared" si="22"/>
        <v>1538.9652235999999</v>
      </c>
      <c r="BV32" s="5"/>
      <c r="BW32" s="5"/>
      <c r="BX32" s="5">
        <f>(D32+H32+J32)*$BY$7</f>
        <v>722.10235369999998</v>
      </c>
      <c r="BY32" s="5">
        <f t="shared" si="23"/>
        <v>722.10235369999998</v>
      </c>
      <c r="BZ32" s="5"/>
      <c r="CA32" s="5"/>
      <c r="CB32" s="5">
        <f>(D32+H32+J32)*$CC$7</f>
        <v>8856.7057327000002</v>
      </c>
      <c r="CC32" s="5">
        <f t="shared" si="24"/>
        <v>8856.7057327000002</v>
      </c>
      <c r="CD32" s="5"/>
      <c r="CE32" s="5"/>
      <c r="CF32" s="5">
        <f>(D32+H32+J32)*$CG$7</f>
        <v>2060.4032525999996</v>
      </c>
      <c r="CG32" s="5">
        <f t="shared" si="25"/>
        <v>2060.4032525999996</v>
      </c>
      <c r="CH32" s="5"/>
      <c r="CI32" s="5"/>
      <c r="CJ32" s="5">
        <f>(D32+H32+J32)*$CK$7</f>
        <v>89458.690837600006</v>
      </c>
      <c r="CK32" s="5">
        <f t="shared" si="3"/>
        <v>89458.690837600006</v>
      </c>
      <c r="CL32" s="5"/>
      <c r="CM32" s="5"/>
      <c r="CN32" s="5">
        <f>(D32+H32+J32)*$CO$7</f>
        <v>21.350888300000001</v>
      </c>
      <c r="CO32" s="5">
        <f t="shared" si="4"/>
        <v>21.350888300000001</v>
      </c>
      <c r="CP32" s="5"/>
      <c r="CQ32" s="5"/>
      <c r="CR32" s="5">
        <f>(D32+H32+J32)*$CS$7</f>
        <v>153.62431979999999</v>
      </c>
      <c r="CS32" s="5">
        <f t="shared" si="5"/>
        <v>153.62431979999999</v>
      </c>
      <c r="CT32" s="5"/>
      <c r="CU32" s="5"/>
      <c r="CV32" s="5">
        <f>(D32+H32+J32)*$CW$7</f>
        <v>21340.340450800002</v>
      </c>
      <c r="CW32" s="5">
        <f t="shared" si="26"/>
        <v>21340.340450800002</v>
      </c>
      <c r="CX32" s="5"/>
      <c r="CY32" s="5"/>
      <c r="CZ32" s="5">
        <f>(D32+H32+J32)*$DA$7</f>
        <v>41.766080299999999</v>
      </c>
      <c r="DA32" s="5">
        <f t="shared" si="27"/>
        <v>41.766080299999999</v>
      </c>
      <c r="DB32" s="5"/>
      <c r="DC32" s="3"/>
      <c r="DD32" s="3">
        <v>166837</v>
      </c>
      <c r="DE32" s="5">
        <f t="shared" si="28"/>
        <v>166837</v>
      </c>
      <c r="DF32" s="5"/>
      <c r="DG32" s="5"/>
      <c r="DH32" s="5">
        <f>(D32+H32+J32)*$DI$7</f>
        <v>1426.9368574999999</v>
      </c>
      <c r="DI32" s="5">
        <f t="shared" si="29"/>
        <v>1426.9368574999999</v>
      </c>
      <c r="DJ32" s="5"/>
      <c r="DK32" s="5"/>
      <c r="DL32" s="5"/>
      <c r="DM32" s="5">
        <f t="shared" si="17"/>
        <v>0</v>
      </c>
      <c r="DN32" s="5"/>
      <c r="DO32" s="5"/>
      <c r="DP32" s="5"/>
      <c r="DQ32" s="5">
        <f t="shared" si="18"/>
        <v>0</v>
      </c>
      <c r="DR32" s="5"/>
      <c r="DS32" s="5"/>
      <c r="DT32" s="5"/>
      <c r="DU32" s="5"/>
      <c r="DV32" s="5"/>
      <c r="DW32" s="5"/>
    </row>
    <row r="33" spans="1:127" x14ac:dyDescent="0.2">
      <c r="A33" s="30">
        <v>46113</v>
      </c>
      <c r="E33" s="3">
        <v>305000</v>
      </c>
      <c r="F33" s="3">
        <v>166837</v>
      </c>
      <c r="G33" s="3">
        <v>535000</v>
      </c>
      <c r="H33" s="3">
        <v>292008</v>
      </c>
      <c r="I33" s="3">
        <v>7090000</v>
      </c>
      <c r="J33" s="3">
        <v>558625</v>
      </c>
      <c r="K33" s="3">
        <f>C33+E33+G33+I33</f>
        <v>7930000</v>
      </c>
      <c r="L33" s="3">
        <f t="shared" si="53"/>
        <v>1017470</v>
      </c>
      <c r="M33" s="3">
        <f t="shared" si="6"/>
        <v>8947470</v>
      </c>
      <c r="O33" s="5">
        <v>2962831</v>
      </c>
      <c r="P33" s="5">
        <v>330528.76354399993</v>
      </c>
      <c r="Q33" s="5">
        <f t="shared" si="1"/>
        <v>3293359.7635439998</v>
      </c>
      <c r="S33" s="5">
        <f>W33+AA33+AE33+AI33+AM33+AQ33+AU33+AY33+BC33+BG33+BK33+BO33+BS33+BW33+CA33+CE33+CI33+CM33+CQ33+CU33+CY33+DC33+DG33+DK33</f>
        <v>4967169</v>
      </c>
      <c r="T33" s="3">
        <f t="shared" si="7"/>
        <v>686941.2364559999</v>
      </c>
      <c r="U33" s="5">
        <f t="shared" si="8"/>
        <v>5654110.2364560002</v>
      </c>
      <c r="W33" s="5">
        <f>(C33+G33+I33)*$Y$7</f>
        <v>2294099.4375</v>
      </c>
      <c r="X33" s="5">
        <f t="shared" ref="W33:X49" si="54">(D33+H33+J33)*$Y$7</f>
        <v>255926.12286150001</v>
      </c>
      <c r="Y33" s="5">
        <f t="shared" si="2"/>
        <v>2550025.5603614999</v>
      </c>
      <c r="AA33" s="5">
        <f>(C33+G33+I33)*$AC$7</f>
        <v>53378.8125</v>
      </c>
      <c r="AB33" s="5">
        <f t="shared" ref="AB33:AB49" si="55">(D33+H33+J33)*$AC$7</f>
        <v>5954.8563164999996</v>
      </c>
      <c r="AC33" s="5">
        <f t="shared" si="9"/>
        <v>59333.668816500001</v>
      </c>
      <c r="AE33" s="5">
        <f>(C33+G33+I33)*$AG$7</f>
        <v>7104.9750000000004</v>
      </c>
      <c r="AF33" s="5">
        <f t="shared" ref="AF33:AF49" si="56">(D33+H33+J33)*$AG$7</f>
        <v>792.61982939999996</v>
      </c>
      <c r="AG33" s="5">
        <f t="shared" si="10"/>
        <v>7897.5948294</v>
      </c>
      <c r="AI33" s="5">
        <f>(C33+G33+I33)*$AK$7</f>
        <v>188050.80000000002</v>
      </c>
      <c r="AJ33" s="5">
        <f t="shared" ref="AJ33:AJ49" si="57">(D33+H33+J33)*$AK$7</f>
        <v>20978.651299200003</v>
      </c>
      <c r="AK33" s="5">
        <f t="shared" si="11"/>
        <v>209029.45129920001</v>
      </c>
      <c r="AM33" s="5">
        <f>(C33+G33+I33)*$AO$7</f>
        <v>73980.037500000006</v>
      </c>
      <c r="AN33" s="5">
        <f t="shared" ref="AN33:AN49" si="58">(D33+H33+J33)*$AO$7</f>
        <v>8253.0965558999997</v>
      </c>
      <c r="AO33" s="5">
        <f t="shared" si="12"/>
        <v>82233.134055900009</v>
      </c>
      <c r="AQ33" s="5">
        <f>(C33+G33+I33)*$AS$7</f>
        <v>26900.237499999999</v>
      </c>
      <c r="AR33" s="5">
        <f t="shared" ref="AR33:AR49" si="59">(D33+H33+J33)*$AS$7</f>
        <v>3000.9481607000002</v>
      </c>
      <c r="AS33" s="5">
        <f t="shared" si="13"/>
        <v>29901.185660700001</v>
      </c>
      <c r="AU33" s="5">
        <f>(C33+G33+I33)*$AW$7</f>
        <v>195500.42499999999</v>
      </c>
      <c r="AV33" s="5">
        <f t="shared" ref="AV33:AV49" si="60">(D33+H33+J33)*$AW$7</f>
        <v>21809.719740199998</v>
      </c>
      <c r="AW33" s="5">
        <f t="shared" si="14"/>
        <v>217310.14474019999</v>
      </c>
      <c r="AY33" s="5">
        <f>(C33+G33+I33)*$BA$7</f>
        <v>27005.462500000001</v>
      </c>
      <c r="AZ33" s="5">
        <f t="shared" ref="AZ33:AZ49" si="61">(D33+H33+J33)*$BA$7</f>
        <v>3012.6868961</v>
      </c>
      <c r="BA33" s="5">
        <f t="shared" si="15"/>
        <v>30018.149396100001</v>
      </c>
      <c r="BC33" s="5">
        <f>(C33+G33+I33)*$BE$7</f>
        <v>21668.724999999999</v>
      </c>
      <c r="BD33" s="5">
        <f t="shared" ref="BD33:BD49" si="62">(D33+H33+J33)*$BE$7</f>
        <v>2417.3288593999996</v>
      </c>
      <c r="BE33" s="5">
        <f t="shared" si="16"/>
        <v>24086.053859399999</v>
      </c>
      <c r="BG33" s="5">
        <f>(C33+G33+I33)*$BI$7</f>
        <v>12756.625</v>
      </c>
      <c r="BH33" s="5">
        <f t="shared" ref="BH33:BH49" si="63">(D33+H33+J33)*$BI$7</f>
        <v>1423.109009</v>
      </c>
      <c r="BI33" s="5">
        <f t="shared" si="19"/>
        <v>14179.734009</v>
      </c>
      <c r="BK33" s="5">
        <f>(C33+G33+I33)*$BM$7</f>
        <v>629016.75</v>
      </c>
      <c r="BL33" s="5">
        <f t="shared" ref="BL33:BL49" si="64">(D33+H33+J33)*$BM$7</f>
        <v>70172.118701999992</v>
      </c>
      <c r="BM33" s="5">
        <f t="shared" si="20"/>
        <v>699188.86870200001</v>
      </c>
      <c r="BN33" s="5"/>
      <c r="BO33" s="5">
        <f>(C33+G33+I33)*$BQ$7</f>
        <v>6652.0499999999993</v>
      </c>
      <c r="BP33" s="5">
        <f t="shared" ref="BP33:BP49" si="65">(D33+H33+J33)*$BQ$7</f>
        <v>742.09222919999991</v>
      </c>
      <c r="BQ33" s="5">
        <f t="shared" si="21"/>
        <v>7394.1422291999988</v>
      </c>
      <c r="BR33" s="5"/>
      <c r="BS33" s="5">
        <f>(C33+G33+I33)*$BU$7</f>
        <v>13795.15</v>
      </c>
      <c r="BT33" s="5">
        <f t="shared" ref="BT33:BT49" si="66">(D33+H33+J33)*$BU$7</f>
        <v>1538.9652235999999</v>
      </c>
      <c r="BU33" s="5">
        <f t="shared" si="22"/>
        <v>15334.1152236</v>
      </c>
      <c r="BV33" s="5"/>
      <c r="BW33" s="5">
        <f>(C33+G33+I33)*$BY$7</f>
        <v>6472.8625000000002</v>
      </c>
      <c r="BX33" s="5">
        <f t="shared" ref="BX33:BX49" si="67">(D33+H33+J33)*$BY$7</f>
        <v>722.10235369999998</v>
      </c>
      <c r="BY33" s="5">
        <f t="shared" si="23"/>
        <v>7194.9648537000003</v>
      </c>
      <c r="BZ33" s="5"/>
      <c r="CA33" s="5">
        <f>(C33+G33+I33)*$CC$7</f>
        <v>79390.737500000003</v>
      </c>
      <c r="CB33" s="5">
        <f t="shared" ref="CB33:CB49" si="68">(D33+H33+J33)*$CC$7</f>
        <v>8856.7057327000002</v>
      </c>
      <c r="CC33" s="5">
        <f t="shared" si="24"/>
        <v>88247.443232699996</v>
      </c>
      <c r="CD33" s="5"/>
      <c r="CE33" s="5">
        <f>(C33+G33+I33)*$CG$7</f>
        <v>18469.274999999998</v>
      </c>
      <c r="CF33" s="5">
        <f t="shared" ref="CF33:CF49" si="69">(D33+H33+J33)*$CG$7</f>
        <v>2060.4032525999996</v>
      </c>
      <c r="CG33" s="5">
        <f t="shared" si="25"/>
        <v>20529.678252599999</v>
      </c>
      <c r="CH33" s="5"/>
      <c r="CI33" s="5">
        <f>(C33+G33+I33)*$CK$7</f>
        <v>801899.9</v>
      </c>
      <c r="CJ33" s="5">
        <f t="shared" ref="CJ33:CJ49" si="70">(D33+H33+J33)*$CK$7</f>
        <v>89458.690837600006</v>
      </c>
      <c r="CK33" s="5">
        <f t="shared" si="3"/>
        <v>891358.59083760006</v>
      </c>
      <c r="CL33" s="5"/>
      <c r="CM33" s="5">
        <f>(C33+G33+I33)*$CO$7</f>
        <v>191.38749999999999</v>
      </c>
      <c r="CN33" s="5">
        <f t="shared" ref="CN33:CN49" si="71">(D33+H33+J33)*$CO$7</f>
        <v>21.350888300000001</v>
      </c>
      <c r="CO33" s="5">
        <f t="shared" si="4"/>
        <v>212.7383883</v>
      </c>
      <c r="CP33" s="5"/>
      <c r="CQ33" s="5">
        <f>(C33+G33+I33)*$CS$7</f>
        <v>1377.075</v>
      </c>
      <c r="CR33" s="5">
        <f t="shared" ref="CR33:CR49" si="72">(D33+H33+J33)*$CS$7</f>
        <v>153.62431979999999</v>
      </c>
      <c r="CS33" s="5">
        <f t="shared" si="5"/>
        <v>1530.6993198</v>
      </c>
      <c r="CT33" s="5"/>
      <c r="CU33" s="5">
        <f>(C33+G33+I33)*$CW$7</f>
        <v>191292.95</v>
      </c>
      <c r="CV33" s="5">
        <f t="shared" ref="CV33:CV49" si="73">(D33+H33+J33)*$CW$7</f>
        <v>21340.340450800002</v>
      </c>
      <c r="CW33" s="5">
        <f t="shared" si="26"/>
        <v>212633.29045080001</v>
      </c>
      <c r="CX33" s="5"/>
      <c r="CY33" s="5">
        <f>(C33+G33+I33)*$DA$7</f>
        <v>374.38749999999999</v>
      </c>
      <c r="CZ33" s="5">
        <f t="shared" ref="CZ33:CZ49" si="74">(D33+H33+J33)*$DA$7</f>
        <v>41.766080299999999</v>
      </c>
      <c r="DA33" s="5">
        <f t="shared" si="27"/>
        <v>416.15358029999999</v>
      </c>
      <c r="DB33" s="5"/>
      <c r="DC33" s="3">
        <v>305000</v>
      </c>
      <c r="DD33" s="3">
        <v>166837</v>
      </c>
      <c r="DE33" s="5">
        <f t="shared" si="28"/>
        <v>471837</v>
      </c>
      <c r="DF33" s="5"/>
      <c r="DG33" s="5">
        <f>(C33+G33+I33)*$DI$7</f>
        <v>12790.9375</v>
      </c>
      <c r="DH33" s="5">
        <f t="shared" ref="DH33:DH49" si="75">(D33+H33+J33)*$DI$7</f>
        <v>1426.9368574999999</v>
      </c>
      <c r="DI33" s="5">
        <f t="shared" si="29"/>
        <v>14217.874357500001</v>
      </c>
      <c r="DJ33" s="5"/>
      <c r="DK33" s="5"/>
      <c r="DL33" s="5"/>
      <c r="DM33" s="5">
        <f t="shared" si="17"/>
        <v>0</v>
      </c>
      <c r="DN33" s="5"/>
      <c r="DO33" s="5"/>
      <c r="DP33" s="5"/>
      <c r="DQ33" s="5">
        <f t="shared" si="18"/>
        <v>0</v>
      </c>
      <c r="DR33" s="5"/>
      <c r="DS33" s="5"/>
      <c r="DT33" s="5"/>
      <c r="DU33" s="5"/>
      <c r="DV33" s="5"/>
      <c r="DW33" s="5"/>
    </row>
    <row r="34" spans="1:127" x14ac:dyDescent="0.2">
      <c r="A34" s="30">
        <v>46296</v>
      </c>
      <c r="F34" s="3">
        <v>165769</v>
      </c>
      <c r="H34" s="3">
        <v>290135</v>
      </c>
      <c r="J34" s="3">
        <v>381375</v>
      </c>
      <c r="L34" s="3">
        <f t="shared" si="53"/>
        <v>837279</v>
      </c>
      <c r="M34" s="3">
        <f t="shared" si="6"/>
        <v>837279</v>
      </c>
      <c r="P34" s="5">
        <v>260927.29767999993</v>
      </c>
      <c r="Q34" s="5">
        <f t="shared" si="1"/>
        <v>260927.29767999993</v>
      </c>
      <c r="S34" s="5"/>
      <c r="T34" s="3">
        <f t="shared" si="7"/>
        <v>576351.70231999992</v>
      </c>
      <c r="U34" s="5">
        <f t="shared" si="8"/>
        <v>576351.70231999992</v>
      </c>
      <c r="W34" s="5"/>
      <c r="X34" s="5">
        <f t="shared" si="54"/>
        <v>202034.19190500001</v>
      </c>
      <c r="Y34" s="5">
        <f t="shared" si="2"/>
        <v>202034.19190500001</v>
      </c>
      <c r="AB34" s="5">
        <f t="shared" si="55"/>
        <v>4700.9057549999998</v>
      </c>
      <c r="AC34" s="5">
        <f t="shared" si="9"/>
        <v>4700.9057549999998</v>
      </c>
      <c r="AF34" s="5">
        <f t="shared" si="56"/>
        <v>625.71301800000003</v>
      </c>
      <c r="AG34" s="5">
        <f t="shared" si="10"/>
        <v>625.71301800000003</v>
      </c>
      <c r="AJ34" s="5">
        <f t="shared" si="57"/>
        <v>16561.048224000002</v>
      </c>
      <c r="AK34" s="5">
        <f t="shared" si="11"/>
        <v>16561.048224000002</v>
      </c>
      <c r="AN34" s="5">
        <f t="shared" si="58"/>
        <v>6515.1914730000008</v>
      </c>
      <c r="AO34" s="5">
        <f t="shared" si="12"/>
        <v>6515.1914730000008</v>
      </c>
      <c r="AR34" s="5">
        <f t="shared" si="59"/>
        <v>2369.020129</v>
      </c>
      <c r="AS34" s="5">
        <f t="shared" si="13"/>
        <v>2369.020129</v>
      </c>
      <c r="AV34" s="5">
        <f t="shared" si="60"/>
        <v>17217.113494000001</v>
      </c>
      <c r="AW34" s="5">
        <f t="shared" si="14"/>
        <v>17217.113494000001</v>
      </c>
      <c r="AY34" s="5"/>
      <c r="AZ34" s="5">
        <f t="shared" si="61"/>
        <v>2378.286967</v>
      </c>
      <c r="BA34" s="5">
        <f t="shared" si="15"/>
        <v>2378.286967</v>
      </c>
      <c r="BC34" s="5"/>
      <c r="BD34" s="5">
        <f t="shared" si="62"/>
        <v>1908.297118</v>
      </c>
      <c r="BE34" s="5">
        <f t="shared" si="16"/>
        <v>1908.297118</v>
      </c>
      <c r="BG34" s="5"/>
      <c r="BH34" s="5">
        <f t="shared" si="63"/>
        <v>1123.43623</v>
      </c>
      <c r="BI34" s="5">
        <f t="shared" si="19"/>
        <v>1123.43623</v>
      </c>
      <c r="BK34" s="5"/>
      <c r="BL34" s="5">
        <f t="shared" si="64"/>
        <v>55395.545939999996</v>
      </c>
      <c r="BM34" s="5">
        <f t="shared" si="20"/>
        <v>55395.545939999996</v>
      </c>
      <c r="BN34" s="5"/>
      <c r="BO34" s="5"/>
      <c r="BP34" s="5">
        <f t="shared" si="65"/>
        <v>585.82532400000002</v>
      </c>
      <c r="BQ34" s="5">
        <f t="shared" si="21"/>
        <v>585.82532400000002</v>
      </c>
      <c r="BR34" s="5"/>
      <c r="BS34" s="5"/>
      <c r="BT34" s="5">
        <f t="shared" si="66"/>
        <v>1214.895892</v>
      </c>
      <c r="BU34" s="5">
        <f t="shared" si="22"/>
        <v>1214.895892</v>
      </c>
      <c r="BV34" s="5"/>
      <c r="BW34" s="5"/>
      <c r="BX34" s="5">
        <f t="shared" si="67"/>
        <v>570.04483900000002</v>
      </c>
      <c r="BY34" s="5">
        <f t="shared" si="23"/>
        <v>570.04483900000002</v>
      </c>
      <c r="BZ34" s="5"/>
      <c r="CA34" s="5"/>
      <c r="CB34" s="5">
        <f t="shared" si="68"/>
        <v>6991.6949690000001</v>
      </c>
      <c r="CC34" s="5">
        <f t="shared" si="24"/>
        <v>6991.6949690000001</v>
      </c>
      <c r="CD34" s="5"/>
      <c r="CE34" s="5"/>
      <c r="CF34" s="5">
        <f t="shared" si="69"/>
        <v>1626.5315219999998</v>
      </c>
      <c r="CG34" s="5">
        <f t="shared" si="25"/>
        <v>1626.5315219999998</v>
      </c>
      <c r="CH34" s="5"/>
      <c r="CI34" s="5"/>
      <c r="CJ34" s="5">
        <f t="shared" si="70"/>
        <v>70620.826472000001</v>
      </c>
      <c r="CK34" s="5">
        <f t="shared" si="3"/>
        <v>70620.826472000001</v>
      </c>
      <c r="CL34" s="5"/>
      <c r="CM34" s="5"/>
      <c r="CN34" s="5">
        <f t="shared" si="71"/>
        <v>16.854901000000002</v>
      </c>
      <c r="CO34" s="5">
        <f t="shared" si="4"/>
        <v>16.854901000000002</v>
      </c>
      <c r="CP34" s="5"/>
      <c r="CQ34" s="5"/>
      <c r="CR34" s="5">
        <f t="shared" si="72"/>
        <v>121.27470599999999</v>
      </c>
      <c r="CS34" s="5">
        <f t="shared" si="5"/>
        <v>121.27470599999999</v>
      </c>
      <c r="CT34" s="5"/>
      <c r="CU34" s="5"/>
      <c r="CV34" s="5">
        <f t="shared" si="73"/>
        <v>16846.574275999999</v>
      </c>
      <c r="CW34" s="5">
        <f t="shared" si="26"/>
        <v>16846.574275999999</v>
      </c>
      <c r="CX34" s="5"/>
      <c r="CY34" s="5"/>
      <c r="CZ34" s="5">
        <f t="shared" si="74"/>
        <v>32.971141000000003</v>
      </c>
      <c r="DA34" s="5">
        <f t="shared" si="27"/>
        <v>32.971141000000003</v>
      </c>
      <c r="DB34" s="5"/>
      <c r="DC34" s="3"/>
      <c r="DD34" s="3">
        <v>165769</v>
      </c>
      <c r="DE34" s="5">
        <f t="shared" si="28"/>
        <v>165769</v>
      </c>
      <c r="DF34" s="5"/>
      <c r="DG34" s="5"/>
      <c r="DH34" s="5">
        <f t="shared" si="75"/>
        <v>1126.4580249999999</v>
      </c>
      <c r="DI34" s="5">
        <f t="shared" si="29"/>
        <v>1126.4580249999999</v>
      </c>
      <c r="DJ34" s="5"/>
      <c r="DK34" s="5"/>
      <c r="DL34" s="5"/>
      <c r="DM34" s="5">
        <f t="shared" si="17"/>
        <v>0</v>
      </c>
      <c r="DN34" s="5"/>
      <c r="DO34" s="5"/>
      <c r="DP34" s="5"/>
      <c r="DQ34" s="5">
        <f t="shared" si="18"/>
        <v>0</v>
      </c>
      <c r="DR34" s="5"/>
      <c r="DS34" s="5"/>
      <c r="DT34" s="5"/>
      <c r="DU34" s="5"/>
      <c r="DV34" s="5"/>
      <c r="DW34" s="5"/>
    </row>
    <row r="35" spans="1:127" x14ac:dyDescent="0.2">
      <c r="A35" s="30">
        <v>46478</v>
      </c>
      <c r="E35" s="3">
        <v>310000</v>
      </c>
      <c r="F35" s="3">
        <v>165769</v>
      </c>
      <c r="G35" s="3">
        <v>540000</v>
      </c>
      <c r="H35" s="3">
        <v>290135</v>
      </c>
      <c r="I35" s="3">
        <v>7440000</v>
      </c>
      <c r="J35" s="3">
        <v>381375</v>
      </c>
      <c r="K35" s="3">
        <f>C35+E35+G35+I35</f>
        <v>8290000</v>
      </c>
      <c r="L35" s="3">
        <f t="shared" si="53"/>
        <v>837279</v>
      </c>
      <c r="M35" s="3">
        <f t="shared" si="6"/>
        <v>9127279</v>
      </c>
      <c r="O35" s="5">
        <v>3100772.64</v>
      </c>
      <c r="P35" s="5">
        <v>260927.29767999993</v>
      </c>
      <c r="Q35" s="5">
        <f t="shared" si="1"/>
        <v>3361699.93768</v>
      </c>
      <c r="S35" s="5">
        <f>W35+AA35+AE35+AI35+AM35+AQ35+AU35+AY35+BC35+BG35+BK35+BO35+BS35+BW35+CA35+CE35+CI35+CM35+CQ35+CU35+CY35+DC35+DG35+DK35</f>
        <v>5189227.3600000013</v>
      </c>
      <c r="T35" s="3">
        <f t="shared" si="7"/>
        <v>576351.70231999992</v>
      </c>
      <c r="U35" s="5">
        <f t="shared" si="8"/>
        <v>5765579.0623200014</v>
      </c>
      <c r="W35" s="5">
        <f t="shared" si="54"/>
        <v>2400906.69</v>
      </c>
      <c r="X35" s="5">
        <f t="shared" si="54"/>
        <v>202034.19190500001</v>
      </c>
      <c r="Y35" s="5">
        <f t="shared" si="2"/>
        <v>2602940.8819049997</v>
      </c>
      <c r="AA35" s="5">
        <f>(C35+G35+I35)*$AC$7</f>
        <v>55863.99</v>
      </c>
      <c r="AB35" s="5">
        <f t="shared" si="55"/>
        <v>4700.9057549999998</v>
      </c>
      <c r="AC35" s="5">
        <f t="shared" si="9"/>
        <v>60564.895754999998</v>
      </c>
      <c r="AE35" s="5">
        <f>(C35+G35+I35)*$AG$7</f>
        <v>7435.7640000000001</v>
      </c>
      <c r="AF35" s="5">
        <f t="shared" si="56"/>
        <v>625.71301800000003</v>
      </c>
      <c r="AG35" s="5">
        <f t="shared" si="10"/>
        <v>8061.4770180000005</v>
      </c>
      <c r="AI35" s="5">
        <f>(C35+G35+I35)*$AK$7</f>
        <v>196805.95200000002</v>
      </c>
      <c r="AJ35" s="5">
        <f t="shared" si="57"/>
        <v>16561.048224000002</v>
      </c>
      <c r="AK35" s="5">
        <f t="shared" si="11"/>
        <v>213367.00022400002</v>
      </c>
      <c r="AM35" s="5">
        <f>(C35+G35+I35)*$AO$7</f>
        <v>77424.354000000007</v>
      </c>
      <c r="AN35" s="5">
        <f t="shared" si="58"/>
        <v>6515.1914730000008</v>
      </c>
      <c r="AO35" s="5">
        <f t="shared" si="12"/>
        <v>83939.545473000006</v>
      </c>
      <c r="AQ35" s="5">
        <f>(C35+G35+I35)*$AS$7</f>
        <v>28152.642</v>
      </c>
      <c r="AR35" s="5">
        <f t="shared" si="59"/>
        <v>2369.020129</v>
      </c>
      <c r="AS35" s="5">
        <f t="shared" si="13"/>
        <v>30521.662129</v>
      </c>
      <c r="AU35" s="5">
        <f>(C35+G35+I35)*$AW$7</f>
        <v>204602.41200000001</v>
      </c>
      <c r="AV35" s="5">
        <f t="shared" si="60"/>
        <v>17217.113494000001</v>
      </c>
      <c r="AW35" s="5">
        <f t="shared" si="14"/>
        <v>221819.525494</v>
      </c>
      <c r="AY35" s="5">
        <f>(C35+G35+I35)*$BA$7</f>
        <v>28262.766</v>
      </c>
      <c r="AZ35" s="5">
        <f t="shared" si="61"/>
        <v>2378.286967</v>
      </c>
      <c r="BA35" s="5">
        <f t="shared" si="15"/>
        <v>30641.052967</v>
      </c>
      <c r="BC35" s="5">
        <f>(C35+G35+I35)*$BE$7</f>
        <v>22677.563999999998</v>
      </c>
      <c r="BD35" s="5">
        <f t="shared" si="62"/>
        <v>1908.297118</v>
      </c>
      <c r="BE35" s="5">
        <f t="shared" si="16"/>
        <v>24585.861117999997</v>
      </c>
      <c r="BG35" s="5">
        <f>(C35+G35+I35)*$BI$7</f>
        <v>13350.54</v>
      </c>
      <c r="BH35" s="5">
        <f t="shared" si="63"/>
        <v>1123.43623</v>
      </c>
      <c r="BI35" s="5">
        <f t="shared" si="19"/>
        <v>14473.97623</v>
      </c>
      <c r="BK35" s="5">
        <f>(C35+G35+I35)*$BM$7</f>
        <v>658302.12</v>
      </c>
      <c r="BL35" s="5">
        <f t="shared" si="64"/>
        <v>55395.545939999996</v>
      </c>
      <c r="BM35" s="5">
        <f t="shared" si="20"/>
        <v>713697.66593999998</v>
      </c>
      <c r="BN35" s="5"/>
      <c r="BO35" s="5">
        <f>(C35+G35+I35)*$BQ$7</f>
        <v>6961.7519999999995</v>
      </c>
      <c r="BP35" s="5">
        <f t="shared" si="65"/>
        <v>585.82532400000002</v>
      </c>
      <c r="BQ35" s="5">
        <f t="shared" si="21"/>
        <v>7547.5773239999999</v>
      </c>
      <c r="BR35" s="5"/>
      <c r="BS35" s="5">
        <f>(C35+G35+I35)*$BU$7</f>
        <v>14437.415999999999</v>
      </c>
      <c r="BT35" s="5">
        <f t="shared" si="66"/>
        <v>1214.895892</v>
      </c>
      <c r="BU35" s="5">
        <f t="shared" si="22"/>
        <v>15652.311892</v>
      </c>
      <c r="BV35" s="5"/>
      <c r="BW35" s="5">
        <f>(C35+G35+I35)*$BY$7</f>
        <v>6774.2219999999998</v>
      </c>
      <c r="BX35" s="5">
        <f t="shared" si="67"/>
        <v>570.04483900000002</v>
      </c>
      <c r="BY35" s="5">
        <f t="shared" si="23"/>
        <v>7344.2668389999999</v>
      </c>
      <c r="BZ35" s="5"/>
      <c r="CA35" s="5">
        <f>(C35+G35+I35)*$CC$7</f>
        <v>83086.962</v>
      </c>
      <c r="CB35" s="5">
        <f t="shared" si="68"/>
        <v>6991.6949690000001</v>
      </c>
      <c r="CC35" s="5">
        <f t="shared" si="24"/>
        <v>90078.656969000003</v>
      </c>
      <c r="CD35" s="5"/>
      <c r="CE35" s="5">
        <f>(C35+G35+I35)*$CG$7</f>
        <v>19329.155999999999</v>
      </c>
      <c r="CF35" s="5">
        <f t="shared" si="69"/>
        <v>1626.5315219999998</v>
      </c>
      <c r="CG35" s="5">
        <f t="shared" si="25"/>
        <v>20955.687522</v>
      </c>
      <c r="CH35" s="5"/>
      <c r="CI35" s="5">
        <f>(C35+G35+I35)*$CK$7</f>
        <v>839234.25600000005</v>
      </c>
      <c r="CJ35" s="5">
        <f t="shared" si="70"/>
        <v>70620.826472000001</v>
      </c>
      <c r="CK35" s="5">
        <f t="shared" si="3"/>
        <v>909855.08247200004</v>
      </c>
      <c r="CL35" s="5"/>
      <c r="CM35" s="5">
        <f>(C35+G35+I35)*$CO$7</f>
        <v>200.298</v>
      </c>
      <c r="CN35" s="5">
        <f t="shared" si="71"/>
        <v>16.854901000000002</v>
      </c>
      <c r="CO35" s="5">
        <f t="shared" si="4"/>
        <v>217.15290100000001</v>
      </c>
      <c r="CP35" s="5"/>
      <c r="CQ35" s="5">
        <f>(C35+G35+I35)*$CS$7</f>
        <v>1441.1880000000001</v>
      </c>
      <c r="CR35" s="5">
        <f t="shared" si="72"/>
        <v>121.27470599999999</v>
      </c>
      <c r="CS35" s="5">
        <f t="shared" si="5"/>
        <v>1562.462706</v>
      </c>
      <c r="CT35" s="5"/>
      <c r="CU35" s="5">
        <f>(C35+G35+I35)*$CW$7</f>
        <v>200199.04800000001</v>
      </c>
      <c r="CV35" s="5">
        <f t="shared" si="73"/>
        <v>16846.574275999999</v>
      </c>
      <c r="CW35" s="5">
        <f t="shared" si="26"/>
        <v>217045.62227600001</v>
      </c>
      <c r="CX35" s="5"/>
      <c r="CY35" s="5">
        <f>(C35+G35+I35)*$DA$7</f>
        <v>391.81799999999998</v>
      </c>
      <c r="CZ35" s="5">
        <f t="shared" si="74"/>
        <v>32.971141000000003</v>
      </c>
      <c r="DA35" s="5">
        <f t="shared" si="27"/>
        <v>424.78914099999997</v>
      </c>
      <c r="DB35" s="5"/>
      <c r="DC35" s="3">
        <v>310000</v>
      </c>
      <c r="DD35" s="3">
        <v>165769</v>
      </c>
      <c r="DE35" s="5">
        <f t="shared" si="28"/>
        <v>475769</v>
      </c>
      <c r="DF35" s="5"/>
      <c r="DG35" s="5">
        <f>(C35+G35+I35)*$DI$7</f>
        <v>13386.449999999999</v>
      </c>
      <c r="DH35" s="5">
        <f t="shared" si="75"/>
        <v>1126.4580249999999</v>
      </c>
      <c r="DI35" s="5">
        <f t="shared" si="29"/>
        <v>14512.908024999999</v>
      </c>
      <c r="DJ35" s="5"/>
      <c r="DK35" s="5"/>
      <c r="DL35" s="5"/>
      <c r="DM35" s="5">
        <f t="shared" si="17"/>
        <v>0</v>
      </c>
      <c r="DN35" s="5"/>
      <c r="DO35" s="5"/>
      <c r="DP35" s="5"/>
      <c r="DQ35" s="5">
        <f t="shared" si="18"/>
        <v>0</v>
      </c>
      <c r="DR35" s="5"/>
      <c r="DS35" s="5"/>
      <c r="DT35" s="5"/>
      <c r="DU35" s="5"/>
      <c r="DV35" s="5"/>
      <c r="DW35" s="5"/>
    </row>
    <row r="36" spans="1:127" x14ac:dyDescent="0.2">
      <c r="A36" s="30">
        <v>46661</v>
      </c>
      <c r="F36" s="3">
        <v>164235</v>
      </c>
      <c r="H36" s="3">
        <v>287462</v>
      </c>
      <c r="J36" s="3">
        <v>195375</v>
      </c>
      <c r="L36" s="3">
        <f t="shared" si="53"/>
        <v>647072</v>
      </c>
      <c r="M36" s="3">
        <f t="shared" si="6"/>
        <v>647072</v>
      </c>
      <c r="P36" s="5">
        <v>187615.00741599998</v>
      </c>
      <c r="Q36" s="5">
        <f t="shared" si="1"/>
        <v>187615.00741599998</v>
      </c>
      <c r="S36" s="5"/>
      <c r="T36" s="3">
        <f t="shared" si="7"/>
        <v>459456.99258399993</v>
      </c>
      <c r="U36" s="5">
        <f t="shared" si="8"/>
        <v>459456.99258399993</v>
      </c>
      <c r="W36" s="5"/>
      <c r="X36" s="5">
        <f t="shared" si="54"/>
        <v>145268.99542349999</v>
      </c>
      <c r="Y36" s="5">
        <f t="shared" si="2"/>
        <v>145268.99542349999</v>
      </c>
      <c r="AB36" s="5">
        <f t="shared" si="55"/>
        <v>3380.1004184999997</v>
      </c>
      <c r="AC36" s="5">
        <f t="shared" si="9"/>
        <v>3380.1004184999997</v>
      </c>
      <c r="AF36" s="5">
        <f t="shared" si="56"/>
        <v>449.90751660000001</v>
      </c>
      <c r="AG36" s="5">
        <f t="shared" si="10"/>
        <v>449.90751660000001</v>
      </c>
      <c r="AJ36" s="5">
        <f t="shared" si="57"/>
        <v>11907.919228800001</v>
      </c>
      <c r="AK36" s="5">
        <f t="shared" si="11"/>
        <v>11907.919228800001</v>
      </c>
      <c r="AN36" s="5">
        <f t="shared" si="58"/>
        <v>4684.6294250999999</v>
      </c>
      <c r="AO36" s="5">
        <f t="shared" si="12"/>
        <v>4684.6294250999999</v>
      </c>
      <c r="AR36" s="5">
        <f t="shared" si="59"/>
        <v>1703.4006523</v>
      </c>
      <c r="AS36" s="5">
        <f t="shared" si="13"/>
        <v>1703.4006523</v>
      </c>
      <c r="AV36" s="5">
        <f t="shared" si="60"/>
        <v>12379.6509778</v>
      </c>
      <c r="AW36" s="5">
        <f t="shared" si="14"/>
        <v>12379.6509778</v>
      </c>
      <c r="AY36" s="5"/>
      <c r="AZ36" s="5">
        <f t="shared" si="61"/>
        <v>1710.0638028999999</v>
      </c>
      <c r="BA36" s="5">
        <f t="shared" si="15"/>
        <v>1710.0638028999999</v>
      </c>
      <c r="BC36" s="5"/>
      <c r="BD36" s="5">
        <f t="shared" si="62"/>
        <v>1372.1261866</v>
      </c>
      <c r="BE36" s="5">
        <f t="shared" si="16"/>
        <v>1372.1261866</v>
      </c>
      <c r="BG36" s="5"/>
      <c r="BH36" s="5">
        <f t="shared" si="63"/>
        <v>807.78630099999998</v>
      </c>
      <c r="BI36" s="5">
        <f t="shared" si="19"/>
        <v>807.78630099999998</v>
      </c>
      <c r="BK36" s="5"/>
      <c r="BL36" s="5">
        <f t="shared" si="64"/>
        <v>39831.155478000001</v>
      </c>
      <c r="BM36" s="5">
        <f t="shared" si="20"/>
        <v>39831.155478000001</v>
      </c>
      <c r="BN36" s="5"/>
      <c r="BO36" s="5"/>
      <c r="BP36" s="5">
        <f t="shared" si="65"/>
        <v>421.22699879999999</v>
      </c>
      <c r="BQ36" s="5">
        <f t="shared" si="21"/>
        <v>421.22699879999999</v>
      </c>
      <c r="BR36" s="5"/>
      <c r="BS36" s="5"/>
      <c r="BT36" s="5">
        <f t="shared" si="66"/>
        <v>873.54870040000003</v>
      </c>
      <c r="BU36" s="5">
        <f t="shared" si="22"/>
        <v>873.54870040000003</v>
      </c>
      <c r="BV36" s="5"/>
      <c r="BW36" s="5"/>
      <c r="BX36" s="5">
        <f t="shared" si="67"/>
        <v>409.88032929999997</v>
      </c>
      <c r="BY36" s="5">
        <f t="shared" si="23"/>
        <v>409.88032929999997</v>
      </c>
      <c r="BZ36" s="5"/>
      <c r="CA36" s="5"/>
      <c r="CB36" s="5">
        <f t="shared" si="68"/>
        <v>5027.2505603</v>
      </c>
      <c r="CC36" s="5">
        <f t="shared" si="24"/>
        <v>5027.2505603</v>
      </c>
      <c r="CD36" s="5"/>
      <c r="CE36" s="5"/>
      <c r="CF36" s="5">
        <f t="shared" si="69"/>
        <v>1169.5277813999999</v>
      </c>
      <c r="CG36" s="5">
        <f t="shared" si="25"/>
        <v>1169.5277813999999</v>
      </c>
      <c r="CH36" s="5"/>
      <c r="CI36" s="5"/>
      <c r="CJ36" s="5">
        <f t="shared" si="70"/>
        <v>50778.615346400002</v>
      </c>
      <c r="CK36" s="5">
        <f t="shared" si="3"/>
        <v>50778.615346400002</v>
      </c>
      <c r="CL36" s="5"/>
      <c r="CM36" s="5"/>
      <c r="CN36" s="5">
        <f t="shared" si="71"/>
        <v>12.1192087</v>
      </c>
      <c r="CO36" s="5">
        <f t="shared" si="4"/>
        <v>12.1192087</v>
      </c>
      <c r="CP36" s="5"/>
      <c r="CQ36" s="5"/>
      <c r="CR36" s="5">
        <f t="shared" si="72"/>
        <v>87.200362200000001</v>
      </c>
      <c r="CS36" s="5">
        <f t="shared" si="5"/>
        <v>87.200362200000001</v>
      </c>
      <c r="CT36" s="5"/>
      <c r="CU36" s="5"/>
      <c r="CV36" s="5">
        <f t="shared" si="73"/>
        <v>12113.221521200001</v>
      </c>
      <c r="CW36" s="5">
        <f t="shared" si="26"/>
        <v>12113.221521200001</v>
      </c>
      <c r="CX36" s="5"/>
      <c r="CY36" s="5"/>
      <c r="CZ36" s="5">
        <f t="shared" si="74"/>
        <v>23.707296700000001</v>
      </c>
      <c r="DA36" s="5">
        <f t="shared" si="27"/>
        <v>23.707296700000001</v>
      </c>
      <c r="DB36" s="5"/>
      <c r="DC36" s="3"/>
      <c r="DD36" s="3">
        <v>164235</v>
      </c>
      <c r="DE36" s="5">
        <f t="shared" si="28"/>
        <v>164235</v>
      </c>
      <c r="DF36" s="5"/>
      <c r="DG36" s="5"/>
      <c r="DH36" s="5">
        <f t="shared" si="75"/>
        <v>809.95906749999995</v>
      </c>
      <c r="DI36" s="5">
        <f t="shared" si="29"/>
        <v>809.95906749999995</v>
      </c>
      <c r="DJ36" s="5"/>
      <c r="DK36" s="5"/>
      <c r="DL36" s="5"/>
      <c r="DM36" s="5">
        <f t="shared" si="17"/>
        <v>0</v>
      </c>
      <c r="DN36" s="5"/>
      <c r="DO36" s="5"/>
      <c r="DP36" s="5"/>
      <c r="DQ36" s="5">
        <f t="shared" si="18"/>
        <v>0</v>
      </c>
      <c r="DR36" s="5"/>
      <c r="DS36" s="5"/>
      <c r="DT36" s="5"/>
      <c r="DU36" s="5"/>
      <c r="DV36" s="5"/>
      <c r="DW36" s="5"/>
    </row>
    <row r="37" spans="1:127" x14ac:dyDescent="0.2">
      <c r="A37" s="30">
        <v>46844</v>
      </c>
      <c r="E37" s="3">
        <v>310000</v>
      </c>
      <c r="F37" s="3">
        <v>164235</v>
      </c>
      <c r="G37" s="3">
        <v>545000</v>
      </c>
      <c r="H37" s="3">
        <v>287462</v>
      </c>
      <c r="I37" s="3">
        <v>7815000</v>
      </c>
      <c r="J37" s="3">
        <v>195375</v>
      </c>
      <c r="K37" s="3">
        <f>C37+E37+G37+I37</f>
        <v>8670000</v>
      </c>
      <c r="L37" s="3">
        <f t="shared" si="53"/>
        <v>647072</v>
      </c>
      <c r="M37" s="3">
        <f t="shared" si="6"/>
        <v>9317072</v>
      </c>
      <c r="O37" s="5">
        <v>3248428.4800000004</v>
      </c>
      <c r="P37" s="5">
        <v>187615.00741599998</v>
      </c>
      <c r="Q37" s="5">
        <f t="shared" si="1"/>
        <v>3436043.4874160006</v>
      </c>
      <c r="S37" s="5">
        <f>W37+AA37+AE37+AI37+AM37+AQ37+AU37+AY37+BC37+BG37+BK37+BO37+BS37+BW37+CA37+CE37+CI37+CM37+CQ37+CU37+CY37+DC37+DG37+DK37</f>
        <v>5421571.5200000005</v>
      </c>
      <c r="T37" s="3">
        <f t="shared" si="7"/>
        <v>459456.99258399993</v>
      </c>
      <c r="U37" s="5">
        <f t="shared" si="8"/>
        <v>5881028.5125840008</v>
      </c>
      <c r="W37" s="5">
        <f>(C37+G37+I37)*$Y$7</f>
        <v>2515235.58</v>
      </c>
      <c r="X37" s="5">
        <f t="shared" si="54"/>
        <v>145268.99542349999</v>
      </c>
      <c r="Y37" s="5">
        <f t="shared" si="2"/>
        <v>2660504.5754235</v>
      </c>
      <c r="AA37" s="5">
        <f>(C37+G37+I37)*$AC$7</f>
        <v>58524.18</v>
      </c>
      <c r="AB37" s="5">
        <f t="shared" si="55"/>
        <v>3380.1004184999997</v>
      </c>
      <c r="AC37" s="5">
        <f t="shared" si="9"/>
        <v>61904.280418499999</v>
      </c>
      <c r="AE37" s="5">
        <f>(C37+G37+I37)*$AG$7</f>
        <v>7789.848</v>
      </c>
      <c r="AF37" s="5">
        <f t="shared" si="56"/>
        <v>449.90751660000001</v>
      </c>
      <c r="AG37" s="5">
        <f t="shared" si="10"/>
        <v>8239.7555166000002</v>
      </c>
      <c r="AI37" s="5">
        <f>(C37+G37+I37)*$AK$7</f>
        <v>206177.66400000002</v>
      </c>
      <c r="AJ37" s="5">
        <f t="shared" si="57"/>
        <v>11907.919228800001</v>
      </c>
      <c r="AK37" s="5">
        <f t="shared" si="11"/>
        <v>218085.58322880001</v>
      </c>
      <c r="AM37" s="5">
        <f>(C37+G37+I37)*$AO$7</f>
        <v>81111.228000000003</v>
      </c>
      <c r="AN37" s="5">
        <f t="shared" si="58"/>
        <v>4684.6294250999999</v>
      </c>
      <c r="AO37" s="5">
        <f t="shared" si="12"/>
        <v>85795.857425099995</v>
      </c>
      <c r="AQ37" s="5">
        <f>(C37+G37+I37)*$AS$7</f>
        <v>29493.243999999999</v>
      </c>
      <c r="AR37" s="5">
        <f t="shared" si="59"/>
        <v>1703.4006523</v>
      </c>
      <c r="AS37" s="5">
        <f t="shared" si="13"/>
        <v>31196.644652299998</v>
      </c>
      <c r="AU37" s="5">
        <f>(C37+G37+I37)*$AW$7</f>
        <v>214345.38399999999</v>
      </c>
      <c r="AV37" s="5">
        <f t="shared" si="60"/>
        <v>12379.6509778</v>
      </c>
      <c r="AW37" s="5">
        <f t="shared" si="14"/>
        <v>226725.03497779998</v>
      </c>
      <c r="AY37" s="5">
        <f>(C37+G37+I37)*$BA$7</f>
        <v>29608.612000000001</v>
      </c>
      <c r="AZ37" s="5">
        <f t="shared" si="61"/>
        <v>1710.0638028999999</v>
      </c>
      <c r="BA37" s="5">
        <f t="shared" si="15"/>
        <v>31318.675802900001</v>
      </c>
      <c r="BC37" s="5">
        <f>(C37+G37+I37)*$BE$7</f>
        <v>23757.447999999997</v>
      </c>
      <c r="BD37" s="5">
        <f t="shared" si="62"/>
        <v>1372.1261866</v>
      </c>
      <c r="BE37" s="5">
        <f t="shared" si="16"/>
        <v>25129.574186599995</v>
      </c>
      <c r="BG37" s="5">
        <f>(C37+G37+I37)*$BI$7</f>
        <v>13986.28</v>
      </c>
      <c r="BH37" s="5">
        <f t="shared" si="63"/>
        <v>807.78630099999998</v>
      </c>
      <c r="BI37" s="5">
        <f t="shared" si="19"/>
        <v>14794.066301000001</v>
      </c>
      <c r="BK37" s="5">
        <f>(C37+G37+I37)*$BM$7</f>
        <v>689649.84</v>
      </c>
      <c r="BL37" s="5">
        <f t="shared" si="64"/>
        <v>39831.155478000001</v>
      </c>
      <c r="BM37" s="5">
        <f t="shared" si="20"/>
        <v>729480.99547800003</v>
      </c>
      <c r="BN37" s="5"/>
      <c r="BO37" s="5">
        <f>(C37+G37+I37)*$BQ$7</f>
        <v>7293.2639999999992</v>
      </c>
      <c r="BP37" s="5">
        <f t="shared" si="65"/>
        <v>421.22699879999999</v>
      </c>
      <c r="BQ37" s="5">
        <f t="shared" si="21"/>
        <v>7714.490998799999</v>
      </c>
      <c r="BR37" s="5"/>
      <c r="BS37" s="5">
        <f>(C37+G37+I37)*$BU$7</f>
        <v>15124.912</v>
      </c>
      <c r="BT37" s="5">
        <f t="shared" si="66"/>
        <v>873.54870040000003</v>
      </c>
      <c r="BU37" s="5">
        <f t="shared" si="22"/>
        <v>15998.460700400001</v>
      </c>
      <c r="BV37" s="5"/>
      <c r="BW37" s="5">
        <f>(C37+G37+I37)*$BY$7</f>
        <v>7096.8040000000001</v>
      </c>
      <c r="BX37" s="5">
        <f t="shared" si="67"/>
        <v>409.88032929999997</v>
      </c>
      <c r="BY37" s="5">
        <f t="shared" si="23"/>
        <v>7506.6843293000002</v>
      </c>
      <c r="BZ37" s="5"/>
      <c r="CA37" s="5">
        <f>(C37+G37+I37)*$CC$7</f>
        <v>87043.483999999997</v>
      </c>
      <c r="CB37" s="5">
        <f t="shared" si="68"/>
        <v>5027.2505603</v>
      </c>
      <c r="CC37" s="5">
        <f t="shared" si="24"/>
        <v>92070.734560299999</v>
      </c>
      <c r="CD37" s="5"/>
      <c r="CE37" s="5">
        <f>(C37+G37+I37)*$CG$7</f>
        <v>20249.591999999997</v>
      </c>
      <c r="CF37" s="5">
        <f t="shared" si="69"/>
        <v>1169.5277813999999</v>
      </c>
      <c r="CG37" s="5">
        <f t="shared" si="25"/>
        <v>21419.119781399997</v>
      </c>
      <c r="CH37" s="5"/>
      <c r="CI37" s="5">
        <f>(C37+G37+I37)*$CK$7</f>
        <v>879197.79200000002</v>
      </c>
      <c r="CJ37" s="5">
        <f t="shared" si="70"/>
        <v>50778.615346400002</v>
      </c>
      <c r="CK37" s="5">
        <f t="shared" si="3"/>
        <v>929976.40734639997</v>
      </c>
      <c r="CL37" s="5"/>
      <c r="CM37" s="5">
        <f>(C37+G37+I37)*$CO$7</f>
        <v>209.83600000000001</v>
      </c>
      <c r="CN37" s="5">
        <f t="shared" si="71"/>
        <v>12.1192087</v>
      </c>
      <c r="CO37" s="5">
        <f t="shared" si="4"/>
        <v>221.95520870000001</v>
      </c>
      <c r="CP37" s="5"/>
      <c r="CQ37" s="5">
        <f>(C37+G37+I37)*$CS$7</f>
        <v>1509.816</v>
      </c>
      <c r="CR37" s="5">
        <f t="shared" si="72"/>
        <v>87.200362200000001</v>
      </c>
      <c r="CS37" s="5">
        <f t="shared" si="5"/>
        <v>1597.0163622</v>
      </c>
      <c r="CT37" s="5"/>
      <c r="CU37" s="5">
        <f>(C37+G37+I37)*$CW$7</f>
        <v>209732.33600000001</v>
      </c>
      <c r="CV37" s="5">
        <f t="shared" si="73"/>
        <v>12113.221521200001</v>
      </c>
      <c r="CW37" s="5">
        <f t="shared" si="26"/>
        <v>221845.55752120001</v>
      </c>
      <c r="CX37" s="5"/>
      <c r="CY37" s="5">
        <f>(C37+G37+I37)*$DA$7</f>
        <v>410.476</v>
      </c>
      <c r="CZ37" s="5">
        <f t="shared" si="74"/>
        <v>23.707296700000001</v>
      </c>
      <c r="DA37" s="5">
        <f t="shared" si="27"/>
        <v>434.18329670000003</v>
      </c>
      <c r="DB37" s="5"/>
      <c r="DC37" s="3">
        <v>310000</v>
      </c>
      <c r="DD37" s="3">
        <v>164235</v>
      </c>
      <c r="DE37" s="5">
        <f t="shared" si="28"/>
        <v>474235</v>
      </c>
      <c r="DF37" s="5"/>
      <c r="DG37" s="5">
        <f>(C37+G37+I37)*$DI$7</f>
        <v>14023.9</v>
      </c>
      <c r="DH37" s="5">
        <f t="shared" si="75"/>
        <v>809.95906749999995</v>
      </c>
      <c r="DI37" s="5">
        <f t="shared" si="29"/>
        <v>14833.8590675</v>
      </c>
      <c r="DJ37" s="5"/>
      <c r="DK37" s="5"/>
      <c r="DL37" s="5"/>
      <c r="DM37" s="5">
        <f t="shared" si="17"/>
        <v>0</v>
      </c>
      <c r="DN37" s="5"/>
      <c r="DO37" s="5"/>
      <c r="DP37" s="5"/>
      <c r="DQ37" s="5">
        <f t="shared" si="18"/>
        <v>0</v>
      </c>
      <c r="DR37" s="5"/>
      <c r="DS37" s="5"/>
      <c r="DT37" s="5"/>
      <c r="DU37" s="5"/>
      <c r="DV37" s="5"/>
      <c r="DW37" s="5"/>
    </row>
    <row r="38" spans="1:127" x14ac:dyDescent="0.2">
      <c r="A38" s="30">
        <v>47027</v>
      </c>
      <c r="F38" s="3">
        <v>162545</v>
      </c>
      <c r="H38" s="3">
        <v>284492</v>
      </c>
      <c r="L38" s="3">
        <f t="shared" si="53"/>
        <v>447037</v>
      </c>
      <c r="M38" s="3">
        <f t="shared" si="6"/>
        <v>447037</v>
      </c>
      <c r="P38" s="5">
        <v>110544.48745599997</v>
      </c>
      <c r="Q38" s="5">
        <f t="shared" si="1"/>
        <v>110544.48745599997</v>
      </c>
      <c r="S38" s="5"/>
      <c r="T38" s="3">
        <f t="shared" si="7"/>
        <v>336492.512544</v>
      </c>
      <c r="U38" s="5">
        <f t="shared" si="8"/>
        <v>336492.512544</v>
      </c>
      <c r="W38" s="5"/>
      <c r="X38" s="5">
        <f t="shared" si="54"/>
        <v>85593.827826000008</v>
      </c>
      <c r="Y38" s="5">
        <f t="shared" si="2"/>
        <v>85593.827826000008</v>
      </c>
      <c r="AB38" s="5">
        <f t="shared" si="55"/>
        <v>1991.5862459999998</v>
      </c>
      <c r="AC38" s="5">
        <f t="shared" si="9"/>
        <v>1991.5862459999998</v>
      </c>
      <c r="AF38" s="5">
        <f t="shared" si="56"/>
        <v>265.08964559999998</v>
      </c>
      <c r="AG38" s="5">
        <f t="shared" si="10"/>
        <v>265.08964559999998</v>
      </c>
      <c r="AJ38" s="5">
        <f t="shared" si="57"/>
        <v>7016.2555007999999</v>
      </c>
      <c r="AK38" s="5">
        <f t="shared" si="11"/>
        <v>7016.2555007999999</v>
      </c>
      <c r="AN38" s="5">
        <f t="shared" si="58"/>
        <v>2760.2267316000002</v>
      </c>
      <c r="AO38" s="5">
        <f t="shared" si="12"/>
        <v>2760.2267316000002</v>
      </c>
      <c r="AR38" s="5">
        <f t="shared" si="59"/>
        <v>1003.6593268</v>
      </c>
      <c r="AS38" s="5">
        <f t="shared" si="13"/>
        <v>1003.6593268</v>
      </c>
      <c r="AV38" s="5">
        <f t="shared" si="60"/>
        <v>7294.2041847999999</v>
      </c>
      <c r="AW38" s="5">
        <f t="shared" si="14"/>
        <v>7294.2041847999999</v>
      </c>
      <c r="AY38" s="5"/>
      <c r="AZ38" s="5">
        <f t="shared" si="61"/>
        <v>1007.5853164</v>
      </c>
      <c r="BA38" s="5">
        <f t="shared" si="15"/>
        <v>1007.5853164</v>
      </c>
      <c r="BC38" s="5"/>
      <c r="BD38" s="5">
        <f t="shared" si="62"/>
        <v>808.46936559999995</v>
      </c>
      <c r="BE38" s="5">
        <f t="shared" si="16"/>
        <v>808.46936559999995</v>
      </c>
      <c r="BG38" s="5"/>
      <c r="BH38" s="5">
        <f t="shared" si="63"/>
        <v>475.95511599999998</v>
      </c>
      <c r="BI38" s="5">
        <f t="shared" si="19"/>
        <v>475.95511599999998</v>
      </c>
      <c r="BK38" s="5"/>
      <c r="BL38" s="5">
        <f t="shared" si="64"/>
        <v>23468.883048</v>
      </c>
      <c r="BM38" s="5">
        <f t="shared" si="20"/>
        <v>23468.883048</v>
      </c>
      <c r="BN38" s="5"/>
      <c r="BO38" s="5"/>
      <c r="BP38" s="5">
        <f t="shared" si="65"/>
        <v>248.19082079999998</v>
      </c>
      <c r="BQ38" s="5">
        <f t="shared" si="21"/>
        <v>248.19082079999998</v>
      </c>
      <c r="BR38" s="5"/>
      <c r="BS38" s="5"/>
      <c r="BT38" s="5">
        <f t="shared" si="66"/>
        <v>514.70292640000002</v>
      </c>
      <c r="BU38" s="5">
        <f t="shared" si="22"/>
        <v>514.70292640000002</v>
      </c>
      <c r="BV38" s="5"/>
      <c r="BW38" s="5"/>
      <c r="BX38" s="5">
        <f t="shared" si="67"/>
        <v>241.50525880000001</v>
      </c>
      <c r="BY38" s="5">
        <f t="shared" si="23"/>
        <v>241.50525880000001</v>
      </c>
      <c r="BZ38" s="5"/>
      <c r="CA38" s="5"/>
      <c r="CB38" s="5">
        <f t="shared" si="68"/>
        <v>2962.1022548000001</v>
      </c>
      <c r="CC38" s="5">
        <f t="shared" si="24"/>
        <v>2962.1022548000001</v>
      </c>
      <c r="CD38" s="5"/>
      <c r="CE38" s="5"/>
      <c r="CF38" s="5">
        <f t="shared" si="69"/>
        <v>689.09652239999991</v>
      </c>
      <c r="CG38" s="5">
        <f t="shared" si="25"/>
        <v>689.09652239999991</v>
      </c>
      <c r="CH38" s="5"/>
      <c r="CI38" s="5"/>
      <c r="CJ38" s="5">
        <f t="shared" si="70"/>
        <v>29919.227062400001</v>
      </c>
      <c r="CK38" s="5">
        <f t="shared" si="3"/>
        <v>29919.227062400001</v>
      </c>
      <c r="CL38" s="5"/>
      <c r="CM38" s="5"/>
      <c r="CN38" s="5">
        <f t="shared" si="71"/>
        <v>7.1407492000000001</v>
      </c>
      <c r="CO38" s="5">
        <f t="shared" si="4"/>
        <v>7.1407492000000001</v>
      </c>
      <c r="CP38" s="5"/>
      <c r="CQ38" s="5"/>
      <c r="CR38" s="5">
        <f t="shared" si="72"/>
        <v>51.379255200000003</v>
      </c>
      <c r="CS38" s="5">
        <f t="shared" si="5"/>
        <v>51.379255200000003</v>
      </c>
      <c r="CT38" s="5"/>
      <c r="CU38" s="5"/>
      <c r="CV38" s="5">
        <f t="shared" si="73"/>
        <v>7137.2214992000008</v>
      </c>
      <c r="CW38" s="5">
        <f t="shared" si="26"/>
        <v>7137.2214992000008</v>
      </c>
      <c r="CX38" s="5"/>
      <c r="CY38" s="5"/>
      <c r="CZ38" s="5">
        <f t="shared" si="74"/>
        <v>13.968557200000001</v>
      </c>
      <c r="DA38" s="5">
        <f t="shared" si="27"/>
        <v>13.968557200000001</v>
      </c>
      <c r="DB38" s="5"/>
      <c r="DC38" s="3"/>
      <c r="DD38" s="3">
        <v>162545</v>
      </c>
      <c r="DE38" s="5">
        <f t="shared" si="28"/>
        <v>162545</v>
      </c>
      <c r="DF38" s="5"/>
      <c r="DG38" s="5"/>
      <c r="DH38" s="5">
        <f t="shared" si="75"/>
        <v>477.23532999999998</v>
      </c>
      <c r="DI38" s="5">
        <f t="shared" si="29"/>
        <v>477.23532999999998</v>
      </c>
      <c r="DJ38" s="5"/>
      <c r="DK38" s="5"/>
      <c r="DL38" s="5"/>
      <c r="DM38" s="5">
        <f t="shared" si="17"/>
        <v>0</v>
      </c>
      <c r="DN38" s="5"/>
      <c r="DO38" s="5"/>
      <c r="DP38" s="5"/>
      <c r="DQ38" s="5">
        <f t="shared" si="18"/>
        <v>0</v>
      </c>
      <c r="DR38" s="5"/>
      <c r="DS38" s="5"/>
      <c r="DT38" s="5"/>
      <c r="DU38" s="5"/>
      <c r="DV38" s="5"/>
      <c r="DW38" s="5"/>
    </row>
    <row r="39" spans="1:127" x14ac:dyDescent="0.2">
      <c r="A39" s="30">
        <v>47209</v>
      </c>
      <c r="E39" s="3">
        <v>3330000</v>
      </c>
      <c r="F39" s="3">
        <v>162545</v>
      </c>
      <c r="G39" s="3">
        <v>5825000</v>
      </c>
      <c r="H39" s="3">
        <v>284492</v>
      </c>
      <c r="K39" s="3">
        <f>C39+E39+G39+I39</f>
        <v>9155000</v>
      </c>
      <c r="L39" s="3">
        <f t="shared" si="53"/>
        <v>447037</v>
      </c>
      <c r="M39" s="3">
        <f t="shared" si="6"/>
        <v>9602037</v>
      </c>
      <c r="O39" s="5">
        <v>2263408.5999999996</v>
      </c>
      <c r="P39" s="5">
        <v>110544.48745599997</v>
      </c>
      <c r="Q39" s="5">
        <f t="shared" si="1"/>
        <v>2373953.0874559996</v>
      </c>
      <c r="S39" s="5">
        <f>W39+AA39+AE39+AI39+AM39+AQ39+AU39+AY39+BC39+BG39+BK39+BO39+BS39+BW39+CA39+CE39+CI39+CM39+CQ39+CU39+CY39+DC39+DG39+DK39</f>
        <v>6891591.3999999994</v>
      </c>
      <c r="T39" s="3">
        <f t="shared" si="7"/>
        <v>336492.512544</v>
      </c>
      <c r="U39" s="5">
        <f t="shared" si="8"/>
        <v>7228083.912543999</v>
      </c>
      <c r="W39" s="5">
        <f>(C39+G39+I39)*$Y$7</f>
        <v>1752541.5375000001</v>
      </c>
      <c r="X39" s="5">
        <f t="shared" si="54"/>
        <v>85593.827826000008</v>
      </c>
      <c r="Y39" s="5">
        <f t="shared" si="2"/>
        <v>1838135.3653260001</v>
      </c>
      <c r="AA39" s="5">
        <f>(C39+G39+I39)*$AC$7</f>
        <v>40777.912499999999</v>
      </c>
      <c r="AB39" s="5">
        <f t="shared" si="55"/>
        <v>1991.5862459999998</v>
      </c>
      <c r="AC39" s="5">
        <f t="shared" si="9"/>
        <v>42769.498745999997</v>
      </c>
      <c r="AE39" s="5">
        <f>(C39+G39+I39)*$AG$7</f>
        <v>5427.7349999999997</v>
      </c>
      <c r="AF39" s="5">
        <f t="shared" si="56"/>
        <v>265.08964559999998</v>
      </c>
      <c r="AG39" s="5">
        <f t="shared" si="10"/>
        <v>5692.8246455999997</v>
      </c>
      <c r="AI39" s="5">
        <f>(C39+G39+I39)*$AK$7</f>
        <v>143658.48000000001</v>
      </c>
      <c r="AJ39" s="5">
        <f t="shared" si="57"/>
        <v>7016.2555007999999</v>
      </c>
      <c r="AK39" s="5">
        <f t="shared" si="11"/>
        <v>150674.73550080002</v>
      </c>
      <c r="AM39" s="5">
        <f>(C39+G39+I39)*$AO$7</f>
        <v>56515.897500000006</v>
      </c>
      <c r="AN39" s="5">
        <f t="shared" si="58"/>
        <v>2760.2267316000002</v>
      </c>
      <c r="AO39" s="5">
        <f t="shared" si="12"/>
        <v>59276.124231600006</v>
      </c>
      <c r="AQ39" s="5">
        <f>(C39+G39+I39)*$AS$7</f>
        <v>20550.017500000002</v>
      </c>
      <c r="AR39" s="5">
        <f t="shared" si="59"/>
        <v>1003.6593268</v>
      </c>
      <c r="AS39" s="5">
        <f t="shared" si="13"/>
        <v>21553.676826800001</v>
      </c>
      <c r="AU39" s="5">
        <f>(C39+G39+I39)*$AW$7</f>
        <v>149349.505</v>
      </c>
      <c r="AV39" s="5">
        <f t="shared" si="60"/>
        <v>7294.2041847999999</v>
      </c>
      <c r="AW39" s="5">
        <f t="shared" si="14"/>
        <v>156643.70918480001</v>
      </c>
      <c r="AY39" s="5">
        <f>(C39+G39+I39)*$BA$7</f>
        <v>20630.4025</v>
      </c>
      <c r="AZ39" s="5">
        <f t="shared" si="61"/>
        <v>1007.5853164</v>
      </c>
      <c r="BA39" s="5">
        <f t="shared" si="15"/>
        <v>21637.9878164</v>
      </c>
      <c r="BC39" s="5">
        <f>(C39+G39+I39)*$BE$7</f>
        <v>16553.485000000001</v>
      </c>
      <c r="BD39" s="5">
        <f t="shared" si="62"/>
        <v>808.46936559999995</v>
      </c>
      <c r="BE39" s="5">
        <f t="shared" si="16"/>
        <v>17361.954365600002</v>
      </c>
      <c r="BG39" s="5">
        <f>(C39+G39+I39)*$BI$7</f>
        <v>9745.2250000000004</v>
      </c>
      <c r="BH39" s="5">
        <f t="shared" si="63"/>
        <v>475.95511599999998</v>
      </c>
      <c r="BI39" s="5">
        <f t="shared" si="19"/>
        <v>10221.180116</v>
      </c>
      <c r="BK39" s="5">
        <f>(C39+G39+I39)*$BM$7</f>
        <v>480527.55</v>
      </c>
      <c r="BL39" s="5">
        <f t="shared" si="64"/>
        <v>23468.883048</v>
      </c>
      <c r="BM39" s="5">
        <f t="shared" si="20"/>
        <v>503996.43304799998</v>
      </c>
      <c r="BN39" s="5"/>
      <c r="BO39" s="5">
        <f>(C39+G39+I39)*$BQ$7</f>
        <v>5081.7299999999996</v>
      </c>
      <c r="BP39" s="5">
        <f t="shared" si="65"/>
        <v>248.19082079999998</v>
      </c>
      <c r="BQ39" s="5">
        <f t="shared" si="21"/>
        <v>5329.9208208</v>
      </c>
      <c r="BR39" s="5"/>
      <c r="BS39" s="5">
        <f>(C39+G39+I39)*$BU$7</f>
        <v>10538.59</v>
      </c>
      <c r="BT39" s="5">
        <f t="shared" si="66"/>
        <v>514.70292640000002</v>
      </c>
      <c r="BU39" s="5">
        <f t="shared" si="22"/>
        <v>11053.292926399999</v>
      </c>
      <c r="BV39" s="5"/>
      <c r="BW39" s="5">
        <f>(C39+G39+I39)*$BY$7</f>
        <v>4944.8424999999997</v>
      </c>
      <c r="BX39" s="5">
        <f t="shared" si="67"/>
        <v>241.50525880000001</v>
      </c>
      <c r="BY39" s="5">
        <f t="shared" si="23"/>
        <v>5186.3477587999996</v>
      </c>
      <c r="BZ39" s="5"/>
      <c r="CA39" s="5">
        <f>(C39+G39+I39)*$CC$7</f>
        <v>60649.317499999997</v>
      </c>
      <c r="CB39" s="5">
        <f t="shared" si="68"/>
        <v>2962.1022548000001</v>
      </c>
      <c r="CC39" s="5">
        <f t="shared" si="24"/>
        <v>63611.419754799994</v>
      </c>
      <c r="CD39" s="5"/>
      <c r="CE39" s="5">
        <f>(C39+G39+I39)*$CG$7</f>
        <v>14109.314999999999</v>
      </c>
      <c r="CF39" s="5">
        <f t="shared" si="69"/>
        <v>689.09652239999991</v>
      </c>
      <c r="CG39" s="5">
        <f t="shared" si="25"/>
        <v>14798.411522399998</v>
      </c>
      <c r="CH39" s="5"/>
      <c r="CI39" s="5">
        <f>(C39+G39+I39)*$CK$7</f>
        <v>612598.94000000006</v>
      </c>
      <c r="CJ39" s="5">
        <f t="shared" si="70"/>
        <v>29919.227062400001</v>
      </c>
      <c r="CK39" s="5">
        <f t="shared" si="3"/>
        <v>642518.16706240003</v>
      </c>
      <c r="CL39" s="5"/>
      <c r="CM39" s="5">
        <f>(C39+G39+I39)*$CO$7</f>
        <v>146.20750000000001</v>
      </c>
      <c r="CN39" s="5">
        <f t="shared" si="71"/>
        <v>7.1407492000000001</v>
      </c>
      <c r="CO39" s="5">
        <f t="shared" si="4"/>
        <v>153.3482492</v>
      </c>
      <c r="CP39" s="5"/>
      <c r="CQ39" s="5">
        <f>(C39+G39+I39)*$CS$7</f>
        <v>1051.9949999999999</v>
      </c>
      <c r="CR39" s="5">
        <f t="shared" si="72"/>
        <v>51.379255200000003</v>
      </c>
      <c r="CS39" s="5">
        <f t="shared" si="5"/>
        <v>1103.3742551999999</v>
      </c>
      <c r="CT39" s="5"/>
      <c r="CU39" s="5">
        <f>(C39+G39+I39)*$CW$7</f>
        <v>146135.27000000002</v>
      </c>
      <c r="CV39" s="5">
        <f t="shared" si="73"/>
        <v>7137.2214992000008</v>
      </c>
      <c r="CW39" s="5">
        <f t="shared" si="26"/>
        <v>153272.49149920003</v>
      </c>
      <c r="CX39" s="5"/>
      <c r="CY39" s="5">
        <f>(C39+G39+I39)*$DA$7</f>
        <v>286.00749999999999</v>
      </c>
      <c r="CZ39" s="5">
        <f t="shared" si="74"/>
        <v>13.968557200000001</v>
      </c>
      <c r="DA39" s="5">
        <f t="shared" si="27"/>
        <v>299.97605720000001</v>
      </c>
      <c r="DB39" s="5"/>
      <c r="DC39" s="3">
        <f>3330000</f>
        <v>3330000</v>
      </c>
      <c r="DD39" s="3">
        <v>162545</v>
      </c>
      <c r="DE39" s="5">
        <f t="shared" si="28"/>
        <v>3492545</v>
      </c>
      <c r="DF39" s="5"/>
      <c r="DG39" s="5">
        <f>(C39+G39+I39)*$DI$7</f>
        <v>9771.4375</v>
      </c>
      <c r="DH39" s="5">
        <f t="shared" si="75"/>
        <v>477.23532999999998</v>
      </c>
      <c r="DI39" s="5">
        <f t="shared" si="29"/>
        <v>10248.67283</v>
      </c>
      <c r="DJ39" s="5"/>
      <c r="DK39" s="5"/>
      <c r="DL39" s="5"/>
      <c r="DM39" s="5">
        <f t="shared" si="17"/>
        <v>0</v>
      </c>
      <c r="DN39" s="5"/>
      <c r="DO39" s="5"/>
      <c r="DP39" s="5"/>
      <c r="DQ39" s="5">
        <f t="shared" si="18"/>
        <v>0</v>
      </c>
      <c r="DR39" s="5"/>
      <c r="DS39" s="5"/>
      <c r="DT39" s="5"/>
      <c r="DU39" s="5"/>
      <c r="DV39" s="5"/>
      <c r="DW39" s="5"/>
    </row>
    <row r="40" spans="1:127" x14ac:dyDescent="0.2">
      <c r="A40" s="30">
        <v>47392</v>
      </c>
      <c r="F40" s="3">
        <v>140234</v>
      </c>
      <c r="H40" s="3">
        <v>245464</v>
      </c>
      <c r="L40" s="3">
        <f t="shared" si="53"/>
        <v>385698</v>
      </c>
      <c r="M40" s="3">
        <f t="shared" si="6"/>
        <v>385698</v>
      </c>
      <c r="P40" s="5">
        <v>95379.455551999999</v>
      </c>
      <c r="Q40" s="5">
        <f t="shared" si="1"/>
        <v>95379.455551999999</v>
      </c>
      <c r="S40" s="5"/>
      <c r="T40" s="3">
        <f t="shared" si="7"/>
        <v>290318.54444799997</v>
      </c>
      <c r="U40" s="5">
        <f t="shared" si="8"/>
        <v>290318.54444799997</v>
      </c>
      <c r="W40" s="5"/>
      <c r="X40" s="5">
        <f t="shared" si="54"/>
        <v>73851.649092000007</v>
      </c>
      <c r="Y40" s="5">
        <f t="shared" si="2"/>
        <v>73851.649092000007</v>
      </c>
      <c r="AB40" s="5">
        <f t="shared" si="55"/>
        <v>1718.3707319999999</v>
      </c>
      <c r="AC40" s="5">
        <f t="shared" si="9"/>
        <v>1718.3707319999999</v>
      </c>
      <c r="AF40" s="5">
        <f t="shared" si="56"/>
        <v>228.72335519999999</v>
      </c>
      <c r="AG40" s="5">
        <f t="shared" si="10"/>
        <v>228.72335519999999</v>
      </c>
      <c r="AJ40" s="5">
        <f t="shared" si="57"/>
        <v>6053.7313536000001</v>
      </c>
      <c r="AK40" s="5">
        <f t="shared" si="11"/>
        <v>6053.7313536000001</v>
      </c>
      <c r="AN40" s="5">
        <f t="shared" si="58"/>
        <v>2381.5653672000003</v>
      </c>
      <c r="AO40" s="5">
        <f t="shared" si="12"/>
        <v>2381.5653672000003</v>
      </c>
      <c r="AR40" s="5">
        <f t="shared" si="59"/>
        <v>865.97244560000001</v>
      </c>
      <c r="AS40" s="5">
        <f t="shared" si="13"/>
        <v>865.97244560000001</v>
      </c>
      <c r="AV40" s="5">
        <f t="shared" si="60"/>
        <v>6293.5496815999995</v>
      </c>
      <c r="AW40" s="5">
        <f t="shared" si="14"/>
        <v>6293.5496815999995</v>
      </c>
      <c r="AY40" s="5"/>
      <c r="AZ40" s="5">
        <f t="shared" si="61"/>
        <v>869.35984880000001</v>
      </c>
      <c r="BA40" s="5">
        <f t="shared" si="15"/>
        <v>869.35984880000001</v>
      </c>
      <c r="BC40" s="5"/>
      <c r="BD40" s="5">
        <f t="shared" si="62"/>
        <v>697.55959519999999</v>
      </c>
      <c r="BE40" s="5">
        <f t="shared" si="16"/>
        <v>697.55959519999999</v>
      </c>
      <c r="BG40" s="5"/>
      <c r="BH40" s="5">
        <f t="shared" si="63"/>
        <v>410.661272</v>
      </c>
      <c r="BI40" s="5">
        <f t="shared" si="19"/>
        <v>410.661272</v>
      </c>
      <c r="BK40" s="5"/>
      <c r="BL40" s="5">
        <f t="shared" si="64"/>
        <v>20249.307216000001</v>
      </c>
      <c r="BM40" s="5">
        <f t="shared" si="20"/>
        <v>20249.307216000001</v>
      </c>
      <c r="BN40" s="5"/>
      <c r="BO40" s="5"/>
      <c r="BP40" s="5">
        <f t="shared" si="65"/>
        <v>214.14279359999998</v>
      </c>
      <c r="BQ40" s="5">
        <f t="shared" si="21"/>
        <v>214.14279359999998</v>
      </c>
      <c r="BR40" s="5"/>
      <c r="BS40" s="5"/>
      <c r="BT40" s="5">
        <f t="shared" si="66"/>
        <v>444.09346879999998</v>
      </c>
      <c r="BU40" s="5">
        <f t="shared" si="22"/>
        <v>444.09346879999998</v>
      </c>
      <c r="BV40" s="5"/>
      <c r="BW40" s="5"/>
      <c r="BX40" s="5">
        <f t="shared" si="67"/>
        <v>208.3743896</v>
      </c>
      <c r="BY40" s="5">
        <f t="shared" si="23"/>
        <v>208.3743896</v>
      </c>
      <c r="BZ40" s="5"/>
      <c r="CA40" s="5"/>
      <c r="CB40" s="5">
        <f t="shared" si="68"/>
        <v>2555.7466215999998</v>
      </c>
      <c r="CC40" s="5">
        <f t="shared" si="24"/>
        <v>2555.7466215999998</v>
      </c>
      <c r="CD40" s="5"/>
      <c r="CE40" s="5"/>
      <c r="CF40" s="5">
        <f t="shared" si="69"/>
        <v>594.56290079999997</v>
      </c>
      <c r="CG40" s="5">
        <f t="shared" si="25"/>
        <v>594.56290079999997</v>
      </c>
      <c r="CH40" s="5"/>
      <c r="CI40" s="5"/>
      <c r="CJ40" s="5">
        <f t="shared" si="70"/>
        <v>25814.761580800001</v>
      </c>
      <c r="CK40" s="5">
        <f t="shared" si="3"/>
        <v>25814.761580800001</v>
      </c>
      <c r="CL40" s="5"/>
      <c r="CM40" s="5"/>
      <c r="CN40" s="5">
        <f t="shared" si="71"/>
        <v>6.1611463999999998</v>
      </c>
      <c r="CO40" s="5">
        <f t="shared" si="4"/>
        <v>6.1611463999999998</v>
      </c>
      <c r="CP40" s="5"/>
      <c r="CQ40" s="5"/>
      <c r="CR40" s="5">
        <f t="shared" si="72"/>
        <v>44.330798399999999</v>
      </c>
      <c r="CS40" s="5">
        <f t="shared" si="5"/>
        <v>44.330798399999999</v>
      </c>
      <c r="CT40" s="5"/>
      <c r="CU40" s="5"/>
      <c r="CV40" s="5">
        <f t="shared" si="73"/>
        <v>6158.1026464000006</v>
      </c>
      <c r="CW40" s="5">
        <f t="shared" si="26"/>
        <v>6158.1026464000006</v>
      </c>
      <c r="CX40" s="5"/>
      <c r="CY40" s="5"/>
      <c r="CZ40" s="5">
        <f t="shared" si="74"/>
        <v>12.052282400000001</v>
      </c>
      <c r="DA40" s="5">
        <f t="shared" si="27"/>
        <v>12.052282400000001</v>
      </c>
      <c r="DB40" s="5"/>
      <c r="DC40" s="3"/>
      <c r="DD40" s="3">
        <v>140234</v>
      </c>
      <c r="DE40" s="5">
        <f t="shared" si="28"/>
        <v>140234</v>
      </c>
      <c r="DF40" s="5"/>
      <c r="DG40" s="5"/>
      <c r="DH40" s="5">
        <f t="shared" si="75"/>
        <v>411.76585999999998</v>
      </c>
      <c r="DI40" s="5">
        <f t="shared" si="29"/>
        <v>411.76585999999998</v>
      </c>
      <c r="DJ40" s="5"/>
      <c r="DK40" s="5"/>
      <c r="DL40" s="5"/>
      <c r="DM40" s="5">
        <f t="shared" si="17"/>
        <v>0</v>
      </c>
      <c r="DN40" s="5"/>
      <c r="DO40" s="5"/>
      <c r="DP40" s="5"/>
      <c r="DQ40" s="5">
        <f t="shared" si="18"/>
        <v>0</v>
      </c>
      <c r="DR40" s="5"/>
      <c r="DS40" s="5"/>
      <c r="DT40" s="5"/>
      <c r="DU40" s="5"/>
      <c r="DV40" s="5"/>
      <c r="DW40" s="5"/>
    </row>
    <row r="41" spans="1:127" x14ac:dyDescent="0.2">
      <c r="A41" s="30">
        <v>11049</v>
      </c>
      <c r="E41" s="3">
        <v>3375000</v>
      </c>
      <c r="F41" s="3">
        <v>140234</v>
      </c>
      <c r="G41" s="3">
        <v>5905000</v>
      </c>
      <c r="H41" s="3">
        <v>245464</v>
      </c>
      <c r="K41" s="3">
        <f>C41+E41+G41+I41</f>
        <v>9280000</v>
      </c>
      <c r="L41" s="3">
        <f t="shared" si="53"/>
        <v>385698</v>
      </c>
      <c r="M41" s="3">
        <f t="shared" si="6"/>
        <v>9665698</v>
      </c>
      <c r="O41" s="5">
        <v>2294494.04</v>
      </c>
      <c r="P41" s="5">
        <v>95379.455552000029</v>
      </c>
      <c r="Q41" s="5">
        <f t="shared" si="1"/>
        <v>2389873.4955520001</v>
      </c>
      <c r="S41" s="5">
        <f>W41+AA41+AE41+AI41+AM41+AQ41+AU41+AY41+BC41+BG41+BK41+BO41+BS41+BW41+CA41+CE41+CI41+CM41+CQ41+CU41+CY41+DC41+DG41+DK41</f>
        <v>6985505.96</v>
      </c>
      <c r="T41" s="3">
        <f t="shared" si="7"/>
        <v>290318.54444799997</v>
      </c>
      <c r="U41" s="5">
        <f t="shared" si="8"/>
        <v>7275824.5044480003</v>
      </c>
      <c r="W41" s="5">
        <f>(C41+G41+I41)*$Y$7</f>
        <v>1776610.7775000001</v>
      </c>
      <c r="X41" s="5">
        <f t="shared" si="54"/>
        <v>73851.649092000007</v>
      </c>
      <c r="Y41" s="5">
        <f t="shared" si="2"/>
        <v>1850462.4265920001</v>
      </c>
      <c r="AA41" s="5">
        <f>(C41+G41+I41)*$AC$7</f>
        <v>41337.952499999999</v>
      </c>
      <c r="AB41" s="5">
        <f t="shared" si="55"/>
        <v>1718.3707319999999</v>
      </c>
      <c r="AC41" s="5">
        <f t="shared" si="9"/>
        <v>43056.323232000002</v>
      </c>
      <c r="AE41" s="5">
        <f>(C41+G41+I41)*$AG$7</f>
        <v>5502.2789999999995</v>
      </c>
      <c r="AF41" s="5">
        <f t="shared" si="56"/>
        <v>228.72335519999999</v>
      </c>
      <c r="AG41" s="5">
        <f t="shared" si="10"/>
        <v>5731.0023551999993</v>
      </c>
      <c r="AI41" s="5">
        <f>(C41+G41+I41)*$AK$7</f>
        <v>145631.47200000001</v>
      </c>
      <c r="AJ41" s="5">
        <f t="shared" si="57"/>
        <v>6053.7313536000001</v>
      </c>
      <c r="AK41" s="5">
        <f t="shared" si="11"/>
        <v>151685.20335359999</v>
      </c>
      <c r="AM41" s="5">
        <f>(C41+G41+I41)*$AO$7</f>
        <v>57292.0815</v>
      </c>
      <c r="AN41" s="5">
        <f t="shared" si="58"/>
        <v>2381.5653672000003</v>
      </c>
      <c r="AO41" s="5">
        <f t="shared" si="12"/>
        <v>59673.646867199997</v>
      </c>
      <c r="AQ41" s="5">
        <f>(C41+G41+I41)*$AS$7</f>
        <v>20832.249500000002</v>
      </c>
      <c r="AR41" s="5">
        <f t="shared" si="59"/>
        <v>865.97244560000001</v>
      </c>
      <c r="AS41" s="5">
        <f t="shared" si="13"/>
        <v>21698.221945600002</v>
      </c>
      <c r="AU41" s="5">
        <f>(C41+G41+I41)*$AW$7</f>
        <v>151400.65700000001</v>
      </c>
      <c r="AV41" s="5">
        <f t="shared" si="60"/>
        <v>6293.5496815999995</v>
      </c>
      <c r="AW41" s="5">
        <f t="shared" si="14"/>
        <v>157694.20668160002</v>
      </c>
      <c r="AY41" s="5">
        <f>(C41+G41+I41)*$BA$7</f>
        <v>20913.738499999999</v>
      </c>
      <c r="AZ41" s="5">
        <f t="shared" si="61"/>
        <v>869.35984880000001</v>
      </c>
      <c r="BA41" s="5">
        <f t="shared" si="15"/>
        <v>21783.098348799998</v>
      </c>
      <c r="BC41" s="5">
        <f>(C41+G41+I41)*$BE$7</f>
        <v>16780.828999999998</v>
      </c>
      <c r="BD41" s="5">
        <f t="shared" si="62"/>
        <v>697.55959519999999</v>
      </c>
      <c r="BE41" s="5">
        <f t="shared" si="16"/>
        <v>17478.388595199998</v>
      </c>
      <c r="BG41" s="5">
        <f>(C41+G41+I41)*$BI$7</f>
        <v>9879.0650000000005</v>
      </c>
      <c r="BH41" s="5">
        <f t="shared" si="63"/>
        <v>410.661272</v>
      </c>
      <c r="BI41" s="5">
        <f t="shared" si="19"/>
        <v>10289.726272</v>
      </c>
      <c r="BK41" s="5">
        <f>(C41+G41+I41)*$BM$7</f>
        <v>487127.07</v>
      </c>
      <c r="BL41" s="5">
        <f t="shared" si="64"/>
        <v>20249.307216000001</v>
      </c>
      <c r="BM41" s="5">
        <f t="shared" si="20"/>
        <v>507376.37721599999</v>
      </c>
      <c r="BN41" s="5"/>
      <c r="BO41" s="5">
        <f>(C41+G41+I41)*$BQ$7</f>
        <v>5151.5219999999999</v>
      </c>
      <c r="BP41" s="5">
        <f t="shared" si="65"/>
        <v>214.14279359999998</v>
      </c>
      <c r="BQ41" s="5">
        <f t="shared" si="21"/>
        <v>5365.6647935999999</v>
      </c>
      <c r="BR41" s="5"/>
      <c r="BS41" s="5">
        <f>(C41+G41+I41)*$BU$7</f>
        <v>10683.325999999999</v>
      </c>
      <c r="BT41" s="5">
        <f t="shared" si="66"/>
        <v>444.09346879999998</v>
      </c>
      <c r="BU41" s="5">
        <f t="shared" si="22"/>
        <v>11127.419468799999</v>
      </c>
      <c r="BV41" s="5"/>
      <c r="BW41" s="5">
        <f>(C41+G41+I41)*$BY$7</f>
        <v>5012.7545</v>
      </c>
      <c r="BX41" s="5">
        <f t="shared" si="67"/>
        <v>208.3743896</v>
      </c>
      <c r="BY41" s="5">
        <f t="shared" si="23"/>
        <v>5221.1288895999996</v>
      </c>
      <c r="BZ41" s="5"/>
      <c r="CA41" s="5">
        <f>(C41+G41+I41)*$CC$7</f>
        <v>61482.269500000002</v>
      </c>
      <c r="CB41" s="5">
        <f t="shared" si="68"/>
        <v>2555.7466215999998</v>
      </c>
      <c r="CC41" s="5">
        <f t="shared" si="24"/>
        <v>64038.016121600005</v>
      </c>
      <c r="CD41" s="5"/>
      <c r="CE41" s="5">
        <f>(C41+G41+I41)*$CG$7</f>
        <v>14303.090999999999</v>
      </c>
      <c r="CF41" s="5">
        <f t="shared" si="69"/>
        <v>594.56290079999997</v>
      </c>
      <c r="CG41" s="5">
        <f t="shared" si="25"/>
        <v>14897.653900799998</v>
      </c>
      <c r="CH41" s="5"/>
      <c r="CI41" s="5">
        <f>(C41+G41+I41)*$CK$7</f>
        <v>621012.31599999999</v>
      </c>
      <c r="CJ41" s="5">
        <f t="shared" si="70"/>
        <v>25814.761580800001</v>
      </c>
      <c r="CK41" s="5">
        <f t="shared" si="3"/>
        <v>646827.07758080005</v>
      </c>
      <c r="CL41" s="5"/>
      <c r="CM41" s="5">
        <f>(C41+G41+I41)*$CO$7</f>
        <v>148.21549999999999</v>
      </c>
      <c r="CN41" s="5">
        <f t="shared" si="71"/>
        <v>6.1611463999999998</v>
      </c>
      <c r="CO41" s="5">
        <f t="shared" si="4"/>
        <v>154.3766464</v>
      </c>
      <c r="CP41" s="5"/>
      <c r="CQ41" s="5">
        <f>(C41+G41+I41)*$CS$7</f>
        <v>1066.443</v>
      </c>
      <c r="CR41" s="5">
        <f t="shared" si="72"/>
        <v>44.330798399999999</v>
      </c>
      <c r="CS41" s="5">
        <f t="shared" si="5"/>
        <v>1110.7737984</v>
      </c>
      <c r="CT41" s="5"/>
      <c r="CU41" s="5">
        <f>(C41+G41+I41)*$CW$7</f>
        <v>148142.27800000002</v>
      </c>
      <c r="CV41" s="5">
        <f t="shared" si="73"/>
        <v>6158.1026464000006</v>
      </c>
      <c r="CW41" s="5">
        <f t="shared" si="26"/>
        <v>154300.38064640001</v>
      </c>
      <c r="CX41" s="5"/>
      <c r="CY41" s="5">
        <f>(C41+G41+I41)*$DA$7</f>
        <v>289.93549999999999</v>
      </c>
      <c r="CZ41" s="5">
        <f t="shared" si="74"/>
        <v>12.052282400000001</v>
      </c>
      <c r="DA41" s="5">
        <f t="shared" si="27"/>
        <v>301.98778240000001</v>
      </c>
      <c r="DB41" s="5"/>
      <c r="DC41" s="3">
        <f>3375000</f>
        <v>3375000</v>
      </c>
      <c r="DD41" s="3">
        <v>140234</v>
      </c>
      <c r="DE41" s="5">
        <f t="shared" si="28"/>
        <v>3515234</v>
      </c>
      <c r="DF41" s="5"/>
      <c r="DG41" s="5">
        <f>(C41+G41+I41)*$DI$7</f>
        <v>9905.6374999999989</v>
      </c>
      <c r="DH41" s="5">
        <f t="shared" si="75"/>
        <v>411.76585999999998</v>
      </c>
      <c r="DI41" s="5">
        <f t="shared" si="29"/>
        <v>10317.403359999998</v>
      </c>
      <c r="DJ41" s="5"/>
      <c r="DK41" s="5"/>
      <c r="DL41" s="5"/>
      <c r="DM41" s="5">
        <f t="shared" si="17"/>
        <v>0</v>
      </c>
      <c r="DN41" s="5"/>
      <c r="DO41" s="5"/>
      <c r="DP41" s="5"/>
      <c r="DQ41" s="5">
        <f t="shared" si="18"/>
        <v>0</v>
      </c>
      <c r="DR41" s="5"/>
      <c r="DS41" s="5"/>
      <c r="DT41" s="5"/>
      <c r="DU41" s="5"/>
      <c r="DV41" s="5"/>
      <c r="DW41" s="5"/>
    </row>
    <row r="42" spans="1:127" x14ac:dyDescent="0.2">
      <c r="A42" s="30">
        <v>11232</v>
      </c>
      <c r="F42" s="3">
        <v>115934</v>
      </c>
      <c r="H42" s="3">
        <v>202948</v>
      </c>
      <c r="L42" s="3">
        <f t="shared" si="53"/>
        <v>318882</v>
      </c>
      <c r="M42" s="3">
        <f t="shared" si="6"/>
        <v>318882</v>
      </c>
      <c r="P42" s="5">
        <v>78859.098463999995</v>
      </c>
      <c r="Q42" s="5">
        <f t="shared" si="1"/>
        <v>78859.098463999995</v>
      </c>
      <c r="S42" s="5"/>
      <c r="T42" s="3">
        <f t="shared" si="7"/>
        <v>240022.90153600005</v>
      </c>
      <c r="U42" s="5">
        <f t="shared" si="8"/>
        <v>240022.90153600005</v>
      </c>
      <c r="W42" s="5"/>
      <c r="X42" s="5">
        <f t="shared" si="54"/>
        <v>61060.051493999999</v>
      </c>
      <c r="Y42" s="5">
        <f t="shared" si="2"/>
        <v>61060.051493999999</v>
      </c>
      <c r="AB42" s="5">
        <f t="shared" si="55"/>
        <v>1420.737474</v>
      </c>
      <c r="AC42" s="5">
        <f t="shared" si="9"/>
        <v>1420.737474</v>
      </c>
      <c r="AF42" s="5">
        <f t="shared" si="56"/>
        <v>189.1069464</v>
      </c>
      <c r="AG42" s="5">
        <f t="shared" si="10"/>
        <v>189.1069464</v>
      </c>
      <c r="AJ42" s="5">
        <f t="shared" si="57"/>
        <v>5005.1847551999999</v>
      </c>
      <c r="AK42" s="5">
        <f t="shared" si="11"/>
        <v>5005.1847551999999</v>
      </c>
      <c r="AN42" s="5">
        <f t="shared" si="58"/>
        <v>1969.0623804000002</v>
      </c>
      <c r="AO42" s="5">
        <f t="shared" si="12"/>
        <v>1969.0623804000002</v>
      </c>
      <c r="AR42" s="5">
        <f t="shared" si="59"/>
        <v>715.9802492</v>
      </c>
      <c r="AS42" s="5">
        <f t="shared" si="13"/>
        <v>715.9802492</v>
      </c>
      <c r="AV42" s="5">
        <f t="shared" si="60"/>
        <v>5203.4649511999996</v>
      </c>
      <c r="AW42" s="5">
        <f t="shared" si="14"/>
        <v>5203.4649511999996</v>
      </c>
      <c r="AY42" s="5"/>
      <c r="AZ42" s="5">
        <f t="shared" si="61"/>
        <v>718.78093160000003</v>
      </c>
      <c r="BA42" s="5">
        <f t="shared" si="15"/>
        <v>718.78093160000003</v>
      </c>
      <c r="BC42" s="5"/>
      <c r="BD42" s="5">
        <f t="shared" si="62"/>
        <v>576.73762639999995</v>
      </c>
      <c r="BE42" s="5">
        <f t="shared" si="16"/>
        <v>576.73762639999995</v>
      </c>
      <c r="BG42" s="5"/>
      <c r="BH42" s="5">
        <f t="shared" si="63"/>
        <v>339.53200400000003</v>
      </c>
      <c r="BI42" s="5">
        <f t="shared" si="19"/>
        <v>339.53200400000003</v>
      </c>
      <c r="BK42" s="5"/>
      <c r="BL42" s="5">
        <f t="shared" si="64"/>
        <v>16741.992311999998</v>
      </c>
      <c r="BM42" s="5">
        <f t="shared" si="20"/>
        <v>16741.992311999998</v>
      </c>
      <c r="BN42" s="5"/>
      <c r="BO42" s="5"/>
      <c r="BP42" s="5">
        <f t="shared" si="65"/>
        <v>177.0518352</v>
      </c>
      <c r="BQ42" s="5">
        <f t="shared" si="21"/>
        <v>177.0518352</v>
      </c>
      <c r="BR42" s="5"/>
      <c r="BS42" s="5"/>
      <c r="BT42" s="5">
        <f t="shared" si="66"/>
        <v>367.17352160000002</v>
      </c>
      <c r="BU42" s="5">
        <f t="shared" si="22"/>
        <v>367.17352160000002</v>
      </c>
      <c r="BV42" s="5"/>
      <c r="BW42" s="5"/>
      <c r="BX42" s="5">
        <f t="shared" si="67"/>
        <v>172.28255719999999</v>
      </c>
      <c r="BY42" s="5">
        <f t="shared" si="23"/>
        <v>172.28255719999999</v>
      </c>
      <c r="BZ42" s="5"/>
      <c r="CA42" s="5"/>
      <c r="CB42" s="5">
        <f t="shared" si="68"/>
        <v>2113.0742811999999</v>
      </c>
      <c r="CC42" s="5">
        <f t="shared" si="24"/>
        <v>2113.0742811999999</v>
      </c>
      <c r="CD42" s="5"/>
      <c r="CE42" s="5"/>
      <c r="CF42" s="5">
        <f t="shared" si="69"/>
        <v>491.58064559999997</v>
      </c>
      <c r="CG42" s="5">
        <f t="shared" si="25"/>
        <v>491.58064559999997</v>
      </c>
      <c r="CH42" s="5"/>
      <c r="CI42" s="5"/>
      <c r="CJ42" s="5">
        <f t="shared" si="70"/>
        <v>21343.4729056</v>
      </c>
      <c r="CK42" s="5">
        <f t="shared" si="3"/>
        <v>21343.4729056</v>
      </c>
      <c r="CL42" s="5"/>
      <c r="CM42" s="5"/>
      <c r="CN42" s="5">
        <f t="shared" si="71"/>
        <v>5.0939947999999999</v>
      </c>
      <c r="CO42" s="5">
        <f t="shared" si="4"/>
        <v>5.0939947999999999</v>
      </c>
      <c r="CP42" s="5"/>
      <c r="CQ42" s="5"/>
      <c r="CR42" s="5">
        <f t="shared" si="72"/>
        <v>36.652408799999996</v>
      </c>
      <c r="CS42" s="5">
        <f t="shared" si="5"/>
        <v>36.652408799999996</v>
      </c>
      <c r="CT42" s="5"/>
      <c r="CU42" s="5"/>
      <c r="CV42" s="5">
        <f t="shared" si="73"/>
        <v>5091.4782448000005</v>
      </c>
      <c r="CW42" s="5">
        <f t="shared" si="26"/>
        <v>5091.4782448000005</v>
      </c>
      <c r="CX42" s="5"/>
      <c r="CY42" s="5"/>
      <c r="CZ42" s="5">
        <f t="shared" si="74"/>
        <v>9.9647468000000003</v>
      </c>
      <c r="DA42" s="5">
        <f t="shared" si="27"/>
        <v>9.9647468000000003</v>
      </c>
      <c r="DB42" s="5"/>
      <c r="DC42" s="3"/>
      <c r="DD42" s="3">
        <v>115934</v>
      </c>
      <c r="DE42" s="5">
        <f t="shared" si="28"/>
        <v>115934</v>
      </c>
      <c r="DF42" s="5"/>
      <c r="DG42" s="5"/>
      <c r="DH42" s="5">
        <f t="shared" si="75"/>
        <v>340.44526999999999</v>
      </c>
      <c r="DI42" s="5">
        <f t="shared" si="29"/>
        <v>340.44526999999999</v>
      </c>
      <c r="DJ42" s="5"/>
      <c r="DK42" s="5"/>
      <c r="DL42" s="5"/>
      <c r="DM42" s="5">
        <f t="shared" si="17"/>
        <v>0</v>
      </c>
      <c r="DN42" s="5"/>
      <c r="DO42" s="5"/>
      <c r="DP42" s="5"/>
      <c r="DQ42" s="5">
        <f t="shared" si="18"/>
        <v>0</v>
      </c>
      <c r="DR42" s="5"/>
      <c r="DS42" s="5"/>
      <c r="DT42" s="5"/>
      <c r="DU42" s="5"/>
      <c r="DV42" s="5"/>
      <c r="DW42" s="5"/>
    </row>
    <row r="43" spans="1:127" x14ac:dyDescent="0.2">
      <c r="A43" s="30">
        <v>11414</v>
      </c>
      <c r="E43" s="3">
        <v>3420000</v>
      </c>
      <c r="F43" s="3">
        <v>115934</v>
      </c>
      <c r="G43" s="3">
        <v>5995000</v>
      </c>
      <c r="H43" s="3">
        <v>202948</v>
      </c>
      <c r="K43" s="3">
        <f>C43+E43+G43+I43</f>
        <v>9415000</v>
      </c>
      <c r="L43" s="3">
        <f t="shared" si="53"/>
        <v>318882</v>
      </c>
      <c r="M43" s="3">
        <f t="shared" si="6"/>
        <v>9733882</v>
      </c>
      <c r="O43" s="5">
        <v>2329465.16</v>
      </c>
      <c r="P43" s="5">
        <v>78859.098463999995</v>
      </c>
      <c r="Q43" s="5">
        <f t="shared" si="1"/>
        <v>2408324.2584640002</v>
      </c>
      <c r="S43" s="5">
        <f>W43+AA43+AE43+AI43+AM43+AQ43+AU43+AY43+BC43+BG43+BK43+BO43+BS43+BW43+CA43+CE43+CI43+CM43+CQ43+CU43+CY43+DC43+DG43+DK43</f>
        <v>7085534.8400000008</v>
      </c>
      <c r="T43" s="3">
        <f t="shared" si="7"/>
        <v>240022.90153600005</v>
      </c>
      <c r="U43" s="5">
        <f t="shared" si="8"/>
        <v>7325557.7415360007</v>
      </c>
      <c r="W43" s="5">
        <f>(C43+G43+I43)*$Y$7</f>
        <v>1803688.6725000001</v>
      </c>
      <c r="X43" s="5">
        <f t="shared" si="54"/>
        <v>61060.051493999999</v>
      </c>
      <c r="Y43" s="5">
        <f t="shared" si="2"/>
        <v>1864748.7239940001</v>
      </c>
      <c r="AA43" s="5">
        <f>(C43+G43+I43)*$AC$7</f>
        <v>41967.997499999998</v>
      </c>
      <c r="AB43" s="5">
        <f t="shared" si="55"/>
        <v>1420.737474</v>
      </c>
      <c r="AC43" s="5">
        <f t="shared" si="9"/>
        <v>43388.734973999999</v>
      </c>
      <c r="AE43" s="5">
        <f>(C43+G43+I43)*$AG$7</f>
        <v>5586.1409999999996</v>
      </c>
      <c r="AF43" s="5">
        <f t="shared" si="56"/>
        <v>189.1069464</v>
      </c>
      <c r="AG43" s="5">
        <f t="shared" si="10"/>
        <v>5775.2479463999998</v>
      </c>
      <c r="AI43" s="5">
        <f>(C43+G43+I43)*$AK$7</f>
        <v>147851.08800000002</v>
      </c>
      <c r="AJ43" s="5">
        <f t="shared" si="57"/>
        <v>5005.1847551999999</v>
      </c>
      <c r="AK43" s="5">
        <f t="shared" si="11"/>
        <v>152856.27275520001</v>
      </c>
      <c r="AM43" s="5">
        <f>(C43+G43+I43)*$AO$7</f>
        <v>58165.288500000002</v>
      </c>
      <c r="AN43" s="5">
        <f t="shared" si="58"/>
        <v>1969.0623804000002</v>
      </c>
      <c r="AO43" s="5">
        <f t="shared" si="12"/>
        <v>60134.350880400001</v>
      </c>
      <c r="AQ43" s="5">
        <f>(C43+G43+I43)*$AS$7</f>
        <v>21149.7605</v>
      </c>
      <c r="AR43" s="5">
        <f t="shared" si="59"/>
        <v>715.9802492</v>
      </c>
      <c r="AS43" s="5">
        <f t="shared" si="13"/>
        <v>21865.740749200002</v>
      </c>
      <c r="AU43" s="5">
        <f>(C43+G43+I43)*$AW$7</f>
        <v>153708.20300000001</v>
      </c>
      <c r="AV43" s="5">
        <f t="shared" si="60"/>
        <v>5203.4649511999996</v>
      </c>
      <c r="AW43" s="5">
        <f t="shared" si="14"/>
        <v>158911.66795120001</v>
      </c>
      <c r="AY43" s="5">
        <f>(C43+G43+I43)*$BA$7</f>
        <v>21232.4915</v>
      </c>
      <c r="AZ43" s="5">
        <f t="shared" si="61"/>
        <v>718.78093160000003</v>
      </c>
      <c r="BA43" s="5">
        <f t="shared" si="15"/>
        <v>21951.272431599999</v>
      </c>
      <c r="BC43" s="5">
        <f>(C43+G43+I43)*$BE$7</f>
        <v>17036.591</v>
      </c>
      <c r="BD43" s="5">
        <f t="shared" si="62"/>
        <v>576.73762639999995</v>
      </c>
      <c r="BE43" s="5">
        <f t="shared" si="16"/>
        <v>17613.328626400002</v>
      </c>
      <c r="BG43" s="5">
        <f>(C43+G43+I43)*$BI$7</f>
        <v>10029.635</v>
      </c>
      <c r="BH43" s="5">
        <f t="shared" si="63"/>
        <v>339.53200400000003</v>
      </c>
      <c r="BI43" s="5">
        <f t="shared" si="19"/>
        <v>10369.167004000001</v>
      </c>
      <c r="BK43" s="5">
        <f>(C43+G43+I43)*$BM$7</f>
        <v>494551.52999999997</v>
      </c>
      <c r="BL43" s="5">
        <f t="shared" si="64"/>
        <v>16741.992311999998</v>
      </c>
      <c r="BM43" s="5">
        <f t="shared" si="20"/>
        <v>511293.52231199999</v>
      </c>
      <c r="BN43" s="5"/>
      <c r="BO43" s="5">
        <f>(C43+G43+I43)*$BQ$7</f>
        <v>5230.0379999999996</v>
      </c>
      <c r="BP43" s="5">
        <f t="shared" si="65"/>
        <v>177.0518352</v>
      </c>
      <c r="BQ43" s="5">
        <f t="shared" si="21"/>
        <v>5407.0898351999995</v>
      </c>
      <c r="BR43" s="5"/>
      <c r="BS43" s="5">
        <f>(C43+G43+I43)*$BU$7</f>
        <v>10846.154</v>
      </c>
      <c r="BT43" s="5">
        <f t="shared" si="66"/>
        <v>367.17352160000002</v>
      </c>
      <c r="BU43" s="5">
        <f t="shared" si="22"/>
        <v>11213.3275216</v>
      </c>
      <c r="BV43" s="5"/>
      <c r="BW43" s="5">
        <f>(C43+G43+I43)*$BY$7</f>
        <v>5089.1554999999998</v>
      </c>
      <c r="BX43" s="5">
        <f t="shared" si="67"/>
        <v>172.28255719999999</v>
      </c>
      <c r="BY43" s="5">
        <f t="shared" si="23"/>
        <v>5261.4380572</v>
      </c>
      <c r="BZ43" s="5"/>
      <c r="CA43" s="5">
        <f>(C43+G43+I43)*$CC$7</f>
        <v>62419.340499999998</v>
      </c>
      <c r="CB43" s="5">
        <f t="shared" si="68"/>
        <v>2113.0742811999999</v>
      </c>
      <c r="CC43" s="5">
        <f t="shared" si="24"/>
        <v>64532.414781200001</v>
      </c>
      <c r="CD43" s="5"/>
      <c r="CE43" s="5">
        <f>(C43+G43+I43)*$CG$7</f>
        <v>14521.088999999998</v>
      </c>
      <c r="CF43" s="5">
        <f t="shared" si="69"/>
        <v>491.58064559999997</v>
      </c>
      <c r="CG43" s="5">
        <f t="shared" si="25"/>
        <v>15012.669645599997</v>
      </c>
      <c r="CH43" s="5"/>
      <c r="CI43" s="5">
        <f>(C43+G43+I43)*$CK$7</f>
        <v>630477.36400000006</v>
      </c>
      <c r="CJ43" s="5">
        <f t="shared" si="70"/>
        <v>21343.4729056</v>
      </c>
      <c r="CK43" s="5">
        <f t="shared" si="3"/>
        <v>651820.83690560004</v>
      </c>
      <c r="CL43" s="5"/>
      <c r="CM43" s="5">
        <f>(C43+G43+I43)*$CO$7</f>
        <v>150.47450000000001</v>
      </c>
      <c r="CN43" s="5">
        <f t="shared" si="71"/>
        <v>5.0939947999999999</v>
      </c>
      <c r="CO43" s="5">
        <f t="shared" si="4"/>
        <v>155.5684948</v>
      </c>
      <c r="CP43" s="5"/>
      <c r="CQ43" s="5">
        <f>(C43+G43+I43)*$CS$7</f>
        <v>1082.6969999999999</v>
      </c>
      <c r="CR43" s="5">
        <f t="shared" si="72"/>
        <v>36.652408799999996</v>
      </c>
      <c r="CS43" s="5">
        <f t="shared" si="5"/>
        <v>1119.3494088</v>
      </c>
      <c r="CT43" s="5"/>
      <c r="CU43" s="5">
        <f>(C43+G43+I43)*$CW$7</f>
        <v>150400.16200000001</v>
      </c>
      <c r="CV43" s="5">
        <f t="shared" si="73"/>
        <v>5091.4782448000005</v>
      </c>
      <c r="CW43" s="5">
        <f t="shared" si="26"/>
        <v>155491.64024480002</v>
      </c>
      <c r="CX43" s="5"/>
      <c r="CY43" s="5">
        <f>(C43+G43+I43)*$DA$7</f>
        <v>294.35450000000003</v>
      </c>
      <c r="CZ43" s="5">
        <f t="shared" si="74"/>
        <v>9.9647468000000003</v>
      </c>
      <c r="DA43" s="5">
        <f t="shared" si="27"/>
        <v>304.31924680000003</v>
      </c>
      <c r="DB43" s="5"/>
      <c r="DC43" s="3">
        <f>3420000</f>
        <v>3420000</v>
      </c>
      <c r="DD43" s="3">
        <v>115934</v>
      </c>
      <c r="DE43" s="5">
        <f t="shared" si="28"/>
        <v>3535934</v>
      </c>
      <c r="DF43" s="5"/>
      <c r="DG43" s="5">
        <f>(C43+G43+I43)*$DI$7</f>
        <v>10056.612499999999</v>
      </c>
      <c r="DH43" s="5">
        <f t="shared" si="75"/>
        <v>340.44526999999999</v>
      </c>
      <c r="DI43" s="5">
        <f t="shared" si="29"/>
        <v>10397.057769999999</v>
      </c>
      <c r="DJ43" s="5"/>
      <c r="DK43" s="5"/>
      <c r="DL43" s="5"/>
      <c r="DM43" s="5">
        <f t="shared" si="17"/>
        <v>0</v>
      </c>
      <c r="DN43" s="5"/>
      <c r="DO43" s="5"/>
      <c r="DP43" s="5"/>
      <c r="DQ43" s="5">
        <f t="shared" si="18"/>
        <v>0</v>
      </c>
      <c r="DR43" s="5"/>
      <c r="DS43" s="5"/>
      <c r="DT43" s="5"/>
      <c r="DU43" s="5"/>
      <c r="DV43" s="5"/>
      <c r="DW43" s="5"/>
    </row>
    <row r="44" spans="1:127" x14ac:dyDescent="0.2">
      <c r="A44" s="30">
        <v>11597</v>
      </c>
      <c r="F44" s="3">
        <v>90455</v>
      </c>
      <c r="H44" s="3">
        <v>158286</v>
      </c>
      <c r="L44" s="3">
        <f t="shared" si="53"/>
        <v>248741</v>
      </c>
      <c r="M44" s="3">
        <f t="shared" si="6"/>
        <v>248741</v>
      </c>
      <c r="P44" s="5">
        <v>61504.874448000002</v>
      </c>
      <c r="Q44" s="5">
        <f t="shared" si="1"/>
        <v>61504.874448000002</v>
      </c>
      <c r="S44" s="5"/>
      <c r="T44" s="3">
        <f t="shared" si="7"/>
        <v>187236.12555200004</v>
      </c>
      <c r="U44" s="5">
        <f t="shared" si="8"/>
        <v>187236.12555200004</v>
      </c>
      <c r="W44" s="5"/>
      <c r="X44" s="5">
        <f t="shared" si="54"/>
        <v>47622.796533000001</v>
      </c>
      <c r="Y44" s="5">
        <f t="shared" si="2"/>
        <v>47622.796533000001</v>
      </c>
      <c r="AB44" s="5">
        <f t="shared" si="55"/>
        <v>1108.0811429999999</v>
      </c>
      <c r="AC44" s="5">
        <f t="shared" si="9"/>
        <v>1108.0811429999999</v>
      </c>
      <c r="AF44" s="5">
        <f t="shared" si="56"/>
        <v>147.49089480000001</v>
      </c>
      <c r="AG44" s="5">
        <f t="shared" si="10"/>
        <v>147.49089480000001</v>
      </c>
      <c r="AJ44" s="5">
        <f t="shared" si="57"/>
        <v>3903.7126464000003</v>
      </c>
      <c r="AK44" s="5">
        <f t="shared" si="11"/>
        <v>3903.7126464000003</v>
      </c>
      <c r="AN44" s="5">
        <f t="shared" si="58"/>
        <v>1535.7382578000002</v>
      </c>
      <c r="AO44" s="5">
        <f t="shared" si="12"/>
        <v>1535.7382578000002</v>
      </c>
      <c r="AR44" s="5">
        <f t="shared" si="59"/>
        <v>558.41717940000001</v>
      </c>
      <c r="AS44" s="5">
        <f t="shared" si="13"/>
        <v>558.41717940000001</v>
      </c>
      <c r="AV44" s="5">
        <f t="shared" si="60"/>
        <v>4058.3580683999999</v>
      </c>
      <c r="AW44" s="5">
        <f t="shared" si="14"/>
        <v>4058.3580683999999</v>
      </c>
      <c r="AY44" s="5"/>
      <c r="AZ44" s="5">
        <f t="shared" si="61"/>
        <v>560.60152619999997</v>
      </c>
      <c r="BA44" s="5">
        <f t="shared" si="15"/>
        <v>560.60152619999997</v>
      </c>
      <c r="BC44" s="5"/>
      <c r="BD44" s="5">
        <f t="shared" si="62"/>
        <v>449.81715479999997</v>
      </c>
      <c r="BE44" s="5">
        <f t="shared" si="16"/>
        <v>449.81715479999997</v>
      </c>
      <c r="BG44" s="5"/>
      <c r="BH44" s="5">
        <f t="shared" si="63"/>
        <v>264.812478</v>
      </c>
      <c r="BI44" s="5">
        <f t="shared" si="19"/>
        <v>264.812478</v>
      </c>
      <c r="BK44" s="5"/>
      <c r="BL44" s="5">
        <f t="shared" si="64"/>
        <v>13057.645284</v>
      </c>
      <c r="BM44" s="5">
        <f t="shared" si="20"/>
        <v>13057.645284</v>
      </c>
      <c r="BN44" s="5"/>
      <c r="BO44" s="5"/>
      <c r="BP44" s="5">
        <f t="shared" si="65"/>
        <v>138.08870640000001</v>
      </c>
      <c r="BQ44" s="5">
        <f t="shared" si="21"/>
        <v>138.08870640000001</v>
      </c>
      <c r="BR44" s="5"/>
      <c r="BS44" s="5"/>
      <c r="BT44" s="5">
        <f t="shared" si="66"/>
        <v>286.3710312</v>
      </c>
      <c r="BU44" s="5">
        <f t="shared" si="22"/>
        <v>286.3710312</v>
      </c>
      <c r="BV44" s="5"/>
      <c r="BW44" s="5"/>
      <c r="BX44" s="5">
        <f t="shared" si="67"/>
        <v>134.36898539999999</v>
      </c>
      <c r="BY44" s="5">
        <f t="shared" si="23"/>
        <v>134.36898539999999</v>
      </c>
      <c r="BZ44" s="5"/>
      <c r="CA44" s="5"/>
      <c r="CB44" s="5">
        <f t="shared" si="68"/>
        <v>1648.0580034</v>
      </c>
      <c r="CC44" s="5">
        <f t="shared" si="24"/>
        <v>1648.0580034</v>
      </c>
      <c r="CD44" s="5"/>
      <c r="CE44" s="5"/>
      <c r="CF44" s="5">
        <f t="shared" si="69"/>
        <v>383.40034919999999</v>
      </c>
      <c r="CG44" s="5">
        <f t="shared" si="25"/>
        <v>383.40034919999999</v>
      </c>
      <c r="CH44" s="5"/>
      <c r="CI44" s="5"/>
      <c r="CJ44" s="5">
        <f t="shared" si="70"/>
        <v>16646.4954192</v>
      </c>
      <c r="CK44" s="5">
        <f t="shared" si="3"/>
        <v>16646.4954192</v>
      </c>
      <c r="CL44" s="5"/>
      <c r="CM44" s="5"/>
      <c r="CN44" s="5">
        <f t="shared" si="71"/>
        <v>3.9729786000000002</v>
      </c>
      <c r="CO44" s="5">
        <f t="shared" si="4"/>
        <v>3.9729786000000002</v>
      </c>
      <c r="CP44" s="5"/>
      <c r="CQ44" s="5"/>
      <c r="CR44" s="5">
        <f t="shared" si="72"/>
        <v>28.5864516</v>
      </c>
      <c r="CS44" s="5">
        <f t="shared" si="5"/>
        <v>28.5864516</v>
      </c>
      <c r="CT44" s="5"/>
      <c r="CU44" s="5"/>
      <c r="CV44" s="5">
        <f t="shared" si="73"/>
        <v>3971.0158536000004</v>
      </c>
      <c r="CW44" s="5">
        <f t="shared" si="26"/>
        <v>3971.0158536000004</v>
      </c>
      <c r="CX44" s="5"/>
      <c r="CY44" s="5"/>
      <c r="CZ44" s="5">
        <f t="shared" si="74"/>
        <v>7.7718426000000003</v>
      </c>
      <c r="DA44" s="5">
        <f t="shared" si="27"/>
        <v>7.7718426000000003</v>
      </c>
      <c r="DB44" s="5"/>
      <c r="DC44" s="3"/>
      <c r="DD44" s="3">
        <v>90455</v>
      </c>
      <c r="DE44" s="5">
        <f t="shared" si="28"/>
        <v>90455</v>
      </c>
      <c r="DF44" s="5"/>
      <c r="DG44" s="5"/>
      <c r="DH44" s="5">
        <f t="shared" si="75"/>
        <v>265.524765</v>
      </c>
      <c r="DI44" s="5">
        <f t="shared" si="29"/>
        <v>265.524765</v>
      </c>
      <c r="DJ44" s="5"/>
      <c r="DK44" s="5"/>
      <c r="DL44" s="5"/>
      <c r="DM44" s="5">
        <f t="shared" si="17"/>
        <v>0</v>
      </c>
      <c r="DN44" s="5"/>
      <c r="DO44" s="5"/>
      <c r="DP44" s="5"/>
      <c r="DQ44" s="5">
        <f t="shared" si="18"/>
        <v>0</v>
      </c>
      <c r="DR44" s="5"/>
      <c r="DS44" s="5"/>
      <c r="DT44" s="5"/>
      <c r="DU44" s="5"/>
      <c r="DV44" s="5"/>
      <c r="DW44" s="5"/>
    </row>
    <row r="45" spans="1:127" x14ac:dyDescent="0.2">
      <c r="A45" s="30">
        <v>11780</v>
      </c>
      <c r="E45" s="3">
        <v>3470000</v>
      </c>
      <c r="F45" s="3">
        <v>90455</v>
      </c>
      <c r="G45" s="3">
        <v>6080000</v>
      </c>
      <c r="H45" s="3">
        <v>158286</v>
      </c>
      <c r="K45" s="3">
        <f>C45+E45+G45+I45</f>
        <v>9550000</v>
      </c>
      <c r="L45" s="3">
        <f t="shared" si="53"/>
        <v>248741</v>
      </c>
      <c r="M45" s="3">
        <f t="shared" si="6"/>
        <v>9798741</v>
      </c>
      <c r="O45" s="5">
        <v>2362493.44</v>
      </c>
      <c r="P45" s="5">
        <v>61504.874448000002</v>
      </c>
      <c r="Q45" s="5">
        <f t="shared" si="1"/>
        <v>2423998.3144479999</v>
      </c>
      <c r="S45" s="5">
        <f>W45+AA45+AE45+AI45+AM45+AQ45+AU45+AY45+BC45+BG45+BK45+BO45+BS45+BW45+CA45+CE45+CI45+CM45+CQ45+CU45+CY45+DC45+DG45+DK45</f>
        <v>7187506.5599999996</v>
      </c>
      <c r="T45" s="3">
        <f t="shared" si="7"/>
        <v>187236.12555200004</v>
      </c>
      <c r="U45" s="5">
        <f t="shared" si="8"/>
        <v>7374742.6855520001</v>
      </c>
      <c r="W45" s="5">
        <f>(C45+G45+I45)*$Y$7</f>
        <v>1829262.24</v>
      </c>
      <c r="X45" s="5">
        <f t="shared" si="54"/>
        <v>47622.796533000001</v>
      </c>
      <c r="Y45" s="5">
        <f t="shared" si="2"/>
        <v>1876885.0365329999</v>
      </c>
      <c r="AA45" s="5">
        <f>(C45+G45+I45)*$AC$7</f>
        <v>42563.040000000001</v>
      </c>
      <c r="AB45" s="5">
        <f t="shared" si="55"/>
        <v>1108.0811429999999</v>
      </c>
      <c r="AC45" s="5">
        <f t="shared" si="9"/>
        <v>43671.121143000004</v>
      </c>
      <c r="AE45" s="5">
        <f>(C45+G45+I45)*$AG$7</f>
        <v>5665.3440000000001</v>
      </c>
      <c r="AF45" s="5">
        <f t="shared" si="56"/>
        <v>147.49089480000001</v>
      </c>
      <c r="AG45" s="5">
        <f t="shared" si="10"/>
        <v>5812.8348948000003</v>
      </c>
      <c r="AI45" s="5">
        <f>(C45+G45+I45)*$AK$7</f>
        <v>149947.39199999999</v>
      </c>
      <c r="AJ45" s="5">
        <f t="shared" si="57"/>
        <v>3903.7126464000003</v>
      </c>
      <c r="AK45" s="5">
        <f t="shared" si="11"/>
        <v>153851.1046464</v>
      </c>
      <c r="AM45" s="5">
        <f>(C45+G45+I45)*$AO$7</f>
        <v>58989.984000000004</v>
      </c>
      <c r="AN45" s="5">
        <f t="shared" si="58"/>
        <v>1535.7382578000002</v>
      </c>
      <c r="AO45" s="5">
        <f t="shared" si="12"/>
        <v>60525.722257800007</v>
      </c>
      <c r="AQ45" s="5">
        <f>(C45+G45+I45)*$AS$7</f>
        <v>21449.632000000001</v>
      </c>
      <c r="AR45" s="5">
        <f t="shared" si="59"/>
        <v>558.41717940000001</v>
      </c>
      <c r="AS45" s="5">
        <f t="shared" si="13"/>
        <v>22008.049179400001</v>
      </c>
      <c r="AU45" s="5">
        <f>(C45+G45+I45)*$AW$7</f>
        <v>155887.552</v>
      </c>
      <c r="AV45" s="5">
        <f t="shared" si="60"/>
        <v>4058.3580683999999</v>
      </c>
      <c r="AW45" s="5">
        <f t="shared" si="14"/>
        <v>159945.9100684</v>
      </c>
      <c r="AY45" s="5">
        <f>(C45+G45+I45)*$BA$7</f>
        <v>21533.536</v>
      </c>
      <c r="AZ45" s="5">
        <f t="shared" si="61"/>
        <v>560.60152619999997</v>
      </c>
      <c r="BA45" s="5">
        <f t="shared" si="15"/>
        <v>22094.1375262</v>
      </c>
      <c r="BC45" s="5">
        <f>(C45+G45+I45)*$BE$7</f>
        <v>17278.144</v>
      </c>
      <c r="BD45" s="5">
        <f t="shared" si="62"/>
        <v>449.81715479999997</v>
      </c>
      <c r="BE45" s="5">
        <f t="shared" si="16"/>
        <v>17727.961154799999</v>
      </c>
      <c r="BG45" s="5">
        <f>(C45+G45+I45)*$BI$7</f>
        <v>10171.84</v>
      </c>
      <c r="BH45" s="5">
        <f t="shared" si="63"/>
        <v>264.812478</v>
      </c>
      <c r="BI45" s="5">
        <f t="shared" si="19"/>
        <v>10436.652478</v>
      </c>
      <c r="BK45" s="5">
        <f>(C45+G45+I45)*$BM$7</f>
        <v>501563.51999999996</v>
      </c>
      <c r="BL45" s="5">
        <f t="shared" si="64"/>
        <v>13057.645284</v>
      </c>
      <c r="BM45" s="5">
        <f t="shared" si="20"/>
        <v>514621.16528399999</v>
      </c>
      <c r="BN45" s="5"/>
      <c r="BO45" s="5">
        <f>(C45+G45+I45)*$BQ$7</f>
        <v>5304.192</v>
      </c>
      <c r="BP45" s="5">
        <f t="shared" si="65"/>
        <v>138.08870640000001</v>
      </c>
      <c r="BQ45" s="5">
        <f t="shared" si="21"/>
        <v>5442.2807063999999</v>
      </c>
      <c r="BR45" s="5"/>
      <c r="BS45" s="5">
        <f>(C45+G45+I45)*$BU$7</f>
        <v>10999.936</v>
      </c>
      <c r="BT45" s="5">
        <f t="shared" si="66"/>
        <v>286.3710312</v>
      </c>
      <c r="BU45" s="5">
        <f t="shared" si="22"/>
        <v>11286.3070312</v>
      </c>
      <c r="BV45" s="5"/>
      <c r="BW45" s="5">
        <f>(C45+G45+I45)*$BY$7</f>
        <v>5161.3119999999999</v>
      </c>
      <c r="BX45" s="5">
        <f t="shared" si="67"/>
        <v>134.36898539999999</v>
      </c>
      <c r="BY45" s="5">
        <f t="shared" si="23"/>
        <v>5295.6809854000003</v>
      </c>
      <c r="BZ45" s="5"/>
      <c r="CA45" s="5">
        <f>(C45+G45+I45)*$CC$7</f>
        <v>63304.351999999999</v>
      </c>
      <c r="CB45" s="5">
        <f t="shared" si="68"/>
        <v>1648.0580034</v>
      </c>
      <c r="CC45" s="5">
        <f t="shared" si="24"/>
        <v>64952.4100034</v>
      </c>
      <c r="CD45" s="5"/>
      <c r="CE45" s="5">
        <f>(C45+G45+I45)*$CG$7</f>
        <v>14726.975999999999</v>
      </c>
      <c r="CF45" s="5">
        <f t="shared" si="69"/>
        <v>383.40034919999999</v>
      </c>
      <c r="CG45" s="5">
        <f t="shared" si="25"/>
        <v>15110.376349199998</v>
      </c>
      <c r="CH45" s="5"/>
      <c r="CI45" s="5">
        <f>(C45+G45+I45)*$CK$7</f>
        <v>639416.576</v>
      </c>
      <c r="CJ45" s="5">
        <f t="shared" si="70"/>
        <v>16646.4954192</v>
      </c>
      <c r="CK45" s="5">
        <f t="shared" si="3"/>
        <v>656063.07141920005</v>
      </c>
      <c r="CL45" s="5"/>
      <c r="CM45" s="5">
        <f>(C45+G45+I45)*$CO$7</f>
        <v>152.608</v>
      </c>
      <c r="CN45" s="5">
        <f t="shared" si="71"/>
        <v>3.9729786000000002</v>
      </c>
      <c r="CO45" s="5">
        <f t="shared" si="4"/>
        <v>156.58097860000001</v>
      </c>
      <c r="CP45" s="5"/>
      <c r="CQ45" s="5">
        <f>(C45+G45+I45)*$CS$7</f>
        <v>1098.048</v>
      </c>
      <c r="CR45" s="5">
        <f t="shared" si="72"/>
        <v>28.5864516</v>
      </c>
      <c r="CS45" s="5">
        <f t="shared" si="5"/>
        <v>1126.6344515999999</v>
      </c>
      <c r="CT45" s="5"/>
      <c r="CU45" s="5">
        <f>(C45+G45+I45)*$CW$7</f>
        <v>152532.60800000001</v>
      </c>
      <c r="CV45" s="5">
        <f t="shared" si="73"/>
        <v>3971.0158536000004</v>
      </c>
      <c r="CW45" s="5">
        <f t="shared" si="26"/>
        <v>156503.6238536</v>
      </c>
      <c r="CX45" s="5"/>
      <c r="CY45" s="5">
        <f>(C45+G45+I45)*$DA$7</f>
        <v>298.52800000000002</v>
      </c>
      <c r="CZ45" s="5">
        <f t="shared" si="74"/>
        <v>7.7718426000000003</v>
      </c>
      <c r="DA45" s="5">
        <f t="shared" si="27"/>
        <v>306.29984260000003</v>
      </c>
      <c r="DB45" s="5"/>
      <c r="DC45" s="3">
        <f>3470000</f>
        <v>3470000</v>
      </c>
      <c r="DD45" s="3">
        <v>90455</v>
      </c>
      <c r="DE45" s="5">
        <f t="shared" si="28"/>
        <v>3560455</v>
      </c>
      <c r="DF45" s="5"/>
      <c r="DG45" s="5">
        <f>(C45+G45+I45)*$DI$7</f>
        <v>10199.199999999999</v>
      </c>
      <c r="DH45" s="5">
        <f t="shared" si="75"/>
        <v>265.524765</v>
      </c>
      <c r="DI45" s="5">
        <f t="shared" si="29"/>
        <v>10464.724764999999</v>
      </c>
      <c r="DJ45" s="5"/>
      <c r="DK45" s="5"/>
      <c r="DL45" s="5"/>
      <c r="DM45" s="5">
        <f t="shared" si="17"/>
        <v>0</v>
      </c>
      <c r="DN45" s="5"/>
      <c r="DO45" s="5"/>
      <c r="DP45" s="5"/>
      <c r="DQ45" s="5">
        <f t="shared" si="18"/>
        <v>0</v>
      </c>
      <c r="DR45" s="5"/>
      <c r="DS45" s="5"/>
      <c r="DT45" s="5"/>
      <c r="DU45" s="5"/>
      <c r="DV45" s="5"/>
      <c r="DW45" s="5"/>
    </row>
    <row r="46" spans="1:127" x14ac:dyDescent="0.2">
      <c r="A46" s="30">
        <v>11963</v>
      </c>
      <c r="F46" s="3">
        <v>62001</v>
      </c>
      <c r="H46" s="3">
        <v>108430</v>
      </c>
      <c r="L46" s="3">
        <f t="shared" si="53"/>
        <v>170431</v>
      </c>
      <c r="M46" s="3">
        <f t="shared" si="6"/>
        <v>170431</v>
      </c>
      <c r="P46" s="5">
        <v>42132.428240000001</v>
      </c>
      <c r="Q46" s="5">
        <f t="shared" si="1"/>
        <v>42132.428240000001</v>
      </c>
      <c r="S46" s="5"/>
      <c r="T46" s="3">
        <f t="shared" si="7"/>
        <v>128298.57176000001</v>
      </c>
      <c r="U46" s="5">
        <f t="shared" si="8"/>
        <v>128298.57176000001</v>
      </c>
      <c r="W46" s="5"/>
      <c r="X46" s="5">
        <f t="shared" si="54"/>
        <v>32622.846165000003</v>
      </c>
      <c r="Y46" s="5">
        <f t="shared" si="2"/>
        <v>32622.846165000003</v>
      </c>
      <c r="AB46" s="5">
        <f t="shared" si="55"/>
        <v>759.06421499999999</v>
      </c>
      <c r="AC46" s="5">
        <f t="shared" si="9"/>
        <v>759.06421499999999</v>
      </c>
      <c r="AF46" s="5">
        <f t="shared" si="56"/>
        <v>101.03507399999999</v>
      </c>
      <c r="AG46" s="5">
        <f t="shared" si="10"/>
        <v>101.03507399999999</v>
      </c>
      <c r="AJ46" s="5">
        <f t="shared" si="57"/>
        <v>2674.1440320000002</v>
      </c>
      <c r="AK46" s="5">
        <f t="shared" si="11"/>
        <v>2674.1440320000002</v>
      </c>
      <c r="AN46" s="5">
        <f t="shared" si="58"/>
        <v>1052.020389</v>
      </c>
      <c r="AO46" s="5">
        <f t="shared" si="12"/>
        <v>1052.020389</v>
      </c>
      <c r="AR46" s="5">
        <f t="shared" si="59"/>
        <v>382.53019699999999</v>
      </c>
      <c r="AS46" s="5">
        <f t="shared" si="13"/>
        <v>382.53019699999999</v>
      </c>
      <c r="AV46" s="5">
        <f t="shared" si="60"/>
        <v>2780.0801419999998</v>
      </c>
      <c r="AW46" s="5">
        <f t="shared" si="14"/>
        <v>2780.0801419999998</v>
      </c>
      <c r="AY46" s="5"/>
      <c r="AZ46" s="5">
        <f t="shared" si="61"/>
        <v>384.02653100000003</v>
      </c>
      <c r="BA46" s="5">
        <f t="shared" si="15"/>
        <v>384.02653100000003</v>
      </c>
      <c r="BC46" s="5"/>
      <c r="BD46" s="5">
        <f t="shared" si="62"/>
        <v>308.13637399999999</v>
      </c>
      <c r="BE46" s="5">
        <f t="shared" si="16"/>
        <v>308.13637399999999</v>
      </c>
      <c r="BG46" s="5"/>
      <c r="BH46" s="5">
        <f t="shared" si="63"/>
        <v>181.40339</v>
      </c>
      <c r="BI46" s="5">
        <f t="shared" si="19"/>
        <v>181.40339</v>
      </c>
      <c r="BK46" s="5"/>
      <c r="BL46" s="5">
        <f t="shared" si="64"/>
        <v>8944.824419999999</v>
      </c>
      <c r="BM46" s="5">
        <f t="shared" si="20"/>
        <v>8944.824419999999</v>
      </c>
      <c r="BN46" s="5"/>
      <c r="BO46" s="5"/>
      <c r="BP46" s="5">
        <f t="shared" si="65"/>
        <v>94.594331999999994</v>
      </c>
      <c r="BQ46" s="5">
        <f t="shared" si="21"/>
        <v>94.594331999999994</v>
      </c>
      <c r="BR46" s="5"/>
      <c r="BS46" s="5"/>
      <c r="BT46" s="5">
        <f t="shared" si="66"/>
        <v>196.17155600000001</v>
      </c>
      <c r="BU46" s="5">
        <f t="shared" si="22"/>
        <v>196.17155600000001</v>
      </c>
      <c r="BV46" s="5"/>
      <c r="BW46" s="5"/>
      <c r="BX46" s="5">
        <f t="shared" si="67"/>
        <v>92.046227000000002</v>
      </c>
      <c r="BY46" s="5">
        <f t="shared" si="23"/>
        <v>92.046227000000002</v>
      </c>
      <c r="BZ46" s="5"/>
      <c r="CA46" s="5"/>
      <c r="CB46" s="5">
        <f t="shared" si="68"/>
        <v>1128.962317</v>
      </c>
      <c r="CC46" s="5">
        <f t="shared" si="24"/>
        <v>1128.962317</v>
      </c>
      <c r="CD46" s="5"/>
      <c r="CE46" s="5"/>
      <c r="CF46" s="5">
        <f t="shared" si="69"/>
        <v>262.63914599999998</v>
      </c>
      <c r="CG46" s="5">
        <f t="shared" si="25"/>
        <v>262.63914599999998</v>
      </c>
      <c r="CH46" s="5"/>
      <c r="CI46" s="5"/>
      <c r="CJ46" s="5">
        <f t="shared" si="70"/>
        <v>11403.279496000001</v>
      </c>
      <c r="CK46" s="5">
        <f t="shared" si="3"/>
        <v>11403.279496000001</v>
      </c>
      <c r="CL46" s="5"/>
      <c r="CM46" s="5"/>
      <c r="CN46" s="5">
        <f t="shared" si="71"/>
        <v>2.7215929999999999</v>
      </c>
      <c r="CO46" s="5">
        <f t="shared" si="4"/>
        <v>2.7215929999999999</v>
      </c>
      <c r="CP46" s="5"/>
      <c r="CQ46" s="5"/>
      <c r="CR46" s="5">
        <f t="shared" si="72"/>
        <v>19.582457999999999</v>
      </c>
      <c r="CS46" s="5">
        <f t="shared" si="5"/>
        <v>19.582457999999999</v>
      </c>
      <c r="CT46" s="5"/>
      <c r="CU46" s="5"/>
      <c r="CV46" s="5">
        <f t="shared" si="73"/>
        <v>2720.2484680000002</v>
      </c>
      <c r="CW46" s="5">
        <f t="shared" si="26"/>
        <v>2720.2484680000002</v>
      </c>
      <c r="CX46" s="5"/>
      <c r="CY46" s="5"/>
      <c r="CZ46" s="5">
        <f t="shared" si="74"/>
        <v>5.3239130000000001</v>
      </c>
      <c r="DA46" s="5">
        <f t="shared" si="27"/>
        <v>5.3239130000000001</v>
      </c>
      <c r="DB46" s="5"/>
      <c r="DC46" s="3"/>
      <c r="DD46" s="3">
        <v>62001</v>
      </c>
      <c r="DE46" s="5">
        <f t="shared" si="28"/>
        <v>62001</v>
      </c>
      <c r="DF46" s="5"/>
      <c r="DG46" s="5"/>
      <c r="DH46" s="5">
        <f t="shared" si="75"/>
        <v>181.89132499999999</v>
      </c>
      <c r="DI46" s="5">
        <f t="shared" si="29"/>
        <v>181.89132499999999</v>
      </c>
      <c r="DJ46" s="5"/>
      <c r="DK46" s="5"/>
      <c r="DL46" s="5"/>
      <c r="DM46" s="5">
        <f t="shared" si="17"/>
        <v>0</v>
      </c>
      <c r="DN46" s="5"/>
      <c r="DO46" s="5"/>
      <c r="DP46" s="5"/>
      <c r="DQ46" s="5">
        <f t="shared" si="18"/>
        <v>0</v>
      </c>
      <c r="DR46" s="5"/>
      <c r="DS46" s="5"/>
      <c r="DT46" s="5"/>
      <c r="DU46" s="5"/>
      <c r="DV46" s="5"/>
      <c r="DW46" s="5"/>
    </row>
    <row r="47" spans="1:127" x14ac:dyDescent="0.2">
      <c r="A47" s="30">
        <v>12145</v>
      </c>
      <c r="E47" s="3">
        <v>3535000</v>
      </c>
      <c r="F47" s="3">
        <v>62001</v>
      </c>
      <c r="G47" s="3">
        <v>6175000</v>
      </c>
      <c r="H47" s="3">
        <v>108430</v>
      </c>
      <c r="K47" s="3">
        <f>C47+E47+G47+I47</f>
        <v>9710000</v>
      </c>
      <c r="L47" s="3">
        <f t="shared" si="53"/>
        <v>170431</v>
      </c>
      <c r="M47" s="3">
        <f t="shared" si="6"/>
        <v>9880431</v>
      </c>
      <c r="O47" s="5">
        <v>2399407.4000000004</v>
      </c>
      <c r="P47" s="5">
        <v>42132.428240000001</v>
      </c>
      <c r="Q47" s="5">
        <f t="shared" si="1"/>
        <v>2441539.8282400002</v>
      </c>
      <c r="S47" s="5">
        <f>W47+AA47+AE47+AI47+AM47+AQ47+AU47+AY47+BC47+BG47+BK47+BO47+BS47+BW47+CA47+CE47+CI47+CM47+CQ47+CU47+CY47+DC47+DG47+DK47</f>
        <v>7310592.6000000006</v>
      </c>
      <c r="T47" s="3">
        <f t="shared" si="7"/>
        <v>128298.57176000001</v>
      </c>
      <c r="U47" s="5">
        <f t="shared" si="8"/>
        <v>7438891.1717600003</v>
      </c>
      <c r="W47" s="5">
        <f>(C47+G47+I47)*$Y$7</f>
        <v>1857844.4625000001</v>
      </c>
      <c r="X47" s="5">
        <f t="shared" si="54"/>
        <v>32622.846165000003</v>
      </c>
      <c r="Y47" s="5">
        <f t="shared" si="2"/>
        <v>1890467.3086650001</v>
      </c>
      <c r="AA47" s="5">
        <f>(C47+G47+I47)*$AC$7</f>
        <v>43228.087500000001</v>
      </c>
      <c r="AB47" s="5">
        <f t="shared" si="55"/>
        <v>759.06421499999999</v>
      </c>
      <c r="AC47" s="5">
        <f t="shared" si="9"/>
        <v>43987.151715</v>
      </c>
      <c r="AE47" s="5">
        <f>(C47+G47+I47)*$AG$7</f>
        <v>5753.8649999999998</v>
      </c>
      <c r="AF47" s="5">
        <f t="shared" si="56"/>
        <v>101.03507399999999</v>
      </c>
      <c r="AG47" s="5">
        <f t="shared" si="10"/>
        <v>5854.9000740000001</v>
      </c>
      <c r="AI47" s="5">
        <f>(C47+G47+I47)*$AK$7</f>
        <v>152290.32</v>
      </c>
      <c r="AJ47" s="5">
        <f t="shared" si="57"/>
        <v>2674.1440320000002</v>
      </c>
      <c r="AK47" s="5">
        <f t="shared" si="11"/>
        <v>154964.46403200002</v>
      </c>
      <c r="AM47" s="5">
        <f>(C47+G47+I47)*$AO$7</f>
        <v>59911.702500000007</v>
      </c>
      <c r="AN47" s="5">
        <f t="shared" si="58"/>
        <v>1052.020389</v>
      </c>
      <c r="AO47" s="5">
        <f t="shared" si="12"/>
        <v>60963.722889000004</v>
      </c>
      <c r="AQ47" s="5">
        <f>(C47+G47+I47)*$AS$7</f>
        <v>21784.782500000001</v>
      </c>
      <c r="AR47" s="5">
        <f t="shared" si="59"/>
        <v>382.53019699999999</v>
      </c>
      <c r="AS47" s="5">
        <f t="shared" si="13"/>
        <v>22167.312697000001</v>
      </c>
      <c r="AU47" s="5">
        <f>(C47+G47+I47)*$AW$7</f>
        <v>158323.29499999998</v>
      </c>
      <c r="AV47" s="5">
        <f t="shared" si="60"/>
        <v>2780.0801419999998</v>
      </c>
      <c r="AW47" s="5">
        <f t="shared" si="14"/>
        <v>161103.37514199998</v>
      </c>
      <c r="AY47" s="5">
        <f>(C47+G47+I47)*$BA$7</f>
        <v>21869.997500000001</v>
      </c>
      <c r="AZ47" s="5">
        <f t="shared" si="61"/>
        <v>384.02653100000003</v>
      </c>
      <c r="BA47" s="5">
        <f t="shared" si="15"/>
        <v>22254.024031000001</v>
      </c>
      <c r="BC47" s="5">
        <f>(C47+G47+I47)*$BE$7</f>
        <v>17548.114999999998</v>
      </c>
      <c r="BD47" s="5">
        <f t="shared" si="62"/>
        <v>308.13637399999999</v>
      </c>
      <c r="BE47" s="5">
        <f t="shared" si="16"/>
        <v>17856.251373999999</v>
      </c>
      <c r="BG47" s="5">
        <f>(C47+G47+I47)*$BI$7</f>
        <v>10330.775</v>
      </c>
      <c r="BH47" s="5">
        <f t="shared" si="63"/>
        <v>181.40339</v>
      </c>
      <c r="BI47" s="5">
        <f t="shared" si="19"/>
        <v>10512.178389999999</v>
      </c>
      <c r="BK47" s="5">
        <f>(C47+G47+I47)*$BM$7</f>
        <v>509400.45</v>
      </c>
      <c r="BL47" s="5">
        <f t="shared" si="64"/>
        <v>8944.824419999999</v>
      </c>
      <c r="BM47" s="5">
        <f t="shared" si="20"/>
        <v>518345.27442000003</v>
      </c>
      <c r="BN47" s="5"/>
      <c r="BO47" s="5">
        <f>(C47+G47+I47)*$BQ$7</f>
        <v>5387.07</v>
      </c>
      <c r="BP47" s="5">
        <f t="shared" si="65"/>
        <v>94.594331999999994</v>
      </c>
      <c r="BQ47" s="5">
        <f t="shared" si="21"/>
        <v>5481.6643319999994</v>
      </c>
      <c r="BR47" s="5"/>
      <c r="BS47" s="5">
        <f>(C47+G47+I47)*$BU$7</f>
        <v>11171.81</v>
      </c>
      <c r="BT47" s="5">
        <f t="shared" si="66"/>
        <v>196.17155600000001</v>
      </c>
      <c r="BU47" s="5">
        <f t="shared" si="22"/>
        <v>11367.981555999999</v>
      </c>
      <c r="BV47" s="5"/>
      <c r="BW47" s="5">
        <f>(C47+G47+I47)*$BY$7</f>
        <v>5241.9574999999995</v>
      </c>
      <c r="BX47" s="5">
        <f t="shared" si="67"/>
        <v>92.046227000000002</v>
      </c>
      <c r="BY47" s="5">
        <f t="shared" si="23"/>
        <v>5334.0037269999993</v>
      </c>
      <c r="BZ47" s="5"/>
      <c r="CA47" s="5">
        <f>(C47+G47+I47)*$CC$7</f>
        <v>64293.482499999998</v>
      </c>
      <c r="CB47" s="5">
        <f t="shared" si="68"/>
        <v>1128.962317</v>
      </c>
      <c r="CC47" s="5">
        <f t="shared" si="24"/>
        <v>65422.444816999996</v>
      </c>
      <c r="CD47" s="5"/>
      <c r="CE47" s="5">
        <f>(C47+G47+I47)*$CG$7</f>
        <v>14957.084999999999</v>
      </c>
      <c r="CF47" s="5">
        <f t="shared" si="69"/>
        <v>262.63914599999998</v>
      </c>
      <c r="CG47" s="5">
        <f t="shared" si="25"/>
        <v>15219.724145999999</v>
      </c>
      <c r="CH47" s="5"/>
      <c r="CI47" s="5">
        <f>(C47+G47+I47)*$CK$7</f>
        <v>649407.46</v>
      </c>
      <c r="CJ47" s="5">
        <f t="shared" si="70"/>
        <v>11403.279496000001</v>
      </c>
      <c r="CK47" s="5">
        <f t="shared" si="3"/>
        <v>660810.73949599999</v>
      </c>
      <c r="CL47" s="5"/>
      <c r="CM47" s="5">
        <f>(C47+G47+I47)*$CO$7</f>
        <v>154.99250000000001</v>
      </c>
      <c r="CN47" s="5">
        <f t="shared" si="71"/>
        <v>2.7215929999999999</v>
      </c>
      <c r="CO47" s="5">
        <f t="shared" si="4"/>
        <v>157.71409300000002</v>
      </c>
      <c r="CP47" s="5"/>
      <c r="CQ47" s="5">
        <f>(C47+G47+I47)*$CS$7</f>
        <v>1115.2049999999999</v>
      </c>
      <c r="CR47" s="5">
        <f t="shared" si="72"/>
        <v>19.582457999999999</v>
      </c>
      <c r="CS47" s="5">
        <f t="shared" si="5"/>
        <v>1134.787458</v>
      </c>
      <c r="CT47" s="5"/>
      <c r="CU47" s="5">
        <f>(C47+G47+I47)*$CW$7</f>
        <v>154915.93000000002</v>
      </c>
      <c r="CV47" s="5">
        <f t="shared" si="73"/>
        <v>2720.2484680000002</v>
      </c>
      <c r="CW47" s="5">
        <f t="shared" si="26"/>
        <v>157636.17846800003</v>
      </c>
      <c r="CX47" s="5"/>
      <c r="CY47" s="5">
        <f>(C47+G47+I47)*$DA$7</f>
        <v>303.1925</v>
      </c>
      <c r="CZ47" s="5">
        <f t="shared" si="74"/>
        <v>5.3239130000000001</v>
      </c>
      <c r="DA47" s="5">
        <f t="shared" si="27"/>
        <v>308.516413</v>
      </c>
      <c r="DB47" s="5"/>
      <c r="DC47" s="3">
        <f>3535000</f>
        <v>3535000</v>
      </c>
      <c r="DD47" s="3">
        <v>62001</v>
      </c>
      <c r="DE47" s="5">
        <f t="shared" si="28"/>
        <v>3597001</v>
      </c>
      <c r="DF47" s="5"/>
      <c r="DG47" s="5">
        <f>(C47+G47+I47)*$DI$7</f>
        <v>10358.5625</v>
      </c>
      <c r="DH47" s="5">
        <f t="shared" si="75"/>
        <v>181.89132499999999</v>
      </c>
      <c r="DI47" s="5">
        <f t="shared" si="29"/>
        <v>10540.453825000001</v>
      </c>
      <c r="DJ47" s="5"/>
      <c r="DK47" s="5"/>
      <c r="DL47" s="5"/>
      <c r="DM47" s="5">
        <f t="shared" si="17"/>
        <v>0</v>
      </c>
      <c r="DN47" s="5"/>
      <c r="DO47" s="5"/>
      <c r="DP47" s="5"/>
      <c r="DQ47" s="5">
        <f t="shared" si="18"/>
        <v>0</v>
      </c>
      <c r="DR47" s="5"/>
      <c r="DS47" s="5"/>
      <c r="DT47" s="5"/>
      <c r="DU47" s="5"/>
      <c r="DV47" s="5"/>
      <c r="DW47" s="5"/>
    </row>
    <row r="48" spans="1:127" x14ac:dyDescent="0.2">
      <c r="A48" s="30">
        <v>12328</v>
      </c>
      <c r="F48" s="3">
        <v>32131</v>
      </c>
      <c r="H48" s="3">
        <v>56251</v>
      </c>
      <c r="L48" s="3">
        <f t="shared" si="53"/>
        <v>88382</v>
      </c>
      <c r="M48" s="3">
        <f t="shared" si="6"/>
        <v>88382</v>
      </c>
      <c r="P48" s="5">
        <v>21857.338567999999</v>
      </c>
      <c r="Q48" s="5">
        <f t="shared" si="1"/>
        <v>21857.338567999999</v>
      </c>
      <c r="S48" s="5"/>
      <c r="T48" s="3">
        <f t="shared" si="7"/>
        <v>66524.661431999994</v>
      </c>
      <c r="U48" s="5">
        <f t="shared" si="8"/>
        <v>66524.661431999994</v>
      </c>
      <c r="W48" s="5"/>
      <c r="X48" s="5">
        <f t="shared" si="54"/>
        <v>16923.985240500002</v>
      </c>
      <c r="Y48" s="5">
        <f t="shared" si="2"/>
        <v>16923.985240500002</v>
      </c>
      <c r="AB48" s="5">
        <f t="shared" si="55"/>
        <v>393.78512549999999</v>
      </c>
      <c r="AC48" s="5">
        <f t="shared" si="9"/>
        <v>393.78512549999999</v>
      </c>
      <c r="AF48" s="5">
        <f t="shared" si="56"/>
        <v>52.414681799999997</v>
      </c>
      <c r="AG48" s="5">
        <f t="shared" si="10"/>
        <v>52.414681799999997</v>
      </c>
      <c r="AJ48" s="5">
        <f t="shared" si="57"/>
        <v>1387.2846624000001</v>
      </c>
      <c r="AK48" s="5">
        <f t="shared" si="11"/>
        <v>1387.2846624000001</v>
      </c>
      <c r="AN48" s="5">
        <f t="shared" si="58"/>
        <v>545.76407730000005</v>
      </c>
      <c r="AO48" s="5">
        <f t="shared" si="12"/>
        <v>545.76407730000005</v>
      </c>
      <c r="AR48" s="5">
        <f t="shared" si="59"/>
        <v>198.4479029</v>
      </c>
      <c r="AS48" s="5">
        <f t="shared" si="13"/>
        <v>198.4479029</v>
      </c>
      <c r="AV48" s="5">
        <f t="shared" si="60"/>
        <v>1442.2418894</v>
      </c>
      <c r="AW48" s="5">
        <f t="shared" si="14"/>
        <v>1442.2418894</v>
      </c>
      <c r="AY48" s="5"/>
      <c r="AZ48" s="5">
        <f t="shared" si="61"/>
        <v>199.22416670000001</v>
      </c>
      <c r="BA48" s="5">
        <f t="shared" si="15"/>
        <v>199.22416670000001</v>
      </c>
      <c r="BC48" s="5"/>
      <c r="BD48" s="5">
        <f t="shared" si="62"/>
        <v>159.85409179999999</v>
      </c>
      <c r="BE48" s="5">
        <f t="shared" si="16"/>
        <v>159.85409179999999</v>
      </c>
      <c r="BG48" s="5"/>
      <c r="BH48" s="5">
        <f t="shared" si="63"/>
        <v>94.107923</v>
      </c>
      <c r="BI48" s="5">
        <f t="shared" si="19"/>
        <v>94.107923</v>
      </c>
      <c r="BK48" s="5"/>
      <c r="BL48" s="5">
        <f t="shared" si="64"/>
        <v>4640.3699939999997</v>
      </c>
      <c r="BM48" s="5">
        <f t="shared" si="20"/>
        <v>4640.3699939999997</v>
      </c>
      <c r="BN48" s="5"/>
      <c r="BO48" s="5"/>
      <c r="BP48" s="5">
        <f t="shared" si="65"/>
        <v>49.073372399999997</v>
      </c>
      <c r="BQ48" s="5">
        <f t="shared" si="21"/>
        <v>49.073372399999997</v>
      </c>
      <c r="BR48" s="5"/>
      <c r="BS48" s="5"/>
      <c r="BT48" s="5">
        <f t="shared" si="66"/>
        <v>101.7693092</v>
      </c>
      <c r="BU48" s="5">
        <f t="shared" si="22"/>
        <v>101.7693092</v>
      </c>
      <c r="BV48" s="5"/>
      <c r="BW48" s="5"/>
      <c r="BX48" s="5">
        <f t="shared" si="67"/>
        <v>47.751473900000001</v>
      </c>
      <c r="BY48" s="5">
        <f t="shared" si="23"/>
        <v>47.751473900000001</v>
      </c>
      <c r="BZ48" s="5"/>
      <c r="CA48" s="5"/>
      <c r="CB48" s="5">
        <f t="shared" si="68"/>
        <v>585.67978689999995</v>
      </c>
      <c r="CC48" s="5">
        <f t="shared" si="24"/>
        <v>585.67978689999995</v>
      </c>
      <c r="CD48" s="5"/>
      <c r="CE48" s="5"/>
      <c r="CF48" s="5">
        <f t="shared" si="69"/>
        <v>136.25117219999998</v>
      </c>
      <c r="CG48" s="5">
        <f t="shared" si="25"/>
        <v>136.25117219999998</v>
      </c>
      <c r="CH48" s="5"/>
      <c r="CI48" s="5"/>
      <c r="CJ48" s="5">
        <f t="shared" si="70"/>
        <v>5915.7601672000001</v>
      </c>
      <c r="CK48" s="5">
        <f t="shared" si="3"/>
        <v>5915.7601672000001</v>
      </c>
      <c r="CL48" s="5"/>
      <c r="CM48" s="5"/>
      <c r="CN48" s="5">
        <f t="shared" si="71"/>
        <v>1.4119001</v>
      </c>
      <c r="CO48" s="5">
        <f t="shared" si="4"/>
        <v>1.4119001</v>
      </c>
      <c r="CP48" s="5"/>
      <c r="CQ48" s="5"/>
      <c r="CR48" s="5">
        <f t="shared" si="72"/>
        <v>10.1589306</v>
      </c>
      <c r="CS48" s="5">
        <f t="shared" si="5"/>
        <v>10.1589306</v>
      </c>
      <c r="CT48" s="5"/>
      <c r="CU48" s="5"/>
      <c r="CV48" s="5">
        <f t="shared" si="73"/>
        <v>1411.2025876</v>
      </c>
      <c r="CW48" s="5">
        <f t="shared" si="26"/>
        <v>1411.2025876</v>
      </c>
      <c r="CX48" s="5"/>
      <c r="CY48" s="5"/>
      <c r="CZ48" s="5">
        <f t="shared" si="74"/>
        <v>2.7619240999999999</v>
      </c>
      <c r="DA48" s="5">
        <f t="shared" si="27"/>
        <v>2.7619240999999999</v>
      </c>
      <c r="DB48" s="5"/>
      <c r="DC48" s="3"/>
      <c r="DD48" s="3">
        <v>32131</v>
      </c>
      <c r="DE48" s="5">
        <f t="shared" si="28"/>
        <v>32131</v>
      </c>
      <c r="DF48" s="5"/>
      <c r="DG48" s="5"/>
      <c r="DH48" s="5">
        <f t="shared" si="75"/>
        <v>94.3610525</v>
      </c>
      <c r="DI48" s="5">
        <f t="shared" si="29"/>
        <v>94.3610525</v>
      </c>
      <c r="DJ48" s="5"/>
      <c r="DK48" s="5"/>
      <c r="DL48" s="5"/>
      <c r="DM48" s="5">
        <f t="shared" si="17"/>
        <v>0</v>
      </c>
      <c r="DN48" s="5"/>
      <c r="DO48" s="5"/>
      <c r="DP48" s="5"/>
      <c r="DQ48" s="5">
        <f t="shared" si="18"/>
        <v>0</v>
      </c>
      <c r="DR48" s="5"/>
      <c r="DS48" s="5"/>
      <c r="DT48" s="5"/>
      <c r="DU48" s="5"/>
      <c r="DV48" s="5"/>
      <c r="DW48" s="5"/>
    </row>
    <row r="49" spans="1:127" x14ac:dyDescent="0.2">
      <c r="A49" s="30">
        <v>12510</v>
      </c>
      <c r="E49" s="3">
        <v>3590000</v>
      </c>
      <c r="F49" s="3">
        <v>32131</v>
      </c>
      <c r="G49" s="3">
        <v>6285000</v>
      </c>
      <c r="H49" s="3">
        <v>56251</v>
      </c>
      <c r="K49" s="3">
        <f>C49+E49+G49+I49</f>
        <v>9875000</v>
      </c>
      <c r="L49" s="3">
        <f t="shared" si="53"/>
        <v>88382</v>
      </c>
      <c r="M49" s="3">
        <f t="shared" si="6"/>
        <v>9963382</v>
      </c>
      <c r="O49" s="5">
        <v>2442149.8800000004</v>
      </c>
      <c r="P49" s="5">
        <v>21857.338567999999</v>
      </c>
      <c r="Q49" s="5">
        <f t="shared" si="1"/>
        <v>2464007.2185680005</v>
      </c>
      <c r="S49" s="5">
        <f>W49+AA49+AE49+AI49+AM49+AQ49+AU49+AY49+BC49+BG49+BK49+BO49+BS49+BW49+CA49+CE49+CI49+CM49+CQ49+CU49+CY49+DC49+DG49+DK49</f>
        <v>7432850.120000001</v>
      </c>
      <c r="T49" s="3">
        <f>X49+AB49+AF49+AJ49+AN49+AR49+AV49+AZ49+BD49+BH49+BL49+BP49+BT49+BX49+CB49+CF49+CJ49+CN49+CR49+CV49+CZ49+DD49+DH49+DL49</f>
        <v>66524.661431999994</v>
      </c>
      <c r="U49" s="5">
        <f t="shared" si="8"/>
        <v>7499374.7814320009</v>
      </c>
      <c r="W49" s="5">
        <f>(C49+G49+I49)*$Y$7</f>
        <v>1890939.6675</v>
      </c>
      <c r="X49" s="5">
        <f t="shared" si="54"/>
        <v>16923.985240500002</v>
      </c>
      <c r="Y49" s="5">
        <f t="shared" si="2"/>
        <v>1907863.6527404999</v>
      </c>
      <c r="AA49" s="5">
        <f>(C49+G49+I49)*$AC$7</f>
        <v>43998.142500000002</v>
      </c>
      <c r="AB49" s="5">
        <f t="shared" si="55"/>
        <v>393.78512549999999</v>
      </c>
      <c r="AC49" s="5">
        <f t="shared" si="9"/>
        <v>44391.9276255</v>
      </c>
      <c r="AE49" s="5">
        <f>(C49+G49+I49)*$AG$7</f>
        <v>5856.3630000000003</v>
      </c>
      <c r="AF49" s="5">
        <f t="shared" si="56"/>
        <v>52.414681799999997</v>
      </c>
      <c r="AG49" s="5">
        <f t="shared" si="10"/>
        <v>5908.7776818000002</v>
      </c>
      <c r="AI49" s="5">
        <f>(C49+G49+I49)*$AK$7</f>
        <v>155003.18400000001</v>
      </c>
      <c r="AJ49" s="5">
        <f t="shared" si="57"/>
        <v>1387.2846624000001</v>
      </c>
      <c r="AK49" s="5">
        <f t="shared" si="11"/>
        <v>156390.4686624</v>
      </c>
      <c r="AM49" s="5">
        <f>(C49+G49+I49)*$AO$7</f>
        <v>60978.955500000004</v>
      </c>
      <c r="AN49" s="5">
        <f t="shared" si="58"/>
        <v>545.76407730000005</v>
      </c>
      <c r="AO49" s="5">
        <f t="shared" si="12"/>
        <v>61524.719577300006</v>
      </c>
      <c r="AQ49" s="5">
        <f>(C49+G49+I49)*$AS$7</f>
        <v>22172.851500000001</v>
      </c>
      <c r="AR49" s="5">
        <f t="shared" si="59"/>
        <v>198.4479029</v>
      </c>
      <c r="AS49" s="5">
        <f t="shared" si="13"/>
        <v>22371.2994029</v>
      </c>
      <c r="AU49" s="5">
        <f>(C49+G49+I49)*$AW$7</f>
        <v>161143.62899999999</v>
      </c>
      <c r="AV49" s="5">
        <f t="shared" si="60"/>
        <v>1442.2418894</v>
      </c>
      <c r="AW49" s="5">
        <f t="shared" si="14"/>
        <v>162585.87088939999</v>
      </c>
      <c r="AY49" s="5">
        <f>(C49+G49+I49)*$BA$7</f>
        <v>22259.584500000001</v>
      </c>
      <c r="AZ49" s="5">
        <f t="shared" si="61"/>
        <v>199.22416670000001</v>
      </c>
      <c r="BA49" s="5">
        <f t="shared" si="15"/>
        <v>22458.808666700003</v>
      </c>
      <c r="BC49" s="5">
        <f>(C49+G49+I49)*$BE$7</f>
        <v>17860.713</v>
      </c>
      <c r="BD49" s="5">
        <f t="shared" si="62"/>
        <v>159.85409179999999</v>
      </c>
      <c r="BE49" s="5">
        <f t="shared" si="16"/>
        <v>18020.5670918</v>
      </c>
      <c r="BG49" s="5">
        <f>(C49+G49+I49)*$BI$7</f>
        <v>10514.805</v>
      </c>
      <c r="BH49" s="5">
        <f t="shared" si="63"/>
        <v>94.107923</v>
      </c>
      <c r="BI49" s="5">
        <f t="shared" si="19"/>
        <v>10608.912923</v>
      </c>
      <c r="BK49" s="5">
        <f>(C49+G49+I49)*$BM$7</f>
        <v>518474.79</v>
      </c>
      <c r="BL49" s="5">
        <f t="shared" si="64"/>
        <v>4640.3699939999997</v>
      </c>
      <c r="BM49" s="5">
        <f t="shared" si="20"/>
        <v>523115.15999399999</v>
      </c>
      <c r="BN49" s="5"/>
      <c r="BO49" s="5">
        <f>(C49+G49+I49)*$BQ$7</f>
        <v>5483.0339999999997</v>
      </c>
      <c r="BP49" s="5">
        <f t="shared" si="65"/>
        <v>49.073372399999997</v>
      </c>
      <c r="BQ49" s="5">
        <f t="shared" si="21"/>
        <v>5532.1073723999998</v>
      </c>
      <c r="BR49" s="5"/>
      <c r="BS49" s="5">
        <f>(C49+G49+I49)*$BU$7</f>
        <v>11370.822</v>
      </c>
      <c r="BT49" s="5">
        <f t="shared" si="66"/>
        <v>101.7693092</v>
      </c>
      <c r="BU49" s="5">
        <f t="shared" si="22"/>
        <v>11472.591309200001</v>
      </c>
      <c r="BV49" s="5"/>
      <c r="BW49" s="5">
        <f>(C49+G49+I49)*$BY$7</f>
        <v>5335.3364999999994</v>
      </c>
      <c r="BX49" s="5">
        <f t="shared" si="67"/>
        <v>47.751473900000001</v>
      </c>
      <c r="BY49" s="5">
        <f t="shared" si="23"/>
        <v>5383.0879738999993</v>
      </c>
      <c r="BZ49" s="5"/>
      <c r="CA49" s="5">
        <f>(C49+G49+I49)*$CC$7</f>
        <v>65438.791499999999</v>
      </c>
      <c r="CB49" s="5">
        <f t="shared" si="68"/>
        <v>585.67978689999995</v>
      </c>
      <c r="CC49" s="5">
        <f t="shared" si="24"/>
        <v>66024.471286899992</v>
      </c>
      <c r="CD49" s="5"/>
      <c r="CE49" s="5">
        <f>(C49+G49+I49)*$CG$7</f>
        <v>15223.526999999998</v>
      </c>
      <c r="CF49" s="5">
        <f t="shared" si="69"/>
        <v>136.25117219999998</v>
      </c>
      <c r="CG49" s="5">
        <f t="shared" si="25"/>
        <v>15359.778172199998</v>
      </c>
      <c r="CH49" s="5"/>
      <c r="CI49" s="5">
        <f>(C49+G49+I49)*$CK$7</f>
        <v>660975.85200000007</v>
      </c>
      <c r="CJ49" s="5">
        <f t="shared" si="70"/>
        <v>5915.7601672000001</v>
      </c>
      <c r="CK49" s="5">
        <f t="shared" si="3"/>
        <v>666891.61216720007</v>
      </c>
      <c r="CL49" s="5"/>
      <c r="CM49" s="5">
        <f>(C49+G49+I49)*$CO$7</f>
        <v>157.7535</v>
      </c>
      <c r="CN49" s="5">
        <f t="shared" si="71"/>
        <v>1.4119001</v>
      </c>
      <c r="CO49" s="5">
        <f t="shared" si="4"/>
        <v>159.1654001</v>
      </c>
      <c r="CP49" s="5"/>
      <c r="CQ49" s="5">
        <f>(C49+G49+I49)*$CS$7</f>
        <v>1135.0709999999999</v>
      </c>
      <c r="CR49" s="5">
        <f t="shared" si="72"/>
        <v>10.1589306</v>
      </c>
      <c r="CS49" s="5">
        <f t="shared" si="5"/>
        <v>1145.2299306</v>
      </c>
      <c r="CT49" s="5"/>
      <c r="CU49" s="5">
        <f>(C49+G49+I49)*$CW$7</f>
        <v>157675.56600000002</v>
      </c>
      <c r="CV49" s="5">
        <f t="shared" si="73"/>
        <v>1411.2025876</v>
      </c>
      <c r="CW49" s="5">
        <f t="shared" si="26"/>
        <v>159086.76858760003</v>
      </c>
      <c r="CX49" s="5"/>
      <c r="CY49" s="5">
        <f>(C49+G49+I49)*$DA$7</f>
        <v>308.59350000000001</v>
      </c>
      <c r="CZ49" s="5">
        <f t="shared" si="74"/>
        <v>2.7619240999999999</v>
      </c>
      <c r="DA49" s="5">
        <f t="shared" si="27"/>
        <v>311.35542409999999</v>
      </c>
      <c r="DB49" s="5"/>
      <c r="DC49" s="3">
        <f>3590000</f>
        <v>3590000</v>
      </c>
      <c r="DD49" s="3">
        <v>32131</v>
      </c>
      <c r="DE49" s="5">
        <f t="shared" si="28"/>
        <v>3622131</v>
      </c>
      <c r="DF49" s="5"/>
      <c r="DG49" s="5">
        <f>(C49+G49+I49)*$DI$7</f>
        <v>10543.0875</v>
      </c>
      <c r="DH49" s="5">
        <f t="shared" si="75"/>
        <v>94.3610525</v>
      </c>
      <c r="DI49" s="5">
        <f t="shared" si="29"/>
        <v>10637.4485525</v>
      </c>
      <c r="DJ49" s="5"/>
      <c r="DK49" s="5"/>
      <c r="DL49" s="5"/>
      <c r="DM49" s="5">
        <f t="shared" si="17"/>
        <v>0</v>
      </c>
      <c r="DN49" s="5"/>
      <c r="DO49" s="5"/>
      <c r="DP49" s="5"/>
      <c r="DQ49" s="5">
        <f t="shared" si="18"/>
        <v>0</v>
      </c>
      <c r="DR49" s="5"/>
      <c r="DS49" s="5"/>
      <c r="DT49" s="5"/>
      <c r="DU49" s="5"/>
      <c r="DV49" s="5"/>
      <c r="DW49" s="5"/>
    </row>
    <row r="50" spans="1:127" x14ac:dyDescent="0.2">
      <c r="S50" s="5"/>
      <c r="T50" s="3"/>
      <c r="U50" s="5"/>
      <c r="W50" s="5"/>
      <c r="X50" s="5"/>
      <c r="Y50" s="5"/>
      <c r="AY50" s="5"/>
      <c r="AZ50" s="5"/>
      <c r="BA50" s="5"/>
      <c r="BC50" s="5"/>
      <c r="BD50" s="5"/>
      <c r="BE50" s="5"/>
      <c r="BG50" s="5"/>
      <c r="BH50" s="5"/>
      <c r="BI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</row>
    <row r="51" spans="1:127" ht="13.5" thickBot="1" x14ac:dyDescent="0.25">
      <c r="A51" s="32" t="s">
        <v>10</v>
      </c>
      <c r="C51" s="33">
        <f t="shared" ref="C51:M51" si="76">SUM(C9:C50)</f>
        <v>54730000</v>
      </c>
      <c r="D51" s="33">
        <f t="shared" si="76"/>
        <v>42834697</v>
      </c>
      <c r="E51" s="33">
        <f t="shared" si="76"/>
        <v>22825000</v>
      </c>
      <c r="F51" s="33">
        <f t="shared" si="76"/>
        <v>3581623</v>
      </c>
      <c r="G51" s="33">
        <f t="shared" si="76"/>
        <v>39945000</v>
      </c>
      <c r="H51" s="33">
        <f t="shared" si="76"/>
        <v>6268517</v>
      </c>
      <c r="I51" s="33">
        <f t="shared" si="76"/>
        <v>28975000</v>
      </c>
      <c r="J51" s="33">
        <f t="shared" si="76"/>
        <v>3848278</v>
      </c>
      <c r="K51" s="33">
        <f t="shared" si="76"/>
        <v>146475000</v>
      </c>
      <c r="L51" s="33">
        <f t="shared" si="76"/>
        <v>56533115</v>
      </c>
      <c r="M51" s="33">
        <f t="shared" si="76"/>
        <v>203008115</v>
      </c>
      <c r="O51" s="33">
        <f>SUM(O9:O50)</f>
        <v>44909198.560000002</v>
      </c>
      <c r="P51" s="33">
        <f>SUM(P9:P50)</f>
        <v>16432879.693159997</v>
      </c>
      <c r="Q51" s="33">
        <f>SUM(Q9:Q50)</f>
        <v>61342078.25316</v>
      </c>
      <c r="S51" s="33">
        <f>SUM(S9:S50)</f>
        <v>101565816.6078375</v>
      </c>
      <c r="T51" s="33">
        <f>SUM(T9:T50)</f>
        <v>40100245.565984339</v>
      </c>
      <c r="U51" s="33">
        <f>SUM(U9:U50)</f>
        <v>141666062.17382187</v>
      </c>
      <c r="W51" s="33">
        <f>SUM(W9:W50)</f>
        <v>34207793.864999995</v>
      </c>
      <c r="X51" s="33">
        <f>SUM(X9:X50)</f>
        <v>14264989.692160001</v>
      </c>
      <c r="Y51" s="33">
        <f>SUM(Y9:Y50)</f>
        <v>48472783.557160012</v>
      </c>
      <c r="AA51" s="33">
        <f>SUM(AA9:AA50)</f>
        <v>775080.1875</v>
      </c>
      <c r="AB51" s="33">
        <f>SUM(AB9:AB50)</f>
        <v>301706.49531000014</v>
      </c>
      <c r="AC51" s="33">
        <f>SUM(AC9:AC50)</f>
        <v>1076786.6828099999</v>
      </c>
      <c r="AE51" s="33">
        <f>SUM(AE9:AE50)</f>
        <v>102641.141</v>
      </c>
      <c r="AF51" s="33">
        <f>SUM(AF9:AF50)</f>
        <v>37440.61791600001</v>
      </c>
      <c r="AG51" s="33">
        <f>SUM(AG9:AG50)</f>
        <v>140081.75891600002</v>
      </c>
      <c r="AI51" s="33">
        <f>SUM(AI9:AI50)</f>
        <v>2763647.2401233478</v>
      </c>
      <c r="AJ51" s="33">
        <f>SUM(AJ9:AJ50)</f>
        <v>1094569.529088787</v>
      </c>
      <c r="AK51" s="33">
        <f>SUM(AK9:AK50)</f>
        <v>3858216.7692121342</v>
      </c>
      <c r="AM51" s="33">
        <f>SUM(AM9:AM50)</f>
        <v>1104776.6172141496</v>
      </c>
      <c r="AN51" s="33">
        <f>SUM(AN9:AN50)</f>
        <v>465287.99469455483</v>
      </c>
      <c r="AO51" s="33">
        <f>SUM(AO9:AO50)</f>
        <v>1570064.6119087043</v>
      </c>
      <c r="AQ51" s="33">
        <f>SUM(AQ9:AQ50)</f>
        <v>401712.36049999995</v>
      </c>
      <c r="AR51" s="33">
        <f>SUM(AR9:AR50)</f>
        <v>169182.69139800002</v>
      </c>
      <c r="AS51" s="33">
        <f>SUM(AS9:AS50)</f>
        <v>570895.05189800006</v>
      </c>
      <c r="AU51" s="33">
        <f>SUM(AU9:AU50)</f>
        <v>2919493.4180000005</v>
      </c>
      <c r="AV51" s="33">
        <f>SUM(AV9:AV50)</f>
        <v>1229569.4232654998</v>
      </c>
      <c r="AW51" s="33">
        <f>SUM(AW9:AW50)</f>
        <v>4149062.8412655005</v>
      </c>
      <c r="AY51" s="33">
        <f>SUM(AY9:AY50)</f>
        <v>400519.13150000002</v>
      </c>
      <c r="AZ51" s="33">
        <f>SUM(AZ9:AZ50)</f>
        <v>161474.51584149996</v>
      </c>
      <c r="BA51" s="33">
        <f>SUM(BA9:BA50)</f>
        <v>561993.64734150004</v>
      </c>
      <c r="BC51" s="33">
        <f>SUM(BC9:BC50)</f>
        <v>323590.071</v>
      </c>
      <c r="BD51" s="33">
        <f>SUM(BD9:BD50)</f>
        <v>136284.17686599997</v>
      </c>
      <c r="BE51" s="33">
        <f>SUM(BE9:BE50)</f>
        <v>459874.24786599993</v>
      </c>
      <c r="BG51" s="33">
        <f>SUM(BG9:BG50)</f>
        <v>190500.20750000002</v>
      </c>
      <c r="BH51" s="33">
        <f>SUM(BH9:BH50)</f>
        <v>75842.127172500041</v>
      </c>
      <c r="BI51" s="33">
        <f>SUM(BI9:BI50)</f>
        <v>266342.33467249997</v>
      </c>
      <c r="BK51" s="33">
        <f>SUM(BK9:BK50)</f>
        <v>9133280.2699999996</v>
      </c>
      <c r="BL51" s="33">
        <f>SUM(BL9:BL50)</f>
        <v>3528523.9723924999</v>
      </c>
      <c r="BM51" s="33">
        <f>SUM(BM9:BM50)</f>
        <v>12661804.242392503</v>
      </c>
      <c r="BN51" s="5"/>
      <c r="BO51" s="33">
        <f>SUM(BO9:BO50)</f>
        <v>99074.525499999974</v>
      </c>
      <c r="BP51" s="33">
        <f>SUM(BP9:BP50)</f>
        <v>41275.501512999996</v>
      </c>
      <c r="BQ51" s="33">
        <f>SUM(BQ9:BQ50)</f>
        <v>140350.02701299996</v>
      </c>
      <c r="BR51" s="5"/>
      <c r="BS51" s="33">
        <f>SUM(BS9:BS50)</f>
        <v>206010.71149999998</v>
      </c>
      <c r="BT51" s="33">
        <f>SUM(BT9:BT50)</f>
        <v>82017.809141499994</v>
      </c>
      <c r="BU51" s="33">
        <f>SUM(BU9:BU50)</f>
        <v>288028.52064150001</v>
      </c>
      <c r="BV51" s="5"/>
      <c r="BW51" s="33">
        <f>SUM(BW9:BW50)</f>
        <v>96665.032999999996</v>
      </c>
      <c r="BX51" s="33">
        <f>SUM(BX9:BX50)</f>
        <v>38879.946443000008</v>
      </c>
      <c r="BY51" s="33">
        <f>SUM(BY9:BY50)</f>
        <v>135544.97944299996</v>
      </c>
      <c r="BZ51" s="5"/>
      <c r="CA51" s="33">
        <f>SUM(CA9:CA50)</f>
        <v>1185573.983</v>
      </c>
      <c r="CB51" s="33">
        <f>SUM(CB9:CB50)</f>
        <v>474299.08665300003</v>
      </c>
      <c r="CC51" s="33">
        <f>SUM(CC9:CC50)</f>
        <v>1659873.0696529998</v>
      </c>
      <c r="CD51" s="5"/>
      <c r="CE51" s="33">
        <f>SUM(CE9:CE50)</f>
        <v>275199.47149999993</v>
      </c>
      <c r="CF51" s="33">
        <f>SUM(CF9:CF50)</f>
        <v>113157.18910149999</v>
      </c>
      <c r="CG51" s="33">
        <f>SUM(CG9:CG50)</f>
        <v>388356.66060150001</v>
      </c>
      <c r="CH51" s="5"/>
      <c r="CI51" s="33">
        <f>SUM(CI9:CI50)</f>
        <v>11955763.134000001</v>
      </c>
      <c r="CJ51" s="33">
        <f>SUM(CJ9:CJ50)</f>
        <v>4967147.4011890013</v>
      </c>
      <c r="CK51" s="33">
        <f>SUM(CK9:CK50)</f>
        <v>16922910.535188999</v>
      </c>
      <c r="CL51" s="5"/>
      <c r="CM51" s="33">
        <f>SUM(CM9:CM50)</f>
        <v>2857.2369999999996</v>
      </c>
      <c r="CN51" s="33">
        <f>SUM(CN9:CN50)</f>
        <v>1176.9106744999997</v>
      </c>
      <c r="CO51" s="33">
        <f>SUM(CO9:CO50)</f>
        <v>4034.1476745</v>
      </c>
      <c r="CP51" s="5"/>
      <c r="CQ51" s="33">
        <f>SUM(CQ9:CQ50)</f>
        <v>19895.319500000001</v>
      </c>
      <c r="CR51" s="33">
        <f>SUM(CR9:CR50)</f>
        <v>7256.9345345000011</v>
      </c>
      <c r="CS51" s="33">
        <f>SUM(CS9:CS50)</f>
        <v>27152.254034499998</v>
      </c>
      <c r="CT51" s="5"/>
      <c r="CU51" s="33">
        <f>SUM(CU9:CU50)</f>
        <v>2822481.9470000002</v>
      </c>
      <c r="CV51" s="33">
        <f>SUM(CV9:CV50)</f>
        <v>1122651.8984745</v>
      </c>
      <c r="CW51" s="33">
        <f>SUM(CW9:CW50)</f>
        <v>3945133.8454745011</v>
      </c>
      <c r="CX51" s="5"/>
      <c r="CY51" s="33">
        <f>SUM(CY9:CY50)</f>
        <v>5593.9970000000003</v>
      </c>
      <c r="CZ51" s="33">
        <f>SUM(CZ9:CZ50)</f>
        <v>2356.2834545000005</v>
      </c>
      <c r="DA51" s="33">
        <f>SUM(DA9:DA50)</f>
        <v>7950.2804544999999</v>
      </c>
      <c r="DB51" s="5"/>
      <c r="DC51" s="33">
        <f>SUM(DC9:DC50)</f>
        <v>27819204.074500002</v>
      </c>
      <c r="DD51" s="33">
        <f>SUM(DD9:DD50)</f>
        <v>9603363.1703125015</v>
      </c>
      <c r="DE51" s="33">
        <f>SUM(DE9:DE50)</f>
        <v>37422567.244812503</v>
      </c>
      <c r="DF51" s="5"/>
      <c r="DG51" s="33">
        <f>SUM(DG9:DG50)</f>
        <v>191015.16500000001</v>
      </c>
      <c r="DH51" s="33">
        <f>SUM(DH9:DH50)</f>
        <v>80449.820949999965</v>
      </c>
      <c r="DI51" s="33">
        <f>SUM(DI9:DI50)</f>
        <v>271464.98595</v>
      </c>
      <c r="DJ51" s="5"/>
      <c r="DK51" s="33">
        <f>SUM(DK9:DK50)</f>
        <v>4563447.5</v>
      </c>
      <c r="DL51" s="33">
        <f>SUM(DL9:DL50)</f>
        <v>2101342.3774374998</v>
      </c>
      <c r="DM51" s="33">
        <f>SUM(DM9:DM50)</f>
        <v>6664789.8774374994</v>
      </c>
      <c r="DN51" s="5"/>
      <c r="DO51" s="33">
        <f>SUM(DO9:DO50)</f>
        <v>1299827</v>
      </c>
      <c r="DP51" s="33">
        <f>SUM(DP9:DP50)</f>
        <v>-962990</v>
      </c>
      <c r="DQ51" s="33">
        <f>SUM(DQ9:DQ50)</f>
        <v>336837</v>
      </c>
      <c r="DR51" s="5"/>
      <c r="DS51" s="5"/>
      <c r="DT51" s="5"/>
      <c r="DU51" s="5"/>
      <c r="DV51" s="5"/>
      <c r="DW51" s="5"/>
    </row>
    <row r="52" spans="1:127" ht="13.5" thickTop="1" x14ac:dyDescent="0.2">
      <c r="W52" s="5"/>
      <c r="X52" s="5"/>
      <c r="Y52" s="5"/>
      <c r="AY52" s="5"/>
      <c r="AZ52" s="5"/>
      <c r="BA52" s="5"/>
      <c r="BC52" s="5"/>
      <c r="BD52" s="5"/>
      <c r="BE52" s="5"/>
      <c r="BG52" s="5"/>
      <c r="BH52" s="5"/>
      <c r="BI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</row>
    <row r="53" spans="1:127" x14ac:dyDescent="0.2">
      <c r="S53" s="5"/>
      <c r="T53" s="5"/>
      <c r="U53" s="5"/>
      <c r="W53" s="5"/>
      <c r="X53" s="5"/>
      <c r="Y53" s="5"/>
      <c r="AY53" s="5"/>
      <c r="AZ53" s="5"/>
      <c r="BA53" s="5"/>
      <c r="BC53" s="5"/>
      <c r="BD53" s="5"/>
      <c r="BE53" s="5"/>
      <c r="BG53" s="5"/>
      <c r="BH53" s="5"/>
      <c r="BI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</row>
    <row r="54" spans="1:127" x14ac:dyDescent="0.2">
      <c r="S54" s="5"/>
      <c r="T54" s="5"/>
      <c r="U54" s="5"/>
      <c r="W54" s="5"/>
      <c r="X54" s="5"/>
      <c r="Y54" s="5"/>
      <c r="AY54" s="5"/>
      <c r="AZ54" s="5"/>
      <c r="BA54" s="5"/>
      <c r="BC54" s="5"/>
      <c r="BD54" s="5"/>
      <c r="BE54" s="5"/>
      <c r="BG54" s="5"/>
      <c r="BH54" s="5"/>
      <c r="BI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</row>
    <row r="55" spans="1:127" x14ac:dyDescent="0.2">
      <c r="W55" s="5"/>
      <c r="X55" s="5"/>
      <c r="Y55" s="5"/>
      <c r="AY55" s="5"/>
      <c r="AZ55" s="5"/>
      <c r="BA55" s="5"/>
      <c r="BC55" s="5"/>
      <c r="BD55" s="5"/>
      <c r="BE55" s="5"/>
      <c r="BG55" s="5"/>
      <c r="BH55" s="5"/>
      <c r="BI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</row>
    <row r="56" spans="1:127" x14ac:dyDescent="0.2">
      <c r="W56" s="5"/>
      <c r="X56" s="5"/>
      <c r="Y56" s="5"/>
      <c r="AY56" s="5"/>
      <c r="AZ56" s="5"/>
      <c r="BA56" s="5"/>
      <c r="BC56" s="5"/>
      <c r="BD56" s="5"/>
      <c r="BE56" s="5"/>
      <c r="BG56" s="5"/>
      <c r="BH56" s="5"/>
      <c r="BI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</row>
    <row r="57" spans="1:127" x14ac:dyDescent="0.2">
      <c r="W57" s="5"/>
      <c r="X57" s="5"/>
      <c r="Y57" s="5"/>
      <c r="AY57" s="5"/>
      <c r="AZ57" s="5"/>
      <c r="BA57" s="5"/>
      <c r="BC57" s="5"/>
      <c r="BD57" s="5"/>
      <c r="BE57" s="5"/>
      <c r="BG57" s="5"/>
      <c r="BH57" s="5"/>
      <c r="BI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</row>
    <row r="58" spans="1:127" x14ac:dyDescent="0.2">
      <c r="W58" s="5"/>
      <c r="X58" s="5"/>
      <c r="Y58" s="5"/>
      <c r="AY58" s="5"/>
      <c r="AZ58" s="5"/>
      <c r="BA58" s="5"/>
      <c r="BC58" s="5"/>
      <c r="BD58" s="5"/>
      <c r="BE58" s="5"/>
      <c r="BG58" s="5"/>
      <c r="BH58" s="5"/>
      <c r="BI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</row>
    <row r="59" spans="1:127" x14ac:dyDescent="0.2">
      <c r="A59"/>
      <c r="W59" s="5"/>
      <c r="X59" s="5"/>
      <c r="Y59" s="5"/>
      <c r="AY59" s="5"/>
      <c r="AZ59" s="5"/>
      <c r="BA59" s="5"/>
      <c r="BC59" s="5"/>
      <c r="BD59" s="5"/>
      <c r="BE59" s="5"/>
      <c r="BG59" s="5"/>
      <c r="BH59" s="5"/>
      <c r="BI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</row>
    <row r="60" spans="1:127" x14ac:dyDescent="0.2">
      <c r="A60"/>
      <c r="W60" s="5"/>
      <c r="X60" s="5"/>
      <c r="Y60" s="5"/>
      <c r="AY60" s="5"/>
      <c r="AZ60" s="5"/>
      <c r="BA60" s="5"/>
      <c r="BC60" s="5"/>
      <c r="BD60" s="5"/>
      <c r="BE60" s="5"/>
      <c r="BG60" s="5"/>
      <c r="BH60" s="5"/>
      <c r="BI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</row>
    <row r="61" spans="1:127" x14ac:dyDescent="0.2">
      <c r="A61"/>
      <c r="W61" s="5"/>
      <c r="X61" s="5"/>
      <c r="Y61" s="5"/>
      <c r="AY61" s="5"/>
      <c r="AZ61" s="5"/>
      <c r="BA61" s="5"/>
      <c r="BC61" s="5"/>
      <c r="BD61" s="5"/>
      <c r="BE61" s="5"/>
      <c r="BG61" s="5"/>
      <c r="BH61" s="5"/>
      <c r="BI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</row>
    <row r="62" spans="1:127" x14ac:dyDescent="0.2">
      <c r="A62"/>
      <c r="W62" s="5"/>
      <c r="X62" s="5"/>
      <c r="Y62" s="5"/>
      <c r="AY62" s="5"/>
      <c r="AZ62" s="5"/>
      <c r="BA62" s="5"/>
      <c r="BC62" s="5"/>
      <c r="BD62" s="5"/>
      <c r="BE62" s="5"/>
      <c r="BG62" s="5"/>
      <c r="BH62" s="5"/>
      <c r="BI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</row>
    <row r="63" spans="1:127" x14ac:dyDescent="0.2">
      <c r="A63"/>
      <c r="W63" s="5"/>
      <c r="X63" s="5"/>
      <c r="Y63" s="5"/>
      <c r="AY63" s="5"/>
      <c r="AZ63" s="5"/>
      <c r="BA63" s="5"/>
      <c r="BC63" s="5"/>
      <c r="BD63" s="5"/>
      <c r="BE63" s="5"/>
      <c r="BG63" s="5"/>
      <c r="BH63" s="5"/>
      <c r="BI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</row>
    <row r="64" spans="1:127" x14ac:dyDescent="0.2">
      <c r="A64"/>
      <c r="O64"/>
      <c r="P64"/>
      <c r="Q64"/>
      <c r="W64" s="5"/>
      <c r="X64" s="5"/>
      <c r="Y64" s="5"/>
      <c r="AY64" s="5"/>
      <c r="AZ64" s="5"/>
      <c r="BA64" s="5"/>
      <c r="BC64" s="5"/>
      <c r="BD64" s="5"/>
      <c r="BE64" s="5"/>
      <c r="BG64" s="5"/>
      <c r="BH64" s="5"/>
      <c r="BI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</row>
    <row r="65" spans="1:127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V65"/>
      <c r="W65" s="5"/>
      <c r="X65" s="5"/>
      <c r="Y65" s="5"/>
      <c r="AY65" s="5"/>
      <c r="AZ65" s="5"/>
      <c r="BA65" s="5"/>
      <c r="BC65" s="5"/>
      <c r="BD65" s="5"/>
      <c r="BE65" s="5"/>
      <c r="BG65" s="5"/>
      <c r="BH65" s="5"/>
      <c r="BI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</row>
    <row r="66" spans="1:127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V66"/>
      <c r="W66" s="5"/>
      <c r="X66" s="5"/>
      <c r="Y66" s="5"/>
      <c r="AY66" s="5"/>
      <c r="AZ66" s="5"/>
      <c r="BA66" s="5"/>
      <c r="BC66" s="5"/>
      <c r="BD66" s="5"/>
      <c r="BE66" s="5"/>
      <c r="BG66" s="5"/>
      <c r="BH66" s="5"/>
      <c r="BI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</row>
    <row r="67" spans="1:127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V67"/>
      <c r="W67" s="5"/>
      <c r="X67" s="5"/>
      <c r="Y67" s="5"/>
      <c r="AY67" s="5"/>
      <c r="AZ67" s="5"/>
      <c r="BA67" s="5"/>
      <c r="BC67" s="5"/>
      <c r="BD67" s="5"/>
      <c r="BE67" s="5"/>
      <c r="BG67" s="5"/>
      <c r="BH67" s="5"/>
      <c r="BI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</row>
    <row r="68" spans="1:127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V68"/>
      <c r="W68" s="5"/>
      <c r="X68" s="5"/>
      <c r="Y68" s="5"/>
      <c r="AY68" s="5"/>
      <c r="AZ68" s="5"/>
      <c r="BA68" s="5"/>
      <c r="BC68" s="5"/>
      <c r="BD68" s="5"/>
      <c r="BE68" s="5"/>
      <c r="BG68" s="5"/>
      <c r="BH68" s="5"/>
      <c r="BI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</row>
    <row r="69" spans="1:127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V69"/>
      <c r="W69" s="5"/>
      <c r="X69" s="5"/>
      <c r="Y69" s="5"/>
      <c r="AY69" s="5"/>
      <c r="AZ69" s="5"/>
      <c r="BA69" s="5"/>
      <c r="BC69" s="5"/>
      <c r="BD69" s="5"/>
      <c r="BE69" s="5"/>
      <c r="BG69" s="5"/>
      <c r="BH69" s="5"/>
      <c r="BI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</row>
    <row r="70" spans="1:127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V70"/>
      <c r="W70" s="5"/>
      <c r="X70" s="5"/>
      <c r="Y70" s="5"/>
      <c r="AY70" s="5"/>
      <c r="AZ70" s="5"/>
      <c r="BA70" s="5"/>
      <c r="BC70" s="5"/>
      <c r="BD70" s="5"/>
      <c r="BE70" s="5"/>
      <c r="BG70" s="5"/>
      <c r="BH70" s="5"/>
      <c r="BI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</row>
    <row r="71" spans="1:127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V71"/>
      <c r="W71" s="5"/>
      <c r="X71" s="5"/>
      <c r="Y71" s="5"/>
      <c r="AY71" s="5"/>
      <c r="AZ71" s="5"/>
      <c r="BA71" s="5"/>
      <c r="BC71" s="5"/>
      <c r="BD71" s="5"/>
      <c r="BE71" s="5"/>
      <c r="BG71" s="5"/>
      <c r="BH71" s="5"/>
      <c r="BI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</row>
    <row r="72" spans="1:127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V72"/>
      <c r="W72" s="5"/>
      <c r="X72" s="5"/>
      <c r="Y72" s="5"/>
      <c r="AY72" s="5"/>
      <c r="AZ72" s="5"/>
      <c r="BA72" s="5"/>
      <c r="BC72" s="5"/>
      <c r="BD72" s="5"/>
      <c r="BE72" s="5"/>
      <c r="BG72" s="5"/>
      <c r="BH72" s="5"/>
      <c r="BI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</row>
    <row r="73" spans="1:127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V73"/>
      <c r="W73" s="5"/>
      <c r="X73" s="5"/>
      <c r="Y73" s="5"/>
      <c r="AY73" s="5"/>
      <c r="AZ73" s="5"/>
      <c r="BA73" s="5"/>
      <c r="BC73" s="5"/>
      <c r="BD73" s="5"/>
      <c r="BE73" s="5"/>
      <c r="BG73" s="5"/>
      <c r="BH73" s="5"/>
      <c r="BI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</row>
    <row r="74" spans="1:127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V74"/>
      <c r="W74" s="5"/>
      <c r="X74" s="5"/>
      <c r="Y74" s="5"/>
      <c r="AY74" s="5"/>
      <c r="AZ74" s="5"/>
      <c r="BA74" s="5"/>
      <c r="BC74" s="5"/>
      <c r="BD74" s="5"/>
      <c r="BE74" s="5"/>
      <c r="BG74" s="5"/>
      <c r="BH74" s="5"/>
      <c r="BI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</row>
    <row r="75" spans="1:127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V75"/>
      <c r="W75" s="5"/>
      <c r="X75" s="5"/>
      <c r="Y75" s="5"/>
      <c r="AY75" s="5"/>
      <c r="AZ75" s="5"/>
      <c r="BA75" s="5"/>
      <c r="BC75" s="5"/>
      <c r="BD75" s="5"/>
      <c r="BE75" s="5"/>
      <c r="BG75" s="5"/>
      <c r="BH75" s="5"/>
      <c r="BI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</row>
    <row r="76" spans="1:127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V76"/>
      <c r="W76" s="5"/>
      <c r="X76" s="5"/>
      <c r="Y76" s="5"/>
      <c r="AY76" s="5"/>
      <c r="AZ76" s="5"/>
      <c r="BA76" s="5"/>
      <c r="BC76" s="5"/>
      <c r="BD76" s="5"/>
      <c r="BE76" s="5"/>
      <c r="BG76" s="5"/>
      <c r="BH76" s="5"/>
      <c r="BI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</row>
    <row r="77" spans="1:127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V77"/>
      <c r="W77" s="5"/>
      <c r="X77" s="5"/>
      <c r="Y77" s="5"/>
      <c r="AY77" s="5"/>
      <c r="AZ77" s="5"/>
      <c r="BA77" s="5"/>
      <c r="BC77" s="5"/>
      <c r="BD77" s="5"/>
      <c r="BE77" s="5"/>
      <c r="BG77" s="5"/>
      <c r="BH77" s="5"/>
      <c r="BI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</row>
    <row r="78" spans="1:127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V78"/>
      <c r="W78" s="5"/>
      <c r="X78" s="5"/>
      <c r="Y78" s="5"/>
      <c r="AY78" s="5"/>
      <c r="AZ78" s="5"/>
      <c r="BA78" s="5"/>
      <c r="BC78" s="5"/>
      <c r="BD78" s="5"/>
      <c r="BE78" s="5"/>
      <c r="BG78" s="5"/>
      <c r="BH78" s="5"/>
      <c r="BI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</row>
    <row r="79" spans="1:127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V79"/>
      <c r="W79" s="5"/>
      <c r="X79" s="5"/>
      <c r="Y79" s="5"/>
      <c r="AY79" s="5"/>
      <c r="AZ79" s="5"/>
      <c r="BA79" s="5"/>
      <c r="BC79" s="5"/>
      <c r="BD79" s="5"/>
      <c r="BE79" s="5"/>
      <c r="BG79" s="5"/>
      <c r="BH79" s="5"/>
      <c r="BI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</row>
    <row r="80" spans="1:127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V80"/>
      <c r="W80" s="5"/>
      <c r="X80" s="5"/>
      <c r="Y80" s="5"/>
      <c r="AY80" s="5"/>
      <c r="AZ80" s="5"/>
      <c r="BA80" s="5"/>
      <c r="BC80" s="5"/>
      <c r="BD80" s="5"/>
      <c r="BE80" s="5"/>
      <c r="BG80" s="5"/>
      <c r="BH80" s="5"/>
      <c r="BI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</row>
    <row r="81" spans="1:127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V81"/>
      <c r="W81" s="5"/>
      <c r="X81" s="5"/>
      <c r="Y81" s="5"/>
      <c r="AY81" s="5"/>
      <c r="AZ81" s="5"/>
      <c r="BA81" s="5"/>
      <c r="BC81" s="5"/>
      <c r="BD81" s="5"/>
      <c r="BE81" s="5"/>
      <c r="BG81" s="5"/>
      <c r="BH81" s="5"/>
      <c r="BI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</row>
    <row r="82" spans="1:127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V82"/>
      <c r="W82" s="5"/>
      <c r="X82" s="5"/>
      <c r="Y82" s="5"/>
      <c r="AY82" s="5"/>
      <c r="AZ82" s="5"/>
      <c r="BA82" s="5"/>
      <c r="BC82" s="5"/>
      <c r="BD82" s="5"/>
      <c r="BE82" s="5"/>
      <c r="BG82" s="5"/>
      <c r="BH82" s="5"/>
      <c r="BI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</row>
    <row r="83" spans="1:127" x14ac:dyDescent="0.2">
      <c r="A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V83"/>
      <c r="W83" s="5"/>
      <c r="X83" s="5"/>
      <c r="Y83" s="5"/>
      <c r="AY83" s="5"/>
      <c r="AZ83" s="5"/>
      <c r="BA83" s="5"/>
      <c r="BC83" s="5"/>
      <c r="BD83" s="5"/>
      <c r="BE83" s="5"/>
      <c r="BG83" s="5"/>
      <c r="BH83" s="5"/>
      <c r="BI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</row>
    <row r="84" spans="1:127" x14ac:dyDescent="0.2">
      <c r="A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V84"/>
      <c r="W84" s="5"/>
      <c r="X84" s="5"/>
      <c r="Y84" s="5"/>
      <c r="AY84" s="5"/>
      <c r="AZ84" s="5"/>
      <c r="BA84" s="5"/>
      <c r="BC84" s="5"/>
      <c r="BD84" s="5"/>
      <c r="BE84" s="5"/>
      <c r="BG84" s="5"/>
      <c r="BH84" s="5"/>
      <c r="BI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</row>
    <row r="85" spans="1:127" x14ac:dyDescent="0.2">
      <c r="A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V85"/>
      <c r="W85" s="5"/>
      <c r="X85" s="5"/>
      <c r="Y85" s="5"/>
      <c r="AY85" s="5"/>
      <c r="AZ85" s="5"/>
      <c r="BA85" s="5"/>
      <c r="BC85" s="5"/>
      <c r="BD85" s="5"/>
      <c r="BE85" s="5"/>
      <c r="BG85" s="5"/>
      <c r="BH85" s="5"/>
      <c r="BI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</row>
    <row r="86" spans="1:127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V86"/>
      <c r="W86" s="5"/>
      <c r="X86" s="5"/>
      <c r="Y86" s="5"/>
      <c r="AY86" s="5"/>
      <c r="AZ86" s="5"/>
      <c r="BA86" s="5"/>
      <c r="BC86" s="5"/>
      <c r="BD86" s="5"/>
      <c r="BE86" s="5"/>
      <c r="BG86" s="5"/>
      <c r="BH86" s="5"/>
      <c r="BI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</row>
    <row r="87" spans="1:127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V87"/>
      <c r="W87" s="5"/>
      <c r="X87" s="5"/>
      <c r="Y87" s="5"/>
      <c r="AY87" s="5"/>
      <c r="AZ87" s="5"/>
      <c r="BA87" s="5"/>
      <c r="BC87" s="5"/>
      <c r="BD87" s="5"/>
      <c r="BE87" s="5"/>
      <c r="BG87" s="5"/>
      <c r="BH87" s="5"/>
      <c r="BI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</row>
    <row r="88" spans="1:127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V88"/>
      <c r="W88" s="5"/>
      <c r="X88" s="5"/>
      <c r="Y88" s="5"/>
      <c r="AY88" s="5"/>
      <c r="AZ88" s="5"/>
      <c r="BA88" s="5"/>
      <c r="BC88" s="5"/>
      <c r="BD88" s="5"/>
      <c r="BE88" s="5"/>
      <c r="BG88" s="5"/>
      <c r="BH88" s="5"/>
      <c r="BI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</row>
    <row r="89" spans="1:127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V89"/>
      <c r="W89" s="5"/>
      <c r="X89" s="5"/>
      <c r="Y89" s="5"/>
      <c r="AY89" s="5"/>
      <c r="AZ89" s="5"/>
      <c r="BA89" s="5"/>
      <c r="BC89" s="5"/>
      <c r="BD89" s="5"/>
      <c r="BE89" s="5"/>
      <c r="BG89" s="5"/>
      <c r="BH89" s="5"/>
      <c r="BI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</row>
    <row r="90" spans="1:127" x14ac:dyDescent="0.2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V90"/>
      <c r="W90" s="5"/>
      <c r="X90" s="5"/>
      <c r="Y90" s="5"/>
      <c r="AY90" s="5"/>
      <c r="AZ90" s="5"/>
      <c r="BA90" s="5"/>
      <c r="BC90" s="5"/>
      <c r="BD90" s="5"/>
      <c r="BE90" s="5"/>
      <c r="BG90" s="5"/>
      <c r="BH90" s="5"/>
      <c r="BI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</row>
    <row r="91" spans="1:127" x14ac:dyDescent="0.2">
      <c r="C91"/>
      <c r="D91"/>
      <c r="E91"/>
      <c r="F91"/>
      <c r="G91"/>
      <c r="H91"/>
      <c r="I91"/>
      <c r="J91"/>
      <c r="K91"/>
      <c r="L91"/>
      <c r="M91"/>
      <c r="N91"/>
      <c r="R91"/>
      <c r="V91"/>
      <c r="W91" s="5"/>
      <c r="X91" s="5"/>
      <c r="Y91" s="5"/>
      <c r="AY91" s="5"/>
      <c r="AZ91" s="5"/>
      <c r="BA91" s="5"/>
      <c r="BC91" s="5"/>
      <c r="BD91" s="5"/>
      <c r="BE91" s="5"/>
      <c r="BG91" s="5"/>
      <c r="BH91" s="5"/>
      <c r="BI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</row>
    <row r="92" spans="1:127" x14ac:dyDescent="0.2">
      <c r="W92" s="5"/>
      <c r="X92" s="5"/>
      <c r="Y92" s="5"/>
      <c r="AY92" s="5"/>
      <c r="AZ92" s="5"/>
      <c r="BA92" s="5"/>
      <c r="BC92" s="5"/>
      <c r="BD92" s="5"/>
      <c r="BE92" s="5"/>
      <c r="BG92" s="5"/>
      <c r="BH92" s="5"/>
      <c r="BI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</row>
    <row r="93" spans="1:127" x14ac:dyDescent="0.2">
      <c r="W93" s="5"/>
      <c r="X93" s="5"/>
      <c r="Y93" s="5"/>
      <c r="AY93" s="5"/>
      <c r="AZ93" s="5"/>
      <c r="BA93" s="5"/>
      <c r="BC93" s="5"/>
      <c r="BD93" s="5"/>
      <c r="BE93" s="5"/>
      <c r="BG93" s="5"/>
      <c r="BH93" s="5"/>
      <c r="BI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</row>
    <row r="94" spans="1:127" x14ac:dyDescent="0.2">
      <c r="W94" s="5"/>
      <c r="X94" s="5"/>
      <c r="Y94" s="5"/>
      <c r="AY94" s="5"/>
      <c r="AZ94" s="5"/>
      <c r="BA94" s="5"/>
      <c r="BC94" s="5"/>
      <c r="BD94" s="5"/>
      <c r="BE94" s="5"/>
      <c r="BG94" s="5"/>
      <c r="BH94" s="5"/>
      <c r="BI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</row>
    <row r="95" spans="1:127" x14ac:dyDescent="0.2">
      <c r="W95" s="5"/>
      <c r="X95" s="5"/>
      <c r="Y95" s="5"/>
      <c r="AY95" s="5"/>
      <c r="AZ95" s="5"/>
      <c r="BA95" s="5"/>
      <c r="BC95" s="5"/>
      <c r="BD95" s="5"/>
      <c r="BE95" s="5"/>
      <c r="BG95" s="5"/>
      <c r="BH95" s="5"/>
      <c r="BI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</row>
    <row r="96" spans="1:127" x14ac:dyDescent="0.2">
      <c r="W96" s="5"/>
      <c r="X96" s="5"/>
      <c r="Y96" s="5"/>
      <c r="AY96" s="5"/>
      <c r="AZ96" s="5"/>
      <c r="BA96" s="5"/>
      <c r="BC96" s="5"/>
      <c r="BD96" s="5"/>
      <c r="BE96" s="5"/>
      <c r="BG96" s="5"/>
      <c r="BH96" s="5"/>
      <c r="BI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</row>
    <row r="97" spans="23:127" x14ac:dyDescent="0.2">
      <c r="W97" s="5"/>
      <c r="X97" s="5"/>
      <c r="Y97" s="5"/>
      <c r="AY97" s="5"/>
      <c r="AZ97" s="5"/>
      <c r="BA97" s="5"/>
      <c r="BC97" s="5"/>
      <c r="BD97" s="5"/>
      <c r="BE97" s="5"/>
      <c r="BG97" s="5"/>
      <c r="BH97" s="5"/>
      <c r="BI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</row>
    <row r="98" spans="23:127" x14ac:dyDescent="0.2">
      <c r="W98" s="5"/>
      <c r="X98" s="5"/>
      <c r="Y98" s="5"/>
      <c r="AY98" s="5"/>
      <c r="AZ98" s="5"/>
      <c r="BA98" s="5"/>
      <c r="BC98" s="5"/>
      <c r="BD98" s="5"/>
      <c r="BE98" s="5"/>
      <c r="BG98" s="5"/>
      <c r="BH98" s="5"/>
      <c r="BI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</row>
    <row r="99" spans="23:127" x14ac:dyDescent="0.2">
      <c r="W99" s="5"/>
      <c r="X99" s="5"/>
      <c r="Y99" s="5"/>
      <c r="AY99" s="5"/>
      <c r="AZ99" s="5"/>
      <c r="BA99" s="5"/>
      <c r="BC99" s="5"/>
      <c r="BD99" s="5"/>
      <c r="BE99" s="5"/>
      <c r="BG99" s="5"/>
      <c r="BH99" s="5"/>
      <c r="BI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</row>
    <row r="100" spans="23:127" x14ac:dyDescent="0.2">
      <c r="W100" s="5"/>
      <c r="X100" s="5"/>
      <c r="Y100" s="5"/>
      <c r="AY100" s="5"/>
      <c r="AZ100" s="5"/>
      <c r="BA100" s="5"/>
      <c r="BC100" s="5"/>
      <c r="BD100" s="5"/>
      <c r="BE100" s="5"/>
      <c r="BG100" s="5"/>
      <c r="BH100" s="5"/>
      <c r="BI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</row>
    <row r="101" spans="23:127" x14ac:dyDescent="0.2">
      <c r="W101" s="5"/>
      <c r="X101" s="5"/>
      <c r="Y101" s="5"/>
      <c r="AY101" s="5"/>
      <c r="AZ101" s="5"/>
      <c r="BA101" s="5"/>
      <c r="BC101" s="5"/>
      <c r="BD101" s="5"/>
      <c r="BE101" s="5"/>
      <c r="BG101" s="5"/>
      <c r="BH101" s="5"/>
      <c r="BI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</row>
    <row r="102" spans="23:127" x14ac:dyDescent="0.2">
      <c r="W102" s="5"/>
      <c r="X102" s="5"/>
      <c r="Y102" s="5"/>
      <c r="AY102" s="5"/>
      <c r="AZ102" s="5"/>
      <c r="BA102" s="5"/>
      <c r="BC102" s="5"/>
      <c r="BD102" s="5"/>
      <c r="BE102" s="5"/>
      <c r="BG102" s="5"/>
      <c r="BH102" s="5"/>
      <c r="BI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</row>
    <row r="103" spans="23:127" x14ac:dyDescent="0.2">
      <c r="W103" s="5"/>
      <c r="X103" s="5"/>
      <c r="Y103" s="5"/>
      <c r="AY103" s="5"/>
      <c r="AZ103" s="5"/>
      <c r="BA103" s="5"/>
      <c r="BC103" s="5"/>
      <c r="BD103" s="5"/>
      <c r="BE103" s="5"/>
      <c r="BG103" s="5"/>
      <c r="BH103" s="5"/>
      <c r="BI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</row>
    <row r="104" spans="23:127" x14ac:dyDescent="0.2">
      <c r="W104" s="5"/>
      <c r="X104" s="5"/>
      <c r="Y104" s="5"/>
      <c r="AY104" s="5"/>
      <c r="AZ104" s="5"/>
      <c r="BA104" s="5"/>
      <c r="BC104" s="5"/>
      <c r="BD104" s="5"/>
      <c r="BE104" s="5"/>
      <c r="BG104" s="5"/>
      <c r="BH104" s="5"/>
      <c r="BI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</row>
    <row r="105" spans="23:127" x14ac:dyDescent="0.2">
      <c r="W105" s="5"/>
      <c r="X105" s="5"/>
      <c r="Y105" s="5"/>
      <c r="AY105" s="5"/>
      <c r="AZ105" s="5"/>
      <c r="BA105" s="5"/>
      <c r="BC105" s="5"/>
      <c r="BD105" s="5"/>
      <c r="BE105" s="5"/>
      <c r="BG105" s="5"/>
      <c r="BH105" s="5"/>
      <c r="BI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</row>
    <row r="106" spans="23:127" x14ac:dyDescent="0.2">
      <c r="W106" s="5"/>
      <c r="X106" s="5"/>
      <c r="Y106" s="5"/>
      <c r="AY106" s="5"/>
      <c r="AZ106" s="5"/>
      <c r="BA106" s="5"/>
      <c r="BC106" s="5"/>
      <c r="BD106" s="5"/>
      <c r="BE106" s="5"/>
      <c r="BG106" s="5"/>
      <c r="BH106" s="5"/>
      <c r="BI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</row>
    <row r="107" spans="23:127" x14ac:dyDescent="0.2">
      <c r="W107" s="5"/>
      <c r="X107" s="5"/>
      <c r="Y107" s="5"/>
      <c r="AY107" s="5"/>
      <c r="AZ107" s="5"/>
      <c r="BA107" s="5"/>
      <c r="BC107" s="5"/>
      <c r="BD107" s="5"/>
      <c r="BE107" s="5"/>
      <c r="BG107" s="5"/>
      <c r="BH107" s="5"/>
      <c r="BI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</row>
    <row r="108" spans="23:127" x14ac:dyDescent="0.2">
      <c r="W108" s="5"/>
      <c r="X108" s="5"/>
      <c r="Y108" s="5"/>
      <c r="AY108" s="5"/>
      <c r="AZ108" s="5"/>
      <c r="BA108" s="5"/>
      <c r="BC108" s="5"/>
      <c r="BD108" s="5"/>
      <c r="BE108" s="5"/>
      <c r="BG108" s="5"/>
      <c r="BH108" s="5"/>
      <c r="BI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</row>
    <row r="109" spans="23:127" x14ac:dyDescent="0.2">
      <c r="W109" s="5"/>
      <c r="X109" s="5"/>
      <c r="Y109" s="5"/>
      <c r="AY109" s="5"/>
      <c r="AZ109" s="5"/>
      <c r="BA109" s="5"/>
      <c r="BC109" s="5"/>
      <c r="BD109" s="5"/>
      <c r="BE109" s="5"/>
      <c r="BG109" s="5"/>
      <c r="BH109" s="5"/>
      <c r="BI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</row>
    <row r="110" spans="23:127" x14ac:dyDescent="0.2">
      <c r="W110" s="5"/>
      <c r="X110" s="5"/>
      <c r="Y110" s="5"/>
      <c r="AY110" s="5"/>
      <c r="AZ110" s="5"/>
      <c r="BA110" s="5"/>
      <c r="BC110" s="5"/>
      <c r="BD110" s="5"/>
      <c r="BE110" s="5"/>
      <c r="BG110" s="5"/>
      <c r="BH110" s="5"/>
      <c r="BI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</row>
    <row r="111" spans="23:127" x14ac:dyDescent="0.2">
      <c r="W111" s="5"/>
      <c r="X111" s="5"/>
      <c r="Y111" s="5"/>
      <c r="AY111" s="5"/>
      <c r="AZ111" s="5"/>
      <c r="BA111" s="5"/>
      <c r="BC111" s="5"/>
      <c r="BD111" s="5"/>
      <c r="BE111" s="5"/>
      <c r="BG111" s="5"/>
      <c r="BH111" s="5"/>
      <c r="BI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</row>
    <row r="112" spans="23:127" x14ac:dyDescent="0.2">
      <c r="W112" s="5"/>
      <c r="X112" s="5"/>
      <c r="Y112" s="5"/>
      <c r="AY112" s="5"/>
      <c r="AZ112" s="5"/>
      <c r="BA112" s="5"/>
      <c r="BC112" s="5"/>
      <c r="BD112" s="5"/>
      <c r="BE112" s="5"/>
      <c r="BG112" s="5"/>
      <c r="BH112" s="5"/>
      <c r="BI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</row>
    <row r="113" spans="23:127" x14ac:dyDescent="0.2">
      <c r="W113" s="5"/>
      <c r="X113" s="5"/>
      <c r="Y113" s="5"/>
      <c r="AY113" s="5"/>
      <c r="AZ113" s="5"/>
      <c r="BA113" s="5"/>
      <c r="BC113" s="5"/>
      <c r="BD113" s="5"/>
      <c r="BE113" s="5"/>
      <c r="BG113" s="5"/>
      <c r="BH113" s="5"/>
      <c r="BI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</row>
    <row r="114" spans="23:127" x14ac:dyDescent="0.2">
      <c r="W114" s="5"/>
      <c r="X114" s="5"/>
      <c r="Y114" s="5"/>
      <c r="AY114" s="5"/>
      <c r="AZ114" s="5"/>
      <c r="BA114" s="5"/>
      <c r="BC114" s="5"/>
      <c r="BD114" s="5"/>
      <c r="BE114" s="5"/>
      <c r="BG114" s="5"/>
      <c r="BH114" s="5"/>
      <c r="BI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</row>
    <row r="115" spans="23:127" x14ac:dyDescent="0.2">
      <c r="W115" s="5"/>
      <c r="X115" s="5"/>
      <c r="Y115" s="5"/>
      <c r="AY115" s="5"/>
      <c r="AZ115" s="5"/>
      <c r="BA115" s="5"/>
      <c r="BC115" s="5"/>
      <c r="BD115" s="5"/>
      <c r="BE115" s="5"/>
      <c r="BG115" s="5"/>
      <c r="BH115" s="5"/>
      <c r="BI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</row>
    <row r="116" spans="23:127" x14ac:dyDescent="0.2">
      <c r="W116" s="5"/>
      <c r="X116" s="5"/>
      <c r="Y116" s="5"/>
      <c r="AY116" s="5"/>
      <c r="AZ116" s="5"/>
      <c r="BA116" s="5"/>
      <c r="BC116" s="5"/>
      <c r="BD116" s="5"/>
      <c r="BE116" s="5"/>
      <c r="BG116" s="5"/>
      <c r="BH116" s="5"/>
      <c r="BI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</row>
    <row r="117" spans="23:127" x14ac:dyDescent="0.2">
      <c r="W117" s="5"/>
      <c r="X117" s="5"/>
      <c r="Y117" s="5"/>
      <c r="AY117" s="5"/>
      <c r="AZ117" s="5"/>
      <c r="BA117" s="5"/>
      <c r="BC117" s="5"/>
      <c r="BD117" s="5"/>
      <c r="BE117" s="5"/>
      <c r="BG117" s="5"/>
      <c r="BH117" s="5"/>
      <c r="BI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</row>
    <row r="118" spans="23:127" x14ac:dyDescent="0.2">
      <c r="W118" s="5"/>
      <c r="X118" s="5"/>
      <c r="Y118" s="5"/>
      <c r="AY118" s="5"/>
      <c r="AZ118" s="5"/>
      <c r="BA118" s="5"/>
      <c r="BC118" s="5"/>
      <c r="BD118" s="5"/>
      <c r="BE118" s="5"/>
      <c r="BG118" s="5"/>
      <c r="BH118" s="5"/>
      <c r="BI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</row>
    <row r="119" spans="23:127" x14ac:dyDescent="0.2">
      <c r="W119" s="5"/>
      <c r="X119" s="5"/>
      <c r="Y119" s="5"/>
      <c r="AY119" s="5"/>
      <c r="AZ119" s="5"/>
      <c r="BA119" s="5"/>
      <c r="BC119" s="5"/>
      <c r="BD119" s="5"/>
      <c r="BE119" s="5"/>
      <c r="BG119" s="5"/>
      <c r="BH119" s="5"/>
      <c r="BI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</row>
    <row r="120" spans="23:127" x14ac:dyDescent="0.2">
      <c r="W120" s="5"/>
      <c r="X120" s="5"/>
      <c r="Y120" s="5"/>
      <c r="AY120" s="5"/>
      <c r="AZ120" s="5"/>
      <c r="BA120" s="5"/>
      <c r="BC120" s="5"/>
      <c r="BD120" s="5"/>
      <c r="BE120" s="5"/>
      <c r="BG120" s="5"/>
      <c r="BH120" s="5"/>
      <c r="BI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</row>
    <row r="121" spans="23:127" x14ac:dyDescent="0.2">
      <c r="W121" s="5"/>
      <c r="X121" s="5"/>
      <c r="Y121" s="5"/>
      <c r="AY121" s="5"/>
      <c r="AZ121" s="5"/>
      <c r="BA121" s="5"/>
      <c r="BC121" s="5"/>
      <c r="BD121" s="5"/>
      <c r="BE121" s="5"/>
      <c r="BG121" s="5"/>
      <c r="BH121" s="5"/>
      <c r="BI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</row>
    <row r="122" spans="23:127" x14ac:dyDescent="0.2">
      <c r="W122" s="5"/>
      <c r="X122" s="5"/>
      <c r="Y122" s="5"/>
      <c r="AY122" s="5"/>
      <c r="AZ122" s="5"/>
      <c r="BA122" s="5"/>
      <c r="BC122" s="5"/>
      <c r="BD122" s="5"/>
      <c r="BE122" s="5"/>
      <c r="BG122" s="5"/>
      <c r="BH122" s="5"/>
      <c r="BI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</row>
    <row r="123" spans="23:127" x14ac:dyDescent="0.2">
      <c r="W123" s="5"/>
      <c r="X123" s="5"/>
      <c r="Y123" s="5"/>
      <c r="AY123" s="5"/>
      <c r="AZ123" s="5"/>
      <c r="BA123" s="5"/>
      <c r="BC123" s="5"/>
      <c r="BD123" s="5"/>
      <c r="BE123" s="5"/>
      <c r="BG123" s="5"/>
      <c r="BH123" s="5"/>
      <c r="BI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</row>
    <row r="124" spans="23:127" x14ac:dyDescent="0.2">
      <c r="W124" s="5"/>
      <c r="X124" s="5"/>
      <c r="Y124" s="5"/>
      <c r="AY124" s="5"/>
      <c r="AZ124" s="5"/>
      <c r="BA124" s="5"/>
      <c r="BC124" s="5"/>
      <c r="BD124" s="5"/>
      <c r="BE124" s="5"/>
      <c r="BG124" s="5"/>
      <c r="BH124" s="5"/>
      <c r="BI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</row>
    <row r="125" spans="23:127" x14ac:dyDescent="0.2">
      <c r="W125" s="5"/>
      <c r="X125" s="5"/>
      <c r="Y125" s="5"/>
      <c r="AY125" s="5"/>
      <c r="AZ125" s="5"/>
      <c r="BA125" s="5"/>
      <c r="BC125" s="5"/>
      <c r="BD125" s="5"/>
      <c r="BE125" s="5"/>
      <c r="BG125" s="5"/>
      <c r="BH125" s="5"/>
      <c r="BI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</row>
    <row r="126" spans="23:127" x14ac:dyDescent="0.2">
      <c r="W126" s="5"/>
      <c r="X126" s="5"/>
      <c r="Y126" s="5"/>
      <c r="AY126" s="5"/>
      <c r="AZ126" s="5"/>
      <c r="BA126" s="5"/>
      <c r="BC126" s="5"/>
      <c r="BD126" s="5"/>
      <c r="BE126" s="5"/>
      <c r="BG126" s="5"/>
      <c r="BH126" s="5"/>
      <c r="BI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</row>
    <row r="127" spans="23:127" x14ac:dyDescent="0.2">
      <c r="W127" s="5"/>
      <c r="X127" s="5"/>
      <c r="Y127" s="5"/>
      <c r="AY127" s="5"/>
      <c r="AZ127" s="5"/>
      <c r="BA127" s="5"/>
      <c r="BC127" s="5"/>
      <c r="BD127" s="5"/>
      <c r="BE127" s="5"/>
      <c r="BG127" s="5"/>
      <c r="BH127" s="5"/>
      <c r="BI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</row>
    <row r="128" spans="23:127" x14ac:dyDescent="0.2">
      <c r="W128" s="5"/>
      <c r="X128" s="5"/>
      <c r="Y128" s="5"/>
      <c r="AY128" s="5"/>
      <c r="AZ128" s="5"/>
      <c r="BA128" s="5"/>
      <c r="BC128" s="5"/>
      <c r="BD128" s="5"/>
      <c r="BE128" s="5"/>
      <c r="BG128" s="5"/>
      <c r="BH128" s="5"/>
      <c r="BI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</row>
    <row r="129" spans="23:127" x14ac:dyDescent="0.2">
      <c r="W129" s="5"/>
      <c r="X129" s="5"/>
      <c r="Y129" s="5"/>
      <c r="AY129" s="5"/>
      <c r="AZ129" s="5"/>
      <c r="BA129" s="5"/>
      <c r="BC129" s="5"/>
      <c r="BD129" s="5"/>
      <c r="BE129" s="5"/>
      <c r="BG129" s="5"/>
      <c r="BH129" s="5"/>
      <c r="BI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</row>
    <row r="130" spans="23:127" x14ac:dyDescent="0.2">
      <c r="W130" s="5"/>
      <c r="X130" s="5"/>
      <c r="Y130" s="5"/>
      <c r="AY130" s="5"/>
      <c r="AZ130" s="5"/>
      <c r="BA130" s="5"/>
      <c r="BC130" s="5"/>
      <c r="BD130" s="5"/>
      <c r="BE130" s="5"/>
      <c r="BG130" s="5"/>
      <c r="BH130" s="5"/>
      <c r="BI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</row>
    <row r="131" spans="23:127" x14ac:dyDescent="0.2">
      <c r="W131" s="5"/>
      <c r="X131" s="5"/>
      <c r="Y131" s="5"/>
      <c r="AY131" s="5"/>
      <c r="AZ131" s="5"/>
      <c r="BA131" s="5"/>
      <c r="BC131" s="5"/>
      <c r="BD131" s="5"/>
      <c r="BE131" s="5"/>
      <c r="BG131" s="5"/>
      <c r="BH131" s="5"/>
      <c r="BI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</row>
    <row r="132" spans="23:127" x14ac:dyDescent="0.2">
      <c r="W132" s="5"/>
      <c r="X132" s="5"/>
      <c r="Y132" s="5"/>
      <c r="AY132" s="5"/>
      <c r="AZ132" s="5"/>
      <c r="BA132" s="5"/>
      <c r="BC132" s="5"/>
      <c r="BD132" s="5"/>
      <c r="BE132" s="5"/>
      <c r="BG132" s="5"/>
      <c r="BH132" s="5"/>
      <c r="BI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</row>
    <row r="133" spans="23:127" x14ac:dyDescent="0.2">
      <c r="W133" s="5"/>
      <c r="X133" s="5"/>
      <c r="Y133" s="5"/>
      <c r="AY133" s="5"/>
      <c r="AZ133" s="5"/>
      <c r="BA133" s="5"/>
      <c r="BC133" s="5"/>
      <c r="BD133" s="5"/>
      <c r="BE133" s="5"/>
      <c r="BG133" s="5"/>
      <c r="BH133" s="5"/>
      <c r="BI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</row>
    <row r="134" spans="23:127" x14ac:dyDescent="0.2">
      <c r="W134" s="5"/>
      <c r="X134" s="5"/>
      <c r="Y134" s="5"/>
      <c r="AY134" s="5"/>
      <c r="AZ134" s="5"/>
      <c r="BA134" s="5"/>
      <c r="BC134" s="5"/>
      <c r="BD134" s="5"/>
      <c r="BE134" s="5"/>
      <c r="BG134" s="5"/>
      <c r="BH134" s="5"/>
      <c r="BI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</row>
    <row r="135" spans="23:127" x14ac:dyDescent="0.2">
      <c r="W135" s="5"/>
      <c r="X135" s="5"/>
      <c r="Y135" s="5"/>
      <c r="AY135" s="5"/>
      <c r="AZ135" s="5"/>
      <c r="BA135" s="5"/>
      <c r="BC135" s="5"/>
      <c r="BD135" s="5"/>
      <c r="BE135" s="5"/>
      <c r="BG135" s="5"/>
      <c r="BH135" s="5"/>
      <c r="BI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</row>
    <row r="136" spans="23:127" x14ac:dyDescent="0.2">
      <c r="W136" s="5"/>
      <c r="X136" s="5"/>
      <c r="Y136" s="5"/>
      <c r="AY136" s="5"/>
      <c r="AZ136" s="5"/>
      <c r="BA136" s="5"/>
      <c r="BC136" s="5"/>
      <c r="BD136" s="5"/>
      <c r="BE136" s="5"/>
      <c r="BG136" s="5"/>
      <c r="BH136" s="5"/>
      <c r="BI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</row>
    <row r="137" spans="23:127" x14ac:dyDescent="0.2">
      <c r="W137" s="5"/>
      <c r="X137" s="5"/>
      <c r="Y137" s="5"/>
      <c r="AY137" s="5"/>
      <c r="AZ137" s="5"/>
      <c r="BA137" s="5"/>
      <c r="BC137" s="5"/>
      <c r="BD137" s="5"/>
      <c r="BE137" s="5"/>
      <c r="BG137" s="5"/>
      <c r="BH137" s="5"/>
      <c r="BI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</row>
    <row r="138" spans="23:127" x14ac:dyDescent="0.2">
      <c r="W138" s="5"/>
      <c r="X138" s="5"/>
      <c r="Y138" s="5"/>
      <c r="AY138" s="5"/>
      <c r="AZ138" s="5"/>
      <c r="BA138" s="5"/>
      <c r="BC138" s="5"/>
      <c r="BD138" s="5"/>
      <c r="BE138" s="5"/>
      <c r="BG138" s="5"/>
      <c r="BH138" s="5"/>
      <c r="BI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</row>
    <row r="139" spans="23:127" x14ac:dyDescent="0.2">
      <c r="W139" s="5"/>
      <c r="X139" s="5"/>
      <c r="Y139" s="5"/>
      <c r="AY139" s="5"/>
      <c r="AZ139" s="5"/>
      <c r="BA139" s="5"/>
      <c r="BC139" s="5"/>
      <c r="BD139" s="5"/>
      <c r="BE139" s="5"/>
      <c r="BG139" s="5"/>
      <c r="BH139" s="5"/>
      <c r="BI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</row>
    <row r="140" spans="23:127" x14ac:dyDescent="0.2">
      <c r="W140" s="5"/>
      <c r="X140" s="5"/>
      <c r="Y140" s="5"/>
      <c r="AY140" s="5"/>
      <c r="AZ140" s="5"/>
      <c r="BA140" s="5"/>
      <c r="BC140" s="5"/>
      <c r="BD140" s="5"/>
      <c r="BE140" s="5"/>
      <c r="BG140" s="5"/>
      <c r="BH140" s="5"/>
      <c r="BI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</row>
    <row r="141" spans="23:127" x14ac:dyDescent="0.2">
      <c r="W141" s="5"/>
      <c r="X141" s="5"/>
      <c r="Y141" s="5"/>
      <c r="AY141" s="5"/>
      <c r="AZ141" s="5"/>
      <c r="BA141" s="5"/>
      <c r="BC141" s="5"/>
      <c r="BD141" s="5"/>
      <c r="BE141" s="5"/>
      <c r="BG141" s="5"/>
      <c r="BH141" s="5"/>
      <c r="BI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</row>
    <row r="142" spans="23:127" x14ac:dyDescent="0.2">
      <c r="W142" s="5"/>
      <c r="X142" s="5"/>
      <c r="Y142" s="5"/>
      <c r="AY142" s="5"/>
      <c r="AZ142" s="5"/>
      <c r="BA142" s="5"/>
      <c r="BC142" s="5"/>
      <c r="BD142" s="5"/>
      <c r="BE142" s="5"/>
      <c r="BG142" s="5"/>
      <c r="BH142" s="5"/>
      <c r="BI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</row>
    <row r="143" spans="23:127" x14ac:dyDescent="0.2">
      <c r="W143" s="5"/>
      <c r="X143" s="5"/>
      <c r="Y143" s="5"/>
      <c r="AY143" s="5"/>
      <c r="AZ143" s="5"/>
      <c r="BA143" s="5"/>
      <c r="BC143" s="5"/>
      <c r="BD143" s="5"/>
      <c r="BE143" s="5"/>
      <c r="BG143" s="5"/>
      <c r="BH143" s="5"/>
      <c r="BI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</row>
    <row r="144" spans="23:127" x14ac:dyDescent="0.2">
      <c r="W144" s="5"/>
      <c r="X144" s="5"/>
      <c r="Y144" s="5"/>
      <c r="AY144" s="5"/>
      <c r="AZ144" s="5"/>
      <c r="BA144" s="5"/>
      <c r="BC144" s="5"/>
      <c r="BD144" s="5"/>
      <c r="BE144" s="5"/>
      <c r="BG144" s="5"/>
      <c r="BH144" s="5"/>
      <c r="BI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</row>
    <row r="145" spans="23:127" x14ac:dyDescent="0.2">
      <c r="W145" s="5"/>
      <c r="X145" s="5"/>
      <c r="Y145" s="5"/>
      <c r="AY145" s="5"/>
      <c r="AZ145" s="5"/>
      <c r="BA145" s="5"/>
      <c r="BC145" s="5"/>
      <c r="BD145" s="5"/>
      <c r="BE145" s="5"/>
      <c r="BG145" s="5"/>
      <c r="BH145" s="5"/>
      <c r="BI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</row>
    <row r="146" spans="23:127" x14ac:dyDescent="0.2">
      <c r="W146" s="5"/>
      <c r="X146" s="5"/>
      <c r="Y146" s="5"/>
      <c r="AY146" s="5"/>
      <c r="AZ146" s="5"/>
      <c r="BA146" s="5"/>
      <c r="BC146" s="5"/>
      <c r="BD146" s="5"/>
      <c r="BE146" s="5"/>
      <c r="BG146" s="5"/>
      <c r="BH146" s="5"/>
      <c r="BI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</row>
    <row r="147" spans="23:127" x14ac:dyDescent="0.2">
      <c r="W147" s="5"/>
      <c r="X147" s="5"/>
      <c r="Y147" s="5"/>
      <c r="AY147" s="5"/>
      <c r="AZ147" s="5"/>
      <c r="BA147" s="5"/>
      <c r="BC147" s="5"/>
      <c r="BD147" s="5"/>
      <c r="BE147" s="5"/>
      <c r="BG147" s="5"/>
      <c r="BH147" s="5"/>
      <c r="BI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</row>
    <row r="148" spans="23:127" x14ac:dyDescent="0.2">
      <c r="W148" s="5"/>
      <c r="X148" s="5"/>
      <c r="Y148" s="5"/>
      <c r="AY148" s="5"/>
      <c r="AZ148" s="5"/>
      <c r="BA148" s="5"/>
      <c r="BC148" s="5"/>
      <c r="BD148" s="5"/>
      <c r="BE148" s="5"/>
      <c r="BG148" s="5"/>
      <c r="BH148" s="5"/>
      <c r="BI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</row>
    <row r="149" spans="23:127" x14ac:dyDescent="0.2">
      <c r="W149" s="5"/>
      <c r="X149" s="5"/>
      <c r="Y149" s="5"/>
      <c r="AY149" s="5"/>
      <c r="AZ149" s="5"/>
      <c r="BA149" s="5"/>
      <c r="BC149" s="5"/>
      <c r="BD149" s="5"/>
      <c r="BE149" s="5"/>
      <c r="BG149" s="5"/>
      <c r="BH149" s="5"/>
      <c r="BI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</row>
    <row r="150" spans="23:127" x14ac:dyDescent="0.2">
      <c r="W150" s="5"/>
      <c r="X150" s="5"/>
      <c r="Y150" s="5"/>
      <c r="AY150" s="5"/>
      <c r="AZ150" s="5"/>
      <c r="BA150" s="5"/>
      <c r="BC150" s="5"/>
      <c r="BD150" s="5"/>
      <c r="BE150" s="5"/>
      <c r="BG150" s="5"/>
      <c r="BH150" s="5"/>
      <c r="BI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</row>
    <row r="151" spans="23:127" x14ac:dyDescent="0.2">
      <c r="W151" s="5"/>
      <c r="X151" s="5"/>
      <c r="Y151" s="5"/>
      <c r="AY151" s="5"/>
      <c r="AZ151" s="5"/>
      <c r="BA151" s="5"/>
      <c r="BC151" s="5"/>
      <c r="BD151" s="5"/>
      <c r="BE151" s="5"/>
      <c r="BG151" s="5"/>
      <c r="BH151" s="5"/>
      <c r="BI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</row>
    <row r="152" spans="23:127" x14ac:dyDescent="0.2">
      <c r="W152" s="5"/>
      <c r="X152" s="5"/>
      <c r="Y152" s="5"/>
      <c r="AY152" s="5"/>
      <c r="AZ152" s="5"/>
      <c r="BA152" s="5"/>
      <c r="BC152" s="5"/>
      <c r="BD152" s="5"/>
      <c r="BE152" s="5"/>
      <c r="BG152" s="5"/>
      <c r="BH152" s="5"/>
      <c r="BI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</row>
    <row r="153" spans="23:127" x14ac:dyDescent="0.2">
      <c r="W153" s="5"/>
      <c r="X153" s="5"/>
      <c r="Y153" s="5"/>
      <c r="AY153" s="5"/>
      <c r="AZ153" s="5"/>
      <c r="BA153" s="5"/>
      <c r="BC153" s="5"/>
      <c r="BD153" s="5"/>
      <c r="BE153" s="5"/>
      <c r="BG153" s="5"/>
      <c r="BH153" s="5"/>
      <c r="BI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</row>
    <row r="154" spans="23:127" x14ac:dyDescent="0.2">
      <c r="W154" s="5"/>
      <c r="X154" s="5"/>
      <c r="Y154" s="5"/>
      <c r="AY154" s="5"/>
      <c r="AZ154" s="5"/>
      <c r="BA154" s="5"/>
      <c r="BC154" s="5"/>
      <c r="BD154" s="5"/>
      <c r="BE154" s="5"/>
      <c r="BG154" s="5"/>
      <c r="BH154" s="5"/>
      <c r="BI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</row>
    <row r="155" spans="23:127" x14ac:dyDescent="0.2">
      <c r="W155" s="5"/>
      <c r="X155" s="5"/>
      <c r="Y155" s="5"/>
      <c r="AY155" s="5"/>
      <c r="AZ155" s="5"/>
      <c r="BA155" s="5"/>
      <c r="BC155" s="5"/>
      <c r="BD155" s="5"/>
      <c r="BE155" s="5"/>
      <c r="BG155" s="5"/>
      <c r="BH155" s="5"/>
      <c r="BI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</row>
    <row r="156" spans="23:127" x14ac:dyDescent="0.2">
      <c r="W156" s="5"/>
      <c r="X156" s="5"/>
      <c r="Y156" s="5"/>
      <c r="AY156" s="5"/>
      <c r="AZ156" s="5"/>
      <c r="BA156" s="5"/>
      <c r="BC156" s="5"/>
      <c r="BD156" s="5"/>
      <c r="BE156" s="5"/>
      <c r="BG156" s="5"/>
      <c r="BH156" s="5"/>
      <c r="BI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</row>
    <row r="157" spans="23:127" x14ac:dyDescent="0.2">
      <c r="W157" s="5"/>
      <c r="X157" s="5"/>
      <c r="Y157" s="5"/>
      <c r="AY157" s="5"/>
      <c r="AZ157" s="5"/>
      <c r="BA157" s="5"/>
      <c r="BC157" s="5"/>
      <c r="BD157" s="5"/>
      <c r="BE157" s="5"/>
      <c r="BG157" s="5"/>
      <c r="BH157" s="5"/>
      <c r="BI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</row>
    <row r="158" spans="23:127" x14ac:dyDescent="0.2">
      <c r="W158" s="5"/>
      <c r="X158" s="5"/>
      <c r="Y158" s="5"/>
      <c r="AY158" s="5"/>
      <c r="AZ158" s="5"/>
      <c r="BA158" s="5"/>
      <c r="BC158" s="5"/>
      <c r="BD158" s="5"/>
      <c r="BE158" s="5"/>
      <c r="BG158" s="5"/>
      <c r="BH158" s="5"/>
      <c r="BI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</row>
    <row r="159" spans="23:127" x14ac:dyDescent="0.2">
      <c r="W159" s="5"/>
      <c r="X159" s="5"/>
      <c r="Y159" s="5"/>
      <c r="AY159" s="5"/>
      <c r="AZ159" s="5"/>
      <c r="BA159" s="5"/>
      <c r="BC159" s="5"/>
      <c r="BD159" s="5"/>
      <c r="BE159" s="5"/>
      <c r="BG159" s="5"/>
      <c r="BH159" s="5"/>
      <c r="BI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</row>
    <row r="160" spans="23:127" x14ac:dyDescent="0.2">
      <c r="W160" s="5"/>
      <c r="X160" s="5"/>
      <c r="Y160" s="5"/>
      <c r="AY160" s="5"/>
      <c r="AZ160" s="5"/>
      <c r="BA160" s="5"/>
      <c r="BC160" s="5"/>
      <c r="BD160" s="5"/>
      <c r="BE160" s="5"/>
      <c r="BG160" s="5"/>
      <c r="BH160" s="5"/>
      <c r="BI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</row>
    <row r="161" spans="23:127" x14ac:dyDescent="0.2">
      <c r="W161" s="5"/>
      <c r="X161" s="5"/>
      <c r="Y161" s="5"/>
      <c r="AY161" s="5"/>
      <c r="AZ161" s="5"/>
      <c r="BA161" s="5"/>
      <c r="BC161" s="5"/>
      <c r="BD161" s="5"/>
      <c r="BE161" s="5"/>
      <c r="BG161" s="5"/>
      <c r="BH161" s="5"/>
      <c r="BI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</row>
    <row r="162" spans="23:127" x14ac:dyDescent="0.2">
      <c r="W162" s="5"/>
      <c r="X162" s="5"/>
      <c r="Y162" s="5"/>
      <c r="AY162" s="5"/>
      <c r="AZ162" s="5"/>
      <c r="BA162" s="5"/>
      <c r="BC162" s="5"/>
      <c r="BD162" s="5"/>
      <c r="BE162" s="5"/>
      <c r="BG162" s="5"/>
      <c r="BH162" s="5"/>
      <c r="BI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</row>
    <row r="163" spans="23:127" x14ac:dyDescent="0.2">
      <c r="W163" s="5"/>
      <c r="X163" s="5"/>
      <c r="Y163" s="5"/>
      <c r="AY163" s="5"/>
      <c r="AZ163" s="5"/>
      <c r="BA163" s="5"/>
      <c r="BC163" s="5"/>
      <c r="BD163" s="5"/>
      <c r="BE163" s="5"/>
      <c r="BG163" s="5"/>
      <c r="BH163" s="5"/>
      <c r="BI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</row>
    <row r="164" spans="23:127" x14ac:dyDescent="0.2">
      <c r="W164" s="5"/>
      <c r="X164" s="5"/>
      <c r="Y164" s="5"/>
      <c r="AY164" s="5"/>
      <c r="AZ164" s="5"/>
      <c r="BA164" s="5"/>
      <c r="BC164" s="5"/>
      <c r="BD164" s="5"/>
      <c r="BE164" s="5"/>
      <c r="BG164" s="5"/>
      <c r="BH164" s="5"/>
      <c r="BI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</row>
    <row r="165" spans="23:127" x14ac:dyDescent="0.2">
      <c r="W165" s="5"/>
      <c r="X165" s="5"/>
      <c r="Y165" s="5"/>
      <c r="AY165" s="5"/>
      <c r="AZ165" s="5"/>
      <c r="BA165" s="5"/>
      <c r="BC165" s="5"/>
      <c r="BD165" s="5"/>
      <c r="BE165" s="5"/>
      <c r="BG165" s="5"/>
      <c r="BH165" s="5"/>
      <c r="BI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</row>
    <row r="166" spans="23:127" x14ac:dyDescent="0.2">
      <c r="W166" s="5"/>
      <c r="X166" s="5"/>
      <c r="Y166" s="5"/>
      <c r="AY166" s="5"/>
      <c r="AZ166" s="5"/>
      <c r="BA166" s="5"/>
      <c r="BC166" s="5"/>
      <c r="BD166" s="5"/>
      <c r="BE166" s="5"/>
      <c r="BG166" s="5"/>
      <c r="BH166" s="5"/>
      <c r="BI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</row>
    <row r="167" spans="23:127" x14ac:dyDescent="0.2">
      <c r="W167" s="5"/>
      <c r="X167" s="5"/>
      <c r="Y167" s="5"/>
      <c r="AY167" s="5"/>
      <c r="AZ167" s="5"/>
      <c r="BA167" s="5"/>
      <c r="BC167" s="5"/>
      <c r="BD167" s="5"/>
      <c r="BE167" s="5"/>
      <c r="BG167" s="5"/>
      <c r="BH167" s="5"/>
      <c r="BI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</row>
    <row r="168" spans="23:127" x14ac:dyDescent="0.2">
      <c r="W168" s="5"/>
      <c r="X168" s="5"/>
      <c r="Y168" s="5"/>
      <c r="AY168" s="5"/>
      <c r="AZ168" s="5"/>
      <c r="BA168" s="5"/>
      <c r="BC168" s="5"/>
      <c r="BD168" s="5"/>
      <c r="BE168" s="5"/>
      <c r="BG168" s="5"/>
      <c r="BH168" s="5"/>
      <c r="BI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</row>
    <row r="169" spans="23:127" x14ac:dyDescent="0.2">
      <c r="W169" s="5"/>
      <c r="X169" s="5"/>
      <c r="Y169" s="5"/>
      <c r="AY169" s="5"/>
      <c r="AZ169" s="5"/>
      <c r="BA169" s="5"/>
      <c r="BC169" s="5"/>
      <c r="BD169" s="5"/>
      <c r="BE169" s="5"/>
      <c r="BG169" s="5"/>
      <c r="BH169" s="5"/>
      <c r="BI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</row>
    <row r="170" spans="23:127" x14ac:dyDescent="0.2">
      <c r="W170" s="5"/>
      <c r="X170" s="5"/>
      <c r="Y170" s="5"/>
      <c r="AY170" s="5"/>
      <c r="AZ170" s="5"/>
      <c r="BA170" s="5"/>
      <c r="BC170" s="5"/>
      <c r="BD170" s="5"/>
      <c r="BE170" s="5"/>
      <c r="BG170" s="5"/>
      <c r="BH170" s="5"/>
      <c r="BI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</row>
    <row r="171" spans="23:127" x14ac:dyDescent="0.2">
      <c r="W171" s="5"/>
      <c r="X171" s="5"/>
      <c r="Y171" s="5"/>
      <c r="AY171" s="5"/>
      <c r="AZ171" s="5"/>
      <c r="BA171" s="5"/>
      <c r="BC171" s="5"/>
      <c r="BD171" s="5"/>
      <c r="BE171" s="5"/>
      <c r="BG171" s="5"/>
      <c r="BH171" s="5"/>
      <c r="BI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</row>
    <row r="172" spans="23:127" x14ac:dyDescent="0.2">
      <c r="W172" s="5"/>
      <c r="X172" s="5"/>
      <c r="Y172" s="5"/>
      <c r="AY172" s="5"/>
      <c r="AZ172" s="5"/>
      <c r="BA172" s="5"/>
      <c r="BC172" s="5"/>
      <c r="BD172" s="5"/>
      <c r="BE172" s="5"/>
      <c r="BG172" s="5"/>
      <c r="BH172" s="5"/>
      <c r="BI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</row>
    <row r="173" spans="23:127" x14ac:dyDescent="0.2">
      <c r="W173" s="5"/>
      <c r="X173" s="5"/>
      <c r="Y173" s="5"/>
      <c r="AY173" s="5"/>
      <c r="AZ173" s="5"/>
      <c r="BA173" s="5"/>
      <c r="BC173" s="5"/>
      <c r="BD173" s="5"/>
      <c r="BE173" s="5"/>
      <c r="BG173" s="5"/>
      <c r="BH173" s="5"/>
      <c r="BI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</row>
    <row r="174" spans="23:127" x14ac:dyDescent="0.2">
      <c r="W174" s="5"/>
      <c r="X174" s="5"/>
      <c r="Y174" s="5"/>
      <c r="AY174" s="5"/>
      <c r="AZ174" s="5"/>
      <c r="BA174" s="5"/>
      <c r="BC174" s="5"/>
      <c r="BD174" s="5"/>
      <c r="BE174" s="5"/>
      <c r="BG174" s="5"/>
      <c r="BH174" s="5"/>
      <c r="BI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</row>
    <row r="175" spans="23:127" x14ac:dyDescent="0.2">
      <c r="W175" s="5"/>
      <c r="X175" s="5"/>
      <c r="Y175" s="5"/>
      <c r="AY175" s="5"/>
      <c r="AZ175" s="5"/>
      <c r="BA175" s="5"/>
      <c r="BC175" s="5"/>
      <c r="BD175" s="5"/>
      <c r="BE175" s="5"/>
      <c r="BG175" s="5"/>
      <c r="BH175" s="5"/>
      <c r="BI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</row>
    <row r="176" spans="23:127" x14ac:dyDescent="0.2">
      <c r="W176" s="5"/>
      <c r="X176" s="5"/>
      <c r="Y176" s="5"/>
      <c r="AY176" s="5"/>
      <c r="AZ176" s="5"/>
      <c r="BA176" s="5"/>
      <c r="BC176" s="5"/>
      <c r="BD176" s="5"/>
      <c r="BE176" s="5"/>
      <c r="BG176" s="5"/>
      <c r="BH176" s="5"/>
      <c r="BI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</row>
    <row r="177" spans="23:127" x14ac:dyDescent="0.2">
      <c r="W177" s="5"/>
      <c r="X177" s="5"/>
      <c r="Y177" s="5"/>
      <c r="AY177" s="5"/>
      <c r="AZ177" s="5"/>
      <c r="BA177" s="5"/>
      <c r="BC177" s="5"/>
      <c r="BD177" s="5"/>
      <c r="BE177" s="5"/>
      <c r="BG177" s="5"/>
      <c r="BH177" s="5"/>
      <c r="BI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</row>
    <row r="178" spans="23:127" x14ac:dyDescent="0.2">
      <c r="W178" s="5"/>
      <c r="X178" s="5"/>
      <c r="Y178" s="5"/>
      <c r="AY178" s="5"/>
      <c r="AZ178" s="5"/>
      <c r="BA178" s="5"/>
      <c r="BC178" s="5"/>
      <c r="BD178" s="5"/>
      <c r="BE178" s="5"/>
      <c r="BG178" s="5"/>
      <c r="BH178" s="5"/>
      <c r="BI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</row>
    <row r="179" spans="23:127" x14ac:dyDescent="0.2">
      <c r="W179" s="5"/>
      <c r="X179" s="5"/>
      <c r="Y179" s="5"/>
      <c r="AY179" s="5"/>
      <c r="AZ179" s="5"/>
      <c r="BA179" s="5"/>
      <c r="BC179" s="5"/>
      <c r="BD179" s="5"/>
      <c r="BE179" s="5"/>
      <c r="BG179" s="5"/>
      <c r="BH179" s="5"/>
      <c r="BI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</row>
    <row r="180" spans="23:127" x14ac:dyDescent="0.2">
      <c r="W180" s="5"/>
      <c r="X180" s="5"/>
      <c r="Y180" s="5"/>
      <c r="AY180" s="5"/>
      <c r="AZ180" s="5"/>
      <c r="BA180" s="5"/>
      <c r="BC180" s="5"/>
      <c r="BD180" s="5"/>
      <c r="BE180" s="5"/>
      <c r="BG180" s="5"/>
      <c r="BH180" s="5"/>
      <c r="BI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</row>
    <row r="181" spans="23:127" x14ac:dyDescent="0.2">
      <c r="W181" s="5"/>
      <c r="X181" s="5"/>
      <c r="Y181" s="5"/>
      <c r="AY181" s="5"/>
      <c r="AZ181" s="5"/>
      <c r="BA181" s="5"/>
      <c r="BC181" s="5"/>
      <c r="BD181" s="5"/>
      <c r="BE181" s="5"/>
      <c r="BG181" s="5"/>
      <c r="BH181" s="5"/>
      <c r="BI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</row>
    <row r="182" spans="23:127" x14ac:dyDescent="0.2">
      <c r="W182" s="5"/>
      <c r="X182" s="5"/>
      <c r="Y182" s="5"/>
      <c r="AY182" s="5"/>
      <c r="AZ182" s="5"/>
      <c r="BA182" s="5"/>
      <c r="BC182" s="5"/>
      <c r="BD182" s="5"/>
      <c r="BE182" s="5"/>
      <c r="BG182" s="5"/>
      <c r="BH182" s="5"/>
      <c r="BI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</row>
    <row r="183" spans="23:127" x14ac:dyDescent="0.2">
      <c r="W183" s="5"/>
      <c r="X183" s="5"/>
      <c r="Y183" s="5"/>
      <c r="AY183" s="5"/>
      <c r="AZ183" s="5"/>
      <c r="BA183" s="5"/>
      <c r="BC183" s="5"/>
      <c r="BD183" s="5"/>
      <c r="BE183" s="5"/>
      <c r="BG183" s="5"/>
      <c r="BH183" s="5"/>
      <c r="BI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</row>
    <row r="184" spans="23:127" x14ac:dyDescent="0.2">
      <c r="W184" s="5"/>
      <c r="X184" s="5"/>
      <c r="Y184" s="5"/>
      <c r="AY184" s="5"/>
      <c r="AZ184" s="5"/>
      <c r="BA184" s="5"/>
      <c r="BC184" s="5"/>
      <c r="BD184" s="5"/>
      <c r="BE184" s="5"/>
      <c r="BG184" s="5"/>
      <c r="BH184" s="5"/>
      <c r="BI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</row>
    <row r="185" spans="23:127" x14ac:dyDescent="0.2">
      <c r="W185" s="5"/>
      <c r="X185" s="5"/>
      <c r="Y185" s="5"/>
      <c r="AY185" s="5"/>
      <c r="AZ185" s="5"/>
      <c r="BA185" s="5"/>
      <c r="BC185" s="5"/>
      <c r="BD185" s="5"/>
      <c r="BE185" s="5"/>
      <c r="BG185" s="5"/>
      <c r="BH185" s="5"/>
      <c r="BI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</row>
    <row r="186" spans="23:127" x14ac:dyDescent="0.2">
      <c r="W186" s="5"/>
      <c r="X186" s="5"/>
      <c r="Y186" s="5"/>
      <c r="AY186" s="5"/>
      <c r="AZ186" s="5"/>
      <c r="BA186" s="5"/>
      <c r="BC186" s="5"/>
      <c r="BD186" s="5"/>
      <c r="BE186" s="5"/>
      <c r="BG186" s="5"/>
      <c r="BH186" s="5"/>
      <c r="BI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</row>
    <row r="187" spans="23:127" x14ac:dyDescent="0.2">
      <c r="W187" s="5"/>
      <c r="X187" s="5"/>
      <c r="Y187" s="5"/>
      <c r="AY187" s="5"/>
      <c r="AZ187" s="5"/>
      <c r="BA187" s="5"/>
      <c r="BC187" s="5"/>
      <c r="BD187" s="5"/>
      <c r="BE187" s="5"/>
      <c r="BG187" s="5"/>
      <c r="BH187" s="5"/>
      <c r="BI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</row>
    <row r="188" spans="23:127" x14ac:dyDescent="0.2">
      <c r="W188" s="5"/>
      <c r="X188" s="5"/>
      <c r="Y188" s="5"/>
      <c r="AY188" s="5"/>
      <c r="AZ188" s="5"/>
      <c r="BA188" s="5"/>
      <c r="BC188" s="5"/>
      <c r="BD188" s="5"/>
      <c r="BE188" s="5"/>
      <c r="BG188" s="5"/>
      <c r="BH188" s="5"/>
      <c r="BI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</row>
    <row r="189" spans="23:127" x14ac:dyDescent="0.2">
      <c r="W189" s="5"/>
      <c r="X189" s="5"/>
      <c r="Y189" s="5"/>
      <c r="AY189" s="5"/>
      <c r="AZ189" s="5"/>
      <c r="BA189" s="5"/>
      <c r="BC189" s="5"/>
      <c r="BD189" s="5"/>
      <c r="BE189" s="5"/>
      <c r="BG189" s="5"/>
      <c r="BH189" s="5"/>
      <c r="BI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</row>
    <row r="190" spans="23:127" x14ac:dyDescent="0.2">
      <c r="W190" s="5"/>
      <c r="X190" s="5"/>
      <c r="Y190" s="5"/>
      <c r="AY190" s="5"/>
      <c r="AZ190" s="5"/>
      <c r="BA190" s="5"/>
      <c r="BC190" s="5"/>
      <c r="BD190" s="5"/>
      <c r="BE190" s="5"/>
      <c r="BG190" s="5"/>
      <c r="BH190" s="5"/>
      <c r="BI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</row>
    <row r="191" spans="23:127" x14ac:dyDescent="0.2">
      <c r="W191" s="5"/>
      <c r="X191" s="5"/>
      <c r="Y191" s="5"/>
      <c r="AY191" s="5"/>
      <c r="AZ191" s="5"/>
      <c r="BA191" s="5"/>
      <c r="BC191" s="5"/>
      <c r="BD191" s="5"/>
      <c r="BE191" s="5"/>
      <c r="BG191" s="5"/>
      <c r="BH191" s="5"/>
      <c r="BI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</row>
    <row r="192" spans="23:127" x14ac:dyDescent="0.2">
      <c r="W192" s="5"/>
      <c r="X192" s="5"/>
      <c r="Y192" s="5"/>
      <c r="AY192" s="5"/>
      <c r="AZ192" s="5"/>
      <c r="BA192" s="5"/>
      <c r="BC192" s="5"/>
      <c r="BD192" s="5"/>
      <c r="BE192" s="5"/>
      <c r="BG192" s="5"/>
      <c r="BH192" s="5"/>
      <c r="BI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</row>
    <row r="193" spans="23:127" x14ac:dyDescent="0.2">
      <c r="W193" s="5"/>
      <c r="X193" s="5"/>
      <c r="Y193" s="5"/>
      <c r="AY193" s="5"/>
      <c r="AZ193" s="5"/>
      <c r="BA193" s="5"/>
      <c r="BC193" s="5"/>
      <c r="BD193" s="5"/>
      <c r="BE193" s="5"/>
      <c r="BG193" s="5"/>
      <c r="BH193" s="5"/>
      <c r="BI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</row>
    <row r="194" spans="23:127" x14ac:dyDescent="0.2">
      <c r="W194" s="5"/>
      <c r="X194" s="5"/>
      <c r="Y194" s="5"/>
      <c r="AY194" s="5"/>
      <c r="AZ194" s="5"/>
      <c r="BA194" s="5"/>
      <c r="BC194" s="5"/>
      <c r="BD194" s="5"/>
      <c r="BE194" s="5"/>
      <c r="BG194" s="5"/>
      <c r="BH194" s="5"/>
      <c r="BI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</row>
    <row r="195" spans="23:127" x14ac:dyDescent="0.2">
      <c r="W195" s="5"/>
      <c r="X195" s="5"/>
      <c r="Y195" s="5"/>
      <c r="AY195" s="5"/>
      <c r="AZ195" s="5"/>
      <c r="BA195" s="5"/>
      <c r="BC195" s="5"/>
      <c r="BD195" s="5"/>
      <c r="BE195" s="5"/>
      <c r="BG195" s="5"/>
      <c r="BH195" s="5"/>
      <c r="BI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</row>
    <row r="196" spans="23:127" x14ac:dyDescent="0.2">
      <c r="W196" s="5"/>
      <c r="X196" s="5"/>
      <c r="Y196" s="5"/>
      <c r="AY196" s="5"/>
      <c r="AZ196" s="5"/>
      <c r="BA196" s="5"/>
      <c r="BC196" s="5"/>
      <c r="BD196" s="5"/>
      <c r="BE196" s="5"/>
      <c r="BG196" s="5"/>
      <c r="BH196" s="5"/>
      <c r="BI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</row>
    <row r="197" spans="23:127" x14ac:dyDescent="0.2">
      <c r="W197" s="5"/>
      <c r="X197" s="5"/>
      <c r="Y197" s="5"/>
      <c r="AY197" s="5"/>
      <c r="AZ197" s="5"/>
      <c r="BA197" s="5"/>
      <c r="BC197" s="5"/>
      <c r="BD197" s="5"/>
      <c r="BE197" s="5"/>
      <c r="BG197" s="5"/>
      <c r="BH197" s="5"/>
      <c r="BI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</row>
    <row r="198" spans="23:127" x14ac:dyDescent="0.2">
      <c r="W198" s="5"/>
      <c r="X198" s="5"/>
      <c r="Y198" s="5"/>
      <c r="AY198" s="5"/>
      <c r="AZ198" s="5"/>
      <c r="BA198" s="5"/>
      <c r="BC198" s="5"/>
      <c r="BD198" s="5"/>
      <c r="BE198" s="5"/>
      <c r="BG198" s="5"/>
      <c r="BH198" s="5"/>
      <c r="BI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</row>
    <row r="199" spans="23:127" x14ac:dyDescent="0.2">
      <c r="W199" s="5"/>
      <c r="X199" s="5"/>
      <c r="Y199" s="5"/>
      <c r="AY199" s="5"/>
      <c r="AZ199" s="5"/>
      <c r="BA199" s="5"/>
      <c r="BC199" s="5"/>
      <c r="BD199" s="5"/>
      <c r="BE199" s="5"/>
      <c r="BG199" s="5"/>
      <c r="BH199" s="5"/>
      <c r="BI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</row>
    <row r="200" spans="23:127" x14ac:dyDescent="0.2">
      <c r="W200" s="5"/>
      <c r="X200" s="5"/>
      <c r="Y200" s="5"/>
      <c r="AY200" s="5"/>
      <c r="AZ200" s="5"/>
      <c r="BA200" s="5"/>
      <c r="BC200" s="5"/>
      <c r="BD200" s="5"/>
      <c r="BE200" s="5"/>
      <c r="BG200" s="5"/>
      <c r="BH200" s="5"/>
      <c r="BI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</row>
    <row r="201" spans="23:127" x14ac:dyDescent="0.2">
      <c r="W201" s="5"/>
      <c r="X201" s="5"/>
      <c r="Y201" s="5"/>
      <c r="AY201" s="5"/>
      <c r="AZ201" s="5"/>
      <c r="BA201" s="5"/>
      <c r="BC201" s="5"/>
      <c r="BD201" s="5"/>
      <c r="BE201" s="5"/>
      <c r="BG201" s="5"/>
      <c r="BH201" s="5"/>
      <c r="BI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</row>
    <row r="202" spans="23:127" x14ac:dyDescent="0.2">
      <c r="W202" s="5"/>
      <c r="X202" s="5"/>
      <c r="Y202" s="5"/>
      <c r="AY202" s="5"/>
      <c r="AZ202" s="5"/>
      <c r="BA202" s="5"/>
      <c r="BC202" s="5"/>
      <c r="BD202" s="5"/>
      <c r="BE202" s="5"/>
      <c r="BG202" s="5"/>
      <c r="BH202" s="5"/>
      <c r="BI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</row>
    <row r="203" spans="23:127" x14ac:dyDescent="0.2">
      <c r="W203" s="5"/>
      <c r="X203" s="5"/>
      <c r="Y203" s="5"/>
      <c r="AY203" s="5"/>
      <c r="AZ203" s="5"/>
      <c r="BA203" s="5"/>
      <c r="BC203" s="5"/>
      <c r="BD203" s="5"/>
      <c r="BE203" s="5"/>
      <c r="BG203" s="5"/>
      <c r="BH203" s="5"/>
      <c r="BI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</row>
    <row r="204" spans="23:127" x14ac:dyDescent="0.2">
      <c r="W204" s="5"/>
      <c r="X204" s="5"/>
      <c r="Y204" s="5"/>
      <c r="AY204" s="5"/>
      <c r="AZ204" s="5"/>
      <c r="BA204" s="5"/>
      <c r="BC204" s="5"/>
      <c r="BD204" s="5"/>
      <c r="BE204" s="5"/>
      <c r="BG204" s="5"/>
      <c r="BH204" s="5"/>
      <c r="BI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</row>
    <row r="205" spans="23:127" x14ac:dyDescent="0.2">
      <c r="W205" s="5"/>
      <c r="X205" s="5"/>
      <c r="Y205" s="5"/>
      <c r="AY205" s="5"/>
      <c r="AZ205" s="5"/>
      <c r="BA205" s="5"/>
      <c r="BC205" s="5"/>
      <c r="BD205" s="5"/>
      <c r="BE205" s="5"/>
      <c r="BG205" s="5"/>
      <c r="BH205" s="5"/>
      <c r="BI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</row>
    <row r="206" spans="23:127" x14ac:dyDescent="0.2">
      <c r="W206" s="5"/>
      <c r="X206" s="5"/>
      <c r="Y206" s="5"/>
      <c r="AY206" s="5"/>
      <c r="AZ206" s="5"/>
      <c r="BA206" s="5"/>
      <c r="BC206" s="5"/>
      <c r="BD206" s="5"/>
      <c r="BE206" s="5"/>
      <c r="BG206" s="5"/>
      <c r="BH206" s="5"/>
      <c r="BI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</row>
    <row r="207" spans="23:127" x14ac:dyDescent="0.2">
      <c r="W207" s="5"/>
      <c r="X207" s="5"/>
      <c r="Y207" s="5"/>
      <c r="AY207" s="5"/>
      <c r="AZ207" s="5"/>
      <c r="BA207" s="5"/>
      <c r="BC207" s="5"/>
      <c r="BD207" s="5"/>
      <c r="BE207" s="5"/>
      <c r="BG207" s="5"/>
      <c r="BH207" s="5"/>
      <c r="BI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</row>
    <row r="208" spans="23:127" x14ac:dyDescent="0.2">
      <c r="W208" s="5"/>
      <c r="X208" s="5"/>
      <c r="Y208" s="5"/>
      <c r="AY208" s="5"/>
      <c r="AZ208" s="5"/>
      <c r="BA208" s="5"/>
      <c r="BC208" s="5"/>
      <c r="BD208" s="5"/>
      <c r="BE208" s="5"/>
      <c r="BG208" s="5"/>
      <c r="BH208" s="5"/>
      <c r="BI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</row>
    <row r="209" spans="23:127" x14ac:dyDescent="0.2">
      <c r="W209" s="5"/>
      <c r="X209" s="5"/>
      <c r="Y209" s="5"/>
      <c r="AY209" s="5"/>
      <c r="AZ209" s="5"/>
      <c r="BA209" s="5"/>
      <c r="BC209" s="5"/>
      <c r="BD209" s="5"/>
      <c r="BE209" s="5"/>
      <c r="BG209" s="5"/>
      <c r="BH209" s="5"/>
      <c r="BI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</row>
    <row r="210" spans="23:127" x14ac:dyDescent="0.2">
      <c r="W210" s="5"/>
      <c r="X210" s="5"/>
      <c r="Y210" s="5"/>
      <c r="AY210" s="5"/>
      <c r="AZ210" s="5"/>
      <c r="BA210" s="5"/>
      <c r="BC210" s="5"/>
      <c r="BD210" s="5"/>
      <c r="BE210" s="5"/>
      <c r="BG210" s="5"/>
      <c r="BH210" s="5"/>
      <c r="BI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</row>
    <row r="211" spans="23:127" x14ac:dyDescent="0.2">
      <c r="W211" s="5"/>
      <c r="X211" s="5"/>
      <c r="Y211" s="5"/>
      <c r="AY211" s="5"/>
      <c r="AZ211" s="5"/>
      <c r="BA211" s="5"/>
      <c r="BC211" s="5"/>
      <c r="BD211" s="5"/>
      <c r="BE211" s="5"/>
      <c r="BG211" s="5"/>
      <c r="BH211" s="5"/>
      <c r="BI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</row>
    <row r="212" spans="23:127" x14ac:dyDescent="0.2">
      <c r="W212" s="5"/>
      <c r="X212" s="5"/>
      <c r="Y212" s="5"/>
      <c r="AY212" s="5"/>
      <c r="AZ212" s="5"/>
      <c r="BA212" s="5"/>
      <c r="BC212" s="5"/>
      <c r="BD212" s="5"/>
      <c r="BE212" s="5"/>
      <c r="BG212" s="5"/>
      <c r="BH212" s="5"/>
      <c r="BI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</row>
    <row r="213" spans="23:127" x14ac:dyDescent="0.2">
      <c r="W213" s="5"/>
      <c r="X213" s="5"/>
      <c r="Y213" s="5"/>
      <c r="AY213" s="5"/>
      <c r="AZ213" s="5"/>
      <c r="BA213" s="5"/>
      <c r="BC213" s="5"/>
      <c r="BD213" s="5"/>
      <c r="BE213" s="5"/>
      <c r="BG213" s="5"/>
      <c r="BH213" s="5"/>
      <c r="BI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</row>
    <row r="214" spans="23:127" x14ac:dyDescent="0.2">
      <c r="W214" s="5"/>
      <c r="X214" s="5"/>
      <c r="Y214" s="5"/>
      <c r="AY214" s="5"/>
      <c r="AZ214" s="5"/>
      <c r="BA214" s="5"/>
      <c r="BC214" s="5"/>
      <c r="BD214" s="5"/>
      <c r="BE214" s="5"/>
      <c r="BG214" s="5"/>
      <c r="BH214" s="5"/>
      <c r="BI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</row>
    <row r="215" spans="23:127" x14ac:dyDescent="0.2">
      <c r="W215" s="5"/>
      <c r="X215" s="5"/>
      <c r="Y215" s="5"/>
      <c r="AY215" s="5"/>
      <c r="AZ215" s="5"/>
      <c r="BA215" s="5"/>
      <c r="BC215" s="5"/>
      <c r="BD215" s="5"/>
      <c r="BE215" s="5"/>
      <c r="BG215" s="5"/>
      <c r="BH215" s="5"/>
      <c r="BI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</row>
    <row r="216" spans="23:127" x14ac:dyDescent="0.2">
      <c r="W216" s="5"/>
      <c r="X216" s="5"/>
      <c r="Y216" s="5"/>
      <c r="AY216" s="5"/>
      <c r="AZ216" s="5"/>
      <c r="BA216" s="5"/>
      <c r="BC216" s="5"/>
      <c r="BD216" s="5"/>
      <c r="BE216" s="5"/>
      <c r="BG216" s="5"/>
      <c r="BH216" s="5"/>
      <c r="BI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</row>
    <row r="217" spans="23:127" x14ac:dyDescent="0.2">
      <c r="W217" s="5"/>
      <c r="X217" s="5"/>
      <c r="Y217" s="5"/>
      <c r="AY217" s="5"/>
      <c r="AZ217" s="5"/>
      <c r="BA217" s="5"/>
      <c r="BC217" s="5"/>
      <c r="BD217" s="5"/>
      <c r="BE217" s="5"/>
      <c r="BG217" s="5"/>
      <c r="BH217" s="5"/>
      <c r="BI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</row>
    <row r="218" spans="23:127" x14ac:dyDescent="0.2">
      <c r="W218" s="5"/>
      <c r="X218" s="5"/>
      <c r="Y218" s="5"/>
      <c r="AY218" s="5"/>
      <c r="AZ218" s="5"/>
      <c r="BA218" s="5"/>
      <c r="BC218" s="5"/>
      <c r="BD218" s="5"/>
      <c r="BE218" s="5"/>
      <c r="BG218" s="5"/>
      <c r="BH218" s="5"/>
      <c r="BI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</row>
    <row r="219" spans="23:127" x14ac:dyDescent="0.2">
      <c r="W219" s="5"/>
      <c r="X219" s="5"/>
      <c r="Y219" s="5"/>
      <c r="AY219" s="5"/>
      <c r="AZ219" s="5"/>
      <c r="BA219" s="5"/>
      <c r="BC219" s="5"/>
      <c r="BD219" s="5"/>
      <c r="BE219" s="5"/>
      <c r="BG219" s="5"/>
      <c r="BH219" s="5"/>
      <c r="BI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</row>
    <row r="220" spans="23:127" x14ac:dyDescent="0.2">
      <c r="W220" s="5"/>
      <c r="X220" s="5"/>
      <c r="Y220" s="5"/>
      <c r="AY220" s="5"/>
      <c r="AZ220" s="5"/>
      <c r="BA220" s="5"/>
      <c r="BC220" s="5"/>
      <c r="BD220" s="5"/>
      <c r="BE220" s="5"/>
      <c r="BG220" s="5"/>
      <c r="BH220" s="5"/>
      <c r="BI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</row>
    <row r="221" spans="23:127" x14ac:dyDescent="0.2">
      <c r="W221" s="5"/>
      <c r="X221" s="5"/>
      <c r="Y221" s="5"/>
      <c r="AY221" s="5"/>
      <c r="AZ221" s="5"/>
      <c r="BA221" s="5"/>
      <c r="BC221" s="5"/>
      <c r="BD221" s="5"/>
      <c r="BE221" s="5"/>
      <c r="BG221" s="5"/>
      <c r="BH221" s="5"/>
      <c r="BI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</row>
    <row r="222" spans="23:127" x14ac:dyDescent="0.2">
      <c r="W222" s="5"/>
      <c r="X222" s="5"/>
      <c r="Y222" s="5"/>
      <c r="AY222" s="5"/>
      <c r="AZ222" s="5"/>
      <c r="BA222" s="5"/>
      <c r="BC222" s="5"/>
      <c r="BD222" s="5"/>
      <c r="BE222" s="5"/>
      <c r="BG222" s="5"/>
      <c r="BH222" s="5"/>
      <c r="BI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</row>
    <row r="223" spans="23:127" x14ac:dyDescent="0.2">
      <c r="W223" s="5"/>
      <c r="X223" s="5"/>
      <c r="Y223" s="5"/>
      <c r="AY223" s="5"/>
      <c r="AZ223" s="5"/>
      <c r="BA223" s="5"/>
      <c r="BC223" s="5"/>
      <c r="BD223" s="5"/>
      <c r="BE223" s="5"/>
      <c r="BG223" s="5"/>
      <c r="BH223" s="5"/>
      <c r="BI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</row>
    <row r="224" spans="23:127" x14ac:dyDescent="0.2">
      <c r="W224" s="5"/>
      <c r="X224" s="5"/>
      <c r="Y224" s="5"/>
      <c r="AY224" s="5"/>
      <c r="AZ224" s="5"/>
      <c r="BA224" s="5"/>
      <c r="BC224" s="5"/>
      <c r="BD224" s="5"/>
      <c r="BE224" s="5"/>
      <c r="BG224" s="5"/>
      <c r="BH224" s="5"/>
      <c r="BI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</row>
    <row r="225" spans="23:127" x14ac:dyDescent="0.2">
      <c r="W225" s="5"/>
      <c r="X225" s="5"/>
      <c r="Y225" s="5"/>
      <c r="AY225" s="5"/>
      <c r="AZ225" s="5"/>
      <c r="BA225" s="5"/>
      <c r="BC225" s="5"/>
      <c r="BD225" s="5"/>
      <c r="BE225" s="5"/>
      <c r="BG225" s="5"/>
      <c r="BH225" s="5"/>
      <c r="BI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</row>
    <row r="226" spans="23:127" x14ac:dyDescent="0.2">
      <c r="W226" s="5"/>
      <c r="X226" s="5"/>
      <c r="Y226" s="5"/>
      <c r="AY226" s="5"/>
      <c r="AZ226" s="5"/>
      <c r="BA226" s="5"/>
      <c r="BC226" s="5"/>
      <c r="BD226" s="5"/>
      <c r="BE226" s="5"/>
      <c r="BG226" s="5"/>
      <c r="BH226" s="5"/>
      <c r="BI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</row>
    <row r="227" spans="23:127" x14ac:dyDescent="0.2">
      <c r="W227" s="5"/>
      <c r="X227" s="5"/>
      <c r="Y227" s="5"/>
      <c r="AY227" s="5"/>
      <c r="AZ227" s="5"/>
      <c r="BA227" s="5"/>
      <c r="BC227" s="5"/>
      <c r="BD227" s="5"/>
      <c r="BE227" s="5"/>
      <c r="BG227" s="5"/>
      <c r="BH227" s="5"/>
      <c r="BI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</row>
    <row r="228" spans="23:127" x14ac:dyDescent="0.2">
      <c r="W228" s="5"/>
      <c r="X228" s="5"/>
      <c r="Y228" s="5"/>
      <c r="AY228" s="5"/>
      <c r="AZ228" s="5"/>
      <c r="BA228" s="5"/>
      <c r="BC228" s="5"/>
      <c r="BD228" s="5"/>
      <c r="BE228" s="5"/>
      <c r="BG228" s="5"/>
      <c r="BH228" s="5"/>
      <c r="BI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</row>
    <row r="229" spans="23:127" x14ac:dyDescent="0.2">
      <c r="W229" s="5"/>
      <c r="X229" s="5"/>
      <c r="Y229" s="5"/>
      <c r="AY229" s="5"/>
      <c r="AZ229" s="5"/>
      <c r="BA229" s="5"/>
      <c r="BC229" s="5"/>
      <c r="BD229" s="5"/>
      <c r="BE229" s="5"/>
      <c r="BG229" s="5"/>
      <c r="BH229" s="5"/>
      <c r="BI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</row>
    <row r="230" spans="23:127" x14ac:dyDescent="0.2">
      <c r="W230" s="5"/>
      <c r="X230" s="5"/>
      <c r="Y230" s="5"/>
      <c r="AY230" s="5"/>
      <c r="AZ230" s="5"/>
      <c r="BA230" s="5"/>
      <c r="BC230" s="5"/>
      <c r="BD230" s="5"/>
      <c r="BE230" s="5"/>
      <c r="BG230" s="5"/>
      <c r="BH230" s="5"/>
      <c r="BI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</row>
    <row r="231" spans="23:127" x14ac:dyDescent="0.2">
      <c r="W231" s="5"/>
      <c r="X231" s="5"/>
      <c r="Y231" s="5"/>
      <c r="AY231" s="5"/>
      <c r="AZ231" s="5"/>
      <c r="BA231" s="5"/>
      <c r="BC231" s="5"/>
      <c r="BD231" s="5"/>
      <c r="BE231" s="5"/>
      <c r="BG231" s="5"/>
      <c r="BH231" s="5"/>
      <c r="BI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</row>
    <row r="232" spans="23:127" x14ac:dyDescent="0.2">
      <c r="W232" s="5"/>
      <c r="X232" s="5"/>
      <c r="Y232" s="5"/>
      <c r="AY232" s="5"/>
      <c r="AZ232" s="5"/>
      <c r="BA232" s="5"/>
      <c r="BC232" s="5"/>
      <c r="BD232" s="5"/>
      <c r="BE232" s="5"/>
      <c r="BG232" s="5"/>
      <c r="BH232" s="5"/>
      <c r="BI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</row>
    <row r="233" spans="23:127" x14ac:dyDescent="0.2">
      <c r="W233" s="5"/>
      <c r="X233" s="5"/>
      <c r="Y233" s="5"/>
      <c r="AY233" s="5"/>
      <c r="AZ233" s="5"/>
      <c r="BA233" s="5"/>
      <c r="BC233" s="5"/>
      <c r="BD233" s="5"/>
      <c r="BE233" s="5"/>
      <c r="BG233" s="5"/>
      <c r="BH233" s="5"/>
      <c r="BI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</row>
    <row r="234" spans="23:127" x14ac:dyDescent="0.2">
      <c r="W234" s="5"/>
      <c r="X234" s="5"/>
      <c r="Y234" s="5"/>
      <c r="AY234" s="5"/>
      <c r="AZ234" s="5"/>
      <c r="BA234" s="5"/>
      <c r="BC234" s="5"/>
      <c r="BD234" s="5"/>
      <c r="BE234" s="5"/>
      <c r="BG234" s="5"/>
      <c r="BH234" s="5"/>
      <c r="BI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</row>
    <row r="235" spans="23:127" x14ac:dyDescent="0.2">
      <c r="W235" s="5"/>
      <c r="X235" s="5"/>
      <c r="Y235" s="5"/>
      <c r="AY235" s="5"/>
      <c r="AZ235" s="5"/>
      <c r="BA235" s="5"/>
      <c r="BC235" s="5"/>
      <c r="BD235" s="5"/>
      <c r="BE235" s="5"/>
      <c r="BG235" s="5"/>
      <c r="BH235" s="5"/>
      <c r="BI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</row>
    <row r="236" spans="23:127" x14ac:dyDescent="0.2">
      <c r="W236" s="5"/>
      <c r="X236" s="5"/>
      <c r="Y236" s="5"/>
      <c r="AY236" s="5"/>
      <c r="AZ236" s="5"/>
      <c r="BA236" s="5"/>
      <c r="BC236" s="5"/>
      <c r="BD236" s="5"/>
      <c r="BE236" s="5"/>
      <c r="BG236" s="5"/>
      <c r="BH236" s="5"/>
      <c r="BI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</row>
    <row r="237" spans="23:127" x14ac:dyDescent="0.2">
      <c r="W237" s="5"/>
      <c r="X237" s="5"/>
      <c r="Y237" s="5"/>
      <c r="AY237" s="5"/>
      <c r="AZ237" s="5"/>
      <c r="BA237" s="5"/>
      <c r="BC237" s="5"/>
      <c r="BD237" s="5"/>
      <c r="BE237" s="5"/>
      <c r="BG237" s="5"/>
      <c r="BH237" s="5"/>
      <c r="BI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</row>
    <row r="238" spans="23:127" x14ac:dyDescent="0.2">
      <c r="W238" s="5"/>
      <c r="X238" s="5"/>
      <c r="Y238" s="5"/>
      <c r="AY238" s="5"/>
      <c r="AZ238" s="5"/>
      <c r="BA238" s="5"/>
      <c r="BC238" s="5"/>
      <c r="BD238" s="5"/>
      <c r="BE238" s="5"/>
      <c r="BG238" s="5"/>
      <c r="BH238" s="5"/>
      <c r="BI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</row>
    <row r="239" spans="23:127" x14ac:dyDescent="0.2">
      <c r="W239" s="5"/>
      <c r="X239" s="5"/>
      <c r="Y239" s="5"/>
      <c r="AY239" s="5"/>
      <c r="AZ239" s="5"/>
      <c r="BA239" s="5"/>
      <c r="BC239" s="5"/>
      <c r="BD239" s="5"/>
      <c r="BE239" s="5"/>
      <c r="BG239" s="5"/>
      <c r="BH239" s="5"/>
      <c r="BI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</row>
    <row r="240" spans="23:127" x14ac:dyDescent="0.2">
      <c r="W240" s="5"/>
      <c r="X240" s="5"/>
      <c r="Y240" s="5"/>
      <c r="AY240" s="5"/>
      <c r="AZ240" s="5"/>
      <c r="BA240" s="5"/>
      <c r="BC240" s="5"/>
      <c r="BD240" s="5"/>
      <c r="BE240" s="5"/>
      <c r="BG240" s="5"/>
      <c r="BH240" s="5"/>
      <c r="BI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</row>
    <row r="241" spans="23:127" x14ac:dyDescent="0.2">
      <c r="W241" s="5"/>
      <c r="X241" s="5"/>
      <c r="Y241" s="5"/>
      <c r="AY241" s="5"/>
      <c r="AZ241" s="5"/>
      <c r="BA241" s="5"/>
      <c r="BC241" s="5"/>
      <c r="BD241" s="5"/>
      <c r="BE241" s="5"/>
      <c r="BG241" s="5"/>
      <c r="BH241" s="5"/>
      <c r="BI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</row>
    <row r="242" spans="23:127" x14ac:dyDescent="0.2">
      <c r="W242" s="5"/>
      <c r="X242" s="5"/>
      <c r="Y242" s="5"/>
      <c r="AY242" s="5"/>
      <c r="AZ242" s="5"/>
      <c r="BA242" s="5"/>
      <c r="BC242" s="5"/>
      <c r="BD242" s="5"/>
      <c r="BE242" s="5"/>
      <c r="BG242" s="5"/>
      <c r="BH242" s="5"/>
      <c r="BI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</row>
    <row r="243" spans="23:127" x14ac:dyDescent="0.2">
      <c r="W243" s="5"/>
      <c r="X243" s="5"/>
      <c r="Y243" s="5"/>
      <c r="AY243" s="5"/>
      <c r="AZ243" s="5"/>
      <c r="BA243" s="5"/>
      <c r="BC243" s="5"/>
      <c r="BD243" s="5"/>
      <c r="BE243" s="5"/>
      <c r="BG243" s="5"/>
      <c r="BH243" s="5"/>
      <c r="BI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</row>
    <row r="244" spans="23:127" x14ac:dyDescent="0.2">
      <c r="W244" s="5"/>
      <c r="X244" s="5"/>
      <c r="Y244" s="5"/>
      <c r="AY244" s="5"/>
      <c r="AZ244" s="5"/>
      <c r="BA244" s="5"/>
      <c r="BC244" s="5"/>
      <c r="BD244" s="5"/>
      <c r="BE244" s="5"/>
      <c r="BG244" s="5"/>
      <c r="BH244" s="5"/>
      <c r="BI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</row>
    <row r="245" spans="23:127" x14ac:dyDescent="0.2">
      <c r="W245" s="5"/>
      <c r="X245" s="5"/>
      <c r="Y245" s="5"/>
      <c r="AY245" s="5"/>
      <c r="AZ245" s="5"/>
      <c r="BA245" s="5"/>
      <c r="BC245" s="5"/>
      <c r="BD245" s="5"/>
      <c r="BE245" s="5"/>
      <c r="BG245" s="5"/>
      <c r="BH245" s="5"/>
      <c r="BI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</row>
    <row r="246" spans="23:127" x14ac:dyDescent="0.2">
      <c r="W246" s="5"/>
      <c r="X246" s="5"/>
      <c r="Y246" s="5"/>
      <c r="AY246" s="5"/>
      <c r="AZ246" s="5"/>
      <c r="BA246" s="5"/>
      <c r="BC246" s="5"/>
      <c r="BD246" s="5"/>
      <c r="BE246" s="5"/>
      <c r="BG246" s="5"/>
      <c r="BH246" s="5"/>
      <c r="BI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</row>
    <row r="247" spans="23:127" x14ac:dyDescent="0.2">
      <c r="W247" s="5"/>
      <c r="X247" s="5"/>
      <c r="Y247" s="5"/>
      <c r="AY247" s="5"/>
      <c r="AZ247" s="5"/>
      <c r="BA247" s="5"/>
      <c r="BC247" s="5"/>
      <c r="BD247" s="5"/>
      <c r="BE247" s="5"/>
      <c r="BG247" s="5"/>
      <c r="BH247" s="5"/>
      <c r="BI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</row>
    <row r="248" spans="23:127" x14ac:dyDescent="0.2">
      <c r="W248" s="5"/>
      <c r="X248" s="5"/>
      <c r="Y248" s="5"/>
      <c r="AY248" s="5"/>
      <c r="AZ248" s="5"/>
      <c r="BA248" s="5"/>
      <c r="BC248" s="5"/>
      <c r="BD248" s="5"/>
      <c r="BE248" s="5"/>
      <c r="BG248" s="5"/>
      <c r="BH248" s="5"/>
      <c r="BI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</row>
    <row r="249" spans="23:127" x14ac:dyDescent="0.2">
      <c r="W249" s="5"/>
      <c r="X249" s="5"/>
      <c r="Y249" s="5"/>
      <c r="AY249" s="5"/>
      <c r="AZ249" s="5"/>
      <c r="BA249" s="5"/>
      <c r="BC249" s="5"/>
      <c r="BD249" s="5"/>
      <c r="BE249" s="5"/>
      <c r="BG249" s="5"/>
      <c r="BH249" s="5"/>
      <c r="BI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</row>
    <row r="250" spans="23:127" x14ac:dyDescent="0.2">
      <c r="W250" s="5"/>
      <c r="X250" s="5"/>
      <c r="Y250" s="5"/>
      <c r="AY250" s="5"/>
      <c r="AZ250" s="5"/>
      <c r="BA250" s="5"/>
      <c r="BC250" s="5"/>
      <c r="BD250" s="5"/>
      <c r="BE250" s="5"/>
      <c r="BG250" s="5"/>
      <c r="BH250" s="5"/>
      <c r="BI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</row>
    <row r="251" spans="23:127" x14ac:dyDescent="0.2">
      <c r="W251" s="5"/>
      <c r="X251" s="5"/>
      <c r="Y251" s="5"/>
      <c r="AY251" s="5"/>
      <c r="AZ251" s="5"/>
      <c r="BA251" s="5"/>
      <c r="BC251" s="5"/>
      <c r="BD251" s="5"/>
      <c r="BE251" s="5"/>
      <c r="BG251" s="5"/>
      <c r="BH251" s="5"/>
      <c r="BI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</row>
    <row r="252" spans="23:127" x14ac:dyDescent="0.2">
      <c r="W252" s="5"/>
      <c r="X252" s="5"/>
      <c r="Y252" s="5"/>
      <c r="AY252" s="5"/>
      <c r="AZ252" s="5"/>
      <c r="BA252" s="5"/>
      <c r="BC252" s="5"/>
      <c r="BD252" s="5"/>
      <c r="BE252" s="5"/>
      <c r="BG252" s="5"/>
      <c r="BH252" s="5"/>
      <c r="BI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</row>
    <row r="253" spans="23:127" x14ac:dyDescent="0.2">
      <c r="W253" s="5"/>
      <c r="X253" s="5"/>
      <c r="Y253" s="5"/>
      <c r="AY253" s="5"/>
      <c r="AZ253" s="5"/>
      <c r="BA253" s="5"/>
      <c r="BC253" s="5"/>
      <c r="BD253" s="5"/>
      <c r="BE253" s="5"/>
      <c r="BG253" s="5"/>
      <c r="BH253" s="5"/>
      <c r="BI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</row>
    <row r="254" spans="23:127" x14ac:dyDescent="0.2">
      <c r="W254" s="5"/>
      <c r="X254" s="5"/>
      <c r="Y254" s="5"/>
      <c r="AY254" s="5"/>
      <c r="AZ254" s="5"/>
      <c r="BA254" s="5"/>
      <c r="BC254" s="5"/>
      <c r="BD254" s="5"/>
      <c r="BE254" s="5"/>
      <c r="BG254" s="5"/>
      <c r="BH254" s="5"/>
      <c r="BI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</row>
    <row r="255" spans="23:127" x14ac:dyDescent="0.2">
      <c r="W255" s="5"/>
      <c r="X255" s="5"/>
      <c r="Y255" s="5"/>
      <c r="AY255" s="5"/>
      <c r="AZ255" s="5"/>
      <c r="BA255" s="5"/>
      <c r="BC255" s="5"/>
      <c r="BD255" s="5"/>
      <c r="BE255" s="5"/>
      <c r="BG255" s="5"/>
      <c r="BH255" s="5"/>
      <c r="BI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</row>
    <row r="256" spans="23:127" x14ac:dyDescent="0.2">
      <c r="W256" s="5"/>
      <c r="X256" s="5"/>
      <c r="Y256" s="5"/>
      <c r="AY256" s="5"/>
      <c r="AZ256" s="5"/>
      <c r="BA256" s="5"/>
      <c r="BC256" s="5"/>
      <c r="BD256" s="5"/>
      <c r="BE256" s="5"/>
      <c r="BG256" s="5"/>
      <c r="BH256" s="5"/>
      <c r="BI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</row>
    <row r="257" spans="23:127" x14ac:dyDescent="0.2">
      <c r="W257" s="5"/>
      <c r="X257" s="5"/>
      <c r="Y257" s="5"/>
      <c r="AY257" s="5"/>
      <c r="AZ257" s="5"/>
      <c r="BA257" s="5"/>
      <c r="BC257" s="5"/>
      <c r="BD257" s="5"/>
      <c r="BE257" s="5"/>
      <c r="BG257" s="5"/>
      <c r="BH257" s="5"/>
      <c r="BI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</row>
    <row r="258" spans="23:127" x14ac:dyDescent="0.2">
      <c r="W258" s="5"/>
      <c r="X258" s="5"/>
      <c r="Y258" s="5"/>
      <c r="AY258" s="5"/>
      <c r="AZ258" s="5"/>
      <c r="BA258" s="5"/>
      <c r="BC258" s="5"/>
      <c r="BD258" s="5"/>
      <c r="BE258" s="5"/>
      <c r="BG258" s="5"/>
      <c r="BH258" s="5"/>
      <c r="BI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</row>
    <row r="259" spans="23:127" x14ac:dyDescent="0.2">
      <c r="W259" s="5"/>
      <c r="X259" s="5"/>
      <c r="Y259" s="5"/>
      <c r="AY259" s="5"/>
      <c r="AZ259" s="5"/>
      <c r="BA259" s="5"/>
      <c r="BC259" s="5"/>
      <c r="BD259" s="5"/>
      <c r="BE259" s="5"/>
      <c r="BG259" s="5"/>
      <c r="BH259" s="5"/>
      <c r="BI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</row>
    <row r="260" spans="23:127" x14ac:dyDescent="0.2">
      <c r="W260" s="5"/>
      <c r="X260" s="5"/>
      <c r="Y260" s="5"/>
      <c r="AY260" s="5"/>
      <c r="AZ260" s="5"/>
      <c r="BA260" s="5"/>
      <c r="BC260" s="5"/>
      <c r="BD260" s="5"/>
      <c r="BE260" s="5"/>
      <c r="BG260" s="5"/>
      <c r="BH260" s="5"/>
      <c r="BI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</row>
    <row r="261" spans="23:127" x14ac:dyDescent="0.2">
      <c r="W261" s="5"/>
      <c r="X261" s="5"/>
      <c r="Y261" s="5"/>
      <c r="AY261" s="5"/>
      <c r="AZ261" s="5"/>
      <c r="BA261" s="5"/>
      <c r="BC261" s="5"/>
      <c r="BD261" s="5"/>
      <c r="BE261" s="5"/>
      <c r="BG261" s="5"/>
      <c r="BH261" s="5"/>
      <c r="BI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</row>
    <row r="262" spans="23:127" x14ac:dyDescent="0.2">
      <c r="W262" s="5"/>
      <c r="X262" s="5"/>
      <c r="Y262" s="5"/>
      <c r="AY262" s="5"/>
      <c r="AZ262" s="5"/>
      <c r="BA262" s="5"/>
      <c r="BC262" s="5"/>
      <c r="BD262" s="5"/>
      <c r="BE262" s="5"/>
      <c r="BG262" s="5"/>
      <c r="BH262" s="5"/>
      <c r="BI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</row>
    <row r="263" spans="23:127" x14ac:dyDescent="0.2">
      <c r="W263" s="5"/>
      <c r="X263" s="5"/>
      <c r="Y263" s="5"/>
      <c r="AY263" s="5"/>
      <c r="AZ263" s="5"/>
      <c r="BA263" s="5"/>
      <c r="BC263" s="5"/>
      <c r="BD263" s="5"/>
      <c r="BE263" s="5"/>
      <c r="BG263" s="5"/>
      <c r="BH263" s="5"/>
      <c r="BI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</row>
    <row r="264" spans="23:127" x14ac:dyDescent="0.2">
      <c r="W264" s="5"/>
      <c r="X264" s="5"/>
      <c r="Y264" s="5"/>
      <c r="AY264" s="5"/>
      <c r="AZ264" s="5"/>
      <c r="BA264" s="5"/>
      <c r="BC264" s="5"/>
      <c r="BD264" s="5"/>
      <c r="BE264" s="5"/>
      <c r="BG264" s="5"/>
      <c r="BH264" s="5"/>
      <c r="BI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</row>
    <row r="265" spans="23:127" x14ac:dyDescent="0.2">
      <c r="W265" s="5"/>
      <c r="X265" s="5"/>
      <c r="Y265" s="5"/>
      <c r="AY265" s="5"/>
      <c r="AZ265" s="5"/>
      <c r="BA265" s="5"/>
      <c r="BC265" s="5"/>
      <c r="BD265" s="5"/>
      <c r="BE265" s="5"/>
      <c r="BG265" s="5"/>
      <c r="BH265" s="5"/>
      <c r="BI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</row>
    <row r="266" spans="23:127" x14ac:dyDescent="0.2">
      <c r="W266" s="5"/>
      <c r="X266" s="5"/>
      <c r="Y266" s="5"/>
      <c r="AY266" s="5"/>
      <c r="AZ266" s="5"/>
      <c r="BA266" s="5"/>
      <c r="BC266" s="5"/>
      <c r="BD266" s="5"/>
      <c r="BE266" s="5"/>
      <c r="BG266" s="5"/>
      <c r="BH266" s="5"/>
      <c r="BI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</row>
    <row r="267" spans="23:127" x14ac:dyDescent="0.2">
      <c r="W267" s="5"/>
      <c r="X267" s="5"/>
      <c r="Y267" s="5"/>
      <c r="AY267" s="5"/>
      <c r="AZ267" s="5"/>
      <c r="BA267" s="5"/>
      <c r="BC267" s="5"/>
      <c r="BD267" s="5"/>
      <c r="BE267" s="5"/>
      <c r="BG267" s="5"/>
      <c r="BH267" s="5"/>
      <c r="BI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</row>
    <row r="268" spans="23:127" x14ac:dyDescent="0.2">
      <c r="W268" s="5"/>
      <c r="X268" s="5"/>
      <c r="Y268" s="5"/>
      <c r="AY268" s="5"/>
      <c r="AZ268" s="5"/>
      <c r="BA268" s="5"/>
      <c r="BC268" s="5"/>
      <c r="BD268" s="5"/>
      <c r="BE268" s="5"/>
      <c r="BG268" s="5"/>
      <c r="BH268" s="5"/>
      <c r="BI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</row>
    <row r="269" spans="23:127" x14ac:dyDescent="0.2">
      <c r="W269" s="5"/>
      <c r="X269" s="5"/>
      <c r="Y269" s="5"/>
      <c r="AY269" s="5"/>
      <c r="AZ269" s="5"/>
      <c r="BA269" s="5"/>
      <c r="BC269" s="5"/>
      <c r="BD269" s="5"/>
      <c r="BE269" s="5"/>
      <c r="BG269" s="5"/>
      <c r="BH269" s="5"/>
      <c r="BI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</row>
    <row r="270" spans="23:127" x14ac:dyDescent="0.2">
      <c r="W270" s="5"/>
      <c r="X270" s="5"/>
      <c r="Y270" s="5"/>
      <c r="AY270" s="5"/>
      <c r="AZ270" s="5"/>
      <c r="BA270" s="5"/>
      <c r="BC270" s="5"/>
      <c r="BD270" s="5"/>
      <c r="BE270" s="5"/>
      <c r="BG270" s="5"/>
      <c r="BH270" s="5"/>
      <c r="BI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</row>
    <row r="271" spans="23:127" x14ac:dyDescent="0.2">
      <c r="W271" s="5"/>
      <c r="X271" s="5"/>
      <c r="Y271" s="5"/>
      <c r="AY271" s="5"/>
      <c r="AZ271" s="5"/>
      <c r="BA271" s="5"/>
      <c r="BC271" s="5"/>
      <c r="BD271" s="5"/>
      <c r="BE271" s="5"/>
      <c r="BG271" s="5"/>
      <c r="BH271" s="5"/>
      <c r="BI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</row>
    <row r="272" spans="23:127" x14ac:dyDescent="0.2">
      <c r="W272" s="5"/>
      <c r="X272" s="5"/>
      <c r="Y272" s="5"/>
      <c r="AY272" s="5"/>
      <c r="AZ272" s="5"/>
      <c r="BA272" s="5"/>
      <c r="BC272" s="5"/>
      <c r="BD272" s="5"/>
      <c r="BE272" s="5"/>
      <c r="BG272" s="5"/>
      <c r="BH272" s="5"/>
      <c r="BI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</row>
    <row r="273" spans="23:127" x14ac:dyDescent="0.2">
      <c r="W273" s="5"/>
      <c r="X273" s="5"/>
      <c r="Y273" s="5"/>
      <c r="AY273" s="5"/>
      <c r="AZ273" s="5"/>
      <c r="BA273" s="5"/>
      <c r="BC273" s="5"/>
      <c r="BD273" s="5"/>
      <c r="BE273" s="5"/>
      <c r="BG273" s="5"/>
      <c r="BH273" s="5"/>
      <c r="BI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</row>
    <row r="274" spans="23:127" x14ac:dyDescent="0.2">
      <c r="W274" s="5"/>
      <c r="X274" s="5"/>
      <c r="Y274" s="5"/>
      <c r="AY274" s="5"/>
      <c r="AZ274" s="5"/>
      <c r="BA274" s="5"/>
      <c r="BC274" s="5"/>
      <c r="BD274" s="5"/>
      <c r="BE274" s="5"/>
      <c r="BG274" s="5"/>
      <c r="BH274" s="5"/>
      <c r="BI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</row>
    <row r="275" spans="23:127" x14ac:dyDescent="0.2">
      <c r="W275" s="5"/>
      <c r="X275" s="5"/>
      <c r="Y275" s="5"/>
      <c r="AY275" s="5"/>
      <c r="AZ275" s="5"/>
      <c r="BA275" s="5"/>
      <c r="BC275" s="5"/>
      <c r="BD275" s="5"/>
      <c r="BE275" s="5"/>
      <c r="BG275" s="5"/>
      <c r="BH275" s="5"/>
      <c r="BI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</row>
    <row r="276" spans="23:127" x14ac:dyDescent="0.2">
      <c r="W276" s="5"/>
      <c r="X276" s="5"/>
      <c r="Y276" s="5"/>
      <c r="AY276" s="5"/>
      <c r="AZ276" s="5"/>
      <c r="BA276" s="5"/>
      <c r="BC276" s="5"/>
      <c r="BD276" s="5"/>
      <c r="BE276" s="5"/>
      <c r="BG276" s="5"/>
      <c r="BH276" s="5"/>
      <c r="BI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</row>
    <row r="277" spans="23:127" x14ac:dyDescent="0.2">
      <c r="W277" s="5"/>
      <c r="X277" s="5"/>
      <c r="Y277" s="5"/>
      <c r="AY277" s="5"/>
      <c r="AZ277" s="5"/>
      <c r="BA277" s="5"/>
      <c r="BC277" s="5"/>
      <c r="BD277" s="5"/>
      <c r="BE277" s="5"/>
      <c r="BG277" s="5"/>
      <c r="BH277" s="5"/>
      <c r="BI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</row>
    <row r="278" spans="23:127" x14ac:dyDescent="0.2">
      <c r="W278" s="5"/>
      <c r="X278" s="5"/>
      <c r="Y278" s="5"/>
      <c r="AY278" s="5"/>
      <c r="AZ278" s="5"/>
      <c r="BA278" s="5"/>
      <c r="BC278" s="5"/>
      <c r="BD278" s="5"/>
      <c r="BE278" s="5"/>
      <c r="BG278" s="5"/>
      <c r="BH278" s="5"/>
      <c r="BI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</row>
    <row r="279" spans="23:127" x14ac:dyDescent="0.2">
      <c r="W279" s="5"/>
      <c r="X279" s="5"/>
      <c r="Y279" s="5"/>
      <c r="AY279" s="5"/>
      <c r="AZ279" s="5"/>
      <c r="BA279" s="5"/>
      <c r="BC279" s="5"/>
      <c r="BD279" s="5"/>
      <c r="BE279" s="5"/>
      <c r="BG279" s="5"/>
      <c r="BH279" s="5"/>
      <c r="BI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</row>
    <row r="280" spans="23:127" x14ac:dyDescent="0.2">
      <c r="W280" s="5"/>
      <c r="X280" s="5"/>
      <c r="Y280" s="5"/>
      <c r="AY280" s="5"/>
      <c r="AZ280" s="5"/>
      <c r="BA280" s="5"/>
      <c r="BC280" s="5"/>
      <c r="BD280" s="5"/>
      <c r="BE280" s="5"/>
      <c r="BG280" s="5"/>
      <c r="BH280" s="5"/>
      <c r="BI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</row>
    <row r="281" spans="23:127" x14ac:dyDescent="0.2">
      <c r="W281" s="5"/>
      <c r="X281" s="5"/>
      <c r="Y281" s="5"/>
      <c r="AY281" s="5"/>
      <c r="AZ281" s="5"/>
      <c r="BA281" s="5"/>
      <c r="BC281" s="5"/>
      <c r="BD281" s="5"/>
      <c r="BE281" s="5"/>
      <c r="BG281" s="5"/>
      <c r="BH281" s="5"/>
      <c r="BI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</row>
    <row r="282" spans="23:127" x14ac:dyDescent="0.2">
      <c r="W282" s="5"/>
      <c r="X282" s="5"/>
      <c r="Y282" s="5"/>
      <c r="AY282" s="5"/>
      <c r="AZ282" s="5"/>
      <c r="BA282" s="5"/>
      <c r="BC282" s="5"/>
      <c r="BD282" s="5"/>
      <c r="BE282" s="5"/>
      <c r="BG282" s="5"/>
      <c r="BH282" s="5"/>
      <c r="BI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</row>
    <row r="283" spans="23:127" x14ac:dyDescent="0.2">
      <c r="W283" s="5"/>
      <c r="X283" s="5"/>
      <c r="Y283" s="5"/>
      <c r="AY283" s="5"/>
      <c r="AZ283" s="5"/>
      <c r="BA283" s="5"/>
      <c r="BC283" s="5"/>
      <c r="BD283" s="5"/>
      <c r="BE283" s="5"/>
      <c r="BG283" s="5"/>
      <c r="BH283" s="5"/>
      <c r="BI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</row>
    <row r="284" spans="23:127" x14ac:dyDescent="0.2">
      <c r="W284" s="5"/>
      <c r="X284" s="5"/>
      <c r="Y284" s="5"/>
      <c r="AY284" s="5"/>
      <c r="AZ284" s="5"/>
      <c r="BA284" s="5"/>
      <c r="BC284" s="5"/>
      <c r="BD284" s="5"/>
      <c r="BE284" s="5"/>
      <c r="BG284" s="5"/>
      <c r="BH284" s="5"/>
      <c r="BI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</row>
    <row r="285" spans="23:127" x14ac:dyDescent="0.2">
      <c r="W285" s="5"/>
      <c r="X285" s="5"/>
      <c r="Y285" s="5"/>
      <c r="AY285" s="5"/>
      <c r="AZ285" s="5"/>
      <c r="BA285" s="5"/>
      <c r="BC285" s="5"/>
      <c r="BD285" s="5"/>
      <c r="BE285" s="5"/>
      <c r="BG285" s="5"/>
      <c r="BH285" s="5"/>
      <c r="BI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</row>
    <row r="286" spans="23:127" x14ac:dyDescent="0.2">
      <c r="W286" s="5"/>
      <c r="X286" s="5"/>
      <c r="Y286" s="5"/>
      <c r="AY286" s="5"/>
      <c r="AZ286" s="5"/>
      <c r="BA286" s="5"/>
      <c r="BC286" s="5"/>
      <c r="BD286" s="5"/>
      <c r="BE286" s="5"/>
      <c r="BG286" s="5"/>
      <c r="BH286" s="5"/>
      <c r="BI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</row>
    <row r="287" spans="23:127" x14ac:dyDescent="0.2">
      <c r="W287" s="5"/>
      <c r="X287" s="5"/>
      <c r="Y287" s="5"/>
      <c r="AY287" s="5"/>
      <c r="AZ287" s="5"/>
      <c r="BA287" s="5"/>
      <c r="BC287" s="5"/>
      <c r="BD287" s="5"/>
      <c r="BE287" s="5"/>
      <c r="BG287" s="5"/>
      <c r="BH287" s="5"/>
      <c r="BI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</row>
    <row r="288" spans="23:127" x14ac:dyDescent="0.2">
      <c r="W288" s="5"/>
      <c r="X288" s="5"/>
      <c r="Y288" s="5"/>
      <c r="AY288" s="5"/>
      <c r="AZ288" s="5"/>
      <c r="BA288" s="5"/>
      <c r="BC288" s="5"/>
      <c r="BD288" s="5"/>
      <c r="BE288" s="5"/>
      <c r="BG288" s="5"/>
      <c r="BH288" s="5"/>
      <c r="BI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</row>
    <row r="289" spans="23:127" x14ac:dyDescent="0.2">
      <c r="W289" s="5"/>
      <c r="X289" s="5"/>
      <c r="Y289" s="5"/>
      <c r="AY289" s="5"/>
      <c r="AZ289" s="5"/>
      <c r="BA289" s="5"/>
      <c r="BC289" s="5"/>
      <c r="BD289" s="5"/>
      <c r="BE289" s="5"/>
      <c r="BG289" s="5"/>
      <c r="BH289" s="5"/>
      <c r="BI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</row>
    <row r="290" spans="23:127" x14ac:dyDescent="0.2">
      <c r="W290" s="5"/>
      <c r="X290" s="5"/>
      <c r="Y290" s="5"/>
      <c r="AY290" s="5"/>
      <c r="AZ290" s="5"/>
      <c r="BA290" s="5"/>
      <c r="BC290" s="5"/>
      <c r="BD290" s="5"/>
      <c r="BE290" s="5"/>
      <c r="BG290" s="5"/>
      <c r="BH290" s="5"/>
      <c r="BI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</row>
    <row r="291" spans="23:127" x14ac:dyDescent="0.2">
      <c r="W291" s="5"/>
      <c r="X291" s="5"/>
      <c r="Y291" s="5"/>
      <c r="AY291" s="5"/>
      <c r="AZ291" s="5"/>
      <c r="BA291" s="5"/>
      <c r="BC291" s="5"/>
      <c r="BD291" s="5"/>
      <c r="BE291" s="5"/>
      <c r="BG291" s="5"/>
      <c r="BH291" s="5"/>
      <c r="BI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</row>
    <row r="292" spans="23:127" x14ac:dyDescent="0.2">
      <c r="W292" s="5"/>
      <c r="X292" s="5"/>
      <c r="Y292" s="5"/>
      <c r="AY292" s="5"/>
      <c r="AZ292" s="5"/>
      <c r="BA292" s="5"/>
      <c r="BC292" s="5"/>
      <c r="BD292" s="5"/>
      <c r="BE292" s="5"/>
      <c r="BG292" s="5"/>
      <c r="BH292" s="5"/>
      <c r="BI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</row>
    <row r="293" spans="23:127" x14ac:dyDescent="0.2">
      <c r="W293" s="5"/>
      <c r="X293" s="5"/>
      <c r="Y293" s="5"/>
      <c r="AY293" s="5"/>
      <c r="AZ293" s="5"/>
      <c r="BA293" s="5"/>
      <c r="BC293" s="5"/>
      <c r="BD293" s="5"/>
      <c r="BE293" s="5"/>
      <c r="BG293" s="5"/>
      <c r="BH293" s="5"/>
      <c r="BI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</row>
    <row r="294" spans="23:127" x14ac:dyDescent="0.2">
      <c r="W294" s="5"/>
      <c r="X294" s="5"/>
      <c r="Y294" s="5"/>
      <c r="AY294" s="5"/>
      <c r="AZ294" s="5"/>
      <c r="BA294" s="5"/>
      <c r="BC294" s="5"/>
      <c r="BD294" s="5"/>
      <c r="BE294" s="5"/>
      <c r="BG294" s="5"/>
      <c r="BH294" s="5"/>
      <c r="BI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</row>
    <row r="295" spans="23:127" x14ac:dyDescent="0.2">
      <c r="W295" s="5"/>
      <c r="X295" s="5"/>
      <c r="Y295" s="5"/>
      <c r="AY295" s="5"/>
      <c r="AZ295" s="5"/>
      <c r="BA295" s="5"/>
      <c r="BC295" s="5"/>
      <c r="BD295" s="5"/>
      <c r="BE295" s="5"/>
      <c r="BG295" s="5"/>
      <c r="BH295" s="5"/>
      <c r="BI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</row>
    <row r="296" spans="23:127" x14ac:dyDescent="0.2">
      <c r="W296" s="5"/>
      <c r="X296" s="5"/>
      <c r="Y296" s="5"/>
      <c r="AY296" s="5"/>
      <c r="AZ296" s="5"/>
      <c r="BA296" s="5"/>
      <c r="BC296" s="5"/>
      <c r="BD296" s="5"/>
      <c r="BE296" s="5"/>
      <c r="BG296" s="5"/>
      <c r="BH296" s="5"/>
      <c r="BI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</row>
    <row r="297" spans="23:127" x14ac:dyDescent="0.2">
      <c r="W297" s="5"/>
      <c r="X297" s="5"/>
      <c r="Y297" s="5"/>
      <c r="AY297" s="5"/>
      <c r="AZ297" s="5"/>
      <c r="BA297" s="5"/>
      <c r="BC297" s="5"/>
      <c r="BD297" s="5"/>
      <c r="BE297" s="5"/>
      <c r="BG297" s="5"/>
      <c r="BH297" s="5"/>
      <c r="BI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</row>
    <row r="298" spans="23:127" x14ac:dyDescent="0.2">
      <c r="W298" s="5"/>
      <c r="X298" s="5"/>
      <c r="Y298" s="5"/>
      <c r="AY298" s="5"/>
      <c r="AZ298" s="5"/>
      <c r="BA298" s="5"/>
      <c r="BC298" s="5"/>
      <c r="BD298" s="5"/>
      <c r="BE298" s="5"/>
      <c r="BG298" s="5"/>
      <c r="BH298" s="5"/>
      <c r="BI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</row>
    <row r="299" spans="23:127" x14ac:dyDescent="0.2">
      <c r="W299" s="5"/>
      <c r="X299" s="5"/>
      <c r="Y299" s="5"/>
      <c r="AY299" s="5"/>
      <c r="AZ299" s="5"/>
      <c r="BA299" s="5"/>
      <c r="BC299" s="5"/>
      <c r="BD299" s="5"/>
      <c r="BE299" s="5"/>
      <c r="BG299" s="5"/>
      <c r="BH299" s="5"/>
      <c r="BI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</row>
    <row r="300" spans="23:127" x14ac:dyDescent="0.2">
      <c r="W300" s="5"/>
      <c r="X300" s="5"/>
      <c r="Y300" s="5"/>
      <c r="AY300" s="5"/>
      <c r="AZ300" s="5"/>
      <c r="BA300" s="5"/>
      <c r="BC300" s="5"/>
      <c r="BD300" s="5"/>
      <c r="BE300" s="5"/>
      <c r="BG300" s="5"/>
      <c r="BH300" s="5"/>
      <c r="BI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</row>
    <row r="301" spans="23:127" x14ac:dyDescent="0.2">
      <c r="W301" s="5"/>
      <c r="X301" s="5"/>
      <c r="Y301" s="5"/>
      <c r="AY301" s="5"/>
      <c r="AZ301" s="5"/>
      <c r="BA301" s="5"/>
      <c r="BC301" s="5"/>
      <c r="BD301" s="5"/>
      <c r="BE301" s="5"/>
      <c r="BG301" s="5"/>
      <c r="BH301" s="5"/>
      <c r="BI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</row>
    <row r="302" spans="23:127" x14ac:dyDescent="0.2">
      <c r="W302" s="5"/>
      <c r="X302" s="5"/>
      <c r="Y302" s="5"/>
      <c r="AY302" s="5"/>
      <c r="AZ302" s="5"/>
      <c r="BA302" s="5"/>
      <c r="BC302" s="5"/>
      <c r="BD302" s="5"/>
      <c r="BE302" s="5"/>
      <c r="BG302" s="5"/>
      <c r="BH302" s="5"/>
      <c r="BI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</row>
    <row r="303" spans="23:127" x14ac:dyDescent="0.2">
      <c r="W303" s="5"/>
      <c r="X303" s="5"/>
      <c r="Y303" s="5"/>
      <c r="AY303" s="5"/>
      <c r="AZ303" s="5"/>
      <c r="BA303" s="5"/>
      <c r="BC303" s="5"/>
      <c r="BD303" s="5"/>
      <c r="BE303" s="5"/>
      <c r="BG303" s="5"/>
      <c r="BH303" s="5"/>
      <c r="BI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</row>
    <row r="304" spans="23:127" x14ac:dyDescent="0.2">
      <c r="W304" s="5"/>
      <c r="X304" s="5"/>
      <c r="Y304" s="5"/>
      <c r="AY304" s="5"/>
      <c r="AZ304" s="5"/>
      <c r="BA304" s="5"/>
      <c r="BC304" s="5"/>
      <c r="BD304" s="5"/>
      <c r="BE304" s="5"/>
      <c r="BG304" s="5"/>
      <c r="BH304" s="5"/>
      <c r="BI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</row>
    <row r="305" spans="23:127" x14ac:dyDescent="0.2">
      <c r="W305" s="5"/>
      <c r="X305" s="5"/>
      <c r="Y305" s="5"/>
      <c r="AY305" s="5"/>
      <c r="AZ305" s="5"/>
      <c r="BA305" s="5"/>
      <c r="BC305" s="5"/>
      <c r="BD305" s="5"/>
      <c r="BE305" s="5"/>
      <c r="BG305" s="5"/>
      <c r="BH305" s="5"/>
      <c r="BI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</row>
    <row r="306" spans="23:127" x14ac:dyDescent="0.2">
      <c r="W306" s="5"/>
      <c r="X306" s="5"/>
      <c r="Y306" s="5"/>
      <c r="AY306" s="5"/>
      <c r="AZ306" s="5"/>
      <c r="BA306" s="5"/>
      <c r="BC306" s="5"/>
      <c r="BD306" s="5"/>
      <c r="BE306" s="5"/>
      <c r="BG306" s="5"/>
      <c r="BH306" s="5"/>
      <c r="BI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</row>
    <row r="307" spans="23:127" x14ac:dyDescent="0.2">
      <c r="W307" s="5"/>
      <c r="X307" s="5"/>
      <c r="Y307" s="5"/>
      <c r="AY307" s="5"/>
      <c r="AZ307" s="5"/>
      <c r="BA307" s="5"/>
      <c r="BC307" s="5"/>
      <c r="BD307" s="5"/>
      <c r="BE307" s="5"/>
      <c r="BG307" s="5"/>
      <c r="BH307" s="5"/>
      <c r="BI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</row>
    <row r="308" spans="23:127" x14ac:dyDescent="0.2">
      <c r="W308" s="5"/>
      <c r="X308" s="5"/>
      <c r="Y308" s="5"/>
      <c r="AY308" s="5"/>
      <c r="AZ308" s="5"/>
      <c r="BA308" s="5"/>
      <c r="BC308" s="5"/>
      <c r="BD308" s="5"/>
      <c r="BE308" s="5"/>
      <c r="BG308" s="5"/>
      <c r="BH308" s="5"/>
      <c r="BI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</row>
    <row r="309" spans="23:127" x14ac:dyDescent="0.2">
      <c r="W309" s="5"/>
      <c r="X309" s="5"/>
      <c r="Y309" s="5"/>
      <c r="AY309" s="5"/>
      <c r="AZ309" s="5"/>
      <c r="BA309" s="5"/>
      <c r="BC309" s="5"/>
      <c r="BD309" s="5"/>
      <c r="BE309" s="5"/>
      <c r="BG309" s="5"/>
      <c r="BH309" s="5"/>
      <c r="BI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</row>
    <row r="310" spans="23:127" x14ac:dyDescent="0.2">
      <c r="W310" s="5"/>
      <c r="X310" s="5"/>
      <c r="Y310" s="5"/>
      <c r="AY310" s="5"/>
      <c r="AZ310" s="5"/>
      <c r="BA310" s="5"/>
      <c r="BC310" s="5"/>
      <c r="BD310" s="5"/>
      <c r="BE310" s="5"/>
      <c r="BG310" s="5"/>
      <c r="BH310" s="5"/>
      <c r="BI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</row>
    <row r="311" spans="23:127" x14ac:dyDescent="0.2">
      <c r="W311" s="5"/>
      <c r="X311" s="5"/>
      <c r="Y311" s="5"/>
      <c r="AY311" s="5"/>
      <c r="AZ311" s="5"/>
      <c r="BA311" s="5"/>
      <c r="BC311" s="5"/>
      <c r="BD311" s="5"/>
      <c r="BE311" s="5"/>
      <c r="BG311" s="5"/>
      <c r="BH311" s="5"/>
      <c r="BI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</row>
    <row r="312" spans="23:127" x14ac:dyDescent="0.2">
      <c r="W312" s="5"/>
      <c r="X312" s="5"/>
      <c r="Y312" s="5"/>
      <c r="AY312" s="5"/>
      <c r="AZ312" s="5"/>
      <c r="BA312" s="5"/>
      <c r="BC312" s="5"/>
      <c r="BD312" s="5"/>
      <c r="BE312" s="5"/>
      <c r="BG312" s="5"/>
      <c r="BH312" s="5"/>
      <c r="BI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</row>
    <row r="313" spans="23:127" x14ac:dyDescent="0.2">
      <c r="W313" s="5"/>
      <c r="X313" s="5"/>
      <c r="Y313" s="5"/>
      <c r="AY313" s="5"/>
      <c r="AZ313" s="5"/>
      <c r="BA313" s="5"/>
      <c r="BC313" s="5"/>
      <c r="BD313" s="5"/>
      <c r="BE313" s="5"/>
      <c r="BG313" s="5"/>
      <c r="BH313" s="5"/>
      <c r="BI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</row>
    <row r="314" spans="23:127" x14ac:dyDescent="0.2">
      <c r="W314" s="5"/>
      <c r="X314" s="5"/>
      <c r="Y314" s="5"/>
      <c r="AY314" s="5"/>
      <c r="AZ314" s="5"/>
      <c r="BA314" s="5"/>
      <c r="BC314" s="5"/>
      <c r="BD314" s="5"/>
      <c r="BE314" s="5"/>
      <c r="BG314" s="5"/>
      <c r="BH314" s="5"/>
      <c r="BI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</row>
    <row r="315" spans="23:127" x14ac:dyDescent="0.2">
      <c r="W315" s="5"/>
      <c r="X315" s="5"/>
      <c r="Y315" s="5"/>
      <c r="AY315" s="5"/>
      <c r="AZ315" s="5"/>
      <c r="BA315" s="5"/>
      <c r="BC315" s="5"/>
      <c r="BD315" s="5"/>
      <c r="BE315" s="5"/>
      <c r="BG315" s="5"/>
      <c r="BH315" s="5"/>
      <c r="BI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</row>
    <row r="316" spans="23:127" x14ac:dyDescent="0.2">
      <c r="W316" s="5"/>
      <c r="X316" s="5"/>
      <c r="Y316" s="5"/>
      <c r="AY316" s="5"/>
      <c r="AZ316" s="5"/>
      <c r="BA316" s="5"/>
      <c r="BC316" s="5"/>
      <c r="BD316" s="5"/>
      <c r="BE316" s="5"/>
      <c r="BG316" s="5"/>
      <c r="BH316" s="5"/>
      <c r="BI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</row>
    <row r="317" spans="23:127" x14ac:dyDescent="0.2">
      <c r="W317" s="5"/>
      <c r="X317" s="5"/>
      <c r="Y317" s="5"/>
      <c r="AY317" s="5"/>
      <c r="AZ317" s="5"/>
      <c r="BA317" s="5"/>
      <c r="BC317" s="5"/>
      <c r="BD317" s="5"/>
      <c r="BE317" s="5"/>
      <c r="BG317" s="5"/>
      <c r="BH317" s="5"/>
      <c r="BI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</row>
    <row r="318" spans="23:127" x14ac:dyDescent="0.2">
      <c r="W318" s="5"/>
      <c r="X318" s="5"/>
      <c r="Y318" s="5"/>
      <c r="AY318" s="5"/>
      <c r="AZ318" s="5"/>
      <c r="BA318" s="5"/>
      <c r="BC318" s="5"/>
      <c r="BD318" s="5"/>
      <c r="BE318" s="5"/>
      <c r="BG318" s="5"/>
      <c r="BH318" s="5"/>
      <c r="BI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</row>
    <row r="319" spans="23:127" x14ac:dyDescent="0.2">
      <c r="W319" s="5"/>
      <c r="X319" s="5"/>
      <c r="Y319" s="5"/>
      <c r="AY319" s="5"/>
      <c r="AZ319" s="5"/>
      <c r="BA319" s="5"/>
      <c r="BC319" s="5"/>
      <c r="BD319" s="5"/>
      <c r="BE319" s="5"/>
      <c r="BG319" s="5"/>
      <c r="BH319" s="5"/>
      <c r="BI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</row>
    <row r="320" spans="23:127" x14ac:dyDescent="0.2">
      <c r="W320" s="5"/>
      <c r="X320" s="5"/>
      <c r="Y320" s="5"/>
      <c r="AY320" s="5"/>
      <c r="AZ320" s="5"/>
      <c r="BA320" s="5"/>
      <c r="BC320" s="5"/>
      <c r="BD320" s="5"/>
      <c r="BE320" s="5"/>
      <c r="BG320" s="5"/>
      <c r="BH320" s="5"/>
      <c r="BI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</row>
    <row r="321" spans="23:127" x14ac:dyDescent="0.2">
      <c r="W321" s="5"/>
      <c r="X321" s="5"/>
      <c r="Y321" s="5"/>
      <c r="AY321" s="5"/>
      <c r="AZ321" s="5"/>
      <c r="BA321" s="5"/>
      <c r="BC321" s="5"/>
      <c r="BD321" s="5"/>
      <c r="BE321" s="5"/>
      <c r="BG321" s="5"/>
      <c r="BH321" s="5"/>
      <c r="BI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</row>
    <row r="322" spans="23:127" x14ac:dyDescent="0.2">
      <c r="W322" s="5"/>
      <c r="X322" s="5"/>
      <c r="Y322" s="5"/>
      <c r="AY322" s="5"/>
      <c r="AZ322" s="5"/>
      <c r="BA322" s="5"/>
      <c r="BC322" s="5"/>
      <c r="BD322" s="5"/>
      <c r="BE322" s="5"/>
      <c r="BG322" s="5"/>
      <c r="BH322" s="5"/>
      <c r="BI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</row>
    <row r="323" spans="23:127" x14ac:dyDescent="0.2">
      <c r="W323" s="5"/>
      <c r="X323" s="5"/>
      <c r="Y323" s="5"/>
      <c r="AY323" s="5"/>
      <c r="AZ323" s="5"/>
      <c r="BA323" s="5"/>
      <c r="BC323" s="5"/>
      <c r="BD323" s="5"/>
      <c r="BE323" s="5"/>
      <c r="BG323" s="5"/>
      <c r="BH323" s="5"/>
      <c r="BI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</row>
    <row r="324" spans="23:127" x14ac:dyDescent="0.2">
      <c r="W324" s="5"/>
      <c r="X324" s="5"/>
      <c r="Y324" s="5"/>
      <c r="AY324" s="5"/>
      <c r="AZ324" s="5"/>
      <c r="BA324" s="5"/>
      <c r="BC324" s="5"/>
      <c r="BD324" s="5"/>
      <c r="BE324" s="5"/>
      <c r="BG324" s="5"/>
      <c r="BH324" s="5"/>
      <c r="BI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</row>
    <row r="325" spans="23:127" x14ac:dyDescent="0.2">
      <c r="W325" s="5"/>
      <c r="X325" s="5"/>
      <c r="Y325" s="5"/>
      <c r="AY325" s="5"/>
      <c r="AZ325" s="5"/>
      <c r="BA325" s="5"/>
      <c r="BC325" s="5"/>
      <c r="BD325" s="5"/>
      <c r="BE325" s="5"/>
      <c r="BG325" s="5"/>
      <c r="BH325" s="5"/>
      <c r="BI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</row>
    <row r="326" spans="23:127" x14ac:dyDescent="0.2">
      <c r="W326" s="5"/>
      <c r="X326" s="5"/>
      <c r="Y326" s="5"/>
      <c r="AY326" s="5"/>
      <c r="AZ326" s="5"/>
      <c r="BA326" s="5"/>
      <c r="BC326" s="5"/>
      <c r="BD326" s="5"/>
      <c r="BE326" s="5"/>
      <c r="BG326" s="5"/>
      <c r="BH326" s="5"/>
      <c r="BI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</row>
    <row r="327" spans="23:127" x14ac:dyDescent="0.2">
      <c r="W327" s="5"/>
      <c r="X327" s="5"/>
      <c r="Y327" s="5"/>
      <c r="AY327" s="5"/>
      <c r="AZ327" s="5"/>
      <c r="BA327" s="5"/>
      <c r="BC327" s="5"/>
      <c r="BD327" s="5"/>
      <c r="BE327" s="5"/>
      <c r="BG327" s="5"/>
      <c r="BH327" s="5"/>
      <c r="BI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</row>
    <row r="328" spans="23:127" x14ac:dyDescent="0.2">
      <c r="W328" s="5"/>
      <c r="X328" s="5"/>
      <c r="Y328" s="5"/>
      <c r="AY328" s="5"/>
      <c r="AZ328" s="5"/>
      <c r="BA328" s="5"/>
      <c r="BC328" s="5"/>
      <c r="BD328" s="5"/>
      <c r="BE328" s="5"/>
      <c r="BG328" s="5"/>
      <c r="BH328" s="5"/>
      <c r="BI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</row>
    <row r="329" spans="23:127" x14ac:dyDescent="0.2">
      <c r="W329" s="5"/>
      <c r="X329" s="5"/>
      <c r="Y329" s="5"/>
      <c r="AY329" s="5"/>
      <c r="AZ329" s="5"/>
      <c r="BA329" s="5"/>
      <c r="BC329" s="5"/>
      <c r="BD329" s="5"/>
      <c r="BE329" s="5"/>
      <c r="BG329" s="5"/>
      <c r="BH329" s="5"/>
      <c r="BI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</row>
    <row r="330" spans="23:127" x14ac:dyDescent="0.2">
      <c r="W330" s="5"/>
      <c r="X330" s="5"/>
      <c r="Y330" s="5"/>
      <c r="AY330" s="5"/>
      <c r="AZ330" s="5"/>
      <c r="BA330" s="5"/>
      <c r="BC330" s="5"/>
      <c r="BD330" s="5"/>
      <c r="BE330" s="5"/>
      <c r="BG330" s="5"/>
      <c r="BH330" s="5"/>
      <c r="BI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</row>
    <row r="331" spans="23:127" x14ac:dyDescent="0.2">
      <c r="W331" s="5"/>
      <c r="X331" s="5"/>
      <c r="Y331" s="5"/>
      <c r="AY331" s="5"/>
      <c r="AZ331" s="5"/>
      <c r="BA331" s="5"/>
      <c r="BC331" s="5"/>
      <c r="BD331" s="5"/>
      <c r="BE331" s="5"/>
      <c r="BG331" s="5"/>
      <c r="BH331" s="5"/>
      <c r="BI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</row>
    <row r="332" spans="23:127" x14ac:dyDescent="0.2">
      <c r="W332" s="5"/>
      <c r="X332" s="5"/>
      <c r="Y332" s="5"/>
      <c r="AY332" s="5"/>
      <c r="AZ332" s="5"/>
      <c r="BA332" s="5"/>
      <c r="BC332" s="5"/>
      <c r="BD332" s="5"/>
      <c r="BE332" s="5"/>
      <c r="BG332" s="5"/>
      <c r="BH332" s="5"/>
      <c r="BI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</row>
    <row r="333" spans="23:127" x14ac:dyDescent="0.2">
      <c r="W333" s="5"/>
      <c r="X333" s="5"/>
      <c r="Y333" s="5"/>
      <c r="AY333" s="5"/>
      <c r="AZ333" s="5"/>
      <c r="BA333" s="5"/>
      <c r="BC333" s="5"/>
      <c r="BD333" s="5"/>
      <c r="BE333" s="5"/>
      <c r="BG333" s="5"/>
      <c r="BH333" s="5"/>
      <c r="BI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</row>
    <row r="334" spans="23:127" x14ac:dyDescent="0.2">
      <c r="W334" s="5"/>
      <c r="X334" s="5"/>
      <c r="Y334" s="5"/>
      <c r="AY334" s="5"/>
      <c r="AZ334" s="5"/>
      <c r="BA334" s="5"/>
      <c r="BC334" s="5"/>
      <c r="BD334" s="5"/>
      <c r="BE334" s="5"/>
      <c r="BG334" s="5"/>
      <c r="BH334" s="5"/>
      <c r="BI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</row>
    <row r="335" spans="23:127" x14ac:dyDescent="0.2">
      <c r="W335" s="5"/>
      <c r="X335" s="5"/>
      <c r="Y335" s="5"/>
      <c r="AY335" s="5"/>
      <c r="AZ335" s="5"/>
      <c r="BA335" s="5"/>
      <c r="BC335" s="5"/>
      <c r="BD335" s="5"/>
      <c r="BE335" s="5"/>
      <c r="BG335" s="5"/>
      <c r="BH335" s="5"/>
      <c r="BI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</row>
    <row r="336" spans="23:127" x14ac:dyDescent="0.2">
      <c r="W336" s="5"/>
      <c r="X336" s="5"/>
      <c r="Y336" s="5"/>
      <c r="AY336" s="5"/>
      <c r="AZ336" s="5"/>
      <c r="BA336" s="5"/>
      <c r="BC336" s="5"/>
      <c r="BD336" s="5"/>
      <c r="BE336" s="5"/>
      <c r="BG336" s="5"/>
      <c r="BH336" s="5"/>
      <c r="BI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</row>
    <row r="337" spans="23:127" x14ac:dyDescent="0.2">
      <c r="W337" s="5"/>
      <c r="X337" s="5"/>
      <c r="Y337" s="5"/>
      <c r="AY337" s="5"/>
      <c r="AZ337" s="5"/>
      <c r="BA337" s="5"/>
      <c r="BC337" s="5"/>
      <c r="BD337" s="5"/>
      <c r="BE337" s="5"/>
      <c r="BG337" s="5"/>
      <c r="BH337" s="5"/>
      <c r="BI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</row>
    <row r="338" spans="23:127" x14ac:dyDescent="0.2">
      <c r="W338" s="5"/>
      <c r="X338" s="5"/>
      <c r="Y338" s="5"/>
      <c r="AY338" s="5"/>
      <c r="AZ338" s="5"/>
      <c r="BA338" s="5"/>
      <c r="BC338" s="5"/>
      <c r="BD338" s="5"/>
      <c r="BE338" s="5"/>
      <c r="BG338" s="5"/>
      <c r="BH338" s="5"/>
      <c r="BI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</row>
    <row r="339" spans="23:127" x14ac:dyDescent="0.2">
      <c r="W339" s="5"/>
      <c r="X339" s="5"/>
      <c r="Y339" s="5"/>
      <c r="AY339" s="5"/>
      <c r="AZ339" s="5"/>
      <c r="BA339" s="5"/>
      <c r="BC339" s="5"/>
      <c r="BD339" s="5"/>
      <c r="BE339" s="5"/>
      <c r="BG339" s="5"/>
      <c r="BH339" s="5"/>
      <c r="BI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</row>
    <row r="340" spans="23:127" x14ac:dyDescent="0.2">
      <c r="W340" s="5"/>
      <c r="X340" s="5"/>
      <c r="Y340" s="5"/>
      <c r="AY340" s="5"/>
      <c r="AZ340" s="5"/>
      <c r="BA340" s="5"/>
      <c r="BC340" s="5"/>
      <c r="BD340" s="5"/>
      <c r="BE340" s="5"/>
      <c r="BG340" s="5"/>
      <c r="BH340" s="5"/>
      <c r="BI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</row>
    <row r="341" spans="23:127" x14ac:dyDescent="0.2">
      <c r="W341" s="5"/>
      <c r="X341" s="5"/>
      <c r="Y341" s="5"/>
      <c r="AY341" s="5"/>
      <c r="AZ341" s="5"/>
      <c r="BA341" s="5"/>
      <c r="BC341" s="5"/>
      <c r="BD341" s="5"/>
      <c r="BE341" s="5"/>
      <c r="BG341" s="5"/>
      <c r="BH341" s="5"/>
      <c r="BI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</row>
    <row r="342" spans="23:127" x14ac:dyDescent="0.2">
      <c r="W342" s="5"/>
      <c r="X342" s="5"/>
      <c r="Y342" s="5"/>
      <c r="AY342" s="5"/>
      <c r="AZ342" s="5"/>
      <c r="BA342" s="5"/>
      <c r="BC342" s="5"/>
      <c r="BD342" s="5"/>
      <c r="BE342" s="5"/>
      <c r="BG342" s="5"/>
      <c r="BH342" s="5"/>
      <c r="BI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</row>
    <row r="343" spans="23:127" x14ac:dyDescent="0.2">
      <c r="W343" s="5"/>
      <c r="X343" s="5"/>
      <c r="Y343" s="5"/>
      <c r="AY343" s="5"/>
      <c r="AZ343" s="5"/>
      <c r="BA343" s="5"/>
      <c r="BC343" s="5"/>
      <c r="BD343" s="5"/>
      <c r="BE343" s="5"/>
      <c r="BG343" s="5"/>
      <c r="BH343" s="5"/>
      <c r="BI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</row>
    <row r="344" spans="23:127" x14ac:dyDescent="0.2">
      <c r="W344" s="5"/>
      <c r="X344" s="5"/>
      <c r="Y344" s="5"/>
      <c r="AY344" s="5"/>
      <c r="AZ344" s="5"/>
      <c r="BA344" s="5"/>
      <c r="BC344" s="5"/>
      <c r="BD344" s="5"/>
      <c r="BE344" s="5"/>
      <c r="BG344" s="5"/>
      <c r="BH344" s="5"/>
      <c r="BI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</row>
    <row r="345" spans="23:127" x14ac:dyDescent="0.2">
      <c r="W345" s="5"/>
      <c r="X345" s="5"/>
      <c r="Y345" s="5"/>
      <c r="AY345" s="5"/>
      <c r="AZ345" s="5"/>
      <c r="BA345" s="5"/>
      <c r="BC345" s="5"/>
      <c r="BD345" s="5"/>
      <c r="BE345" s="5"/>
      <c r="BG345" s="5"/>
      <c r="BH345" s="5"/>
      <c r="BI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</row>
    <row r="346" spans="23:127" x14ac:dyDescent="0.2">
      <c r="W346" s="5"/>
      <c r="X346" s="5"/>
      <c r="Y346" s="5"/>
      <c r="AY346" s="5"/>
      <c r="AZ346" s="5"/>
      <c r="BA346" s="5"/>
      <c r="BC346" s="5"/>
      <c r="BD346" s="5"/>
      <c r="BE346" s="5"/>
      <c r="BG346" s="5"/>
      <c r="BH346" s="5"/>
      <c r="BI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</row>
    <row r="347" spans="23:127" x14ac:dyDescent="0.2">
      <c r="W347" s="5"/>
      <c r="X347" s="5"/>
      <c r="Y347" s="5"/>
      <c r="AY347" s="5"/>
      <c r="AZ347" s="5"/>
      <c r="BA347" s="5"/>
      <c r="BC347" s="5"/>
      <c r="BD347" s="5"/>
      <c r="BE347" s="5"/>
      <c r="BG347" s="5"/>
      <c r="BH347" s="5"/>
      <c r="BI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</row>
    <row r="348" spans="23:127" x14ac:dyDescent="0.2">
      <c r="W348" s="5"/>
      <c r="X348" s="5"/>
      <c r="Y348" s="5"/>
      <c r="AY348" s="5"/>
      <c r="AZ348" s="5"/>
      <c r="BA348" s="5"/>
      <c r="BC348" s="5"/>
      <c r="BD348" s="5"/>
      <c r="BE348" s="5"/>
      <c r="BG348" s="5"/>
      <c r="BH348" s="5"/>
      <c r="BI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</row>
    <row r="349" spans="23:127" x14ac:dyDescent="0.2">
      <c r="W349" s="5"/>
      <c r="X349" s="5"/>
      <c r="Y349" s="5"/>
      <c r="AY349" s="5"/>
      <c r="AZ349" s="5"/>
      <c r="BA349" s="5"/>
      <c r="BC349" s="5"/>
      <c r="BD349" s="5"/>
      <c r="BE349" s="5"/>
      <c r="BG349" s="5"/>
      <c r="BH349" s="5"/>
      <c r="BI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</row>
    <row r="350" spans="23:127" x14ac:dyDescent="0.2">
      <c r="W350" s="5"/>
      <c r="X350" s="5"/>
      <c r="Y350" s="5"/>
      <c r="AY350" s="5"/>
      <c r="AZ350" s="5"/>
      <c r="BA350" s="5"/>
      <c r="BC350" s="5"/>
      <c r="BD350" s="5"/>
      <c r="BE350" s="5"/>
      <c r="BG350" s="5"/>
      <c r="BH350" s="5"/>
      <c r="BI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</row>
    <row r="351" spans="23:127" x14ac:dyDescent="0.2">
      <c r="W351" s="5"/>
      <c r="X351" s="5"/>
      <c r="Y351" s="5"/>
      <c r="AY351" s="5"/>
      <c r="AZ351" s="5"/>
      <c r="BA351" s="5"/>
      <c r="BC351" s="5"/>
      <c r="BD351" s="5"/>
      <c r="BE351" s="5"/>
      <c r="BG351" s="5"/>
      <c r="BH351" s="5"/>
      <c r="BI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</row>
    <row r="352" spans="23:127" x14ac:dyDescent="0.2">
      <c r="W352" s="5"/>
      <c r="X352" s="5"/>
      <c r="Y352" s="5"/>
      <c r="AY352" s="5"/>
      <c r="AZ352" s="5"/>
      <c r="BA352" s="5"/>
      <c r="BC352" s="5"/>
      <c r="BD352" s="5"/>
      <c r="BE352" s="5"/>
      <c r="BG352" s="5"/>
      <c r="BH352" s="5"/>
      <c r="BI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</row>
    <row r="353" spans="23:127" x14ac:dyDescent="0.2">
      <c r="W353" s="5"/>
      <c r="X353" s="5"/>
      <c r="Y353" s="5"/>
      <c r="AY353" s="5"/>
      <c r="AZ353" s="5"/>
      <c r="BA353" s="5"/>
      <c r="BC353" s="5"/>
      <c r="BD353" s="5"/>
      <c r="BE353" s="5"/>
      <c r="BG353" s="5"/>
      <c r="BH353" s="5"/>
      <c r="BI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</row>
    <row r="354" spans="23:127" x14ac:dyDescent="0.2">
      <c r="W354" s="5"/>
      <c r="X354" s="5"/>
      <c r="Y354" s="5"/>
      <c r="AY354" s="5"/>
      <c r="AZ354" s="5"/>
      <c r="BA354" s="5"/>
      <c r="BC354" s="5"/>
      <c r="BD354" s="5"/>
      <c r="BE354" s="5"/>
      <c r="BG354" s="5"/>
      <c r="BH354" s="5"/>
      <c r="BI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</row>
    <row r="355" spans="23:127" x14ac:dyDescent="0.2">
      <c r="W355" s="5"/>
      <c r="X355" s="5"/>
      <c r="Y355" s="5"/>
      <c r="AY355" s="5"/>
      <c r="AZ355" s="5"/>
      <c r="BA355" s="5"/>
      <c r="BC355" s="5"/>
      <c r="BD355" s="5"/>
      <c r="BE355" s="5"/>
      <c r="BG355" s="5"/>
      <c r="BH355" s="5"/>
      <c r="BI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</row>
    <row r="356" spans="23:127" x14ac:dyDescent="0.2">
      <c r="W356" s="5"/>
      <c r="X356" s="5"/>
      <c r="Y356" s="5"/>
      <c r="AY356" s="5"/>
      <c r="AZ356" s="5"/>
      <c r="BA356" s="5"/>
      <c r="BC356" s="5"/>
      <c r="BD356" s="5"/>
      <c r="BE356" s="5"/>
      <c r="BG356" s="5"/>
      <c r="BH356" s="5"/>
      <c r="BI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</row>
    <row r="357" spans="23:127" x14ac:dyDescent="0.2">
      <c r="W357" s="5"/>
      <c r="X357" s="5"/>
      <c r="Y357" s="5"/>
      <c r="AY357" s="5"/>
      <c r="AZ357" s="5"/>
      <c r="BA357" s="5"/>
      <c r="BC357" s="5"/>
      <c r="BD357" s="5"/>
      <c r="BE357" s="5"/>
      <c r="BG357" s="5"/>
      <c r="BH357" s="5"/>
      <c r="BI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</row>
    <row r="358" spans="23:127" x14ac:dyDescent="0.2">
      <c r="W358" s="5"/>
      <c r="X358" s="5"/>
      <c r="Y358" s="5"/>
      <c r="AY358" s="5"/>
      <c r="AZ358" s="5"/>
      <c r="BA358" s="5"/>
      <c r="BC358" s="5"/>
      <c r="BD358" s="5"/>
      <c r="BE358" s="5"/>
      <c r="BG358" s="5"/>
      <c r="BH358" s="5"/>
      <c r="BI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</row>
    <row r="359" spans="23:127" x14ac:dyDescent="0.2">
      <c r="W359" s="5"/>
      <c r="X359" s="5"/>
      <c r="Y359" s="5"/>
      <c r="AY359" s="5"/>
      <c r="AZ359" s="5"/>
      <c r="BA359" s="5"/>
      <c r="BC359" s="5"/>
      <c r="BD359" s="5"/>
      <c r="BE359" s="5"/>
      <c r="BG359" s="5"/>
      <c r="BH359" s="5"/>
      <c r="BI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</row>
    <row r="360" spans="23:127" x14ac:dyDescent="0.2">
      <c r="W360" s="5"/>
      <c r="X360" s="5"/>
      <c r="Y360" s="5"/>
      <c r="AY360" s="5"/>
      <c r="AZ360" s="5"/>
      <c r="BA360" s="5"/>
      <c r="BC360" s="5"/>
      <c r="BD360" s="5"/>
      <c r="BE360" s="5"/>
      <c r="BG360" s="5"/>
      <c r="BH360" s="5"/>
      <c r="BI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</row>
    <row r="361" spans="23:127" x14ac:dyDescent="0.2">
      <c r="W361" s="5"/>
      <c r="X361" s="5"/>
      <c r="Y361" s="5"/>
      <c r="AY361" s="5"/>
      <c r="AZ361" s="5"/>
      <c r="BA361" s="5"/>
      <c r="BC361" s="5"/>
      <c r="BD361" s="5"/>
      <c r="BE361" s="5"/>
      <c r="BG361" s="5"/>
      <c r="BH361" s="5"/>
      <c r="BI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</row>
    <row r="362" spans="23:127" x14ac:dyDescent="0.2">
      <c r="W362" s="5"/>
      <c r="X362" s="5"/>
      <c r="Y362" s="5"/>
      <c r="AY362" s="5"/>
      <c r="AZ362" s="5"/>
      <c r="BA362" s="5"/>
      <c r="BC362" s="5"/>
      <c r="BD362" s="5"/>
      <c r="BE362" s="5"/>
      <c r="BG362" s="5"/>
      <c r="BH362" s="5"/>
      <c r="BI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</row>
    <row r="363" spans="23:127" x14ac:dyDescent="0.2">
      <c r="W363" s="5"/>
      <c r="X363" s="5"/>
      <c r="Y363" s="5"/>
      <c r="AY363" s="5"/>
      <c r="AZ363" s="5"/>
      <c r="BA363" s="5"/>
      <c r="BC363" s="5"/>
      <c r="BD363" s="5"/>
      <c r="BE363" s="5"/>
      <c r="BG363" s="5"/>
      <c r="BH363" s="5"/>
      <c r="BI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</row>
    <row r="364" spans="23:127" x14ac:dyDescent="0.2">
      <c r="W364" s="5"/>
      <c r="X364" s="5"/>
      <c r="Y364" s="5"/>
      <c r="AY364" s="5"/>
      <c r="AZ364" s="5"/>
      <c r="BA364" s="5"/>
      <c r="BC364" s="5"/>
      <c r="BD364" s="5"/>
      <c r="BE364" s="5"/>
      <c r="BG364" s="5"/>
      <c r="BH364" s="5"/>
      <c r="BI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</row>
    <row r="365" spans="23:127" x14ac:dyDescent="0.2">
      <c r="W365" s="5"/>
      <c r="X365" s="5"/>
      <c r="Y365" s="5"/>
      <c r="AY365" s="5"/>
      <c r="AZ365" s="5"/>
      <c r="BA365" s="5"/>
      <c r="BC365" s="5"/>
      <c r="BD365" s="5"/>
      <c r="BE365" s="5"/>
      <c r="BG365" s="5"/>
      <c r="BH365" s="5"/>
      <c r="BI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</row>
    <row r="366" spans="23:127" x14ac:dyDescent="0.2">
      <c r="W366" s="5"/>
      <c r="X366" s="5"/>
      <c r="Y366" s="5"/>
      <c r="AY366" s="5"/>
      <c r="AZ366" s="5"/>
      <c r="BA366" s="5"/>
      <c r="BC366" s="5"/>
      <c r="BD366" s="5"/>
      <c r="BE366" s="5"/>
      <c r="BG366" s="5"/>
      <c r="BH366" s="5"/>
      <c r="BI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</row>
    <row r="367" spans="23:127" x14ac:dyDescent="0.2">
      <c r="W367" s="5"/>
      <c r="X367" s="5"/>
      <c r="Y367" s="5"/>
      <c r="AY367" s="5"/>
      <c r="AZ367" s="5"/>
      <c r="BA367" s="5"/>
      <c r="BC367" s="5"/>
      <c r="BD367" s="5"/>
      <c r="BE367" s="5"/>
      <c r="BG367" s="5"/>
      <c r="BH367" s="5"/>
      <c r="BI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</row>
    <row r="368" spans="23:127" x14ac:dyDescent="0.2">
      <c r="W368" s="5"/>
      <c r="X368" s="5"/>
      <c r="Y368" s="5"/>
      <c r="AY368" s="5"/>
      <c r="AZ368" s="5"/>
      <c r="BA368" s="5"/>
      <c r="BC368" s="5"/>
      <c r="BD368" s="5"/>
      <c r="BE368" s="5"/>
      <c r="BG368" s="5"/>
      <c r="BH368" s="5"/>
      <c r="BI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</row>
    <row r="369" spans="23:127" x14ac:dyDescent="0.2">
      <c r="W369" s="5"/>
      <c r="X369" s="5"/>
      <c r="Y369" s="5"/>
      <c r="AY369" s="5"/>
      <c r="AZ369" s="5"/>
      <c r="BA369" s="5"/>
      <c r="BC369" s="5"/>
      <c r="BD369" s="5"/>
      <c r="BE369" s="5"/>
      <c r="BG369" s="5"/>
      <c r="BH369" s="5"/>
      <c r="BI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</row>
    <row r="370" spans="23:127" x14ac:dyDescent="0.2">
      <c r="W370" s="5"/>
      <c r="X370" s="5"/>
      <c r="Y370" s="5"/>
      <c r="AY370" s="5"/>
      <c r="AZ370" s="5"/>
      <c r="BA370" s="5"/>
      <c r="BC370" s="5"/>
      <c r="BD370" s="5"/>
      <c r="BE370" s="5"/>
      <c r="BG370" s="5"/>
      <c r="BH370" s="5"/>
      <c r="BI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</row>
    <row r="371" spans="23:127" x14ac:dyDescent="0.2">
      <c r="W371" s="5"/>
      <c r="X371" s="5"/>
      <c r="Y371" s="5"/>
      <c r="AY371" s="5"/>
      <c r="AZ371" s="5"/>
      <c r="BA371" s="5"/>
      <c r="BC371" s="5"/>
      <c r="BD371" s="5"/>
      <c r="BE371" s="5"/>
      <c r="BG371" s="5"/>
      <c r="BH371" s="5"/>
      <c r="BI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</row>
    <row r="372" spans="23:127" x14ac:dyDescent="0.2">
      <c r="W372" s="5"/>
      <c r="X372" s="5"/>
      <c r="Y372" s="5"/>
      <c r="AY372" s="5"/>
      <c r="AZ372" s="5"/>
      <c r="BA372" s="5"/>
      <c r="BC372" s="5"/>
      <c r="BD372" s="5"/>
      <c r="BE372" s="5"/>
      <c r="BG372" s="5"/>
      <c r="BH372" s="5"/>
      <c r="BI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</row>
    <row r="373" spans="23:127" x14ac:dyDescent="0.2">
      <c r="W373" s="5"/>
      <c r="X373" s="5"/>
      <c r="Y373" s="5"/>
      <c r="AY373" s="5"/>
      <c r="AZ373" s="5"/>
      <c r="BA373" s="5"/>
      <c r="BC373" s="5"/>
      <c r="BD373" s="5"/>
      <c r="BE373" s="5"/>
      <c r="BG373" s="5"/>
      <c r="BH373" s="5"/>
      <c r="BI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</row>
    <row r="374" spans="23:127" x14ac:dyDescent="0.2">
      <c r="W374" s="5"/>
      <c r="X374" s="5"/>
      <c r="Y374" s="5"/>
      <c r="AY374" s="5"/>
      <c r="AZ374" s="5"/>
      <c r="BA374" s="5"/>
      <c r="BC374" s="5"/>
      <c r="BD374" s="5"/>
      <c r="BE374" s="5"/>
      <c r="BG374" s="5"/>
      <c r="BH374" s="5"/>
      <c r="BI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</row>
    <row r="375" spans="23:127" x14ac:dyDescent="0.2">
      <c r="W375" s="5"/>
      <c r="X375" s="5"/>
      <c r="Y375" s="5"/>
      <c r="AY375" s="5"/>
      <c r="AZ375" s="5"/>
      <c r="BA375" s="5"/>
      <c r="BC375" s="5"/>
      <c r="BD375" s="5"/>
      <c r="BE375" s="5"/>
      <c r="BG375" s="5"/>
      <c r="BH375" s="5"/>
      <c r="BI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</row>
    <row r="376" spans="23:127" x14ac:dyDescent="0.2">
      <c r="W376" s="5"/>
      <c r="X376" s="5"/>
      <c r="Y376" s="5"/>
      <c r="AY376" s="5"/>
      <c r="AZ376" s="5"/>
      <c r="BA376" s="5"/>
      <c r="BC376" s="5"/>
      <c r="BD376" s="5"/>
      <c r="BE376" s="5"/>
      <c r="BG376" s="5"/>
      <c r="BH376" s="5"/>
      <c r="BI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</row>
    <row r="377" spans="23:127" x14ac:dyDescent="0.2">
      <c r="W377" s="5"/>
      <c r="X377" s="5"/>
      <c r="Y377" s="5"/>
      <c r="AY377" s="5"/>
      <c r="AZ377" s="5"/>
      <c r="BA377" s="5"/>
      <c r="BC377" s="5"/>
      <c r="BD377" s="5"/>
      <c r="BE377" s="5"/>
      <c r="BG377" s="5"/>
      <c r="BH377" s="5"/>
      <c r="BI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</row>
    <row r="378" spans="23:127" x14ac:dyDescent="0.2">
      <c r="W378" s="5"/>
      <c r="X378" s="5"/>
      <c r="Y378" s="5"/>
      <c r="AY378" s="5"/>
      <c r="AZ378" s="5"/>
      <c r="BA378" s="5"/>
      <c r="BC378" s="5"/>
      <c r="BD378" s="5"/>
      <c r="BE378" s="5"/>
      <c r="BG378" s="5"/>
      <c r="BH378" s="5"/>
      <c r="BI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</row>
    <row r="379" spans="23:127" x14ac:dyDescent="0.2">
      <c r="W379" s="5"/>
      <c r="X379" s="5"/>
      <c r="Y379" s="5"/>
      <c r="AY379" s="5"/>
      <c r="AZ379" s="5"/>
      <c r="BA379" s="5"/>
      <c r="BC379" s="5"/>
      <c r="BD379" s="5"/>
      <c r="BE379" s="5"/>
      <c r="BG379" s="5"/>
      <c r="BH379" s="5"/>
      <c r="BI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</row>
    <row r="380" spans="23:127" x14ac:dyDescent="0.2">
      <c r="W380" s="5"/>
      <c r="X380" s="5"/>
      <c r="Y380" s="5"/>
      <c r="AY380" s="5"/>
      <c r="AZ380" s="5"/>
      <c r="BA380" s="5"/>
      <c r="BC380" s="5"/>
      <c r="BD380" s="5"/>
      <c r="BE380" s="5"/>
      <c r="BG380" s="5"/>
      <c r="BH380" s="5"/>
      <c r="BI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</row>
    <row r="381" spans="23:127" x14ac:dyDescent="0.2">
      <c r="W381" s="5"/>
      <c r="X381" s="5"/>
      <c r="Y381" s="5"/>
      <c r="AY381" s="5"/>
      <c r="AZ381" s="5"/>
      <c r="BA381" s="5"/>
      <c r="BC381" s="5"/>
      <c r="BD381" s="5"/>
      <c r="BE381" s="5"/>
      <c r="BG381" s="5"/>
      <c r="BH381" s="5"/>
      <c r="BI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</row>
    <row r="382" spans="23:127" x14ac:dyDescent="0.2">
      <c r="W382" s="5"/>
      <c r="X382" s="5"/>
      <c r="Y382" s="5"/>
      <c r="AY382" s="5"/>
      <c r="AZ382" s="5"/>
      <c r="BA382" s="5"/>
      <c r="BC382" s="5"/>
      <c r="BD382" s="5"/>
      <c r="BE382" s="5"/>
      <c r="BG382" s="5"/>
      <c r="BH382" s="5"/>
      <c r="BI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</row>
    <row r="383" spans="23:127" x14ac:dyDescent="0.2">
      <c r="W383" s="5"/>
      <c r="X383" s="5"/>
      <c r="Y383" s="5"/>
      <c r="AY383" s="5"/>
      <c r="AZ383" s="5"/>
      <c r="BA383" s="5"/>
      <c r="BC383" s="5"/>
      <c r="BD383" s="5"/>
      <c r="BE383" s="5"/>
      <c r="BG383" s="5"/>
      <c r="BH383" s="5"/>
      <c r="BI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</row>
    <row r="384" spans="23:127" x14ac:dyDescent="0.2">
      <c r="W384" s="5"/>
      <c r="X384" s="5"/>
      <c r="Y384" s="5"/>
      <c r="AY384" s="5"/>
      <c r="AZ384" s="5"/>
      <c r="BA384" s="5"/>
      <c r="BC384" s="5"/>
      <c r="BD384" s="5"/>
      <c r="BE384" s="5"/>
      <c r="BG384" s="5"/>
      <c r="BH384" s="5"/>
      <c r="BI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</row>
    <row r="385" spans="23:127" x14ac:dyDescent="0.2">
      <c r="W385" s="5"/>
      <c r="X385" s="5"/>
      <c r="Y385" s="5"/>
      <c r="AY385" s="5"/>
      <c r="AZ385" s="5"/>
      <c r="BA385" s="5"/>
      <c r="BC385" s="5"/>
      <c r="BD385" s="5"/>
      <c r="BE385" s="5"/>
      <c r="BG385" s="5"/>
      <c r="BH385" s="5"/>
      <c r="BI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</row>
    <row r="386" spans="23:127" x14ac:dyDescent="0.2">
      <c r="W386" s="5"/>
      <c r="X386" s="5"/>
      <c r="Y386" s="5"/>
      <c r="AY386" s="5"/>
      <c r="AZ386" s="5"/>
      <c r="BA386" s="5"/>
      <c r="BC386" s="5"/>
      <c r="BD386" s="5"/>
      <c r="BE386" s="5"/>
      <c r="BG386" s="5"/>
      <c r="BH386" s="5"/>
      <c r="BI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</row>
    <row r="387" spans="23:127" x14ac:dyDescent="0.2">
      <c r="W387" s="5"/>
      <c r="X387" s="5"/>
      <c r="Y387" s="5"/>
      <c r="AY387" s="5"/>
      <c r="AZ387" s="5"/>
      <c r="BA387" s="5"/>
      <c r="BC387" s="5"/>
      <c r="BD387" s="5"/>
      <c r="BE387" s="5"/>
      <c r="BG387" s="5"/>
      <c r="BH387" s="5"/>
      <c r="BI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</row>
    <row r="388" spans="23:127" x14ac:dyDescent="0.2">
      <c r="W388" s="5"/>
      <c r="X388" s="5"/>
      <c r="Y388" s="5"/>
      <c r="AY388" s="5"/>
      <c r="AZ388" s="5"/>
      <c r="BA388" s="5"/>
      <c r="BC388" s="5"/>
      <c r="BD388" s="5"/>
      <c r="BE388" s="5"/>
      <c r="BG388" s="5"/>
      <c r="BH388" s="5"/>
      <c r="BI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</row>
    <row r="389" spans="23:127" x14ac:dyDescent="0.2">
      <c r="W389" s="5"/>
      <c r="X389" s="5"/>
      <c r="Y389" s="5"/>
      <c r="AY389" s="5"/>
      <c r="AZ389" s="5"/>
      <c r="BA389" s="5"/>
      <c r="BC389" s="5"/>
      <c r="BD389" s="5"/>
      <c r="BE389" s="5"/>
      <c r="BG389" s="5"/>
      <c r="BH389" s="5"/>
      <c r="BI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</row>
    <row r="390" spans="23:127" x14ac:dyDescent="0.2">
      <c r="W390" s="5"/>
      <c r="X390" s="5"/>
      <c r="Y390" s="5"/>
      <c r="AY390" s="5"/>
      <c r="AZ390" s="5"/>
      <c r="BA390" s="5"/>
      <c r="BC390" s="5"/>
      <c r="BD390" s="5"/>
      <c r="BE390" s="5"/>
      <c r="BG390" s="5"/>
      <c r="BH390" s="5"/>
      <c r="BI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</row>
    <row r="391" spans="23:127" x14ac:dyDescent="0.2">
      <c r="W391" s="5"/>
      <c r="X391" s="5"/>
      <c r="Y391" s="5"/>
      <c r="AY391" s="5"/>
      <c r="AZ391" s="5"/>
      <c r="BA391" s="5"/>
      <c r="BC391" s="5"/>
      <c r="BD391" s="5"/>
      <c r="BE391" s="5"/>
      <c r="BG391" s="5"/>
      <c r="BH391" s="5"/>
      <c r="BI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</row>
    <row r="392" spans="23:127" x14ac:dyDescent="0.2">
      <c r="W392" s="5"/>
      <c r="X392" s="5"/>
      <c r="Y392" s="5"/>
      <c r="AY392" s="5"/>
      <c r="AZ392" s="5"/>
      <c r="BA392" s="5"/>
      <c r="BC392" s="5"/>
      <c r="BD392" s="5"/>
      <c r="BE392" s="5"/>
      <c r="BG392" s="5"/>
      <c r="BH392" s="5"/>
      <c r="BI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</row>
    <row r="393" spans="23:127" x14ac:dyDescent="0.2">
      <c r="W393" s="5"/>
      <c r="X393" s="5"/>
      <c r="Y393" s="5"/>
      <c r="AY393" s="5"/>
      <c r="AZ393" s="5"/>
      <c r="BA393" s="5"/>
      <c r="BC393" s="5"/>
      <c r="BD393" s="5"/>
      <c r="BE393" s="5"/>
      <c r="BG393" s="5"/>
      <c r="BH393" s="5"/>
      <c r="BI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</row>
    <row r="394" spans="23:127" x14ac:dyDescent="0.2">
      <c r="W394" s="5"/>
      <c r="X394" s="5"/>
      <c r="Y394" s="5"/>
      <c r="AY394" s="5"/>
      <c r="AZ394" s="5"/>
      <c r="BA394" s="5"/>
      <c r="BC394" s="5"/>
      <c r="BD394" s="5"/>
      <c r="BE394" s="5"/>
      <c r="BG394" s="5"/>
      <c r="BH394" s="5"/>
      <c r="BI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</row>
    <row r="395" spans="23:127" x14ac:dyDescent="0.2">
      <c r="W395" s="5"/>
      <c r="X395" s="5"/>
      <c r="Y395" s="5"/>
      <c r="AY395" s="5"/>
      <c r="AZ395" s="5"/>
      <c r="BA395" s="5"/>
      <c r="BC395" s="5"/>
      <c r="BD395" s="5"/>
      <c r="BE395" s="5"/>
      <c r="BG395" s="5"/>
      <c r="BH395" s="5"/>
      <c r="BI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</row>
    <row r="396" spans="23:127" x14ac:dyDescent="0.2">
      <c r="W396" s="5"/>
      <c r="X396" s="5"/>
      <c r="Y396" s="5"/>
      <c r="AY396" s="5"/>
      <c r="AZ396" s="5"/>
      <c r="BA396" s="5"/>
      <c r="BC396" s="5"/>
      <c r="BD396" s="5"/>
      <c r="BE396" s="5"/>
      <c r="BG396" s="5"/>
      <c r="BH396" s="5"/>
      <c r="BI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</row>
    <row r="397" spans="23:127" x14ac:dyDescent="0.2">
      <c r="W397" s="5"/>
      <c r="X397" s="5"/>
      <c r="Y397" s="5"/>
      <c r="AY397" s="5"/>
      <c r="AZ397" s="5"/>
      <c r="BA397" s="5"/>
      <c r="BC397" s="5"/>
      <c r="BD397" s="5"/>
      <c r="BE397" s="5"/>
      <c r="BG397" s="5"/>
      <c r="BH397" s="5"/>
      <c r="BI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</row>
    <row r="398" spans="23:127" x14ac:dyDescent="0.2">
      <c r="W398" s="5"/>
      <c r="X398" s="5"/>
      <c r="Y398" s="5"/>
      <c r="AY398" s="5"/>
      <c r="AZ398" s="5"/>
      <c r="BA398" s="5"/>
      <c r="BC398" s="5"/>
      <c r="BD398" s="5"/>
      <c r="BE398" s="5"/>
      <c r="BG398" s="5"/>
      <c r="BH398" s="5"/>
      <c r="BI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</row>
    <row r="399" spans="23:127" x14ac:dyDescent="0.2">
      <c r="W399" s="5"/>
      <c r="X399" s="5"/>
      <c r="Y399" s="5"/>
      <c r="AY399" s="5"/>
      <c r="AZ399" s="5"/>
      <c r="BA399" s="5"/>
      <c r="BC399" s="5"/>
      <c r="BD399" s="5"/>
      <c r="BE399" s="5"/>
      <c r="BG399" s="5"/>
      <c r="BH399" s="5"/>
      <c r="BI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</row>
    <row r="400" spans="23:127" x14ac:dyDescent="0.2">
      <c r="W400" s="5"/>
      <c r="X400" s="5"/>
      <c r="Y400" s="5"/>
      <c r="AY400" s="5"/>
      <c r="AZ400" s="5"/>
      <c r="BA400" s="5"/>
      <c r="BC400" s="5"/>
      <c r="BD400" s="5"/>
      <c r="BE400" s="5"/>
      <c r="BG400" s="5"/>
      <c r="BH400" s="5"/>
      <c r="BI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</row>
    <row r="401" spans="23:127" x14ac:dyDescent="0.2">
      <c r="W401" s="5"/>
      <c r="X401" s="5"/>
      <c r="Y401" s="5"/>
      <c r="AY401" s="5"/>
      <c r="AZ401" s="5"/>
      <c r="BA401" s="5"/>
      <c r="BC401" s="5"/>
      <c r="BD401" s="5"/>
      <c r="BE401" s="5"/>
      <c r="BG401" s="5"/>
      <c r="BH401" s="5"/>
      <c r="BI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</row>
    <row r="402" spans="23:127" x14ac:dyDescent="0.2">
      <c r="W402" s="5"/>
      <c r="X402" s="5"/>
      <c r="Y402" s="5"/>
      <c r="AY402" s="5"/>
      <c r="AZ402" s="5"/>
      <c r="BA402" s="5"/>
      <c r="BC402" s="5"/>
      <c r="BD402" s="5"/>
      <c r="BE402" s="5"/>
      <c r="BG402" s="5"/>
      <c r="BH402" s="5"/>
      <c r="BI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</row>
    <row r="403" spans="23:127" x14ac:dyDescent="0.2">
      <c r="W403" s="5"/>
      <c r="X403" s="5"/>
      <c r="Y403" s="5"/>
      <c r="AY403" s="5"/>
      <c r="AZ403" s="5"/>
      <c r="BA403" s="5"/>
      <c r="BC403" s="5"/>
      <c r="BD403" s="5"/>
      <c r="BE403" s="5"/>
      <c r="BG403" s="5"/>
      <c r="BH403" s="5"/>
      <c r="BI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</row>
    <row r="404" spans="23:127" x14ac:dyDescent="0.2">
      <c r="W404" s="5"/>
      <c r="X404" s="5"/>
      <c r="Y404" s="5"/>
      <c r="AY404" s="5"/>
      <c r="AZ404" s="5"/>
      <c r="BA404" s="5"/>
      <c r="BC404" s="5"/>
      <c r="BD404" s="5"/>
      <c r="BE404" s="5"/>
      <c r="BG404" s="5"/>
      <c r="BH404" s="5"/>
      <c r="BI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</row>
    <row r="405" spans="23:127" x14ac:dyDescent="0.2">
      <c r="W405" s="5"/>
      <c r="X405" s="5"/>
      <c r="Y405" s="5"/>
      <c r="AY405" s="5"/>
      <c r="AZ405" s="5"/>
      <c r="BA405" s="5"/>
      <c r="BC405" s="5"/>
      <c r="BD405" s="5"/>
      <c r="BE405" s="5"/>
      <c r="BG405" s="5"/>
      <c r="BH405" s="5"/>
      <c r="BI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</row>
    <row r="406" spans="23:127" x14ac:dyDescent="0.2">
      <c r="W406" s="5"/>
      <c r="X406" s="5"/>
      <c r="Y406" s="5"/>
      <c r="AY406" s="5"/>
      <c r="AZ406" s="5"/>
      <c r="BA406" s="5"/>
      <c r="BC406" s="5"/>
      <c r="BD406" s="5"/>
      <c r="BE406" s="5"/>
      <c r="BG406" s="5"/>
      <c r="BH406" s="5"/>
      <c r="BI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</row>
    <row r="407" spans="23:127" x14ac:dyDescent="0.2">
      <c r="W407" s="5"/>
      <c r="X407" s="5"/>
      <c r="Y407" s="5"/>
      <c r="AY407" s="5"/>
      <c r="AZ407" s="5"/>
      <c r="BA407" s="5"/>
      <c r="BC407" s="5"/>
      <c r="BD407" s="5"/>
      <c r="BE407" s="5"/>
      <c r="BG407" s="5"/>
      <c r="BH407" s="5"/>
      <c r="BI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</row>
    <row r="408" spans="23:127" x14ac:dyDescent="0.2">
      <c r="W408" s="5"/>
      <c r="X408" s="5"/>
      <c r="Y408" s="5"/>
      <c r="AY408" s="5"/>
      <c r="AZ408" s="5"/>
      <c r="BA408" s="5"/>
      <c r="BC408" s="5"/>
      <c r="BD408" s="5"/>
      <c r="BE408" s="5"/>
      <c r="BG408" s="5"/>
      <c r="BH408" s="5"/>
      <c r="BI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</row>
    <row r="409" spans="23:127" x14ac:dyDescent="0.2">
      <c r="W409" s="5"/>
      <c r="X409" s="5"/>
      <c r="Y409" s="5"/>
      <c r="AY409" s="5"/>
      <c r="AZ409" s="5"/>
      <c r="BA409" s="5"/>
      <c r="BC409" s="5"/>
      <c r="BD409" s="5"/>
      <c r="BE409" s="5"/>
      <c r="BG409" s="5"/>
      <c r="BH409" s="5"/>
      <c r="BI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</row>
    <row r="410" spans="23:127" x14ac:dyDescent="0.2">
      <c r="W410" s="5"/>
      <c r="X410" s="5"/>
      <c r="Y410" s="5"/>
      <c r="AY410" s="5"/>
      <c r="AZ410" s="5"/>
      <c r="BA410" s="5"/>
      <c r="BC410" s="5"/>
      <c r="BD410" s="5"/>
      <c r="BE410" s="5"/>
      <c r="BG410" s="5"/>
      <c r="BH410" s="5"/>
      <c r="BI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</row>
    <row r="411" spans="23:127" x14ac:dyDescent="0.2">
      <c r="W411" s="5"/>
      <c r="X411" s="5"/>
      <c r="Y411" s="5"/>
      <c r="AY411" s="5"/>
      <c r="AZ411" s="5"/>
      <c r="BA411" s="5"/>
      <c r="BC411" s="5"/>
      <c r="BD411" s="5"/>
      <c r="BE411" s="5"/>
      <c r="BG411" s="5"/>
      <c r="BH411" s="5"/>
      <c r="BI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</row>
    <row r="412" spans="23:127" x14ac:dyDescent="0.2">
      <c r="W412" s="5"/>
      <c r="X412" s="5"/>
      <c r="Y412" s="5"/>
      <c r="AY412" s="5"/>
      <c r="AZ412" s="5"/>
      <c r="BA412" s="5"/>
      <c r="BC412" s="5"/>
      <c r="BD412" s="5"/>
      <c r="BE412" s="5"/>
      <c r="BG412" s="5"/>
      <c r="BH412" s="5"/>
      <c r="BI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</row>
    <row r="413" spans="23:127" x14ac:dyDescent="0.2">
      <c r="W413" s="5"/>
      <c r="X413" s="5"/>
      <c r="Y413" s="5"/>
      <c r="AY413" s="5"/>
      <c r="AZ413" s="5"/>
      <c r="BA413" s="5"/>
      <c r="BC413" s="5"/>
      <c r="BD413" s="5"/>
      <c r="BE413" s="5"/>
      <c r="BG413" s="5"/>
      <c r="BH413" s="5"/>
      <c r="BI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</row>
    <row r="414" spans="23:127" x14ac:dyDescent="0.2">
      <c r="W414" s="5"/>
      <c r="X414" s="5"/>
      <c r="Y414" s="5"/>
      <c r="AY414" s="5"/>
      <c r="AZ414" s="5"/>
      <c r="BA414" s="5"/>
      <c r="BC414" s="5"/>
      <c r="BD414" s="5"/>
      <c r="BE414" s="5"/>
      <c r="BG414" s="5"/>
      <c r="BH414" s="5"/>
      <c r="BI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</row>
    <row r="415" spans="23:127" x14ac:dyDescent="0.2">
      <c r="W415" s="5"/>
      <c r="X415" s="5"/>
      <c r="Y415" s="5"/>
      <c r="AY415" s="5"/>
      <c r="AZ415" s="5"/>
      <c r="BA415" s="5"/>
      <c r="BC415" s="5"/>
      <c r="BD415" s="5"/>
      <c r="BE415" s="5"/>
      <c r="BG415" s="5"/>
      <c r="BH415" s="5"/>
      <c r="BI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</row>
    <row r="416" spans="23:127" x14ac:dyDescent="0.2">
      <c r="W416" s="5"/>
      <c r="X416" s="5"/>
      <c r="Y416" s="5"/>
      <c r="AY416" s="5"/>
      <c r="AZ416" s="5"/>
      <c r="BA416" s="5"/>
      <c r="BC416" s="5"/>
      <c r="BD416" s="5"/>
      <c r="BE416" s="5"/>
      <c r="BG416" s="5"/>
      <c r="BH416" s="5"/>
      <c r="BI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</row>
    <row r="417" spans="23:127" x14ac:dyDescent="0.2">
      <c r="W417" s="5"/>
      <c r="X417" s="5"/>
      <c r="Y417" s="5"/>
      <c r="AY417" s="5"/>
      <c r="AZ417" s="5"/>
      <c r="BA417" s="5"/>
      <c r="BC417" s="5"/>
      <c r="BD417" s="5"/>
      <c r="BE417" s="5"/>
      <c r="BG417" s="5"/>
      <c r="BH417" s="5"/>
      <c r="BI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23:127" x14ac:dyDescent="0.2">
      <c r="W418" s="5"/>
      <c r="X418" s="5"/>
      <c r="Y418" s="5"/>
      <c r="AY418" s="5"/>
      <c r="AZ418" s="5"/>
      <c r="BA418" s="5"/>
      <c r="BC418" s="5"/>
      <c r="BD418" s="5"/>
      <c r="BE418" s="5"/>
      <c r="BG418" s="5"/>
      <c r="BH418" s="5"/>
      <c r="BI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23:127" x14ac:dyDescent="0.2">
      <c r="W419" s="5"/>
      <c r="X419" s="5"/>
      <c r="Y419" s="5"/>
      <c r="AY419" s="5"/>
      <c r="AZ419" s="5"/>
      <c r="BA419" s="5"/>
      <c r="BC419" s="5"/>
      <c r="BD419" s="5"/>
      <c r="BE419" s="5"/>
      <c r="BG419" s="5"/>
      <c r="BH419" s="5"/>
      <c r="BI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23:127" x14ac:dyDescent="0.2">
      <c r="W420" s="5"/>
      <c r="X420" s="5"/>
      <c r="Y420" s="5"/>
      <c r="AY420" s="5"/>
      <c r="AZ420" s="5"/>
      <c r="BA420" s="5"/>
      <c r="BC420" s="5"/>
      <c r="BD420" s="5"/>
      <c r="BE420" s="5"/>
      <c r="BG420" s="5"/>
      <c r="BH420" s="5"/>
      <c r="BI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</row>
    <row r="421" spans="23:127" x14ac:dyDescent="0.2">
      <c r="W421" s="5"/>
      <c r="X421" s="5"/>
      <c r="Y421" s="5"/>
      <c r="AY421" s="5"/>
      <c r="AZ421" s="5"/>
      <c r="BA421" s="5"/>
      <c r="BC421" s="5"/>
      <c r="BD421" s="5"/>
      <c r="BE421" s="5"/>
      <c r="BG421" s="5"/>
      <c r="BH421" s="5"/>
      <c r="BI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</row>
    <row r="422" spans="23:127" x14ac:dyDescent="0.2">
      <c r="W422" s="5"/>
      <c r="X422" s="5"/>
      <c r="Y422" s="5"/>
      <c r="AY422" s="5"/>
      <c r="AZ422" s="5"/>
      <c r="BA422" s="5"/>
      <c r="BC422" s="5"/>
      <c r="BD422" s="5"/>
      <c r="BE422" s="5"/>
      <c r="BG422" s="5"/>
      <c r="BH422" s="5"/>
      <c r="BI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</row>
    <row r="423" spans="23:127" x14ac:dyDescent="0.2">
      <c r="W423" s="5"/>
      <c r="X423" s="5"/>
      <c r="Y423" s="5"/>
      <c r="AY423" s="5"/>
      <c r="AZ423" s="5"/>
      <c r="BA423" s="5"/>
      <c r="BC423" s="5"/>
      <c r="BD423" s="5"/>
      <c r="BE423" s="5"/>
      <c r="BG423" s="5"/>
      <c r="BH423" s="5"/>
      <c r="BI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</row>
    <row r="424" spans="23:127" x14ac:dyDescent="0.2">
      <c r="W424" s="5"/>
      <c r="X424" s="5"/>
      <c r="Y424" s="5"/>
      <c r="AY424" s="5"/>
      <c r="AZ424" s="5"/>
      <c r="BA424" s="5"/>
      <c r="BC424" s="5"/>
      <c r="BD424" s="5"/>
      <c r="BE424" s="5"/>
      <c r="BG424" s="5"/>
      <c r="BH424" s="5"/>
      <c r="BI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</row>
    <row r="425" spans="23:127" x14ac:dyDescent="0.2">
      <c r="W425" s="5"/>
      <c r="X425" s="5"/>
      <c r="Y425" s="5"/>
      <c r="AY425" s="5"/>
      <c r="AZ425" s="5"/>
      <c r="BA425" s="5"/>
      <c r="BC425" s="5"/>
      <c r="BD425" s="5"/>
      <c r="BE425" s="5"/>
      <c r="BG425" s="5"/>
      <c r="BH425" s="5"/>
      <c r="BI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</row>
    <row r="426" spans="23:127" x14ac:dyDescent="0.2">
      <c r="W426" s="5"/>
      <c r="X426" s="5"/>
      <c r="Y426" s="5"/>
      <c r="AY426" s="5"/>
      <c r="AZ426" s="5"/>
      <c r="BA426" s="5"/>
      <c r="BC426" s="5"/>
      <c r="BD426" s="5"/>
      <c r="BE426" s="5"/>
      <c r="BG426" s="5"/>
      <c r="BH426" s="5"/>
      <c r="BI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</row>
    <row r="427" spans="23:127" x14ac:dyDescent="0.2">
      <c r="W427" s="5"/>
      <c r="X427" s="5"/>
      <c r="Y427" s="5"/>
      <c r="AY427" s="5"/>
      <c r="AZ427" s="5"/>
      <c r="BA427" s="5"/>
      <c r="BC427" s="5"/>
      <c r="BD427" s="5"/>
      <c r="BE427" s="5"/>
      <c r="BG427" s="5"/>
      <c r="BH427" s="5"/>
      <c r="BI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</row>
    <row r="428" spans="23:127" x14ac:dyDescent="0.2">
      <c r="W428" s="5"/>
      <c r="X428" s="5"/>
      <c r="Y428" s="5"/>
      <c r="AY428" s="5"/>
      <c r="AZ428" s="5"/>
      <c r="BA428" s="5"/>
      <c r="BC428" s="5"/>
      <c r="BD428" s="5"/>
      <c r="BE428" s="5"/>
      <c r="BG428" s="5"/>
      <c r="BH428" s="5"/>
      <c r="BI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</row>
    <row r="429" spans="23:127" x14ac:dyDescent="0.2">
      <c r="W429" s="5"/>
      <c r="X429" s="5"/>
      <c r="Y429" s="5"/>
      <c r="AY429" s="5"/>
      <c r="AZ429" s="5"/>
      <c r="BA429" s="5"/>
      <c r="BC429" s="5"/>
      <c r="BD429" s="5"/>
      <c r="BE429" s="5"/>
      <c r="BG429" s="5"/>
      <c r="BH429" s="5"/>
      <c r="BI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</row>
    <row r="430" spans="23:127" x14ac:dyDescent="0.2">
      <c r="W430" s="5"/>
      <c r="X430" s="5"/>
      <c r="Y430" s="5"/>
      <c r="AY430" s="5"/>
      <c r="AZ430" s="5"/>
      <c r="BA430" s="5"/>
      <c r="BC430" s="5"/>
      <c r="BD430" s="5"/>
      <c r="BE430" s="5"/>
      <c r="BG430" s="5"/>
      <c r="BH430" s="5"/>
      <c r="BI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</row>
    <row r="431" spans="23:127" x14ac:dyDescent="0.2">
      <c r="W431" s="5"/>
      <c r="X431" s="5"/>
      <c r="Y431" s="5"/>
      <c r="AY431" s="5"/>
      <c r="AZ431" s="5"/>
      <c r="BA431" s="5"/>
      <c r="BC431" s="5"/>
      <c r="BD431" s="5"/>
      <c r="BE431" s="5"/>
      <c r="BG431" s="5"/>
      <c r="BH431" s="5"/>
      <c r="BI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</row>
    <row r="432" spans="23:127" x14ac:dyDescent="0.2">
      <c r="W432" s="5"/>
      <c r="X432" s="5"/>
      <c r="Y432" s="5"/>
      <c r="AY432" s="5"/>
      <c r="AZ432" s="5"/>
      <c r="BA432" s="5"/>
      <c r="BC432" s="5"/>
      <c r="BD432" s="5"/>
      <c r="BE432" s="5"/>
      <c r="BG432" s="5"/>
      <c r="BH432" s="5"/>
      <c r="BI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</row>
    <row r="433" spans="23:127" x14ac:dyDescent="0.2">
      <c r="W433" s="5"/>
      <c r="X433" s="5"/>
      <c r="Y433" s="5"/>
      <c r="AY433" s="5"/>
      <c r="AZ433" s="5"/>
      <c r="BA433" s="5"/>
      <c r="BC433" s="5"/>
      <c r="BD433" s="5"/>
      <c r="BE433" s="5"/>
      <c r="BG433" s="5"/>
      <c r="BH433" s="5"/>
      <c r="BI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</row>
    <row r="434" spans="23:127" x14ac:dyDescent="0.2">
      <c r="W434" s="5"/>
      <c r="X434" s="5"/>
      <c r="Y434" s="5"/>
      <c r="AY434" s="5"/>
      <c r="AZ434" s="5"/>
      <c r="BA434" s="5"/>
      <c r="BC434" s="5"/>
      <c r="BD434" s="5"/>
      <c r="BE434" s="5"/>
      <c r="BG434" s="5"/>
      <c r="BH434" s="5"/>
      <c r="BI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</row>
    <row r="435" spans="23:127" x14ac:dyDescent="0.2">
      <c r="W435" s="5"/>
      <c r="X435" s="5"/>
      <c r="Y435" s="5"/>
      <c r="AY435" s="5"/>
      <c r="AZ435" s="5"/>
      <c r="BA435" s="5"/>
      <c r="BC435" s="5"/>
      <c r="BD435" s="5"/>
      <c r="BE435" s="5"/>
      <c r="BG435" s="5"/>
      <c r="BH435" s="5"/>
      <c r="BI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</row>
    <row r="436" spans="23:127" x14ac:dyDescent="0.2">
      <c r="W436" s="5"/>
      <c r="X436" s="5"/>
      <c r="Y436" s="5"/>
      <c r="AY436" s="5"/>
      <c r="AZ436" s="5"/>
      <c r="BA436" s="5"/>
      <c r="BC436" s="5"/>
      <c r="BD436" s="5"/>
      <c r="BE436" s="5"/>
      <c r="BG436" s="5"/>
      <c r="BH436" s="5"/>
      <c r="BI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</row>
    <row r="437" spans="23:127" x14ac:dyDescent="0.2">
      <c r="W437" s="5"/>
      <c r="X437" s="5"/>
      <c r="Y437" s="5"/>
      <c r="AY437" s="5"/>
      <c r="AZ437" s="5"/>
      <c r="BA437" s="5"/>
      <c r="BC437" s="5"/>
      <c r="BD437" s="5"/>
      <c r="BE437" s="5"/>
      <c r="BG437" s="5"/>
      <c r="BH437" s="5"/>
      <c r="BI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</row>
    <row r="438" spans="23:127" x14ac:dyDescent="0.2">
      <c r="W438" s="5"/>
      <c r="X438" s="5"/>
      <c r="Y438" s="5"/>
      <c r="AY438" s="5"/>
      <c r="AZ438" s="5"/>
      <c r="BA438" s="5"/>
      <c r="BC438" s="5"/>
      <c r="BD438" s="5"/>
      <c r="BE438" s="5"/>
      <c r="BG438" s="5"/>
      <c r="BH438" s="5"/>
      <c r="BI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</row>
    <row r="439" spans="23:127" x14ac:dyDescent="0.2">
      <c r="W439" s="5"/>
      <c r="X439" s="5"/>
      <c r="Y439" s="5"/>
      <c r="AY439" s="5"/>
      <c r="AZ439" s="5"/>
      <c r="BA439" s="5"/>
      <c r="BC439" s="5"/>
      <c r="BD439" s="5"/>
      <c r="BE439" s="5"/>
      <c r="BG439" s="5"/>
      <c r="BH439" s="5"/>
      <c r="BI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</row>
    <row r="440" spans="23:127" x14ac:dyDescent="0.2">
      <c r="W440" s="5"/>
      <c r="X440" s="5"/>
      <c r="Y440" s="5"/>
      <c r="AY440" s="5"/>
      <c r="AZ440" s="5"/>
      <c r="BA440" s="5"/>
      <c r="BC440" s="5"/>
      <c r="BD440" s="5"/>
      <c r="BE440" s="5"/>
      <c r="BG440" s="5"/>
      <c r="BH440" s="5"/>
      <c r="BI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</row>
    <row r="441" spans="23:127" x14ac:dyDescent="0.2">
      <c r="W441" s="5"/>
      <c r="X441" s="5"/>
      <c r="Y441" s="5"/>
      <c r="AY441" s="5"/>
      <c r="AZ441" s="5"/>
      <c r="BA441" s="5"/>
      <c r="BC441" s="5"/>
      <c r="BD441" s="5"/>
      <c r="BE441" s="5"/>
      <c r="BG441" s="5"/>
      <c r="BH441" s="5"/>
      <c r="BI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</row>
    <row r="442" spans="23:127" x14ac:dyDescent="0.2">
      <c r="W442" s="5"/>
      <c r="X442" s="5"/>
      <c r="Y442" s="5"/>
      <c r="AY442" s="5"/>
      <c r="AZ442" s="5"/>
      <c r="BA442" s="5"/>
      <c r="BC442" s="5"/>
      <c r="BD442" s="5"/>
      <c r="BE442" s="5"/>
      <c r="BG442" s="5"/>
      <c r="BH442" s="5"/>
      <c r="BI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</row>
    <row r="443" spans="23:127" x14ac:dyDescent="0.2">
      <c r="W443" s="5"/>
      <c r="X443" s="5"/>
      <c r="Y443" s="5"/>
      <c r="AY443" s="5"/>
      <c r="AZ443" s="5"/>
      <c r="BA443" s="5"/>
      <c r="BC443" s="5"/>
      <c r="BD443" s="5"/>
      <c r="BE443" s="5"/>
      <c r="BG443" s="5"/>
      <c r="BH443" s="5"/>
      <c r="BI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</row>
    <row r="444" spans="23:127" x14ac:dyDescent="0.2">
      <c r="W444" s="5"/>
      <c r="X444" s="5"/>
      <c r="Y444" s="5"/>
      <c r="AY444" s="5"/>
      <c r="AZ444" s="5"/>
      <c r="BA444" s="5"/>
      <c r="BC444" s="5"/>
      <c r="BD444" s="5"/>
      <c r="BE444" s="5"/>
      <c r="BG444" s="5"/>
      <c r="BH444" s="5"/>
      <c r="BI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</row>
    <row r="445" spans="23:127" x14ac:dyDescent="0.2">
      <c r="W445" s="5"/>
      <c r="X445" s="5"/>
      <c r="Y445" s="5"/>
      <c r="AY445" s="5"/>
      <c r="AZ445" s="5"/>
      <c r="BA445" s="5"/>
      <c r="BC445" s="5"/>
      <c r="BD445" s="5"/>
      <c r="BE445" s="5"/>
      <c r="BG445" s="5"/>
      <c r="BH445" s="5"/>
      <c r="BI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</row>
    <row r="446" spans="23:127" x14ac:dyDescent="0.2">
      <c r="W446" s="5"/>
      <c r="X446" s="5"/>
      <c r="Y446" s="5"/>
      <c r="AY446" s="5"/>
      <c r="AZ446" s="5"/>
      <c r="BA446" s="5"/>
      <c r="BC446" s="5"/>
      <c r="BD446" s="5"/>
      <c r="BE446" s="5"/>
      <c r="BG446" s="5"/>
      <c r="BH446" s="5"/>
      <c r="BI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</row>
    <row r="447" spans="23:127" x14ac:dyDescent="0.2">
      <c r="W447" s="5"/>
      <c r="X447" s="5"/>
      <c r="Y447" s="5"/>
      <c r="AY447" s="5"/>
      <c r="AZ447" s="5"/>
      <c r="BA447" s="5"/>
      <c r="BC447" s="5"/>
      <c r="BD447" s="5"/>
      <c r="BE447" s="5"/>
      <c r="BG447" s="5"/>
      <c r="BH447" s="5"/>
      <c r="BI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</row>
    <row r="448" spans="23:127" x14ac:dyDescent="0.2">
      <c r="W448" s="5"/>
      <c r="X448" s="5"/>
      <c r="Y448" s="5"/>
      <c r="AY448" s="5"/>
      <c r="AZ448" s="5"/>
      <c r="BA448" s="5"/>
      <c r="BC448" s="5"/>
      <c r="BD448" s="5"/>
      <c r="BE448" s="5"/>
      <c r="BG448" s="5"/>
      <c r="BH448" s="5"/>
      <c r="BI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</row>
    <row r="449" spans="23:127" x14ac:dyDescent="0.2">
      <c r="W449" s="5"/>
      <c r="X449" s="5"/>
      <c r="Y449" s="5"/>
      <c r="AY449" s="5"/>
      <c r="AZ449" s="5"/>
      <c r="BA449" s="5"/>
      <c r="BC449" s="5"/>
      <c r="BD449" s="5"/>
      <c r="BE449" s="5"/>
      <c r="BG449" s="5"/>
      <c r="BH449" s="5"/>
      <c r="BI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</row>
    <row r="450" spans="23:127" x14ac:dyDescent="0.2">
      <c r="W450" s="5"/>
      <c r="X450" s="5"/>
      <c r="Y450" s="5"/>
      <c r="AY450" s="5"/>
      <c r="AZ450" s="5"/>
      <c r="BA450" s="5"/>
      <c r="BC450" s="5"/>
      <c r="BD450" s="5"/>
      <c r="BE450" s="5"/>
      <c r="BG450" s="5"/>
      <c r="BH450" s="5"/>
      <c r="BI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</row>
    <row r="451" spans="23:127" x14ac:dyDescent="0.2">
      <c r="W451" s="5"/>
      <c r="X451" s="5"/>
      <c r="Y451" s="5"/>
      <c r="AY451" s="5"/>
      <c r="AZ451" s="5"/>
      <c r="BA451" s="5"/>
      <c r="BC451" s="5"/>
      <c r="BD451" s="5"/>
      <c r="BE451" s="5"/>
      <c r="BG451" s="5"/>
      <c r="BH451" s="5"/>
      <c r="BI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</row>
    <row r="452" spans="23:127" x14ac:dyDescent="0.2">
      <c r="W452" s="5"/>
      <c r="X452" s="5"/>
      <c r="Y452" s="5"/>
      <c r="AY452" s="5"/>
      <c r="AZ452" s="5"/>
      <c r="BA452" s="5"/>
      <c r="BC452" s="5"/>
      <c r="BD452" s="5"/>
      <c r="BE452" s="5"/>
      <c r="BG452" s="5"/>
      <c r="BH452" s="5"/>
      <c r="BI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</row>
    <row r="453" spans="23:127" x14ac:dyDescent="0.2">
      <c r="W453" s="5"/>
      <c r="X453" s="5"/>
      <c r="Y453" s="5"/>
      <c r="AY453" s="5"/>
      <c r="AZ453" s="5"/>
      <c r="BA453" s="5"/>
      <c r="BC453" s="5"/>
      <c r="BD453" s="5"/>
      <c r="BE453" s="5"/>
      <c r="BG453" s="5"/>
      <c r="BH453" s="5"/>
      <c r="BI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</row>
    <row r="454" spans="23:127" x14ac:dyDescent="0.2">
      <c r="W454" s="5"/>
      <c r="X454" s="5"/>
      <c r="Y454" s="5"/>
      <c r="AY454" s="5"/>
      <c r="AZ454" s="5"/>
      <c r="BA454" s="5"/>
      <c r="BC454" s="5"/>
      <c r="BD454" s="5"/>
      <c r="BE454" s="5"/>
      <c r="BG454" s="5"/>
      <c r="BH454" s="5"/>
      <c r="BI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</row>
    <row r="455" spans="23:127" x14ac:dyDescent="0.2">
      <c r="W455" s="5"/>
      <c r="X455" s="5"/>
      <c r="Y455" s="5"/>
      <c r="AY455" s="5"/>
      <c r="AZ455" s="5"/>
      <c r="BA455" s="5"/>
      <c r="BC455" s="5"/>
      <c r="BD455" s="5"/>
      <c r="BE455" s="5"/>
      <c r="BG455" s="5"/>
      <c r="BH455" s="5"/>
      <c r="BI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</row>
    <row r="456" spans="23:127" x14ac:dyDescent="0.2">
      <c r="W456" s="5"/>
      <c r="X456" s="5"/>
      <c r="Y456" s="5"/>
      <c r="AY456" s="5"/>
      <c r="AZ456" s="5"/>
      <c r="BA456" s="5"/>
      <c r="BC456" s="5"/>
      <c r="BD456" s="5"/>
      <c r="BE456" s="5"/>
      <c r="BG456" s="5"/>
      <c r="BH456" s="5"/>
      <c r="BI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</row>
    <row r="457" spans="23:127" x14ac:dyDescent="0.2">
      <c r="W457" s="5"/>
      <c r="X457" s="5"/>
      <c r="Y457" s="5"/>
      <c r="AY457" s="5"/>
      <c r="AZ457" s="5"/>
      <c r="BA457" s="5"/>
      <c r="BC457" s="5"/>
      <c r="BD457" s="5"/>
      <c r="BE457" s="5"/>
      <c r="BG457" s="5"/>
      <c r="BH457" s="5"/>
      <c r="BI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</row>
    <row r="458" spans="23:127" x14ac:dyDescent="0.2">
      <c r="W458" s="5"/>
      <c r="X458" s="5"/>
      <c r="Y458" s="5"/>
      <c r="AY458" s="5"/>
      <c r="AZ458" s="5"/>
      <c r="BA458" s="5"/>
      <c r="BC458" s="5"/>
      <c r="BD458" s="5"/>
      <c r="BE458" s="5"/>
      <c r="BG458" s="5"/>
      <c r="BH458" s="5"/>
      <c r="BI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</row>
    <row r="459" spans="23:127" x14ac:dyDescent="0.2">
      <c r="W459" s="5"/>
      <c r="X459" s="5"/>
      <c r="Y459" s="5"/>
      <c r="AY459" s="5"/>
      <c r="AZ459" s="5"/>
      <c r="BA459" s="5"/>
      <c r="BC459" s="5"/>
      <c r="BD459" s="5"/>
      <c r="BE459" s="5"/>
      <c r="BG459" s="5"/>
      <c r="BH459" s="5"/>
      <c r="BI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</row>
    <row r="460" spans="23:127" x14ac:dyDescent="0.2">
      <c r="W460" s="5"/>
      <c r="X460" s="5"/>
      <c r="Y460" s="5"/>
      <c r="AY460" s="5"/>
      <c r="AZ460" s="5"/>
      <c r="BA460" s="5"/>
      <c r="BC460" s="5"/>
      <c r="BD460" s="5"/>
      <c r="BE460" s="5"/>
      <c r="BG460" s="5"/>
      <c r="BH460" s="5"/>
      <c r="BI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</row>
    <row r="461" spans="23:127" x14ac:dyDescent="0.2">
      <c r="W461" s="5"/>
      <c r="X461" s="5"/>
      <c r="Y461" s="5"/>
      <c r="AY461" s="5"/>
      <c r="AZ461" s="5"/>
      <c r="BA461" s="5"/>
      <c r="BC461" s="5"/>
      <c r="BD461" s="5"/>
      <c r="BE461" s="5"/>
      <c r="BG461" s="5"/>
      <c r="BH461" s="5"/>
      <c r="BI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</row>
    <row r="462" spans="23:127" x14ac:dyDescent="0.2">
      <c r="W462" s="5"/>
      <c r="X462" s="5"/>
      <c r="Y462" s="5"/>
      <c r="AY462" s="5"/>
      <c r="AZ462" s="5"/>
      <c r="BA462" s="5"/>
      <c r="BC462" s="5"/>
      <c r="BD462" s="5"/>
      <c r="BE462" s="5"/>
      <c r="BG462" s="5"/>
      <c r="BH462" s="5"/>
      <c r="BI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</row>
    <row r="463" spans="23:127" x14ac:dyDescent="0.2">
      <c r="W463" s="5"/>
      <c r="X463" s="5"/>
      <c r="Y463" s="5"/>
      <c r="AY463" s="5"/>
      <c r="AZ463" s="5"/>
      <c r="BA463" s="5"/>
      <c r="BC463" s="5"/>
      <c r="BD463" s="5"/>
      <c r="BE463" s="5"/>
      <c r="BG463" s="5"/>
      <c r="BH463" s="5"/>
      <c r="BI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</row>
    <row r="464" spans="23:127" x14ac:dyDescent="0.2">
      <c r="W464" s="5"/>
      <c r="X464" s="5"/>
      <c r="Y464" s="5"/>
      <c r="AY464" s="5"/>
      <c r="AZ464" s="5"/>
      <c r="BA464" s="5"/>
      <c r="BC464" s="5"/>
      <c r="BD464" s="5"/>
      <c r="BE464" s="5"/>
      <c r="BG464" s="5"/>
      <c r="BH464" s="5"/>
      <c r="BI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</row>
    <row r="465" spans="23:127" x14ac:dyDescent="0.2">
      <c r="W465" s="5"/>
      <c r="X465" s="5"/>
      <c r="Y465" s="5"/>
      <c r="AY465" s="5"/>
      <c r="AZ465" s="5"/>
      <c r="BA465" s="5"/>
      <c r="BC465" s="5"/>
      <c r="BD465" s="5"/>
      <c r="BE465" s="5"/>
      <c r="BG465" s="5"/>
      <c r="BH465" s="5"/>
      <c r="BI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</row>
    <row r="466" spans="23:127" x14ac:dyDescent="0.2">
      <c r="W466" s="5"/>
      <c r="X466" s="5"/>
      <c r="Y466" s="5"/>
      <c r="AY466" s="5"/>
      <c r="AZ466" s="5"/>
      <c r="BA466" s="5"/>
      <c r="BC466" s="5"/>
      <c r="BD466" s="5"/>
      <c r="BE466" s="5"/>
      <c r="BG466" s="5"/>
      <c r="BH466" s="5"/>
      <c r="BI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</row>
    <row r="467" spans="23:127" x14ac:dyDescent="0.2">
      <c r="W467" s="5"/>
      <c r="X467" s="5"/>
      <c r="Y467" s="5"/>
      <c r="AY467" s="5"/>
      <c r="AZ467" s="5"/>
      <c r="BA467" s="5"/>
      <c r="BC467" s="5"/>
      <c r="BD467" s="5"/>
      <c r="BE467" s="5"/>
      <c r="BG467" s="5"/>
      <c r="BH467" s="5"/>
      <c r="BI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</row>
    <row r="468" spans="23:127" x14ac:dyDescent="0.2">
      <c r="W468" s="5"/>
      <c r="X468" s="5"/>
      <c r="Y468" s="5"/>
      <c r="AY468" s="5"/>
      <c r="AZ468" s="5"/>
      <c r="BA468" s="5"/>
      <c r="BC468" s="5"/>
      <c r="BD468" s="5"/>
      <c r="BE468" s="5"/>
      <c r="BG468" s="5"/>
      <c r="BH468" s="5"/>
      <c r="BI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</row>
    <row r="469" spans="23:127" x14ac:dyDescent="0.2">
      <c r="W469" s="5"/>
      <c r="X469" s="5"/>
      <c r="Y469" s="5"/>
      <c r="AY469" s="5"/>
      <c r="AZ469" s="5"/>
      <c r="BA469" s="5"/>
      <c r="BC469" s="5"/>
      <c r="BD469" s="5"/>
      <c r="BE469" s="5"/>
      <c r="BG469" s="5"/>
      <c r="BH469" s="5"/>
      <c r="BI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</row>
    <row r="470" spans="23:127" x14ac:dyDescent="0.2">
      <c r="W470" s="5"/>
      <c r="X470" s="5"/>
      <c r="Y470" s="5"/>
      <c r="AY470" s="5"/>
      <c r="AZ470" s="5"/>
      <c r="BA470" s="5"/>
      <c r="BC470" s="5"/>
      <c r="BD470" s="5"/>
      <c r="BE470" s="5"/>
      <c r="BG470" s="5"/>
      <c r="BH470" s="5"/>
      <c r="BI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</row>
    <row r="471" spans="23:127" x14ac:dyDescent="0.2">
      <c r="W471" s="5"/>
      <c r="X471" s="5"/>
      <c r="Y471" s="5"/>
      <c r="AY471" s="5"/>
      <c r="AZ471" s="5"/>
      <c r="BA471" s="5"/>
      <c r="BC471" s="5"/>
      <c r="BD471" s="5"/>
      <c r="BE471" s="5"/>
      <c r="BG471" s="5"/>
      <c r="BH471" s="5"/>
      <c r="BI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</row>
    <row r="472" spans="23:127" x14ac:dyDescent="0.2">
      <c r="W472" s="5"/>
      <c r="X472" s="5"/>
      <c r="Y472" s="5"/>
      <c r="AY472" s="5"/>
      <c r="AZ472" s="5"/>
      <c r="BA472" s="5"/>
      <c r="BC472" s="5"/>
      <c r="BD472" s="5"/>
      <c r="BE472" s="5"/>
      <c r="BG472" s="5"/>
      <c r="BH472" s="5"/>
      <c r="BI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</row>
    <row r="473" spans="23:127" x14ac:dyDescent="0.2">
      <c r="W473" s="5"/>
      <c r="X473" s="5"/>
      <c r="Y473" s="5"/>
      <c r="AY473" s="5"/>
      <c r="AZ473" s="5"/>
      <c r="BA473" s="5"/>
      <c r="BC473" s="5"/>
      <c r="BD473" s="5"/>
      <c r="BE473" s="5"/>
      <c r="BG473" s="5"/>
      <c r="BH473" s="5"/>
      <c r="BI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</row>
    <row r="474" spans="23:127" x14ac:dyDescent="0.2">
      <c r="W474" s="5"/>
      <c r="X474" s="5"/>
      <c r="Y474" s="5"/>
      <c r="AY474" s="5"/>
      <c r="AZ474" s="5"/>
      <c r="BA474" s="5"/>
      <c r="BC474" s="5"/>
      <c r="BD474" s="5"/>
      <c r="BE474" s="5"/>
      <c r="BG474" s="5"/>
      <c r="BH474" s="5"/>
      <c r="BI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</row>
    <row r="475" spans="23:127" x14ac:dyDescent="0.2">
      <c r="W475" s="5"/>
      <c r="X475" s="5"/>
      <c r="Y475" s="5"/>
      <c r="AY475" s="5"/>
      <c r="AZ475" s="5"/>
      <c r="BA475" s="5"/>
      <c r="BC475" s="5"/>
      <c r="BD475" s="5"/>
      <c r="BE475" s="5"/>
      <c r="BG475" s="5"/>
      <c r="BH475" s="5"/>
      <c r="BI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</row>
    <row r="476" spans="23:127" x14ac:dyDescent="0.2">
      <c r="W476" s="5"/>
      <c r="X476" s="5"/>
      <c r="Y476" s="5"/>
      <c r="AY476" s="5"/>
      <c r="AZ476" s="5"/>
      <c r="BA476" s="5"/>
      <c r="BC476" s="5"/>
      <c r="BD476" s="5"/>
      <c r="BE476" s="5"/>
      <c r="BG476" s="5"/>
      <c r="BH476" s="5"/>
      <c r="BI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</row>
    <row r="477" spans="23:127" x14ac:dyDescent="0.2">
      <c r="W477" s="5"/>
      <c r="X477" s="5"/>
      <c r="Y477" s="5"/>
      <c r="AY477" s="5"/>
      <c r="AZ477" s="5"/>
      <c r="BA477" s="5"/>
      <c r="BC477" s="5"/>
      <c r="BD477" s="5"/>
      <c r="BE477" s="5"/>
      <c r="BG477" s="5"/>
      <c r="BH477" s="5"/>
      <c r="BI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</row>
    <row r="478" spans="23:127" x14ac:dyDescent="0.2">
      <c r="W478" s="5"/>
      <c r="X478" s="5"/>
      <c r="Y478" s="5"/>
      <c r="AY478" s="5"/>
      <c r="AZ478" s="5"/>
      <c r="BA478" s="5"/>
      <c r="BC478" s="5"/>
      <c r="BD478" s="5"/>
      <c r="BE478" s="5"/>
      <c r="BG478" s="5"/>
      <c r="BH478" s="5"/>
      <c r="BI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</row>
    <row r="479" spans="23:127" x14ac:dyDescent="0.2">
      <c r="W479" s="5"/>
      <c r="X479" s="5"/>
      <c r="Y479" s="5"/>
      <c r="AY479" s="5"/>
      <c r="AZ479" s="5"/>
      <c r="BA479" s="5"/>
      <c r="BC479" s="5"/>
      <c r="BD479" s="5"/>
      <c r="BE479" s="5"/>
      <c r="BG479" s="5"/>
      <c r="BH479" s="5"/>
      <c r="BI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</row>
    <row r="480" spans="23:127" x14ac:dyDescent="0.2">
      <c r="W480" s="5"/>
      <c r="X480" s="5"/>
      <c r="Y480" s="5"/>
      <c r="AY480" s="5"/>
      <c r="AZ480" s="5"/>
      <c r="BA480" s="5"/>
      <c r="BC480" s="5"/>
      <c r="BD480" s="5"/>
      <c r="BE480" s="5"/>
      <c r="BG480" s="5"/>
      <c r="BH480" s="5"/>
      <c r="BI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</row>
    <row r="481" spans="23:127" x14ac:dyDescent="0.2">
      <c r="W481" s="5"/>
      <c r="X481" s="5"/>
      <c r="Y481" s="5"/>
      <c r="AY481" s="5"/>
      <c r="AZ481" s="5"/>
      <c r="BA481" s="5"/>
      <c r="BC481" s="5"/>
      <c r="BD481" s="5"/>
      <c r="BE481" s="5"/>
      <c r="BG481" s="5"/>
      <c r="BH481" s="5"/>
      <c r="BI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</row>
    <row r="482" spans="23:127" x14ac:dyDescent="0.2">
      <c r="W482" s="5"/>
      <c r="X482" s="5"/>
      <c r="Y482" s="5"/>
      <c r="AY482" s="5"/>
      <c r="AZ482" s="5"/>
      <c r="BA482" s="5"/>
      <c r="BC482" s="5"/>
      <c r="BD482" s="5"/>
      <c r="BE482" s="5"/>
      <c r="BG482" s="5"/>
      <c r="BH482" s="5"/>
      <c r="BI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</row>
    <row r="483" spans="23:127" x14ac:dyDescent="0.2">
      <c r="W483" s="5"/>
      <c r="X483" s="5"/>
      <c r="Y483" s="5"/>
      <c r="AY483" s="5"/>
      <c r="AZ483" s="5"/>
      <c r="BA483" s="5"/>
      <c r="BC483" s="5"/>
      <c r="BD483" s="5"/>
      <c r="BE483" s="5"/>
      <c r="BG483" s="5"/>
      <c r="BH483" s="5"/>
      <c r="BI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</row>
    <row r="484" spans="23:127" x14ac:dyDescent="0.2">
      <c r="W484" s="5"/>
      <c r="X484" s="5"/>
      <c r="Y484" s="5"/>
      <c r="AY484" s="5"/>
      <c r="AZ484" s="5"/>
      <c r="BA484" s="5"/>
      <c r="BC484" s="5"/>
      <c r="BD484" s="5"/>
      <c r="BE484" s="5"/>
      <c r="BG484" s="5"/>
      <c r="BH484" s="5"/>
      <c r="BI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</row>
    <row r="485" spans="23:127" x14ac:dyDescent="0.2">
      <c r="W485" s="5"/>
      <c r="X485" s="5"/>
      <c r="Y485" s="5"/>
      <c r="AY485" s="5"/>
      <c r="AZ485" s="5"/>
      <c r="BA485" s="5"/>
      <c r="BC485" s="5"/>
      <c r="BD485" s="5"/>
      <c r="BE485" s="5"/>
      <c r="BG485" s="5"/>
      <c r="BH485" s="5"/>
      <c r="BI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</row>
    <row r="486" spans="23:127" x14ac:dyDescent="0.2">
      <c r="W486" s="5"/>
      <c r="X486" s="5"/>
      <c r="Y486" s="5"/>
      <c r="AY486" s="5"/>
      <c r="AZ486" s="5"/>
      <c r="BA486" s="5"/>
      <c r="BC486" s="5"/>
      <c r="BD486" s="5"/>
      <c r="BE486" s="5"/>
      <c r="BG486" s="5"/>
      <c r="BH486" s="5"/>
      <c r="BI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</row>
    <row r="487" spans="23:127" x14ac:dyDescent="0.2">
      <c r="W487" s="5"/>
      <c r="X487" s="5"/>
      <c r="Y487" s="5"/>
      <c r="AY487" s="5"/>
      <c r="AZ487" s="5"/>
      <c r="BA487" s="5"/>
      <c r="BC487" s="5"/>
      <c r="BD487" s="5"/>
      <c r="BE487" s="5"/>
      <c r="BG487" s="5"/>
      <c r="BH487" s="5"/>
      <c r="BI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</row>
    <row r="488" spans="23:127" x14ac:dyDescent="0.2">
      <c r="W488" s="5"/>
      <c r="X488" s="5"/>
      <c r="Y488" s="5"/>
      <c r="AY488" s="5"/>
      <c r="AZ488" s="5"/>
      <c r="BA488" s="5"/>
      <c r="BC488" s="5"/>
      <c r="BD488" s="5"/>
      <c r="BE488" s="5"/>
      <c r="BG488" s="5"/>
      <c r="BH488" s="5"/>
      <c r="BI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</row>
    <row r="489" spans="23:127" x14ac:dyDescent="0.2">
      <c r="W489" s="5"/>
      <c r="X489" s="5"/>
      <c r="Y489" s="5"/>
      <c r="AY489" s="5"/>
      <c r="AZ489" s="5"/>
      <c r="BA489" s="5"/>
      <c r="BC489" s="5"/>
      <c r="BD489" s="5"/>
      <c r="BE489" s="5"/>
      <c r="BG489" s="5"/>
      <c r="BH489" s="5"/>
      <c r="BI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</row>
    <row r="490" spans="23:127" x14ac:dyDescent="0.2">
      <c r="W490" s="5"/>
      <c r="X490" s="5"/>
      <c r="Y490" s="5"/>
      <c r="AY490" s="5"/>
      <c r="AZ490" s="5"/>
      <c r="BA490" s="5"/>
      <c r="BC490" s="5"/>
      <c r="BD490" s="5"/>
      <c r="BE490" s="5"/>
      <c r="BG490" s="5"/>
      <c r="BH490" s="5"/>
      <c r="BI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</row>
    <row r="491" spans="23:127" x14ac:dyDescent="0.2">
      <c r="W491" s="5"/>
      <c r="X491" s="5"/>
      <c r="Y491" s="5"/>
      <c r="AY491" s="5"/>
      <c r="AZ491" s="5"/>
      <c r="BA491" s="5"/>
      <c r="BC491" s="5"/>
      <c r="BD491" s="5"/>
      <c r="BE491" s="5"/>
      <c r="BG491" s="5"/>
      <c r="BH491" s="5"/>
      <c r="BI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</row>
    <row r="492" spans="23:127" x14ac:dyDescent="0.2">
      <c r="W492" s="5"/>
      <c r="X492" s="5"/>
      <c r="Y492" s="5"/>
      <c r="AY492" s="5"/>
      <c r="AZ492" s="5"/>
      <c r="BA492" s="5"/>
      <c r="BC492" s="5"/>
      <c r="BD492" s="5"/>
      <c r="BE492" s="5"/>
      <c r="BG492" s="5"/>
      <c r="BH492" s="5"/>
      <c r="BI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</row>
    <row r="493" spans="23:127" x14ac:dyDescent="0.2">
      <c r="W493" s="5"/>
      <c r="X493" s="5"/>
      <c r="Y493" s="5"/>
      <c r="AY493" s="5"/>
      <c r="AZ493" s="5"/>
      <c r="BA493" s="5"/>
      <c r="BC493" s="5"/>
      <c r="BD493" s="5"/>
      <c r="BE493" s="5"/>
      <c r="BG493" s="5"/>
      <c r="BH493" s="5"/>
      <c r="BI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</row>
    <row r="494" spans="23:127" x14ac:dyDescent="0.2">
      <c r="W494" s="5"/>
      <c r="X494" s="5"/>
      <c r="Y494" s="5"/>
      <c r="AY494" s="5"/>
      <c r="AZ494" s="5"/>
      <c r="BA494" s="5"/>
      <c r="BC494" s="5"/>
      <c r="BD494" s="5"/>
      <c r="BE494" s="5"/>
      <c r="BG494" s="5"/>
      <c r="BH494" s="5"/>
      <c r="BI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</row>
    <row r="495" spans="23:127" x14ac:dyDescent="0.2">
      <c r="W495" s="5"/>
      <c r="X495" s="5"/>
      <c r="Y495" s="5"/>
      <c r="AY495" s="5"/>
      <c r="AZ495" s="5"/>
      <c r="BA495" s="5"/>
      <c r="BC495" s="5"/>
      <c r="BD495" s="5"/>
      <c r="BE495" s="5"/>
      <c r="BG495" s="5"/>
      <c r="BH495" s="5"/>
      <c r="BI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</row>
    <row r="496" spans="23:127" x14ac:dyDescent="0.2">
      <c r="W496" s="5"/>
      <c r="X496" s="5"/>
      <c r="Y496" s="5"/>
      <c r="AY496" s="5"/>
      <c r="AZ496" s="5"/>
      <c r="BA496" s="5"/>
      <c r="BC496" s="5"/>
      <c r="BD496" s="5"/>
      <c r="BE496" s="5"/>
      <c r="BG496" s="5"/>
      <c r="BH496" s="5"/>
      <c r="BI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</row>
    <row r="497" spans="23:127" x14ac:dyDescent="0.2">
      <c r="W497" s="5"/>
      <c r="X497" s="5"/>
      <c r="Y497" s="5"/>
      <c r="AY497" s="5"/>
      <c r="AZ497" s="5"/>
      <c r="BA497" s="5"/>
      <c r="BC497" s="5"/>
      <c r="BD497" s="5"/>
      <c r="BE497" s="5"/>
      <c r="BG497" s="5"/>
      <c r="BH497" s="5"/>
      <c r="BI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</row>
    <row r="498" spans="23:127" x14ac:dyDescent="0.2">
      <c r="W498" s="5"/>
      <c r="X498" s="5"/>
      <c r="Y498" s="5"/>
      <c r="AY498" s="5"/>
      <c r="AZ498" s="5"/>
      <c r="BA498" s="5"/>
      <c r="BC498" s="5"/>
      <c r="BD498" s="5"/>
      <c r="BE498" s="5"/>
      <c r="BG498" s="5"/>
      <c r="BH498" s="5"/>
      <c r="BI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</row>
    <row r="499" spans="23:127" x14ac:dyDescent="0.2">
      <c r="W499" s="5"/>
      <c r="X499" s="5"/>
      <c r="Y499" s="5"/>
      <c r="AY499" s="5"/>
      <c r="AZ499" s="5"/>
      <c r="BA499" s="5"/>
      <c r="BC499" s="5"/>
      <c r="BD499" s="5"/>
      <c r="BE499" s="5"/>
      <c r="BG499" s="5"/>
      <c r="BH499" s="5"/>
      <c r="BI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</row>
    <row r="500" spans="23:127" x14ac:dyDescent="0.2">
      <c r="W500" s="5"/>
      <c r="X500" s="5"/>
      <c r="Y500" s="5"/>
      <c r="AY500" s="5"/>
      <c r="AZ500" s="5"/>
      <c r="BA500" s="5"/>
      <c r="BC500" s="5"/>
      <c r="BD500" s="5"/>
      <c r="BE500" s="5"/>
      <c r="BG500" s="5"/>
      <c r="BH500" s="5"/>
      <c r="BI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</row>
    <row r="501" spans="23:127" x14ac:dyDescent="0.2">
      <c r="W501" s="5"/>
      <c r="X501" s="5"/>
      <c r="Y501" s="5"/>
      <c r="AY501" s="5"/>
      <c r="AZ501" s="5"/>
      <c r="BA501" s="5"/>
      <c r="BC501" s="5"/>
      <c r="BD501" s="5"/>
      <c r="BE501" s="5"/>
      <c r="BG501" s="5"/>
      <c r="BH501" s="5"/>
      <c r="BI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</row>
    <row r="502" spans="23:127" x14ac:dyDescent="0.2">
      <c r="W502" s="5"/>
      <c r="X502" s="5"/>
      <c r="Y502" s="5"/>
      <c r="AY502" s="5"/>
      <c r="AZ502" s="5"/>
      <c r="BA502" s="5"/>
      <c r="BC502" s="5"/>
      <c r="BD502" s="5"/>
      <c r="BE502" s="5"/>
      <c r="BG502" s="5"/>
      <c r="BH502" s="5"/>
      <c r="BI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</row>
    <row r="503" spans="23:127" x14ac:dyDescent="0.2">
      <c r="W503" s="5"/>
      <c r="X503" s="5"/>
      <c r="Y503" s="5"/>
      <c r="AY503" s="5"/>
      <c r="AZ503" s="5"/>
      <c r="BA503" s="5"/>
      <c r="BC503" s="5"/>
      <c r="BD503" s="5"/>
      <c r="BE503" s="5"/>
      <c r="BG503" s="5"/>
      <c r="BH503" s="5"/>
      <c r="BI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</row>
    <row r="504" spans="23:127" x14ac:dyDescent="0.2">
      <c r="W504" s="5"/>
      <c r="X504" s="5"/>
      <c r="Y504" s="5"/>
      <c r="AY504" s="5"/>
      <c r="AZ504" s="5"/>
      <c r="BA504" s="5"/>
      <c r="BC504" s="5"/>
      <c r="BD504" s="5"/>
      <c r="BE504" s="5"/>
      <c r="BG504" s="5"/>
      <c r="BH504" s="5"/>
      <c r="BI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</row>
    <row r="505" spans="23:127" x14ac:dyDescent="0.2">
      <c r="W505" s="5"/>
      <c r="X505" s="5"/>
      <c r="Y505" s="5"/>
      <c r="AY505" s="5"/>
      <c r="AZ505" s="5"/>
      <c r="BA505" s="5"/>
      <c r="BC505" s="5"/>
      <c r="BD505" s="5"/>
      <c r="BE505" s="5"/>
      <c r="BG505" s="5"/>
      <c r="BH505" s="5"/>
      <c r="BI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</row>
    <row r="506" spans="23:127" x14ac:dyDescent="0.2">
      <c r="W506" s="5"/>
      <c r="X506" s="5"/>
      <c r="Y506" s="5"/>
      <c r="AY506" s="5"/>
      <c r="AZ506" s="5"/>
      <c r="BA506" s="5"/>
      <c r="BC506" s="5"/>
      <c r="BD506" s="5"/>
      <c r="BE506" s="5"/>
      <c r="BG506" s="5"/>
      <c r="BH506" s="5"/>
      <c r="BI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</row>
    <row r="507" spans="23:127" x14ac:dyDescent="0.2">
      <c r="W507" s="5"/>
      <c r="X507" s="5"/>
      <c r="Y507" s="5"/>
      <c r="AY507" s="5"/>
      <c r="AZ507" s="5"/>
      <c r="BA507" s="5"/>
      <c r="BC507" s="5"/>
      <c r="BD507" s="5"/>
      <c r="BE507" s="5"/>
      <c r="BG507" s="5"/>
      <c r="BH507" s="5"/>
      <c r="BI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</row>
    <row r="508" spans="23:127" x14ac:dyDescent="0.2">
      <c r="W508" s="5"/>
      <c r="X508" s="5"/>
      <c r="Y508" s="5"/>
      <c r="AY508" s="5"/>
      <c r="AZ508" s="5"/>
      <c r="BA508" s="5"/>
      <c r="BC508" s="5"/>
      <c r="BD508" s="5"/>
      <c r="BE508" s="5"/>
      <c r="BG508" s="5"/>
      <c r="BH508" s="5"/>
      <c r="BI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</row>
    <row r="509" spans="23:127" x14ac:dyDescent="0.2">
      <c r="W509" s="5"/>
      <c r="X509" s="5"/>
      <c r="Y509" s="5"/>
      <c r="AY509" s="5"/>
      <c r="AZ509" s="5"/>
      <c r="BA509" s="5"/>
      <c r="BC509" s="5"/>
      <c r="BD509" s="5"/>
      <c r="BE509" s="5"/>
      <c r="BG509" s="5"/>
      <c r="BH509" s="5"/>
      <c r="BI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</row>
    <row r="510" spans="23:127" x14ac:dyDescent="0.2">
      <c r="W510" s="5"/>
      <c r="X510" s="5"/>
      <c r="Y510" s="5"/>
      <c r="AY510" s="5"/>
      <c r="AZ510" s="5"/>
      <c r="BA510" s="5"/>
      <c r="BC510" s="5"/>
      <c r="BD510" s="5"/>
      <c r="BE510" s="5"/>
      <c r="BG510" s="5"/>
      <c r="BH510" s="5"/>
      <c r="BI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</row>
    <row r="511" spans="23:127" x14ac:dyDescent="0.2">
      <c r="W511" s="5"/>
      <c r="X511" s="5"/>
      <c r="Y511" s="5"/>
      <c r="AY511" s="5"/>
      <c r="AZ511" s="5"/>
      <c r="BA511" s="5"/>
      <c r="BC511" s="5"/>
      <c r="BD511" s="5"/>
      <c r="BE511" s="5"/>
      <c r="BG511" s="5"/>
      <c r="BH511" s="5"/>
      <c r="BI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</row>
    <row r="512" spans="23:127" x14ac:dyDescent="0.2">
      <c r="W512" s="5"/>
      <c r="X512" s="5"/>
      <c r="Y512" s="5"/>
      <c r="AY512" s="5"/>
      <c r="AZ512" s="5"/>
      <c r="BA512" s="5"/>
      <c r="BC512" s="5"/>
      <c r="BD512" s="5"/>
      <c r="BE512" s="5"/>
      <c r="BG512" s="5"/>
      <c r="BH512" s="5"/>
      <c r="BI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</row>
    <row r="513" spans="23:127" x14ac:dyDescent="0.2">
      <c r="W513" s="5"/>
      <c r="X513" s="5"/>
      <c r="Y513" s="5"/>
      <c r="AY513" s="5"/>
      <c r="AZ513" s="5"/>
      <c r="BA513" s="5"/>
      <c r="BC513" s="5"/>
      <c r="BD513" s="5"/>
      <c r="BE513" s="5"/>
      <c r="BG513" s="5"/>
      <c r="BH513" s="5"/>
      <c r="BI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</row>
    <row r="514" spans="23:127" x14ac:dyDescent="0.2">
      <c r="W514" s="5"/>
      <c r="X514" s="5"/>
      <c r="Y514" s="5"/>
      <c r="AY514" s="5"/>
      <c r="AZ514" s="5"/>
      <c r="BA514" s="5"/>
      <c r="BC514" s="5"/>
      <c r="BD514" s="5"/>
      <c r="BE514" s="5"/>
      <c r="BG514" s="5"/>
      <c r="BH514" s="5"/>
      <c r="BI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</row>
    <row r="515" spans="23:127" x14ac:dyDescent="0.2">
      <c r="W515" s="5"/>
      <c r="X515" s="5"/>
      <c r="Y515" s="5"/>
      <c r="AY515" s="5"/>
      <c r="AZ515" s="5"/>
      <c r="BA515" s="5"/>
      <c r="BC515" s="5"/>
      <c r="BD515" s="5"/>
      <c r="BE515" s="5"/>
      <c r="BG515" s="5"/>
      <c r="BH515" s="5"/>
      <c r="BI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</row>
    <row r="516" spans="23:127" x14ac:dyDescent="0.2">
      <c r="W516" s="5"/>
      <c r="X516" s="5"/>
      <c r="Y516" s="5"/>
      <c r="AY516" s="5"/>
      <c r="AZ516" s="5"/>
      <c r="BA516" s="5"/>
      <c r="BC516" s="5"/>
      <c r="BD516" s="5"/>
      <c r="BE516" s="5"/>
      <c r="BG516" s="5"/>
      <c r="BH516" s="5"/>
      <c r="BI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</row>
    <row r="517" spans="23:127" x14ac:dyDescent="0.2">
      <c r="W517" s="5"/>
      <c r="X517" s="5"/>
      <c r="Y517" s="5"/>
      <c r="AY517" s="5"/>
      <c r="AZ517" s="5"/>
      <c r="BA517" s="5"/>
      <c r="BC517" s="5"/>
      <c r="BD517" s="5"/>
      <c r="BE517" s="5"/>
      <c r="BG517" s="5"/>
      <c r="BH517" s="5"/>
      <c r="BI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</row>
    <row r="518" spans="23:127" x14ac:dyDescent="0.2">
      <c r="W518" s="5"/>
      <c r="X518" s="5"/>
      <c r="Y518" s="5"/>
      <c r="AY518" s="5"/>
      <c r="AZ518" s="5"/>
      <c r="BA518" s="5"/>
      <c r="BC518" s="5"/>
      <c r="BD518" s="5"/>
      <c r="BE518" s="5"/>
      <c r="BG518" s="5"/>
      <c r="BH518" s="5"/>
      <c r="BI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</row>
    <row r="519" spans="23:127" x14ac:dyDescent="0.2">
      <c r="W519" s="5"/>
      <c r="X519" s="5"/>
      <c r="Y519" s="5"/>
      <c r="AY519" s="5"/>
      <c r="AZ519" s="5"/>
      <c r="BA519" s="5"/>
      <c r="BC519" s="5"/>
      <c r="BD519" s="5"/>
      <c r="BE519" s="5"/>
      <c r="BG519" s="5"/>
      <c r="BH519" s="5"/>
      <c r="BI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</row>
    <row r="520" spans="23:127" x14ac:dyDescent="0.2">
      <c r="W520" s="5"/>
      <c r="X520" s="5"/>
      <c r="Y520" s="5"/>
      <c r="AY520" s="5"/>
      <c r="AZ520" s="5"/>
      <c r="BA520" s="5"/>
      <c r="BC520" s="5"/>
      <c r="BD520" s="5"/>
      <c r="BE520" s="5"/>
      <c r="BG520" s="5"/>
      <c r="BH520" s="5"/>
      <c r="BI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</row>
    <row r="521" spans="23:127" x14ac:dyDescent="0.2">
      <c r="W521" s="5"/>
      <c r="X521" s="5"/>
      <c r="Y521" s="5"/>
      <c r="AY521" s="5"/>
      <c r="AZ521" s="5"/>
      <c r="BA521" s="5"/>
      <c r="BC521" s="5"/>
      <c r="BD521" s="5"/>
      <c r="BE521" s="5"/>
      <c r="BG521" s="5"/>
      <c r="BH521" s="5"/>
      <c r="BI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</row>
    <row r="522" spans="23:127" x14ac:dyDescent="0.2">
      <c r="W522" s="5"/>
      <c r="X522" s="5"/>
      <c r="Y522" s="5"/>
      <c r="AY522" s="5"/>
      <c r="AZ522" s="5"/>
      <c r="BA522" s="5"/>
      <c r="BC522" s="5"/>
      <c r="BD522" s="5"/>
      <c r="BE522" s="5"/>
      <c r="BG522" s="5"/>
      <c r="BH522" s="5"/>
      <c r="BI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</row>
    <row r="523" spans="23:127" x14ac:dyDescent="0.2">
      <c r="W523" s="5"/>
      <c r="X523" s="5"/>
      <c r="Y523" s="5"/>
      <c r="AY523" s="5"/>
      <c r="AZ523" s="5"/>
      <c r="BA523" s="5"/>
      <c r="BC523" s="5"/>
      <c r="BD523" s="5"/>
      <c r="BE523" s="5"/>
      <c r="BG523" s="5"/>
      <c r="BH523" s="5"/>
      <c r="BI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</row>
    <row r="524" spans="23:127" x14ac:dyDescent="0.2">
      <c r="W524" s="5"/>
      <c r="X524" s="5"/>
      <c r="Y524" s="5"/>
      <c r="AY524" s="5"/>
      <c r="AZ524" s="5"/>
      <c r="BA524" s="5"/>
      <c r="BC524" s="5"/>
      <c r="BD524" s="5"/>
      <c r="BE524" s="5"/>
      <c r="BG524" s="5"/>
      <c r="BH524" s="5"/>
      <c r="BI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</row>
    <row r="525" spans="23:127" x14ac:dyDescent="0.2">
      <c r="W525" s="5"/>
      <c r="X525" s="5"/>
      <c r="Y525" s="5"/>
      <c r="AY525" s="5"/>
      <c r="AZ525" s="5"/>
      <c r="BA525" s="5"/>
      <c r="BC525" s="5"/>
      <c r="BD525" s="5"/>
      <c r="BE525" s="5"/>
      <c r="BG525" s="5"/>
      <c r="BH525" s="5"/>
      <c r="BI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</row>
    <row r="526" spans="23:127" x14ac:dyDescent="0.2">
      <c r="W526" s="5"/>
      <c r="X526" s="5"/>
      <c r="Y526" s="5"/>
      <c r="AY526" s="5"/>
      <c r="AZ526" s="5"/>
      <c r="BA526" s="5"/>
      <c r="BC526" s="5"/>
      <c r="BD526" s="5"/>
      <c r="BE526" s="5"/>
      <c r="BG526" s="5"/>
      <c r="BH526" s="5"/>
      <c r="BI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</row>
    <row r="527" spans="23:127" x14ac:dyDescent="0.2">
      <c r="W527" s="5"/>
      <c r="X527" s="5"/>
      <c r="Y527" s="5"/>
      <c r="AY527" s="5"/>
      <c r="AZ527" s="5"/>
      <c r="BA527" s="5"/>
      <c r="BC527" s="5"/>
      <c r="BD527" s="5"/>
      <c r="BE527" s="5"/>
      <c r="BG527" s="5"/>
      <c r="BH527" s="5"/>
      <c r="BI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</row>
    <row r="528" spans="23:127" x14ac:dyDescent="0.2">
      <c r="W528" s="5"/>
      <c r="X528" s="5"/>
      <c r="Y528" s="5"/>
      <c r="AY528" s="5"/>
      <c r="AZ528" s="5"/>
      <c r="BA528" s="5"/>
      <c r="BC528" s="5"/>
      <c r="BD528" s="5"/>
      <c r="BE528" s="5"/>
      <c r="BG528" s="5"/>
      <c r="BH528" s="5"/>
      <c r="BI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</row>
    <row r="529" spans="23:127" x14ac:dyDescent="0.2">
      <c r="W529" s="5"/>
      <c r="X529" s="5"/>
      <c r="Y529" s="5"/>
      <c r="AY529" s="5"/>
      <c r="AZ529" s="5"/>
      <c r="BA529" s="5"/>
      <c r="BC529" s="5"/>
      <c r="BD529" s="5"/>
      <c r="BE529" s="5"/>
      <c r="BG529" s="5"/>
      <c r="BH529" s="5"/>
      <c r="BI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</row>
    <row r="530" spans="23:127" x14ac:dyDescent="0.2">
      <c r="W530" s="5"/>
      <c r="X530" s="5"/>
      <c r="Y530" s="5"/>
      <c r="AY530" s="5"/>
      <c r="AZ530" s="5"/>
      <c r="BA530" s="5"/>
      <c r="BC530" s="5"/>
      <c r="BD530" s="5"/>
      <c r="BE530" s="5"/>
      <c r="BG530" s="5"/>
      <c r="BH530" s="5"/>
      <c r="BI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</row>
    <row r="531" spans="23:127" x14ac:dyDescent="0.2">
      <c r="W531" s="5"/>
      <c r="X531" s="5"/>
      <c r="Y531" s="5"/>
      <c r="AY531" s="5"/>
      <c r="AZ531" s="5"/>
      <c r="BA531" s="5"/>
      <c r="BC531" s="5"/>
      <c r="BD531" s="5"/>
      <c r="BE531" s="5"/>
      <c r="BG531" s="5"/>
      <c r="BH531" s="5"/>
      <c r="BI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</row>
    <row r="532" spans="23:127" x14ac:dyDescent="0.2">
      <c r="W532" s="5"/>
      <c r="X532" s="5"/>
      <c r="Y532" s="5"/>
      <c r="AY532" s="5"/>
      <c r="AZ532" s="5"/>
      <c r="BA532" s="5"/>
      <c r="BC532" s="5"/>
      <c r="BD532" s="5"/>
      <c r="BE532" s="5"/>
      <c r="BG532" s="5"/>
      <c r="BH532" s="5"/>
      <c r="BI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</row>
    <row r="533" spans="23:127" x14ac:dyDescent="0.2">
      <c r="W533" s="5"/>
      <c r="X533" s="5"/>
      <c r="Y533" s="5"/>
      <c r="AY533" s="5"/>
      <c r="AZ533" s="5"/>
      <c r="BA533" s="5"/>
      <c r="BC533" s="5"/>
      <c r="BD533" s="5"/>
      <c r="BE533" s="5"/>
      <c r="BG533" s="5"/>
      <c r="BH533" s="5"/>
      <c r="BI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</row>
    <row r="534" spans="23:127" x14ac:dyDescent="0.2">
      <c r="W534" s="5"/>
      <c r="X534" s="5"/>
      <c r="Y534" s="5"/>
      <c r="AY534" s="5"/>
      <c r="AZ534" s="5"/>
      <c r="BA534" s="5"/>
      <c r="BC534" s="5"/>
      <c r="BD534" s="5"/>
      <c r="BE534" s="5"/>
      <c r="BG534" s="5"/>
      <c r="BH534" s="5"/>
      <c r="BI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</row>
    <row r="535" spans="23:127" x14ac:dyDescent="0.2">
      <c r="W535" s="5"/>
      <c r="X535" s="5"/>
      <c r="Y535" s="5"/>
      <c r="AY535" s="5"/>
      <c r="AZ535" s="5"/>
      <c r="BA535" s="5"/>
      <c r="BC535" s="5"/>
      <c r="BD535" s="5"/>
      <c r="BE535" s="5"/>
      <c r="BG535" s="5"/>
      <c r="BH535" s="5"/>
      <c r="BI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</row>
    <row r="536" spans="23:127" x14ac:dyDescent="0.2">
      <c r="W536" s="5"/>
      <c r="X536" s="5"/>
      <c r="Y536" s="5"/>
      <c r="AY536" s="5"/>
      <c r="AZ536" s="5"/>
      <c r="BA536" s="5"/>
      <c r="BC536" s="5"/>
      <c r="BD536" s="5"/>
      <c r="BE536" s="5"/>
      <c r="BG536" s="5"/>
      <c r="BH536" s="5"/>
      <c r="BI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</row>
    <row r="537" spans="23:127" x14ac:dyDescent="0.2">
      <c r="W537" s="5"/>
      <c r="X537" s="5"/>
      <c r="Y537" s="5"/>
      <c r="AY537" s="5"/>
      <c r="AZ537" s="5"/>
      <c r="BA537" s="5"/>
      <c r="BC537" s="5"/>
      <c r="BD537" s="5"/>
      <c r="BE537" s="5"/>
      <c r="BG537" s="5"/>
      <c r="BH537" s="5"/>
      <c r="BI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</row>
    <row r="538" spans="23:127" x14ac:dyDescent="0.2">
      <c r="W538" s="5"/>
      <c r="X538" s="5"/>
      <c r="Y538" s="5"/>
      <c r="AY538" s="5"/>
      <c r="AZ538" s="5"/>
      <c r="BA538" s="5"/>
      <c r="BC538" s="5"/>
      <c r="BD538" s="5"/>
      <c r="BE538" s="5"/>
      <c r="BG538" s="5"/>
      <c r="BH538" s="5"/>
      <c r="BI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</row>
    <row r="539" spans="23:127" x14ac:dyDescent="0.2">
      <c r="W539" s="5"/>
      <c r="X539" s="5"/>
      <c r="Y539" s="5"/>
      <c r="AY539" s="5"/>
      <c r="AZ539" s="5"/>
      <c r="BA539" s="5"/>
      <c r="BC539" s="5"/>
      <c r="BD539" s="5"/>
      <c r="BE539" s="5"/>
      <c r="BG539" s="5"/>
      <c r="BH539" s="5"/>
      <c r="BI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</row>
    <row r="540" spans="23:127" x14ac:dyDescent="0.2">
      <c r="W540" s="5"/>
      <c r="X540" s="5"/>
      <c r="Y540" s="5"/>
      <c r="AY540" s="5"/>
      <c r="AZ540" s="5"/>
      <c r="BA540" s="5"/>
      <c r="BC540" s="5"/>
      <c r="BD540" s="5"/>
      <c r="BE540" s="5"/>
      <c r="BG540" s="5"/>
      <c r="BH540" s="5"/>
      <c r="BI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</row>
    <row r="541" spans="23:127" x14ac:dyDescent="0.2">
      <c r="W541" s="5"/>
      <c r="X541" s="5"/>
      <c r="Y541" s="5"/>
      <c r="AY541" s="5"/>
      <c r="AZ541" s="5"/>
      <c r="BA541" s="5"/>
      <c r="BC541" s="5"/>
      <c r="BD541" s="5"/>
      <c r="BE541" s="5"/>
      <c r="BG541" s="5"/>
      <c r="BH541" s="5"/>
      <c r="BI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</row>
    <row r="542" spans="23:127" x14ac:dyDescent="0.2">
      <c r="W542" s="5"/>
      <c r="X542" s="5"/>
      <c r="Y542" s="5"/>
      <c r="AY542" s="5"/>
      <c r="AZ542" s="5"/>
      <c r="BA542" s="5"/>
      <c r="BC542" s="5"/>
      <c r="BD542" s="5"/>
      <c r="BE542" s="5"/>
      <c r="BG542" s="5"/>
      <c r="BH542" s="5"/>
      <c r="BI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</row>
    <row r="543" spans="23:127" x14ac:dyDescent="0.2">
      <c r="W543" s="5"/>
      <c r="X543" s="5"/>
      <c r="Y543" s="5"/>
      <c r="AY543" s="5"/>
      <c r="AZ543" s="5"/>
      <c r="BA543" s="5"/>
      <c r="BC543" s="5"/>
      <c r="BD543" s="5"/>
      <c r="BE543" s="5"/>
      <c r="BG543" s="5"/>
      <c r="BH543" s="5"/>
      <c r="BI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</row>
    <row r="544" spans="23:127" x14ac:dyDescent="0.2">
      <c r="W544" s="5"/>
      <c r="X544" s="5"/>
      <c r="Y544" s="5"/>
      <c r="AY544" s="5"/>
      <c r="AZ544" s="5"/>
      <c r="BA544" s="5"/>
      <c r="BC544" s="5"/>
      <c r="BD544" s="5"/>
      <c r="BE544" s="5"/>
      <c r="BG544" s="5"/>
      <c r="BH544" s="5"/>
      <c r="BI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</row>
    <row r="545" spans="23:127" x14ac:dyDescent="0.2">
      <c r="W545" s="5"/>
      <c r="X545" s="5"/>
      <c r="Y545" s="5"/>
      <c r="AY545" s="5"/>
      <c r="AZ545" s="5"/>
      <c r="BA545" s="5"/>
      <c r="BC545" s="5"/>
      <c r="BD545" s="5"/>
      <c r="BE545" s="5"/>
      <c r="BG545" s="5"/>
      <c r="BH545" s="5"/>
      <c r="BI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</row>
    <row r="546" spans="23:127" x14ac:dyDescent="0.2">
      <c r="W546" s="5"/>
      <c r="X546" s="5"/>
      <c r="Y546" s="5"/>
      <c r="AY546" s="5"/>
      <c r="AZ546" s="5"/>
      <c r="BA546" s="5"/>
      <c r="BC546" s="5"/>
      <c r="BD546" s="5"/>
      <c r="BE546" s="5"/>
      <c r="BG546" s="5"/>
      <c r="BH546" s="5"/>
      <c r="BI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</row>
    <row r="547" spans="23:127" x14ac:dyDescent="0.2">
      <c r="W547" s="5"/>
      <c r="X547" s="5"/>
      <c r="Y547" s="5"/>
      <c r="AY547" s="5"/>
      <c r="AZ547" s="5"/>
      <c r="BA547" s="5"/>
      <c r="BC547" s="5"/>
      <c r="BD547" s="5"/>
      <c r="BE547" s="5"/>
      <c r="BG547" s="5"/>
      <c r="BH547" s="5"/>
      <c r="BI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</row>
    <row r="548" spans="23:127" x14ac:dyDescent="0.2">
      <c r="W548" s="5"/>
      <c r="X548" s="5"/>
      <c r="Y548" s="5"/>
      <c r="AY548" s="5"/>
      <c r="AZ548" s="5"/>
      <c r="BA548" s="5"/>
      <c r="BC548" s="5"/>
      <c r="BD548" s="5"/>
      <c r="BE548" s="5"/>
      <c r="BG548" s="5"/>
      <c r="BH548" s="5"/>
      <c r="BI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</row>
    <row r="549" spans="23:127" x14ac:dyDescent="0.2">
      <c r="W549" s="5"/>
      <c r="X549" s="5"/>
      <c r="Y549" s="5"/>
      <c r="AY549" s="5"/>
      <c r="AZ549" s="5"/>
      <c r="BA549" s="5"/>
      <c r="BC549" s="5"/>
      <c r="BD549" s="5"/>
      <c r="BE549" s="5"/>
      <c r="BG549" s="5"/>
      <c r="BH549" s="5"/>
      <c r="BI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</row>
    <row r="550" spans="23:127" x14ac:dyDescent="0.2">
      <c r="W550" s="5"/>
      <c r="X550" s="5"/>
      <c r="Y550" s="5"/>
      <c r="AY550" s="5"/>
      <c r="AZ550" s="5"/>
      <c r="BA550" s="5"/>
      <c r="BC550" s="5"/>
      <c r="BD550" s="5"/>
      <c r="BE550" s="5"/>
      <c r="BG550" s="5"/>
      <c r="BH550" s="5"/>
      <c r="BI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</row>
    <row r="551" spans="23:127" x14ac:dyDescent="0.2">
      <c r="W551" s="5"/>
      <c r="X551" s="5"/>
      <c r="Y551" s="5"/>
      <c r="AY551" s="5"/>
      <c r="AZ551" s="5"/>
      <c r="BA551" s="5"/>
      <c r="BC551" s="5"/>
      <c r="BD551" s="5"/>
      <c r="BE551" s="5"/>
      <c r="BG551" s="5"/>
      <c r="BH551" s="5"/>
      <c r="BI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</row>
    <row r="552" spans="23:127" x14ac:dyDescent="0.2">
      <c r="W552" s="5"/>
      <c r="X552" s="5"/>
      <c r="Y552" s="5"/>
      <c r="AY552" s="5"/>
      <c r="AZ552" s="5"/>
      <c r="BA552" s="5"/>
      <c r="BC552" s="5"/>
      <c r="BD552" s="5"/>
      <c r="BE552" s="5"/>
      <c r="BG552" s="5"/>
      <c r="BH552" s="5"/>
      <c r="BI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</row>
    <row r="553" spans="23:127" x14ac:dyDescent="0.2">
      <c r="W553" s="5"/>
      <c r="X553" s="5"/>
      <c r="Y553" s="5"/>
      <c r="AY553" s="5"/>
      <c r="AZ553" s="5"/>
      <c r="BA553" s="5"/>
      <c r="BC553" s="5"/>
      <c r="BD553" s="5"/>
      <c r="BE553" s="5"/>
      <c r="BG553" s="5"/>
      <c r="BH553" s="5"/>
      <c r="BI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</row>
    <row r="554" spans="23:127" x14ac:dyDescent="0.2">
      <c r="W554" s="5"/>
      <c r="X554" s="5"/>
      <c r="Y554" s="5"/>
      <c r="AY554" s="5"/>
      <c r="AZ554" s="5"/>
      <c r="BA554" s="5"/>
      <c r="BC554" s="5"/>
      <c r="BD554" s="5"/>
      <c r="BE554" s="5"/>
      <c r="BG554" s="5"/>
      <c r="BH554" s="5"/>
      <c r="BI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</row>
    <row r="555" spans="23:127" x14ac:dyDescent="0.2">
      <c r="W555" s="5"/>
      <c r="X555" s="5"/>
      <c r="Y555" s="5"/>
      <c r="AY555" s="5"/>
      <c r="AZ555" s="5"/>
      <c r="BA555" s="5"/>
      <c r="BC555" s="5"/>
      <c r="BD555" s="5"/>
      <c r="BE555" s="5"/>
      <c r="BG555" s="5"/>
      <c r="BH555" s="5"/>
      <c r="BI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</row>
    <row r="556" spans="23:127" x14ac:dyDescent="0.2">
      <c r="W556" s="5"/>
      <c r="X556" s="5"/>
      <c r="Y556" s="5"/>
      <c r="AY556" s="5"/>
      <c r="AZ556" s="5"/>
      <c r="BA556" s="5"/>
      <c r="BC556" s="5"/>
      <c r="BD556" s="5"/>
      <c r="BE556" s="5"/>
      <c r="BG556" s="5"/>
      <c r="BH556" s="5"/>
      <c r="BI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</row>
    <row r="557" spans="23:127" x14ac:dyDescent="0.2">
      <c r="W557" s="5"/>
      <c r="X557" s="5"/>
      <c r="Y557" s="5"/>
      <c r="AY557" s="5"/>
      <c r="AZ557" s="5"/>
      <c r="BA557" s="5"/>
      <c r="BC557" s="5"/>
      <c r="BD557" s="5"/>
      <c r="BE557" s="5"/>
      <c r="BG557" s="5"/>
      <c r="BH557" s="5"/>
      <c r="BI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</row>
    <row r="558" spans="23:127" x14ac:dyDescent="0.2">
      <c r="W558" s="5"/>
      <c r="X558" s="5"/>
      <c r="Y558" s="5"/>
      <c r="AY558" s="5"/>
      <c r="AZ558" s="5"/>
      <c r="BA558" s="5"/>
      <c r="BC558" s="5"/>
      <c r="BD558" s="5"/>
      <c r="BE558" s="5"/>
      <c r="BG558" s="5"/>
      <c r="BH558" s="5"/>
      <c r="BI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</row>
    <row r="559" spans="23:127" x14ac:dyDescent="0.2">
      <c r="W559" s="5"/>
      <c r="X559" s="5"/>
      <c r="Y559" s="5"/>
      <c r="AY559" s="5"/>
      <c r="AZ559" s="5"/>
      <c r="BA559" s="5"/>
      <c r="BC559" s="5"/>
      <c r="BD559" s="5"/>
      <c r="BE559" s="5"/>
      <c r="BG559" s="5"/>
      <c r="BH559" s="5"/>
      <c r="BI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</row>
    <row r="560" spans="23:127" x14ac:dyDescent="0.2">
      <c r="W560" s="5"/>
      <c r="X560" s="5"/>
      <c r="Y560" s="5"/>
      <c r="AY560" s="5"/>
      <c r="AZ560" s="5"/>
      <c r="BA560" s="5"/>
      <c r="BC560" s="5"/>
      <c r="BD560" s="5"/>
      <c r="BE560" s="5"/>
      <c r="BG560" s="5"/>
      <c r="BH560" s="5"/>
      <c r="BI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</row>
    <row r="561" spans="23:127" x14ac:dyDescent="0.2">
      <c r="W561" s="5"/>
      <c r="X561" s="5"/>
      <c r="Y561" s="5"/>
      <c r="AY561" s="5"/>
      <c r="AZ561" s="5"/>
      <c r="BA561" s="5"/>
      <c r="BC561" s="5"/>
      <c r="BD561" s="5"/>
      <c r="BE561" s="5"/>
      <c r="BG561" s="5"/>
      <c r="BH561" s="5"/>
      <c r="BI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</row>
    <row r="562" spans="23:127" x14ac:dyDescent="0.2">
      <c r="W562" s="5"/>
      <c r="X562" s="5"/>
      <c r="Y562" s="5"/>
      <c r="AY562" s="5"/>
      <c r="AZ562" s="5"/>
      <c r="BA562" s="5"/>
      <c r="BC562" s="5"/>
      <c r="BD562" s="5"/>
      <c r="BE562" s="5"/>
      <c r="BG562" s="5"/>
      <c r="BH562" s="5"/>
      <c r="BI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</row>
    <row r="563" spans="23:127" x14ac:dyDescent="0.2">
      <c r="W563" s="5"/>
      <c r="X563" s="5"/>
      <c r="Y563" s="5"/>
      <c r="AY563" s="5"/>
      <c r="AZ563" s="5"/>
      <c r="BA563" s="5"/>
      <c r="BC563" s="5"/>
      <c r="BD563" s="5"/>
      <c r="BE563" s="5"/>
      <c r="BG563" s="5"/>
      <c r="BH563" s="5"/>
      <c r="BI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</row>
    <row r="564" spans="23:127" x14ac:dyDescent="0.2">
      <c r="W564" s="5"/>
      <c r="X564" s="5"/>
      <c r="Y564" s="5"/>
      <c r="AY564" s="5"/>
      <c r="AZ564" s="5"/>
      <c r="BA564" s="5"/>
      <c r="BC564" s="5"/>
      <c r="BD564" s="5"/>
      <c r="BE564" s="5"/>
      <c r="BG564" s="5"/>
      <c r="BH564" s="5"/>
      <c r="BI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</row>
    <row r="565" spans="23:127" x14ac:dyDescent="0.2">
      <c r="W565" s="5"/>
      <c r="X565" s="5"/>
      <c r="Y565" s="5"/>
      <c r="AY565" s="5"/>
      <c r="AZ565" s="5"/>
      <c r="BA565" s="5"/>
      <c r="BC565" s="5"/>
      <c r="BD565" s="5"/>
      <c r="BE565" s="5"/>
      <c r="BG565" s="5"/>
      <c r="BH565" s="5"/>
      <c r="BI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</row>
    <row r="566" spans="23:127" x14ac:dyDescent="0.2">
      <c r="W566" s="5"/>
      <c r="X566" s="5"/>
      <c r="Y566" s="5"/>
      <c r="AY566" s="5"/>
      <c r="AZ566" s="5"/>
      <c r="BA566" s="5"/>
      <c r="BC566" s="5"/>
      <c r="BD566" s="5"/>
      <c r="BE566" s="5"/>
      <c r="BG566" s="5"/>
      <c r="BH566" s="5"/>
      <c r="BI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</row>
    <row r="567" spans="23:127" x14ac:dyDescent="0.2">
      <c r="W567" s="5"/>
      <c r="X567" s="5"/>
      <c r="Y567" s="5"/>
      <c r="AY567" s="5"/>
      <c r="AZ567" s="5"/>
      <c r="BA567" s="5"/>
      <c r="BC567" s="5"/>
      <c r="BD567" s="5"/>
      <c r="BE567" s="5"/>
      <c r="BG567" s="5"/>
      <c r="BH567" s="5"/>
      <c r="BI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</row>
    <row r="568" spans="23:127" x14ac:dyDescent="0.2">
      <c r="W568" s="5"/>
      <c r="X568" s="5"/>
      <c r="Y568" s="5"/>
      <c r="AY568" s="5"/>
      <c r="AZ568" s="5"/>
      <c r="BA568" s="5"/>
      <c r="BC568" s="5"/>
      <c r="BD568" s="5"/>
      <c r="BE568" s="5"/>
      <c r="BG568" s="5"/>
      <c r="BH568" s="5"/>
      <c r="BI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</row>
    <row r="569" spans="23:127" x14ac:dyDescent="0.2">
      <c r="W569" s="5"/>
      <c r="X569" s="5"/>
      <c r="Y569" s="5"/>
      <c r="AY569" s="5"/>
      <c r="AZ569" s="5"/>
      <c r="BA569" s="5"/>
      <c r="BC569" s="5"/>
      <c r="BD569" s="5"/>
      <c r="BE569" s="5"/>
      <c r="BG569" s="5"/>
      <c r="BH569" s="5"/>
      <c r="BI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</row>
    <row r="570" spans="23:127" x14ac:dyDescent="0.2">
      <c r="W570" s="5"/>
      <c r="X570" s="5"/>
      <c r="Y570" s="5"/>
      <c r="AY570" s="5"/>
      <c r="AZ570" s="5"/>
      <c r="BA570" s="5"/>
      <c r="BC570" s="5"/>
      <c r="BD570" s="5"/>
      <c r="BE570" s="5"/>
      <c r="BG570" s="5"/>
      <c r="BH570" s="5"/>
      <c r="BI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</row>
    <row r="571" spans="23:127" x14ac:dyDescent="0.2">
      <c r="W571" s="5"/>
      <c r="X571" s="5"/>
      <c r="Y571" s="5"/>
      <c r="AY571" s="5"/>
      <c r="AZ571" s="5"/>
      <c r="BA571" s="5"/>
      <c r="BC571" s="5"/>
      <c r="BD571" s="5"/>
      <c r="BE571" s="5"/>
      <c r="BG571" s="5"/>
      <c r="BH571" s="5"/>
      <c r="BI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</row>
    <row r="572" spans="23:127" x14ac:dyDescent="0.2">
      <c r="W572" s="5"/>
      <c r="X572" s="5"/>
      <c r="Y572" s="5"/>
      <c r="AY572" s="5"/>
      <c r="AZ572" s="5"/>
      <c r="BA572" s="5"/>
      <c r="BC572" s="5"/>
      <c r="BD572" s="5"/>
      <c r="BE572" s="5"/>
      <c r="BG572" s="5"/>
      <c r="BH572" s="5"/>
      <c r="BI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</row>
    <row r="573" spans="23:127" x14ac:dyDescent="0.2">
      <c r="W573" s="5"/>
      <c r="X573" s="5"/>
      <c r="Y573" s="5"/>
      <c r="AY573" s="5"/>
      <c r="AZ573" s="5"/>
      <c r="BA573" s="5"/>
      <c r="BC573" s="5"/>
      <c r="BD573" s="5"/>
      <c r="BE573" s="5"/>
      <c r="BG573" s="5"/>
      <c r="BH573" s="5"/>
      <c r="BI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</row>
    <row r="574" spans="23:127" x14ac:dyDescent="0.2">
      <c r="W574" s="5"/>
      <c r="X574" s="5"/>
      <c r="Y574" s="5"/>
      <c r="AY574" s="5"/>
      <c r="AZ574" s="5"/>
      <c r="BA574" s="5"/>
      <c r="BC574" s="5"/>
      <c r="BD574" s="5"/>
      <c r="BE574" s="5"/>
      <c r="BG574" s="5"/>
      <c r="BH574" s="5"/>
      <c r="BI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</row>
    <row r="575" spans="23:127" x14ac:dyDescent="0.2">
      <c r="W575" s="5"/>
      <c r="X575" s="5"/>
      <c r="Y575" s="5"/>
      <c r="AY575" s="5"/>
      <c r="AZ575" s="5"/>
      <c r="BA575" s="5"/>
      <c r="BC575" s="5"/>
      <c r="BD575" s="5"/>
      <c r="BE575" s="5"/>
      <c r="BG575" s="5"/>
      <c r="BH575" s="5"/>
      <c r="BI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</row>
    <row r="576" spans="23:127" x14ac:dyDescent="0.2">
      <c r="W576" s="5"/>
      <c r="X576" s="5"/>
      <c r="Y576" s="5"/>
      <c r="AY576" s="5"/>
      <c r="AZ576" s="5"/>
      <c r="BA576" s="5"/>
      <c r="BC576" s="5"/>
      <c r="BD576" s="5"/>
      <c r="BE576" s="5"/>
      <c r="BG576" s="5"/>
      <c r="BH576" s="5"/>
      <c r="BI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</row>
    <row r="577" spans="23:127" x14ac:dyDescent="0.2">
      <c r="W577" s="5"/>
      <c r="X577" s="5"/>
      <c r="Y577" s="5"/>
      <c r="AY577" s="5"/>
      <c r="AZ577" s="5"/>
      <c r="BA577" s="5"/>
      <c r="BC577" s="5"/>
      <c r="BD577" s="5"/>
      <c r="BE577" s="5"/>
      <c r="BG577" s="5"/>
      <c r="BH577" s="5"/>
      <c r="BI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</row>
    <row r="578" spans="23:127" x14ac:dyDescent="0.2">
      <c r="W578" s="5"/>
      <c r="X578" s="5"/>
      <c r="Y578" s="5"/>
      <c r="AY578" s="5"/>
      <c r="AZ578" s="5"/>
      <c r="BA578" s="5"/>
      <c r="BC578" s="5"/>
      <c r="BD578" s="5"/>
      <c r="BE578" s="5"/>
      <c r="BG578" s="5"/>
      <c r="BH578" s="5"/>
      <c r="BI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</row>
    <row r="579" spans="23:127" x14ac:dyDescent="0.2">
      <c r="W579" s="5"/>
      <c r="X579" s="5"/>
      <c r="Y579" s="5"/>
      <c r="AY579" s="5"/>
      <c r="AZ579" s="5"/>
      <c r="BA579" s="5"/>
      <c r="BC579" s="5"/>
      <c r="BD579" s="5"/>
      <c r="BE579" s="5"/>
      <c r="BG579" s="5"/>
      <c r="BH579" s="5"/>
      <c r="BI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</row>
    <row r="580" spans="23:127" x14ac:dyDescent="0.2">
      <c r="W580" s="5"/>
      <c r="X580" s="5"/>
      <c r="Y580" s="5"/>
      <c r="AY580" s="5"/>
      <c r="AZ580" s="5"/>
      <c r="BA580" s="5"/>
      <c r="BC580" s="5"/>
      <c r="BD580" s="5"/>
      <c r="BE580" s="5"/>
      <c r="BG580" s="5"/>
      <c r="BH580" s="5"/>
      <c r="BI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</row>
    <row r="581" spans="23:127" x14ac:dyDescent="0.2">
      <c r="W581" s="5"/>
      <c r="X581" s="5"/>
      <c r="Y581" s="5"/>
      <c r="AY581" s="5"/>
      <c r="AZ581" s="5"/>
      <c r="BA581" s="5"/>
      <c r="BC581" s="5"/>
      <c r="BD581" s="5"/>
      <c r="BE581" s="5"/>
      <c r="BG581" s="5"/>
      <c r="BH581" s="5"/>
      <c r="BI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</row>
  </sheetData>
  <mergeCells count="2">
    <mergeCell ref="I6:J6"/>
    <mergeCell ref="I7:J7"/>
  </mergeCells>
  <pageMargins left="0.7" right="0.7" top="0.75" bottom="0.75" header="0.3" footer="0.3"/>
  <pageSetup scale="72" orientation="landscape" r:id="rId1"/>
  <headerFooter>
    <oddFooter>&amp;R&amp;D</oddFooter>
  </headerFooter>
  <colBreaks count="10" manualBreakCount="10">
    <brk id="13" max="1048575" man="1"/>
    <brk id="21" max="1048575" man="1"/>
    <brk id="33" max="1048575" man="1"/>
    <brk id="45" max="1048575" man="1"/>
    <brk id="57" max="1048575" man="1"/>
    <brk id="69" max="1048575" man="1"/>
    <brk id="81" max="1048575" man="1"/>
    <brk id="93" max="1048575" man="1"/>
    <brk id="105" max="1048575" man="1"/>
    <brk id="117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F5195-E428-4B74-96BA-1444B96F3D5F}">
  <ds:schemaRefs>
    <ds:schemaRef ds:uri="http://schemas.openxmlformats.org/package/2006/metadata/core-properties"/>
    <ds:schemaRef ds:uri="http://schemas.microsoft.com/office/2006/metadata/properties"/>
    <ds:schemaRef ds:uri="0c8ef2fa-e185-4145-9060-da5e913317f5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fb01b7f1-02f8-40dd-82e7-c2f3d510b46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560AD8-BDC4-4E35-B27A-36471F875494}"/>
</file>

<file path=customXml/itemProps3.xml><?xml version="1.0" encoding="utf-8"?>
<ds:datastoreItem xmlns:ds="http://schemas.openxmlformats.org/officeDocument/2006/customXml" ds:itemID="{A1F01623-9145-4693-8031-FBAA5B93D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2014A Ref on 2021B 2024B Final</vt:lpstr>
      <vt:lpstr>'2014A Ref on 2021B 2024B Final'!Print_Titles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2014A DS Final</dc:title>
  <dc:creator>Mei-Chin Yang</dc:creator>
  <cp:lastModifiedBy>Cindy Lui</cp:lastModifiedBy>
  <cp:lastPrinted>2024-02-28T18:22:33Z</cp:lastPrinted>
  <dcterms:created xsi:type="dcterms:W3CDTF">2011-02-21T16:49:07Z</dcterms:created>
  <dcterms:modified xsi:type="dcterms:W3CDTF">2026-04-20T20:39:29Z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