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55" windowWidth="6300" windowHeight="4320" tabRatio="341" activeTab="0"/>
  </bookViews>
  <sheets>
    <sheet name="2001B" sheetId="1" r:id="rId1"/>
  </sheets>
  <definedNames>
    <definedName name="_xlnm.Print_Titles" localSheetId="0">'2001B'!$A:$A</definedName>
  </definedNames>
  <calcPr fullCalcOnLoad="1"/>
</workbook>
</file>

<file path=xl/sharedStrings.xml><?xml version="1.0" encoding="utf-8"?>
<sst xmlns="http://schemas.openxmlformats.org/spreadsheetml/2006/main" count="336" uniqueCount="61">
  <si>
    <t>Total</t>
  </si>
  <si>
    <t>Payment</t>
  </si>
  <si>
    <t xml:space="preserve">    USM Debt Service from Earnings (Auxiliary)</t>
  </si>
  <si>
    <t>Date</t>
  </si>
  <si>
    <t>Principal</t>
  </si>
  <si>
    <t>Interest</t>
  </si>
  <si>
    <t xml:space="preserve">       Distribution of Debt Services</t>
  </si>
  <si>
    <t xml:space="preserve">    University System of Maryland</t>
  </si>
  <si>
    <t xml:space="preserve">      Total Debt Services - 2001 Series B</t>
  </si>
  <si>
    <t>2001Series B Bond Funded Projects</t>
  </si>
  <si>
    <t xml:space="preserve">   1992 Series A Bonds Refinanced on 2001B</t>
  </si>
  <si>
    <t xml:space="preserve">    1993 Series A Bond Refinanced on 2001B</t>
  </si>
  <si>
    <t xml:space="preserve">    1996 Series A Bond Refinanced on 2001B</t>
  </si>
  <si>
    <t xml:space="preserve">          Total New Money - 2001Series B</t>
  </si>
  <si>
    <t>2001 Series B Bond Funded Projects</t>
  </si>
  <si>
    <t xml:space="preserve">           Total Auxiliary Projects - 2001B</t>
  </si>
  <si>
    <t>UMCP South Campus Parking Garage (Auxiliary)</t>
  </si>
  <si>
    <t>UMCP North Campus Parking Garage (Auxiliary)</t>
  </si>
  <si>
    <t xml:space="preserve">     UMB Saratoga Street Garage (Auxiliary)</t>
  </si>
  <si>
    <t xml:space="preserve">   UMES Murphy Hall Annex Renov (Auxiliary)</t>
  </si>
  <si>
    <t xml:space="preserve">       UMES New Residence Hall (Auxiliary)</t>
  </si>
  <si>
    <t xml:space="preserve">     UMES Student Service Center (Auxiliary)</t>
  </si>
  <si>
    <t xml:space="preserve">  UMBC Housing Central Utility Plant (Auxiliary)</t>
  </si>
  <si>
    <t xml:space="preserve">  UMBC University Commons Center (Auxiliary)</t>
  </si>
  <si>
    <t xml:space="preserve">          UMBC Parking Garage (Auxiliary)</t>
  </si>
  <si>
    <t xml:space="preserve">     UMB Donaldson Brown Center ( Auxiliary)</t>
  </si>
  <si>
    <t xml:space="preserve"> UMCP Health &amp; Human Performance (Auxiliary)</t>
  </si>
  <si>
    <t xml:space="preserve">  UMCP Stamp Student Union Renov (Auxiliary)</t>
  </si>
  <si>
    <t xml:space="preserve">            UMCP Health Center (Auxiliary)</t>
  </si>
  <si>
    <t xml:space="preserve">  UMCP Comcast Arena - 20th Resol (Auxiliary)</t>
  </si>
  <si>
    <t xml:space="preserve"> UMUC Hotel Add at Inn &amp; Conference (Auxiliary)</t>
  </si>
  <si>
    <t xml:space="preserve">     CEES Coastal Sciences Lab (Auxiliary)</t>
  </si>
  <si>
    <t xml:space="preserve">        CSC New Residence Hall (Auxiliary)</t>
  </si>
  <si>
    <t xml:space="preserve">   TU Prettyman/Scarborough HVAC (Auxiliary)</t>
  </si>
  <si>
    <t xml:space="preserve">   TU Bowling Conversion to Cuberca (Auxiliary)</t>
  </si>
  <si>
    <t xml:space="preserve">       TU Newell Dining Renovation (Auxiliary)</t>
  </si>
  <si>
    <t xml:space="preserve">        TU Interim Fitness Center (Auxiliary)</t>
  </si>
  <si>
    <t xml:space="preserve">        TU 7800 York Road Garage (Auxiliary)</t>
  </si>
  <si>
    <t xml:space="preserve">  TU Richmond Hall &amp; Newell Dining (Auxiliary)</t>
  </si>
  <si>
    <t>UMCP Hombake and McKeldin Librs(Academic)</t>
  </si>
  <si>
    <t>UMCP Key and Taliafferro Renovation (Academic)</t>
  </si>
  <si>
    <t>UMCP Steam Plant Improvement (Academic)</t>
  </si>
  <si>
    <t>UMB Howard Hall Phase IV: Renov (Academic)</t>
  </si>
  <si>
    <t>UMB Facilities Renewal (Academic)</t>
  </si>
  <si>
    <t>UMB School of Nursing Equipment (Academic)</t>
  </si>
  <si>
    <t>UMB School of Law: Marshall Libr (Academic)</t>
  </si>
  <si>
    <t>CEES Facilities Renewal (Academic)</t>
  </si>
  <si>
    <t>BSU Facilities Renewal (Academic)</t>
  </si>
  <si>
    <t>BSU Emergency-Misc Projects (Academic)</t>
  </si>
  <si>
    <t>CSC Facilities Renewal (Academic)</t>
  </si>
  <si>
    <t>CSC Emergency-Exter Light Poles (Academic)</t>
  </si>
  <si>
    <t>FSU Facilities Renewal (Academic)</t>
  </si>
  <si>
    <t>SU Facilities Renewal (Academic)</t>
  </si>
  <si>
    <t>SU Emergency-Misc Projects (Academic)</t>
  </si>
  <si>
    <t>TU Facilities Renewal (Academic)</t>
  </si>
  <si>
    <t>TU 7800 York Renovation (Academic)</t>
  </si>
  <si>
    <t>TU Emergency-Utility (Academic)</t>
  </si>
  <si>
    <t>UB Facilities Renewal (Academic)</t>
  </si>
  <si>
    <t xml:space="preserve">           Total Academic Projects - 2001B </t>
  </si>
  <si>
    <t xml:space="preserve">Amort of </t>
  </si>
  <si>
    <t>Premium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</si>
</sst>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%"/>
    <numFmt numFmtId="165" formatCode="mm/dd/yy"/>
    <numFmt numFmtId="166" formatCode="_(* #,##0.0_);_(* \(#,##0.0\);_(* &quot;-&quot;??_);_(@_)"/>
    <numFmt numFmtId="167" formatCode="_(* #,##0_);_(* \(#,##0\);_(* &quot;-&quot;??_);_(@_)"/>
  </numFmts>
  <fonts count="4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 quotePrefix="1">
      <alignment horizontal="left"/>
    </xf>
    <xf numFmtId="165" fontId="0" fillId="0" borderId="10" xfId="0" applyNumberFormat="1" applyBorder="1" applyAlignment="1">
      <alignment horizontal="center"/>
    </xf>
    <xf numFmtId="3" fontId="0" fillId="0" borderId="11" xfId="0" applyNumberFormat="1" applyBorder="1" applyAlignment="1" quotePrefix="1">
      <alignment horizontal="left"/>
    </xf>
    <xf numFmtId="3" fontId="0" fillId="0" borderId="12" xfId="0" applyNumberFormat="1" applyBorder="1" applyAlignment="1">
      <alignment/>
    </xf>
    <xf numFmtId="3" fontId="0" fillId="0" borderId="13" xfId="0" applyNumberFormat="1" applyBorder="1" applyAlignment="1">
      <alignment/>
    </xf>
    <xf numFmtId="165" fontId="0" fillId="0" borderId="14" xfId="0" applyNumberForma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14" fontId="0" fillId="0" borderId="0" xfId="0" applyNumberFormat="1" applyAlignment="1">
      <alignment/>
    </xf>
    <xf numFmtId="164" fontId="0" fillId="0" borderId="0" xfId="0" applyNumberFormat="1" applyBorder="1" applyAlignment="1">
      <alignment/>
    </xf>
    <xf numFmtId="0" fontId="0" fillId="0" borderId="0" xfId="0" applyAlignment="1">
      <alignment horizontal="left"/>
    </xf>
    <xf numFmtId="3" fontId="0" fillId="0" borderId="0" xfId="0" applyNumberFormat="1" applyBorder="1" applyAlignment="1">
      <alignment/>
    </xf>
    <xf numFmtId="3" fontId="0" fillId="0" borderId="0" xfId="0" applyNumberFormat="1" applyBorder="1" applyAlignment="1">
      <alignment horizontal="center"/>
    </xf>
    <xf numFmtId="165" fontId="0" fillId="0" borderId="0" xfId="0" applyNumberFormat="1" applyAlignment="1">
      <alignment horizontal="center"/>
    </xf>
    <xf numFmtId="164" fontId="0" fillId="0" borderId="12" xfId="0" applyNumberFormat="1" applyBorder="1" applyAlignment="1">
      <alignment/>
    </xf>
    <xf numFmtId="38" fontId="0" fillId="0" borderId="0" xfId="0" applyNumberFormat="1" applyAlignment="1">
      <alignment/>
    </xf>
    <xf numFmtId="38" fontId="0" fillId="0" borderId="0" xfId="0" applyNumberFormat="1" applyAlignment="1">
      <alignment horizontal="right"/>
    </xf>
    <xf numFmtId="38" fontId="0" fillId="0" borderId="11" xfId="0" applyNumberFormat="1" applyBorder="1" applyAlignment="1" quotePrefix="1">
      <alignment horizontal="left"/>
    </xf>
    <xf numFmtId="38" fontId="0" fillId="0" borderId="12" xfId="0" applyNumberFormat="1" applyBorder="1" applyAlignment="1">
      <alignment horizontal="right"/>
    </xf>
    <xf numFmtId="38" fontId="0" fillId="0" borderId="13" xfId="0" applyNumberFormat="1" applyBorder="1" applyAlignment="1">
      <alignment horizontal="right"/>
    </xf>
    <xf numFmtId="38" fontId="0" fillId="0" borderId="11" xfId="0" applyNumberFormat="1" applyBorder="1" applyAlignment="1" quotePrefix="1">
      <alignment horizontal="right"/>
    </xf>
    <xf numFmtId="38" fontId="0" fillId="0" borderId="15" xfId="0" applyNumberFormat="1" applyBorder="1" applyAlignment="1">
      <alignment horizontal="center"/>
    </xf>
    <xf numFmtId="38" fontId="0" fillId="0" borderId="0" xfId="0" applyNumberFormat="1" applyBorder="1" applyAlignment="1">
      <alignment horizontal="right"/>
    </xf>
    <xf numFmtId="38" fontId="0" fillId="0" borderId="0" xfId="0" applyNumberFormat="1" applyAlignment="1">
      <alignment horizontal="left"/>
    </xf>
    <xf numFmtId="165" fontId="0" fillId="0" borderId="0" xfId="0" applyNumberFormat="1" applyAlignment="1">
      <alignment horizontal="left"/>
    </xf>
    <xf numFmtId="38" fontId="0" fillId="0" borderId="0" xfId="0" applyNumberFormat="1" applyAlignment="1" quotePrefix="1">
      <alignment horizontal="left"/>
    </xf>
    <xf numFmtId="164" fontId="0" fillId="0" borderId="16" xfId="0" applyNumberFormat="1" applyBorder="1" applyAlignment="1">
      <alignment horizontal="center"/>
    </xf>
    <xf numFmtId="164" fontId="0" fillId="0" borderId="11" xfId="0" applyNumberFormat="1" applyBorder="1" applyAlignment="1" quotePrefix="1">
      <alignment horizontal="left"/>
    </xf>
    <xf numFmtId="164" fontId="0" fillId="0" borderId="13" xfId="0" applyNumberFormat="1" applyBorder="1" applyAlignment="1">
      <alignment/>
    </xf>
    <xf numFmtId="38" fontId="0" fillId="33" borderId="11" xfId="0" applyNumberFormat="1" applyFill="1" applyBorder="1" applyAlignment="1" quotePrefix="1">
      <alignment horizontal="left"/>
    </xf>
    <xf numFmtId="38" fontId="0" fillId="33" borderId="12" xfId="0" applyNumberFormat="1" applyFill="1" applyBorder="1" applyAlignment="1">
      <alignment horizontal="right"/>
    </xf>
    <xf numFmtId="38" fontId="0" fillId="33" borderId="13" xfId="0" applyNumberFormat="1" applyFill="1" applyBorder="1" applyAlignment="1">
      <alignment horizontal="right"/>
    </xf>
    <xf numFmtId="38" fontId="0" fillId="0" borderId="12" xfId="0" applyNumberFormat="1" applyBorder="1" applyAlignment="1">
      <alignment horizontal="center"/>
    </xf>
    <xf numFmtId="38" fontId="0" fillId="0" borderId="17" xfId="0" applyNumberFormat="1" applyBorder="1" applyAlignment="1">
      <alignment horizontal="right"/>
    </xf>
    <xf numFmtId="38" fontId="0" fillId="0" borderId="0" xfId="0" applyNumberFormat="1" applyBorder="1" applyAlignment="1">
      <alignment/>
    </xf>
    <xf numFmtId="165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64" fontId="0" fillId="0" borderId="12" xfId="0" applyNumberFormat="1" applyBorder="1" applyAlignment="1">
      <alignment horizontal="right"/>
    </xf>
    <xf numFmtId="38" fontId="0" fillId="0" borderId="0" xfId="0" applyNumberFormat="1" applyBorder="1" applyAlignment="1">
      <alignment horizontal="center"/>
    </xf>
    <xf numFmtId="38" fontId="0" fillId="0" borderId="11" xfId="0" applyNumberFormat="1" applyBorder="1" applyAlignment="1">
      <alignment horizontal="left"/>
    </xf>
    <xf numFmtId="38" fontId="0" fillId="0" borderId="11" xfId="0" applyNumberFormat="1" applyBorder="1" applyAlignment="1">
      <alignment horizontal="centerContinuous" vertical="center"/>
    </xf>
    <xf numFmtId="38" fontId="0" fillId="0" borderId="12" xfId="0" applyNumberFormat="1" applyBorder="1" applyAlignment="1">
      <alignment horizontal="centerContinuous" vertical="center"/>
    </xf>
    <xf numFmtId="38" fontId="0" fillId="0" borderId="13" xfId="0" applyNumberFormat="1" applyBorder="1" applyAlignment="1">
      <alignment horizontal="centerContinuous" vertical="center"/>
    </xf>
    <xf numFmtId="38" fontId="0" fillId="0" borderId="11" xfId="0" applyNumberFormat="1" applyBorder="1" applyAlignment="1">
      <alignment horizontal="centerContinuous"/>
    </xf>
    <xf numFmtId="38" fontId="0" fillId="0" borderId="12" xfId="0" applyNumberFormat="1" applyBorder="1" applyAlignment="1">
      <alignment horizontal="centerContinuous"/>
    </xf>
    <xf numFmtId="38" fontId="0" fillId="0" borderId="13" xfId="0" applyNumberFormat="1" applyBorder="1" applyAlignment="1">
      <alignment horizontal="centerContinuous"/>
    </xf>
    <xf numFmtId="38" fontId="0" fillId="0" borderId="0" xfId="0" applyNumberFormat="1" applyBorder="1" applyAlignment="1">
      <alignment horizontal="centerContinuous"/>
    </xf>
    <xf numFmtId="38" fontId="0" fillId="0" borderId="11" xfId="0" applyNumberFormat="1" applyBorder="1" applyAlignment="1">
      <alignment horizontal="centerContinuous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51"/>
  <sheetViews>
    <sheetView tabSelected="1" zoomScaleSheetLayoutView="100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12" sqref="A12"/>
    </sheetView>
  </sheetViews>
  <sheetFormatPr defaultColWidth="9.140625" defaultRowHeight="12.75"/>
  <cols>
    <col min="1" max="1" width="9.7109375" style="2" customWidth="1"/>
    <col min="2" max="2" width="3.7109375" style="0" customWidth="1"/>
    <col min="3" max="6" width="13.7109375" style="19" customWidth="1"/>
    <col min="7" max="7" width="3.7109375" style="18" customWidth="1"/>
    <col min="8" max="11" width="13.7109375" style="18" hidden="1" customWidth="1"/>
    <col min="12" max="12" width="3.7109375" style="18" hidden="1" customWidth="1"/>
    <col min="13" max="16" width="13.7109375" style="19" customWidth="1"/>
    <col min="17" max="17" width="3.7109375" style="18" customWidth="1"/>
    <col min="18" max="21" width="13.7109375" style="19" customWidth="1"/>
    <col min="22" max="22" width="3.7109375" style="18" customWidth="1"/>
    <col min="23" max="26" width="13.7109375" style="18" customWidth="1"/>
    <col min="27" max="27" width="3.7109375" style="18" customWidth="1"/>
    <col min="28" max="28" width="13.7109375" style="18" customWidth="1"/>
    <col min="29" max="29" width="15.57421875" style="18" customWidth="1"/>
    <col min="30" max="30" width="17.8515625" style="18" customWidth="1"/>
    <col min="31" max="31" width="13.8515625" style="18" customWidth="1"/>
    <col min="32" max="32" width="3.7109375" style="18" customWidth="1"/>
    <col min="33" max="33" width="13.7109375" style="18" customWidth="1"/>
    <col min="34" max="34" width="15.57421875" style="18" customWidth="1"/>
    <col min="35" max="35" width="17.8515625" style="18" customWidth="1"/>
    <col min="36" max="36" width="11.00390625" style="18" customWidth="1"/>
    <col min="37" max="37" width="3.7109375" style="18" customWidth="1"/>
    <col min="38" max="41" width="13.7109375" style="18" customWidth="1"/>
    <col min="42" max="42" width="3.421875" style="18" customWidth="1"/>
    <col min="43" max="44" width="13.7109375" style="18" customWidth="1"/>
    <col min="45" max="46" width="14.7109375" style="18" customWidth="1"/>
    <col min="47" max="47" width="3.7109375" style="18" customWidth="1"/>
    <col min="48" max="51" width="14.7109375" style="18" customWidth="1"/>
    <col min="52" max="52" width="3.7109375" style="18" customWidth="1"/>
    <col min="53" max="56" width="14.7109375" style="18" customWidth="1"/>
    <col min="57" max="57" width="3.7109375" style="18" customWidth="1"/>
    <col min="58" max="61" width="14.7109375" style="18" customWidth="1"/>
    <col min="62" max="62" width="3.7109375" style="18" customWidth="1"/>
    <col min="63" max="66" width="14.7109375" style="18" customWidth="1"/>
    <col min="67" max="67" width="3.8515625" style="18" customWidth="1"/>
    <col min="68" max="71" width="14.7109375" style="18" customWidth="1"/>
    <col min="72" max="72" width="3.7109375" style="18" customWidth="1"/>
    <col min="73" max="76" width="13.7109375" style="18" customWidth="1"/>
    <col min="77" max="77" width="3.7109375" style="0" customWidth="1"/>
    <col min="78" max="78" width="11.7109375" style="0" customWidth="1"/>
    <col min="79" max="79" width="12.7109375" style="0" customWidth="1"/>
    <col min="80" max="81" width="11.8515625" style="0" customWidth="1"/>
    <col min="82" max="82" width="3.7109375" style="0" customWidth="1"/>
    <col min="83" max="83" width="13.8515625" style="0" customWidth="1"/>
    <col min="84" max="86" width="13.7109375" style="0" customWidth="1"/>
    <col min="87" max="87" width="3.7109375" style="0" customWidth="1"/>
    <col min="88" max="91" width="13.7109375" style="0" customWidth="1"/>
    <col min="92" max="92" width="3.7109375" style="0" customWidth="1"/>
    <col min="93" max="96" width="13.7109375" style="0" customWidth="1"/>
    <col min="97" max="97" width="3.7109375" style="0" customWidth="1"/>
    <col min="98" max="101" width="13.7109375" style="0" customWidth="1"/>
    <col min="102" max="102" width="3.7109375" style="0" customWidth="1"/>
    <col min="103" max="106" width="13.7109375" style="0" customWidth="1"/>
    <col min="107" max="107" width="3.7109375" style="0" customWidth="1"/>
    <col min="108" max="111" width="13.7109375" style="0" customWidth="1"/>
    <col min="112" max="112" width="3.7109375" style="0" customWidth="1"/>
    <col min="113" max="116" width="13.7109375" style="0" customWidth="1"/>
    <col min="117" max="117" width="3.7109375" style="0" customWidth="1"/>
    <col min="118" max="121" width="13.7109375" style="0" customWidth="1"/>
    <col min="122" max="122" width="3.7109375" style="0" customWidth="1"/>
    <col min="123" max="126" width="13.7109375" style="0" customWidth="1"/>
    <col min="127" max="127" width="3.7109375" style="0" customWidth="1"/>
    <col min="128" max="131" width="13.7109375" style="0" customWidth="1"/>
    <col min="132" max="132" width="3.7109375" style="0" customWidth="1"/>
    <col min="133" max="136" width="13.7109375" style="3" customWidth="1"/>
    <col min="137" max="137" width="3.7109375" style="3" customWidth="1"/>
    <col min="138" max="141" width="13.7109375" style="3" customWidth="1"/>
    <col min="142" max="142" width="3.7109375" style="3" customWidth="1"/>
    <col min="143" max="146" width="13.7109375" style="3" customWidth="1"/>
    <col min="147" max="147" width="3.7109375" style="3" customWidth="1"/>
    <col min="148" max="151" width="13.7109375" style="3" customWidth="1"/>
    <col min="152" max="152" width="3.7109375" style="3" customWidth="1"/>
    <col min="153" max="156" width="13.7109375" style="3" customWidth="1"/>
    <col min="157" max="157" width="3.7109375" style="3" customWidth="1"/>
    <col min="158" max="161" width="13.7109375" style="3" customWidth="1"/>
    <col min="162" max="162" width="3.7109375" style="3" customWidth="1"/>
    <col min="163" max="166" width="13.7109375" style="3" customWidth="1"/>
    <col min="167" max="167" width="3.7109375" style="3" customWidth="1"/>
    <col min="168" max="171" width="13.7109375" style="3" customWidth="1"/>
    <col min="172" max="172" width="3.7109375" style="3" customWidth="1"/>
    <col min="173" max="176" width="13.7109375" style="3" customWidth="1"/>
    <col min="177" max="177" width="3.7109375" style="3" customWidth="1"/>
    <col min="178" max="181" width="13.7109375" style="3" customWidth="1"/>
    <col min="182" max="182" width="3.7109375" style="3" customWidth="1"/>
    <col min="183" max="186" width="13.7109375" style="3" customWidth="1"/>
    <col min="187" max="187" width="3.7109375" style="3" customWidth="1"/>
    <col min="188" max="191" width="13.7109375" style="3" customWidth="1"/>
    <col min="192" max="192" width="3.7109375" style="3" customWidth="1"/>
    <col min="193" max="196" width="13.7109375" style="3" customWidth="1"/>
    <col min="197" max="197" width="3.7109375" style="3" customWidth="1"/>
    <col min="198" max="201" width="13.7109375" style="3" customWidth="1"/>
    <col min="202" max="202" width="3.7109375" style="3" customWidth="1"/>
    <col min="203" max="206" width="13.7109375" style="3" customWidth="1"/>
    <col min="207" max="207" width="3.7109375" style="3" customWidth="1"/>
    <col min="208" max="211" width="13.7109375" style="3" customWidth="1"/>
    <col min="212" max="212" width="3.7109375" style="3" customWidth="1"/>
    <col min="213" max="216" width="13.7109375" style="3" customWidth="1"/>
    <col min="217" max="217" width="3.7109375" style="3" customWidth="1"/>
    <col min="218" max="221" width="13.7109375" style="3" customWidth="1"/>
    <col min="222" max="222" width="3.7109375" style="3" customWidth="1"/>
    <col min="223" max="226" width="13.7109375" style="3" customWidth="1"/>
    <col min="227" max="227" width="3.7109375" style="3" customWidth="1"/>
    <col min="228" max="231" width="13.7109375" style="3" customWidth="1"/>
    <col min="232" max="232" width="3.7109375" style="3" customWidth="1"/>
    <col min="233" max="236" width="13.7109375" style="3" customWidth="1"/>
    <col min="237" max="237" width="3.7109375" style="3" customWidth="1"/>
    <col min="238" max="241" width="13.7109375" style="3" customWidth="1"/>
    <col min="242" max="242" width="3.7109375" style="3" customWidth="1"/>
    <col min="243" max="246" width="13.7109375" style="3" customWidth="1"/>
    <col min="247" max="247" width="3.7109375" style="3" customWidth="1"/>
    <col min="248" max="250" width="13.7109375" style="3" customWidth="1"/>
    <col min="251" max="251" width="14.421875" style="0" customWidth="1"/>
  </cols>
  <sheetData>
    <row r="1" spans="1:252" ht="12.75">
      <c r="A1" s="27"/>
      <c r="B1" s="13"/>
      <c r="C1" s="26"/>
      <c r="D1" s="28"/>
      <c r="H1" s="28" t="s">
        <v>7</v>
      </c>
      <c r="M1" s="26"/>
      <c r="N1" s="28"/>
      <c r="R1" s="26"/>
      <c r="S1" s="28"/>
      <c r="W1" s="28" t="s">
        <v>7</v>
      </c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EC1" s="28" t="s">
        <v>7</v>
      </c>
      <c r="ED1" s="4"/>
      <c r="EI1" s="4"/>
      <c r="ER1" s="28" t="s">
        <v>7</v>
      </c>
      <c r="ES1" s="4"/>
      <c r="FB1" s="28"/>
      <c r="FC1" s="4"/>
      <c r="FG1" s="28" t="s">
        <v>7</v>
      </c>
      <c r="FV1" s="28" t="s">
        <v>7</v>
      </c>
      <c r="GG1" s="4"/>
      <c r="GK1" s="28" t="s">
        <v>7</v>
      </c>
      <c r="GZ1" s="28" t="s">
        <v>7</v>
      </c>
      <c r="HK1" s="4"/>
      <c r="HO1" s="28" t="s">
        <v>7</v>
      </c>
      <c r="ID1" s="28" t="s">
        <v>7</v>
      </c>
      <c r="IN1" s="28"/>
      <c r="IR1" s="28" t="s">
        <v>7</v>
      </c>
    </row>
    <row r="2" spans="1:252" ht="12.75">
      <c r="A2" s="27"/>
      <c r="B2" s="13"/>
      <c r="C2" s="26"/>
      <c r="D2" s="28"/>
      <c r="H2" s="28" t="s">
        <v>6</v>
      </c>
      <c r="M2" s="26"/>
      <c r="N2" s="28"/>
      <c r="R2" s="26"/>
      <c r="S2" s="28"/>
      <c r="W2" s="28" t="s">
        <v>6</v>
      </c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EC2" s="28" t="s">
        <v>6</v>
      </c>
      <c r="ED2" s="4"/>
      <c r="EI2" s="4"/>
      <c r="ER2" s="28" t="s">
        <v>6</v>
      </c>
      <c r="ES2" s="4"/>
      <c r="FB2" s="28"/>
      <c r="FC2" s="4"/>
      <c r="FG2" s="28" t="s">
        <v>6</v>
      </c>
      <c r="FV2" s="28" t="s">
        <v>6</v>
      </c>
      <c r="GG2" s="4"/>
      <c r="GK2" s="28" t="s">
        <v>6</v>
      </c>
      <c r="GZ2" s="28" t="s">
        <v>6</v>
      </c>
      <c r="HK2" s="4"/>
      <c r="HO2" s="28" t="s">
        <v>6</v>
      </c>
      <c r="ID2" s="28" t="s">
        <v>6</v>
      </c>
      <c r="IN2" s="28"/>
      <c r="IR2" s="28" t="s">
        <v>6</v>
      </c>
    </row>
    <row r="3" spans="1:252" ht="12.75">
      <c r="A3" s="27"/>
      <c r="B3" s="13"/>
      <c r="C3" s="26"/>
      <c r="D3" s="26"/>
      <c r="H3" s="28" t="s">
        <v>9</v>
      </c>
      <c r="M3" s="26"/>
      <c r="N3" s="26"/>
      <c r="R3" s="26"/>
      <c r="S3" s="26"/>
      <c r="W3" s="28" t="s">
        <v>14</v>
      </c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EC3" s="28" t="s">
        <v>14</v>
      </c>
      <c r="ER3" s="28" t="s">
        <v>14</v>
      </c>
      <c r="FB3" s="18"/>
      <c r="FG3" s="28" t="s">
        <v>14</v>
      </c>
      <c r="FV3" s="28" t="s">
        <v>14</v>
      </c>
      <c r="GK3" s="28" t="s">
        <v>14</v>
      </c>
      <c r="GZ3" s="28" t="s">
        <v>14</v>
      </c>
      <c r="HO3" s="28" t="s">
        <v>14</v>
      </c>
      <c r="ID3" s="28" t="s">
        <v>14</v>
      </c>
      <c r="IN3" s="28"/>
      <c r="IR3" s="28" t="s">
        <v>14</v>
      </c>
    </row>
    <row r="4" spans="1:248" ht="12.75">
      <c r="A4" s="27"/>
      <c r="B4" s="13"/>
      <c r="C4" s="26"/>
      <c r="D4" s="28"/>
      <c r="M4" s="26"/>
      <c r="N4" s="28"/>
      <c r="R4" s="26"/>
      <c r="S4" s="28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ED4" s="4"/>
      <c r="EI4" s="4"/>
      <c r="ES4" s="4"/>
      <c r="FC4" s="4"/>
      <c r="GG4" s="4"/>
      <c r="HK4" s="4"/>
      <c r="IN4" s="4"/>
    </row>
    <row r="5" spans="1:251" ht="12.75">
      <c r="A5" s="5" t="s">
        <v>1</v>
      </c>
      <c r="C5" s="32" t="s">
        <v>8</v>
      </c>
      <c r="D5" s="33"/>
      <c r="E5" s="34"/>
      <c r="F5" s="24"/>
      <c r="H5" s="20" t="s">
        <v>10</v>
      </c>
      <c r="I5" s="21"/>
      <c r="J5" s="22"/>
      <c r="K5" s="24"/>
      <c r="M5" s="20" t="s">
        <v>11</v>
      </c>
      <c r="N5" s="21"/>
      <c r="O5" s="22"/>
      <c r="P5" s="24"/>
      <c r="R5" s="20" t="s">
        <v>12</v>
      </c>
      <c r="S5" s="21"/>
      <c r="T5" s="22"/>
      <c r="U5" s="24"/>
      <c r="W5" s="20" t="s">
        <v>13</v>
      </c>
      <c r="X5" s="21"/>
      <c r="Y5" s="22"/>
      <c r="Z5" s="24"/>
      <c r="AA5" s="25"/>
      <c r="AB5" s="20" t="s">
        <v>58</v>
      </c>
      <c r="AC5" s="21"/>
      <c r="AD5" s="22"/>
      <c r="AE5" s="24"/>
      <c r="AF5" s="25"/>
      <c r="AG5" s="20" t="s">
        <v>15</v>
      </c>
      <c r="AH5" s="21"/>
      <c r="AI5" s="22"/>
      <c r="AJ5" s="24"/>
      <c r="AK5" s="25"/>
      <c r="AL5" s="42" t="s">
        <v>39</v>
      </c>
      <c r="AM5" s="21"/>
      <c r="AN5" s="22"/>
      <c r="AO5" s="24"/>
      <c r="AP5" s="25"/>
      <c r="AQ5" s="42" t="s">
        <v>40</v>
      </c>
      <c r="AR5" s="21"/>
      <c r="AS5" s="22"/>
      <c r="AT5" s="24"/>
      <c r="AU5" s="25"/>
      <c r="AV5" s="46" t="s">
        <v>41</v>
      </c>
      <c r="AW5" s="47"/>
      <c r="AX5" s="48"/>
      <c r="AY5" s="24"/>
      <c r="AZ5" s="25"/>
      <c r="BA5" s="46" t="s">
        <v>42</v>
      </c>
      <c r="BB5" s="47"/>
      <c r="BC5" s="48"/>
      <c r="BD5" s="24"/>
      <c r="BE5" s="25"/>
      <c r="BF5" s="43" t="s">
        <v>43</v>
      </c>
      <c r="BG5" s="44"/>
      <c r="BH5" s="45"/>
      <c r="BI5" s="24"/>
      <c r="BJ5" s="25"/>
      <c r="BK5" s="43" t="s">
        <v>44</v>
      </c>
      <c r="BL5" s="44"/>
      <c r="BM5" s="45"/>
      <c r="BN5" s="24"/>
      <c r="BO5" s="49"/>
      <c r="BP5" s="50" t="s">
        <v>45</v>
      </c>
      <c r="BQ5" s="47"/>
      <c r="BR5" s="48"/>
      <c r="BS5" s="24"/>
      <c r="BT5" s="25"/>
      <c r="BU5" s="50" t="s">
        <v>46</v>
      </c>
      <c r="BV5" s="47"/>
      <c r="BW5" s="48"/>
      <c r="BX5" s="24"/>
      <c r="BZ5" s="50" t="s">
        <v>47</v>
      </c>
      <c r="CA5" s="47"/>
      <c r="CB5" s="48"/>
      <c r="CC5" s="24"/>
      <c r="CE5" s="50" t="s">
        <v>48</v>
      </c>
      <c r="CF5" s="47"/>
      <c r="CG5" s="48"/>
      <c r="CH5" s="24"/>
      <c r="CJ5" s="50" t="s">
        <v>49</v>
      </c>
      <c r="CK5" s="47"/>
      <c r="CL5" s="48"/>
      <c r="CM5" s="24"/>
      <c r="CO5" s="50" t="s">
        <v>50</v>
      </c>
      <c r="CP5" s="47"/>
      <c r="CQ5" s="48"/>
      <c r="CR5" s="24"/>
      <c r="CT5" s="50" t="s">
        <v>51</v>
      </c>
      <c r="CU5" s="47"/>
      <c r="CV5" s="48"/>
      <c r="CW5" s="24"/>
      <c r="CY5" s="50" t="s">
        <v>52</v>
      </c>
      <c r="CZ5" s="47"/>
      <c r="DA5" s="48"/>
      <c r="DB5" s="24"/>
      <c r="DD5" s="50" t="s">
        <v>53</v>
      </c>
      <c r="DE5" s="47"/>
      <c r="DF5" s="48"/>
      <c r="DG5" s="24"/>
      <c r="DI5" s="50" t="s">
        <v>54</v>
      </c>
      <c r="DJ5" s="47"/>
      <c r="DK5" s="48"/>
      <c r="DL5" s="24"/>
      <c r="DN5" s="50" t="s">
        <v>55</v>
      </c>
      <c r="DO5" s="47"/>
      <c r="DP5" s="48"/>
      <c r="DQ5" s="24"/>
      <c r="DS5" s="50" t="s">
        <v>56</v>
      </c>
      <c r="DT5" s="47"/>
      <c r="DU5" s="48"/>
      <c r="DV5" s="24"/>
      <c r="DX5" s="50" t="s">
        <v>57</v>
      </c>
      <c r="DY5" s="47"/>
      <c r="DZ5" s="48"/>
      <c r="EA5" s="24"/>
      <c r="EC5" s="6" t="s">
        <v>29</v>
      </c>
      <c r="ED5" s="7"/>
      <c r="EE5" s="8"/>
      <c r="EF5" s="24"/>
      <c r="EH5" s="6" t="s">
        <v>16</v>
      </c>
      <c r="EI5" s="7"/>
      <c r="EJ5" s="8"/>
      <c r="EK5" s="24"/>
      <c r="EM5" s="6" t="s">
        <v>17</v>
      </c>
      <c r="EN5" s="7"/>
      <c r="EO5" s="8"/>
      <c r="EP5" s="24"/>
      <c r="ER5" s="6" t="s">
        <v>28</v>
      </c>
      <c r="ES5" s="7"/>
      <c r="ET5" s="8"/>
      <c r="EU5" s="24"/>
      <c r="EV5" s="14"/>
      <c r="EW5" s="6" t="s">
        <v>27</v>
      </c>
      <c r="EX5" s="7"/>
      <c r="EY5" s="8"/>
      <c r="EZ5" s="24"/>
      <c r="FA5" s="14"/>
      <c r="FB5" s="6" t="s">
        <v>26</v>
      </c>
      <c r="FC5" s="7"/>
      <c r="FD5" s="8"/>
      <c r="FE5" s="24"/>
      <c r="FF5" s="14"/>
      <c r="FG5" s="6" t="s">
        <v>25</v>
      </c>
      <c r="FH5" s="7"/>
      <c r="FI5" s="8"/>
      <c r="FJ5" s="24"/>
      <c r="FL5" s="6" t="s">
        <v>18</v>
      </c>
      <c r="FM5" s="7"/>
      <c r="FN5" s="8"/>
      <c r="FO5" s="24"/>
      <c r="FQ5" s="6" t="s">
        <v>19</v>
      </c>
      <c r="FR5" s="7"/>
      <c r="FS5" s="8"/>
      <c r="FT5" s="24"/>
      <c r="FV5" s="6" t="s">
        <v>20</v>
      </c>
      <c r="FW5" s="7"/>
      <c r="FX5" s="8"/>
      <c r="FY5" s="24"/>
      <c r="GA5" s="6" t="s">
        <v>21</v>
      </c>
      <c r="GB5" s="7"/>
      <c r="GC5" s="8"/>
      <c r="GD5" s="24"/>
      <c r="GF5" s="6" t="s">
        <v>22</v>
      </c>
      <c r="GG5" s="7"/>
      <c r="GH5" s="8"/>
      <c r="GI5" s="24"/>
      <c r="GJ5" s="14"/>
      <c r="GK5" s="6" t="s">
        <v>23</v>
      </c>
      <c r="GL5" s="7"/>
      <c r="GM5" s="8"/>
      <c r="GN5" s="24"/>
      <c r="GP5" s="6" t="s">
        <v>24</v>
      </c>
      <c r="GQ5" s="7"/>
      <c r="GR5" s="8"/>
      <c r="GS5" s="24"/>
      <c r="GU5" s="6" t="s">
        <v>30</v>
      </c>
      <c r="GV5" s="7"/>
      <c r="GW5" s="8"/>
      <c r="GX5" s="24"/>
      <c r="GZ5" s="6" t="s">
        <v>31</v>
      </c>
      <c r="HA5" s="7"/>
      <c r="HB5" s="8"/>
      <c r="HC5" s="24"/>
      <c r="HD5" s="14"/>
      <c r="HE5" s="6" t="s">
        <v>32</v>
      </c>
      <c r="HF5" s="7"/>
      <c r="HG5" s="8"/>
      <c r="HH5" s="24"/>
      <c r="HI5" s="14"/>
      <c r="HJ5" s="6" t="s">
        <v>33</v>
      </c>
      <c r="HK5" s="7"/>
      <c r="HL5" s="8"/>
      <c r="HM5" s="24"/>
      <c r="HN5" s="14"/>
      <c r="HO5" s="6" t="s">
        <v>34</v>
      </c>
      <c r="HP5" s="7"/>
      <c r="HQ5" s="8"/>
      <c r="HR5" s="24"/>
      <c r="HS5" s="14"/>
      <c r="HT5" s="6" t="s">
        <v>35</v>
      </c>
      <c r="HU5" s="7"/>
      <c r="HV5" s="8"/>
      <c r="HW5" s="24"/>
      <c r="HX5" s="14"/>
      <c r="HY5" s="6" t="s">
        <v>36</v>
      </c>
      <c r="HZ5" s="7"/>
      <c r="IA5" s="8"/>
      <c r="IB5" s="24"/>
      <c r="IC5" s="14"/>
      <c r="ID5" s="6" t="s">
        <v>37</v>
      </c>
      <c r="IE5" s="7"/>
      <c r="IF5" s="8"/>
      <c r="IG5" s="24"/>
      <c r="IH5" s="14"/>
      <c r="II5" s="6" t="s">
        <v>38</v>
      </c>
      <c r="IJ5" s="7"/>
      <c r="IK5" s="8"/>
      <c r="IL5" s="24"/>
      <c r="IM5" s="14"/>
      <c r="IN5" s="6" t="s">
        <v>2</v>
      </c>
      <c r="IO5" s="7"/>
      <c r="IP5" s="8"/>
      <c r="IQ5" s="24"/>
    </row>
    <row r="6" spans="1:251" s="1" customFormat="1" ht="12.75">
      <c r="A6" s="29" t="s">
        <v>3</v>
      </c>
      <c r="C6" s="23"/>
      <c r="D6" s="21"/>
      <c r="E6" s="22"/>
      <c r="F6" s="24" t="s">
        <v>59</v>
      </c>
      <c r="G6" s="18"/>
      <c r="H6" s="23"/>
      <c r="I6" s="21"/>
      <c r="J6" s="22"/>
      <c r="K6" s="24" t="s">
        <v>59</v>
      </c>
      <c r="L6" s="18"/>
      <c r="M6" s="20"/>
      <c r="N6" s="21"/>
      <c r="O6" s="22"/>
      <c r="P6" s="24" t="s">
        <v>59</v>
      </c>
      <c r="Q6" s="18"/>
      <c r="R6" s="20"/>
      <c r="S6" s="21"/>
      <c r="T6" s="22"/>
      <c r="U6" s="24" t="s">
        <v>59</v>
      </c>
      <c r="V6" s="18"/>
      <c r="W6" s="23"/>
      <c r="X6" s="35"/>
      <c r="Y6" s="22"/>
      <c r="Z6" s="24" t="s">
        <v>59</v>
      </c>
      <c r="AA6" s="25"/>
      <c r="AB6" s="23"/>
      <c r="AC6" s="40">
        <f>AM6+AR6+AW6+BB6+BG6+BL6+BQ6+BV6+CA6+CF6+CK6+CP6+CU6+CZ6+DE6+DJ6+DO6+DT6+DY6</f>
        <v>0.10100619999999999</v>
      </c>
      <c r="AD6" s="22"/>
      <c r="AE6" s="24" t="s">
        <v>59</v>
      </c>
      <c r="AF6" s="25"/>
      <c r="AG6" s="23"/>
      <c r="AH6" s="40">
        <f>ED6+EI6+EN6+ES6+EX6+FC6+FH6+FM6+FR6+FW6+GB6+GG6+GL6+GQ6+GV6+HA6+HF6+HK6+HP6+HU6+HZ6+IE6+IJ6</f>
        <v>0.8989941</v>
      </c>
      <c r="AI6" s="22"/>
      <c r="AJ6" s="24" t="s">
        <v>59</v>
      </c>
      <c r="AK6" s="25"/>
      <c r="AL6" s="23"/>
      <c r="AM6" s="40">
        <v>0.010918</v>
      </c>
      <c r="AN6" s="22"/>
      <c r="AO6" s="24" t="s">
        <v>59</v>
      </c>
      <c r="AP6" s="25"/>
      <c r="AQ6" s="23"/>
      <c r="AR6" s="40">
        <v>0.0227367</v>
      </c>
      <c r="AS6" s="22"/>
      <c r="AT6" s="24" t="s">
        <v>59</v>
      </c>
      <c r="AU6" s="25"/>
      <c r="AV6" s="23"/>
      <c r="AW6" s="40">
        <v>0.0013518</v>
      </c>
      <c r="AX6" s="22"/>
      <c r="AY6" s="24" t="s">
        <v>59</v>
      </c>
      <c r="AZ6" s="25"/>
      <c r="BA6" s="23"/>
      <c r="BB6" s="40">
        <v>0.00023</v>
      </c>
      <c r="BC6" s="22"/>
      <c r="BD6" s="24" t="s">
        <v>59</v>
      </c>
      <c r="BE6" s="25"/>
      <c r="BF6" s="23"/>
      <c r="BG6" s="40">
        <v>0.045646</v>
      </c>
      <c r="BH6" s="22"/>
      <c r="BI6" s="24" t="s">
        <v>59</v>
      </c>
      <c r="BJ6" s="25"/>
      <c r="BK6" s="23"/>
      <c r="BL6" s="40">
        <v>0.0005393</v>
      </c>
      <c r="BM6" s="22"/>
      <c r="BN6" s="24" t="s">
        <v>59</v>
      </c>
      <c r="BO6" s="25"/>
      <c r="BP6" s="23"/>
      <c r="BQ6" s="40">
        <v>0.0018469</v>
      </c>
      <c r="BR6" s="22"/>
      <c r="BS6" s="24" t="s">
        <v>59</v>
      </c>
      <c r="BT6" s="25"/>
      <c r="BU6" s="23"/>
      <c r="BV6" s="40">
        <v>7.71E-05</v>
      </c>
      <c r="BW6" s="22"/>
      <c r="BX6" s="24" t="s">
        <v>59</v>
      </c>
      <c r="BZ6" s="23"/>
      <c r="CA6" s="40">
        <v>0.0045607</v>
      </c>
      <c r="CB6" s="22"/>
      <c r="CC6" s="24" t="s">
        <v>59</v>
      </c>
      <c r="CE6" s="23"/>
      <c r="CF6" s="40">
        <v>5.3E-06</v>
      </c>
      <c r="CG6" s="22"/>
      <c r="CH6" s="24" t="s">
        <v>59</v>
      </c>
      <c r="CJ6" s="23"/>
      <c r="CK6" s="40">
        <v>0.0015032</v>
      </c>
      <c r="CL6" s="22"/>
      <c r="CM6" s="24" t="s">
        <v>59</v>
      </c>
      <c r="CO6" s="23"/>
      <c r="CP6" s="40">
        <v>0.0001676</v>
      </c>
      <c r="CQ6" s="22"/>
      <c r="CR6" s="24" t="s">
        <v>59</v>
      </c>
      <c r="CT6" s="23"/>
      <c r="CU6" s="40">
        <v>0.0003019</v>
      </c>
      <c r="CV6" s="22"/>
      <c r="CW6" s="24" t="s">
        <v>59</v>
      </c>
      <c r="CY6" s="23"/>
      <c r="CZ6" s="40">
        <v>0.0003017</v>
      </c>
      <c r="DA6" s="22"/>
      <c r="DB6" s="24" t="s">
        <v>59</v>
      </c>
      <c r="DD6" s="23"/>
      <c r="DE6" s="40">
        <v>0.00149</v>
      </c>
      <c r="DF6" s="22"/>
      <c r="DG6" s="24" t="s">
        <v>59</v>
      </c>
      <c r="DI6" s="23"/>
      <c r="DJ6" s="40">
        <v>0.0028098</v>
      </c>
      <c r="DK6" s="22"/>
      <c r="DL6" s="24" t="s">
        <v>59</v>
      </c>
      <c r="DN6" s="23"/>
      <c r="DO6" s="40">
        <v>0.0014966</v>
      </c>
      <c r="DP6" s="22"/>
      <c r="DQ6" s="24" t="s">
        <v>59</v>
      </c>
      <c r="DS6" s="23"/>
      <c r="DT6" s="40">
        <v>0.0022932</v>
      </c>
      <c r="DU6" s="22"/>
      <c r="DV6" s="24" t="s">
        <v>59</v>
      </c>
      <c r="DX6" s="23"/>
      <c r="DY6" s="40">
        <v>0.0027304</v>
      </c>
      <c r="DZ6" s="22"/>
      <c r="EA6" s="24" t="s">
        <v>59</v>
      </c>
      <c r="EC6" s="30"/>
      <c r="ED6" s="17">
        <v>0.4026828</v>
      </c>
      <c r="EE6" s="31"/>
      <c r="EF6" s="24" t="s">
        <v>59</v>
      </c>
      <c r="EH6" s="30"/>
      <c r="EI6" s="17">
        <v>0.018091</v>
      </c>
      <c r="EJ6" s="31"/>
      <c r="EK6" s="24" t="s">
        <v>59</v>
      </c>
      <c r="EM6" s="30"/>
      <c r="EN6" s="17">
        <v>0.0423409</v>
      </c>
      <c r="EO6" s="31"/>
      <c r="EP6" s="24" t="s">
        <v>59</v>
      </c>
      <c r="ER6" s="30"/>
      <c r="ES6" s="17">
        <v>0.0030633</v>
      </c>
      <c r="ET6" s="31"/>
      <c r="EU6" s="24" t="s">
        <v>59</v>
      </c>
      <c r="EV6" s="12"/>
      <c r="EW6" s="30"/>
      <c r="EX6" s="17">
        <v>0.0649366</v>
      </c>
      <c r="EY6" s="31"/>
      <c r="EZ6" s="24" t="s">
        <v>59</v>
      </c>
      <c r="FA6" s="12"/>
      <c r="FB6" s="30"/>
      <c r="FC6" s="17">
        <v>0.0008382</v>
      </c>
      <c r="FD6" s="31"/>
      <c r="FE6" s="24" t="s">
        <v>59</v>
      </c>
      <c r="FF6" s="12"/>
      <c r="FG6" s="30"/>
      <c r="FH6" s="17">
        <v>0.001264</v>
      </c>
      <c r="FI6" s="31"/>
      <c r="FJ6" s="24" t="s">
        <v>59</v>
      </c>
      <c r="FL6" s="30"/>
      <c r="FM6" s="17">
        <v>0.0515623</v>
      </c>
      <c r="FN6" s="31"/>
      <c r="FO6" s="24" t="s">
        <v>59</v>
      </c>
      <c r="FQ6" s="30"/>
      <c r="FR6" s="17">
        <v>0.0088441</v>
      </c>
      <c r="FS6" s="31"/>
      <c r="FT6" s="24" t="s">
        <v>59</v>
      </c>
      <c r="FV6" s="30"/>
      <c r="FW6" s="17">
        <v>0.0015756</v>
      </c>
      <c r="FX6" s="31"/>
      <c r="FY6" s="24" t="s">
        <v>59</v>
      </c>
      <c r="GA6" s="30"/>
      <c r="GB6" s="17">
        <v>0.0183309</v>
      </c>
      <c r="GC6" s="31"/>
      <c r="GD6" s="24" t="s">
        <v>59</v>
      </c>
      <c r="GF6" s="30"/>
      <c r="GG6" s="17">
        <v>0.0088668</v>
      </c>
      <c r="GH6" s="31"/>
      <c r="GI6" s="24" t="s">
        <v>59</v>
      </c>
      <c r="GJ6" s="12"/>
      <c r="GK6" s="30"/>
      <c r="GL6" s="17">
        <v>0.0126751</v>
      </c>
      <c r="GM6" s="31"/>
      <c r="GN6" s="24" t="s">
        <v>59</v>
      </c>
      <c r="GP6" s="30"/>
      <c r="GQ6" s="17">
        <v>0.0238279</v>
      </c>
      <c r="GR6" s="31"/>
      <c r="GS6" s="24" t="s">
        <v>59</v>
      </c>
      <c r="GU6" s="30"/>
      <c r="GV6" s="17">
        <v>0.0183593</v>
      </c>
      <c r="GW6" s="31"/>
      <c r="GX6" s="24" t="s">
        <v>59</v>
      </c>
      <c r="GZ6" s="30"/>
      <c r="HA6" s="17">
        <v>1.14E-05</v>
      </c>
      <c r="HB6" s="31"/>
      <c r="HC6" s="24" t="s">
        <v>59</v>
      </c>
      <c r="HD6" s="12"/>
      <c r="HE6" s="30"/>
      <c r="HF6" s="17">
        <v>0.0001006</v>
      </c>
      <c r="HG6" s="31"/>
      <c r="HH6" s="24" t="s">
        <v>59</v>
      </c>
      <c r="HI6" s="12"/>
      <c r="HJ6" s="30"/>
      <c r="HK6" s="17">
        <v>0.0011742</v>
      </c>
      <c r="HL6" s="31"/>
      <c r="HM6" s="24" t="s">
        <v>59</v>
      </c>
      <c r="HN6" s="12"/>
      <c r="HO6" s="30"/>
      <c r="HP6" s="17">
        <v>0.0050913</v>
      </c>
      <c r="HQ6" s="31"/>
      <c r="HR6" s="24" t="s">
        <v>59</v>
      </c>
      <c r="HS6" s="12"/>
      <c r="HT6" s="30"/>
      <c r="HU6" s="17">
        <v>0.0013411</v>
      </c>
      <c r="HV6" s="31"/>
      <c r="HW6" s="24" t="s">
        <v>59</v>
      </c>
      <c r="HX6" s="12"/>
      <c r="HY6" s="30"/>
      <c r="HZ6" s="17">
        <v>0.0282949</v>
      </c>
      <c r="IA6" s="31"/>
      <c r="IB6" s="24" t="s">
        <v>59</v>
      </c>
      <c r="IC6" s="12"/>
      <c r="ID6" s="30"/>
      <c r="IE6" s="17">
        <v>0.1782682</v>
      </c>
      <c r="IF6" s="31"/>
      <c r="IG6" s="24" t="s">
        <v>59</v>
      </c>
      <c r="IH6" s="12"/>
      <c r="II6" s="30"/>
      <c r="IJ6" s="17">
        <v>0.0074536</v>
      </c>
      <c r="IK6" s="31"/>
      <c r="IL6" s="24" t="s">
        <v>59</v>
      </c>
      <c r="IM6" s="12"/>
      <c r="IN6" s="30"/>
      <c r="IO6" s="17"/>
      <c r="IP6" s="31"/>
      <c r="IQ6" s="24" t="s">
        <v>59</v>
      </c>
    </row>
    <row r="7" spans="1:251" ht="12.75">
      <c r="A7" s="9"/>
      <c r="C7" s="24" t="s">
        <v>4</v>
      </c>
      <c r="D7" s="24" t="s">
        <v>5</v>
      </c>
      <c r="E7" s="24" t="s">
        <v>0</v>
      </c>
      <c r="F7" s="24" t="s">
        <v>60</v>
      </c>
      <c r="H7" s="24" t="s">
        <v>4</v>
      </c>
      <c r="I7" s="24" t="s">
        <v>5</v>
      </c>
      <c r="J7" s="24" t="s">
        <v>0</v>
      </c>
      <c r="K7" s="24" t="s">
        <v>60</v>
      </c>
      <c r="M7" s="24" t="s">
        <v>4</v>
      </c>
      <c r="N7" s="24" t="s">
        <v>5</v>
      </c>
      <c r="O7" s="24" t="s">
        <v>0</v>
      </c>
      <c r="P7" s="24" t="s">
        <v>60</v>
      </c>
      <c r="R7" s="24" t="s">
        <v>4</v>
      </c>
      <c r="S7" s="24" t="s">
        <v>5</v>
      </c>
      <c r="T7" s="24" t="s">
        <v>0</v>
      </c>
      <c r="U7" s="24" t="s">
        <v>60</v>
      </c>
      <c r="W7" s="24" t="s">
        <v>4</v>
      </c>
      <c r="X7" s="24" t="s">
        <v>5</v>
      </c>
      <c r="Y7" s="24" t="s">
        <v>0</v>
      </c>
      <c r="Z7" s="24" t="s">
        <v>60</v>
      </c>
      <c r="AA7" s="41"/>
      <c r="AB7" s="24" t="s">
        <v>4</v>
      </c>
      <c r="AC7" s="24" t="s">
        <v>5</v>
      </c>
      <c r="AD7" s="24" t="s">
        <v>0</v>
      </c>
      <c r="AE7" s="24" t="s">
        <v>60</v>
      </c>
      <c r="AF7" s="41"/>
      <c r="AG7" s="24" t="s">
        <v>4</v>
      </c>
      <c r="AH7" s="24" t="s">
        <v>5</v>
      </c>
      <c r="AI7" s="24" t="s">
        <v>0</v>
      </c>
      <c r="AJ7" s="24" t="s">
        <v>60</v>
      </c>
      <c r="AK7" s="41"/>
      <c r="AL7" s="24" t="s">
        <v>4</v>
      </c>
      <c r="AM7" s="24" t="s">
        <v>5</v>
      </c>
      <c r="AN7" s="24" t="s">
        <v>0</v>
      </c>
      <c r="AO7" s="24" t="s">
        <v>60</v>
      </c>
      <c r="AP7" s="41"/>
      <c r="AQ7" s="24" t="s">
        <v>4</v>
      </c>
      <c r="AR7" s="24" t="s">
        <v>5</v>
      </c>
      <c r="AS7" s="24" t="s">
        <v>0</v>
      </c>
      <c r="AT7" s="24" t="s">
        <v>60</v>
      </c>
      <c r="AU7" s="41"/>
      <c r="AV7" s="24" t="s">
        <v>4</v>
      </c>
      <c r="AW7" s="24" t="s">
        <v>5</v>
      </c>
      <c r="AX7" s="24" t="s">
        <v>0</v>
      </c>
      <c r="AY7" s="24" t="s">
        <v>60</v>
      </c>
      <c r="AZ7" s="41"/>
      <c r="BA7" s="24" t="s">
        <v>4</v>
      </c>
      <c r="BB7" s="24" t="s">
        <v>5</v>
      </c>
      <c r="BC7" s="24" t="s">
        <v>0</v>
      </c>
      <c r="BD7" s="24" t="s">
        <v>60</v>
      </c>
      <c r="BE7" s="41"/>
      <c r="BF7" s="24" t="s">
        <v>4</v>
      </c>
      <c r="BG7" s="24" t="s">
        <v>5</v>
      </c>
      <c r="BH7" s="24" t="s">
        <v>0</v>
      </c>
      <c r="BI7" s="24" t="s">
        <v>60</v>
      </c>
      <c r="BJ7" s="41"/>
      <c r="BK7" s="24" t="s">
        <v>4</v>
      </c>
      <c r="BL7" s="24" t="s">
        <v>5</v>
      </c>
      <c r="BM7" s="24" t="s">
        <v>0</v>
      </c>
      <c r="BN7" s="24" t="s">
        <v>60</v>
      </c>
      <c r="BO7" s="41"/>
      <c r="BP7" s="24" t="s">
        <v>4</v>
      </c>
      <c r="BQ7" s="24" t="s">
        <v>5</v>
      </c>
      <c r="BR7" s="24" t="s">
        <v>0</v>
      </c>
      <c r="BS7" s="24" t="s">
        <v>60</v>
      </c>
      <c r="BT7" s="41"/>
      <c r="BU7" s="24" t="s">
        <v>4</v>
      </c>
      <c r="BV7" s="24" t="s">
        <v>5</v>
      </c>
      <c r="BW7" s="24" t="s">
        <v>0</v>
      </c>
      <c r="BX7" s="24" t="s">
        <v>60</v>
      </c>
      <c r="BZ7" s="24" t="s">
        <v>4</v>
      </c>
      <c r="CA7" s="24" t="s">
        <v>5</v>
      </c>
      <c r="CB7" s="24" t="s">
        <v>0</v>
      </c>
      <c r="CC7" s="24" t="s">
        <v>60</v>
      </c>
      <c r="CE7" s="24" t="s">
        <v>4</v>
      </c>
      <c r="CF7" s="24" t="s">
        <v>5</v>
      </c>
      <c r="CG7" s="24" t="s">
        <v>0</v>
      </c>
      <c r="CH7" s="24" t="s">
        <v>60</v>
      </c>
      <c r="CJ7" s="24" t="s">
        <v>4</v>
      </c>
      <c r="CK7" s="24" t="s">
        <v>5</v>
      </c>
      <c r="CL7" s="24" t="s">
        <v>0</v>
      </c>
      <c r="CM7" s="24" t="s">
        <v>60</v>
      </c>
      <c r="CO7" s="24" t="s">
        <v>4</v>
      </c>
      <c r="CP7" s="24" t="s">
        <v>5</v>
      </c>
      <c r="CQ7" s="24" t="s">
        <v>0</v>
      </c>
      <c r="CR7" s="24" t="s">
        <v>60</v>
      </c>
      <c r="CT7" s="24" t="s">
        <v>4</v>
      </c>
      <c r="CU7" s="24" t="s">
        <v>5</v>
      </c>
      <c r="CV7" s="24" t="s">
        <v>0</v>
      </c>
      <c r="CW7" s="24" t="s">
        <v>60</v>
      </c>
      <c r="CY7" s="24" t="s">
        <v>4</v>
      </c>
      <c r="CZ7" s="24" t="s">
        <v>5</v>
      </c>
      <c r="DA7" s="24" t="s">
        <v>0</v>
      </c>
      <c r="DB7" s="24" t="s">
        <v>60</v>
      </c>
      <c r="DD7" s="24" t="s">
        <v>4</v>
      </c>
      <c r="DE7" s="24" t="s">
        <v>5</v>
      </c>
      <c r="DF7" s="24" t="s">
        <v>0</v>
      </c>
      <c r="DG7" s="24" t="s">
        <v>60</v>
      </c>
      <c r="DI7" s="24" t="s">
        <v>4</v>
      </c>
      <c r="DJ7" s="24" t="s">
        <v>5</v>
      </c>
      <c r="DK7" s="24" t="s">
        <v>0</v>
      </c>
      <c r="DL7" s="24" t="s">
        <v>60</v>
      </c>
      <c r="DN7" s="24" t="s">
        <v>4</v>
      </c>
      <c r="DO7" s="24" t="s">
        <v>5</v>
      </c>
      <c r="DP7" s="24" t="s">
        <v>0</v>
      </c>
      <c r="DQ7" s="24" t="s">
        <v>60</v>
      </c>
      <c r="DS7" s="24" t="s">
        <v>4</v>
      </c>
      <c r="DT7" s="24" t="s">
        <v>5</v>
      </c>
      <c r="DU7" s="24" t="s">
        <v>0</v>
      </c>
      <c r="DV7" s="24" t="s">
        <v>60</v>
      </c>
      <c r="DX7" s="24" t="s">
        <v>4</v>
      </c>
      <c r="DY7" s="24" t="s">
        <v>5</v>
      </c>
      <c r="DZ7" s="24" t="s">
        <v>0</v>
      </c>
      <c r="EA7" s="24" t="s">
        <v>60</v>
      </c>
      <c r="EC7" s="10" t="s">
        <v>4</v>
      </c>
      <c r="ED7" s="10" t="s">
        <v>5</v>
      </c>
      <c r="EE7" s="10" t="s">
        <v>0</v>
      </c>
      <c r="EF7" s="24" t="s">
        <v>60</v>
      </c>
      <c r="EH7" s="10" t="s">
        <v>4</v>
      </c>
      <c r="EI7" s="10" t="s">
        <v>5</v>
      </c>
      <c r="EJ7" s="10" t="s">
        <v>0</v>
      </c>
      <c r="EK7" s="24" t="s">
        <v>60</v>
      </c>
      <c r="EM7" s="10" t="s">
        <v>4</v>
      </c>
      <c r="EN7" s="10" t="s">
        <v>5</v>
      </c>
      <c r="EO7" s="10" t="s">
        <v>0</v>
      </c>
      <c r="EP7" s="24" t="s">
        <v>60</v>
      </c>
      <c r="ER7" s="10" t="s">
        <v>4</v>
      </c>
      <c r="ES7" s="10" t="s">
        <v>5</v>
      </c>
      <c r="ET7" s="10" t="s">
        <v>0</v>
      </c>
      <c r="EU7" s="24" t="s">
        <v>60</v>
      </c>
      <c r="EV7" s="15"/>
      <c r="EW7" s="10" t="s">
        <v>4</v>
      </c>
      <c r="EX7" s="10" t="s">
        <v>5</v>
      </c>
      <c r="EY7" s="10" t="s">
        <v>0</v>
      </c>
      <c r="EZ7" s="24" t="s">
        <v>60</v>
      </c>
      <c r="FA7" s="15"/>
      <c r="FB7" s="10" t="s">
        <v>4</v>
      </c>
      <c r="FC7" s="10" t="s">
        <v>5</v>
      </c>
      <c r="FD7" s="10" t="s">
        <v>0</v>
      </c>
      <c r="FE7" s="24" t="s">
        <v>60</v>
      </c>
      <c r="FF7" s="15"/>
      <c r="FG7" s="10" t="s">
        <v>4</v>
      </c>
      <c r="FH7" s="10" t="s">
        <v>5</v>
      </c>
      <c r="FI7" s="10" t="s">
        <v>0</v>
      </c>
      <c r="FJ7" s="24" t="s">
        <v>60</v>
      </c>
      <c r="FL7" s="10" t="s">
        <v>4</v>
      </c>
      <c r="FM7" s="10" t="s">
        <v>5</v>
      </c>
      <c r="FN7" s="10" t="s">
        <v>0</v>
      </c>
      <c r="FO7" s="24" t="s">
        <v>60</v>
      </c>
      <c r="FQ7" s="10" t="s">
        <v>4</v>
      </c>
      <c r="FR7" s="10" t="s">
        <v>5</v>
      </c>
      <c r="FS7" s="10" t="s">
        <v>0</v>
      </c>
      <c r="FT7" s="24" t="s">
        <v>60</v>
      </c>
      <c r="FV7" s="10" t="s">
        <v>4</v>
      </c>
      <c r="FW7" s="10" t="s">
        <v>5</v>
      </c>
      <c r="FX7" s="10" t="s">
        <v>0</v>
      </c>
      <c r="FY7" s="24" t="s">
        <v>60</v>
      </c>
      <c r="GA7" s="10" t="s">
        <v>4</v>
      </c>
      <c r="GB7" s="10" t="s">
        <v>5</v>
      </c>
      <c r="GC7" s="10" t="s">
        <v>0</v>
      </c>
      <c r="GD7" s="24" t="s">
        <v>60</v>
      </c>
      <c r="GF7" s="10" t="s">
        <v>4</v>
      </c>
      <c r="GG7" s="10" t="s">
        <v>5</v>
      </c>
      <c r="GH7" s="10" t="s">
        <v>0</v>
      </c>
      <c r="GI7" s="24" t="s">
        <v>60</v>
      </c>
      <c r="GJ7" s="15"/>
      <c r="GK7" s="10" t="s">
        <v>4</v>
      </c>
      <c r="GL7" s="10" t="s">
        <v>5</v>
      </c>
      <c r="GM7" s="10" t="s">
        <v>0</v>
      </c>
      <c r="GN7" s="24" t="s">
        <v>60</v>
      </c>
      <c r="GP7" s="10" t="s">
        <v>4</v>
      </c>
      <c r="GQ7" s="10" t="s">
        <v>5</v>
      </c>
      <c r="GR7" s="10" t="s">
        <v>0</v>
      </c>
      <c r="GS7" s="24" t="s">
        <v>60</v>
      </c>
      <c r="GU7" s="10" t="s">
        <v>4</v>
      </c>
      <c r="GV7" s="10" t="s">
        <v>5</v>
      </c>
      <c r="GW7" s="10" t="s">
        <v>0</v>
      </c>
      <c r="GX7" s="24" t="s">
        <v>60</v>
      </c>
      <c r="GZ7" s="10" t="s">
        <v>4</v>
      </c>
      <c r="HA7" s="10" t="s">
        <v>5</v>
      </c>
      <c r="HB7" s="10" t="s">
        <v>0</v>
      </c>
      <c r="HC7" s="24" t="s">
        <v>60</v>
      </c>
      <c r="HD7" s="15"/>
      <c r="HE7" s="10" t="s">
        <v>4</v>
      </c>
      <c r="HF7" s="10" t="s">
        <v>5</v>
      </c>
      <c r="HG7" s="10" t="s">
        <v>0</v>
      </c>
      <c r="HH7" s="24" t="s">
        <v>60</v>
      </c>
      <c r="HI7" s="15"/>
      <c r="HJ7" s="10" t="s">
        <v>4</v>
      </c>
      <c r="HK7" s="10" t="s">
        <v>5</v>
      </c>
      <c r="HL7" s="10" t="s">
        <v>0</v>
      </c>
      <c r="HM7" s="24" t="s">
        <v>60</v>
      </c>
      <c r="HN7" s="15"/>
      <c r="HO7" s="10" t="s">
        <v>4</v>
      </c>
      <c r="HP7" s="10" t="s">
        <v>5</v>
      </c>
      <c r="HQ7" s="10" t="s">
        <v>0</v>
      </c>
      <c r="HR7" s="24" t="s">
        <v>60</v>
      </c>
      <c r="HS7" s="15"/>
      <c r="HT7" s="10" t="s">
        <v>4</v>
      </c>
      <c r="HU7" s="10" t="s">
        <v>5</v>
      </c>
      <c r="HV7" s="10" t="s">
        <v>0</v>
      </c>
      <c r="HW7" s="24" t="s">
        <v>60</v>
      </c>
      <c r="HX7" s="15"/>
      <c r="HY7" s="10" t="s">
        <v>4</v>
      </c>
      <c r="HZ7" s="10" t="s">
        <v>5</v>
      </c>
      <c r="IA7" s="10" t="s">
        <v>0</v>
      </c>
      <c r="IB7" s="24" t="s">
        <v>60</v>
      </c>
      <c r="IC7" s="15"/>
      <c r="ID7" s="10" t="s">
        <v>4</v>
      </c>
      <c r="IE7" s="10" t="s">
        <v>5</v>
      </c>
      <c r="IF7" s="10" t="s">
        <v>0</v>
      </c>
      <c r="IG7" s="24" t="s">
        <v>60</v>
      </c>
      <c r="IH7" s="15"/>
      <c r="II7" s="10" t="s">
        <v>4</v>
      </c>
      <c r="IJ7" s="10" t="s">
        <v>5</v>
      </c>
      <c r="IK7" s="10" t="s">
        <v>0</v>
      </c>
      <c r="IL7" s="24" t="s">
        <v>60</v>
      </c>
      <c r="IM7" s="15"/>
      <c r="IN7" s="10" t="s">
        <v>4</v>
      </c>
      <c r="IO7" s="10" t="s">
        <v>5</v>
      </c>
      <c r="IP7" s="10" t="s">
        <v>0</v>
      </c>
      <c r="IQ7" s="24" t="s">
        <v>60</v>
      </c>
    </row>
    <row r="8" spans="1:256" ht="12.75">
      <c r="A8" s="2">
        <v>39722</v>
      </c>
      <c r="D8" s="19">
        <v>905342</v>
      </c>
      <c r="E8" s="19">
        <f aca="true" t="shared" si="0" ref="E8:E35">C8+D8</f>
        <v>905342</v>
      </c>
      <c r="F8" s="19">
        <f>K8+P8+U8+Z8</f>
        <v>8747</v>
      </c>
      <c r="H8" s="19"/>
      <c r="I8" s="19"/>
      <c r="J8" s="19"/>
      <c r="K8" s="19"/>
      <c r="N8" s="19">
        <v>337400</v>
      </c>
      <c r="O8" s="19">
        <f aca="true" t="shared" si="1" ref="O8:O35">M8+N8</f>
        <v>337400</v>
      </c>
      <c r="P8" s="19">
        <v>5014</v>
      </c>
      <c r="S8" s="19">
        <v>73300</v>
      </c>
      <c r="T8" s="19">
        <f aca="true" t="shared" si="2" ref="T8:T35">R8+S8</f>
        <v>73300</v>
      </c>
      <c r="U8" s="19">
        <v>1033</v>
      </c>
      <c r="W8" s="19"/>
      <c r="X8" s="19">
        <v>494642</v>
      </c>
      <c r="Y8" s="19">
        <f aca="true" t="shared" si="3" ref="Y8:Y35">W8+X8</f>
        <v>494642</v>
      </c>
      <c r="Z8" s="19">
        <f>AE8+AJ8</f>
        <v>2700</v>
      </c>
      <c r="AA8" s="19"/>
      <c r="AB8" s="19"/>
      <c r="AC8" s="19">
        <f aca="true" t="shared" si="4" ref="AC8:AC35">AM8+AR8+AW8+BB8+BG8+BL8+BQ8+BV8+CA8+CF8+CK8+CP8+CU8+CZ8+DE8+DJ8+DO8+DT8+DY8</f>
        <v>49961.9087804</v>
      </c>
      <c r="AD8" s="19">
        <f aca="true" t="shared" si="5" ref="AD8:AD35">AB8+AC8</f>
        <v>49961.9087804</v>
      </c>
      <c r="AE8" s="19">
        <f>AO8+AT8+AY8+BD8+BI8+BN8+BS8+BX8+CC8+CH8+CM8+CR8+CW8+DB8+DG8+DL8+DQ8+DV8+EA8</f>
        <v>376</v>
      </c>
      <c r="AF8" s="19"/>
      <c r="AH8" s="18">
        <f aca="true" t="shared" si="6" ref="AH8:AH35">ED8+EI8+EN8+ES8+EX8+FC8+FH8+FM8+FR8+FW8+GB8+GG8+GL8+GQ8+GV8+HA8+HF8+HK8+HP8+HU8+HZ8+IE8+IJ8+IO8</f>
        <v>444680.2396122</v>
      </c>
      <c r="AI8" s="18">
        <f aca="true" t="shared" si="7" ref="AI8:AI35">AG8+AH8</f>
        <v>444680.2396122</v>
      </c>
      <c r="AJ8" s="18">
        <f>EF8+EK8+EP8+EU8+EZ8+FE8+FJ8+FO8+FT8+FY8+GD8+GI8+GN8+GS8+GX8+HC8+HH8+HM8+HR8+HW8+IB8+IG8+IL8+IQ8</f>
        <v>2324</v>
      </c>
      <c r="AL8" s="19"/>
      <c r="AM8" s="25">
        <f aca="true" t="shared" si="8" ref="AM8:AM35">+AM$6*X8</f>
        <v>5400.501356000001</v>
      </c>
      <c r="AN8" s="19">
        <f aca="true" t="shared" si="9" ref="AN8:AN35">AL8+AM8</f>
        <v>5400.501356000001</v>
      </c>
      <c r="AO8" s="19">
        <v>28</v>
      </c>
      <c r="AP8" s="19"/>
      <c r="AQ8" s="19"/>
      <c r="AR8" s="25">
        <f aca="true" t="shared" si="10" ref="AR8:AR35">AR$6*X8</f>
        <v>11246.526761399999</v>
      </c>
      <c r="AS8" s="19">
        <f aca="true" t="shared" si="11" ref="AS8:AS35">AQ8+AR8</f>
        <v>11246.526761399999</v>
      </c>
      <c r="AT8" s="19">
        <v>59</v>
      </c>
      <c r="AU8" s="19"/>
      <c r="AV8" s="19"/>
      <c r="AW8" s="25">
        <f aca="true" t="shared" si="12" ref="AW8:AW35">AW$6*X8</f>
        <v>668.6570556</v>
      </c>
      <c r="AX8" s="19">
        <f aca="true" t="shared" si="13" ref="AX8:AX35">AV8+AW8</f>
        <v>668.6570556</v>
      </c>
      <c r="AY8" s="19">
        <v>4</v>
      </c>
      <c r="AZ8" s="19"/>
      <c r="BA8" s="19"/>
      <c r="BB8" s="25">
        <f aca="true" t="shared" si="14" ref="BB8:BB35">BB$6*X8</f>
        <v>113.76766</v>
      </c>
      <c r="BC8" s="19">
        <f aca="true" t="shared" si="15" ref="BC8:BC35">BA8+BB8</f>
        <v>113.76766</v>
      </c>
      <c r="BD8" s="19">
        <v>17</v>
      </c>
      <c r="BE8" s="19"/>
      <c r="BF8" s="19"/>
      <c r="BG8" s="25">
        <f aca="true" t="shared" si="16" ref="BG8:BG35">BG$6*X8</f>
        <v>22578.428732</v>
      </c>
      <c r="BH8" s="19">
        <f aca="true" t="shared" si="17" ref="BH8:BH35">BF8+BG8</f>
        <v>22578.428732</v>
      </c>
      <c r="BI8" s="19">
        <v>118</v>
      </c>
      <c r="BJ8" s="19"/>
      <c r="BK8" s="19"/>
      <c r="BL8" s="25">
        <f aca="true" t="shared" si="18" ref="BL8:BL35">BL$6*X8</f>
        <v>266.7604306</v>
      </c>
      <c r="BM8" s="19">
        <f aca="true" t="shared" si="19" ref="BM8:BM35">BK8+BL8</f>
        <v>266.7604306</v>
      </c>
      <c r="BN8" s="19">
        <v>39</v>
      </c>
      <c r="BO8" s="19"/>
      <c r="BP8" s="19"/>
      <c r="BQ8" s="25">
        <f aca="true" t="shared" si="20" ref="BQ8:BQ35">BQ$6*X8</f>
        <v>913.5543098</v>
      </c>
      <c r="BR8" s="19">
        <f aca="true" t="shared" si="21" ref="BR8:BR35">BP8+BQ8</f>
        <v>913.5543098</v>
      </c>
      <c r="BS8" s="19">
        <v>5</v>
      </c>
      <c r="BT8" s="19"/>
      <c r="BU8" s="19"/>
      <c r="BV8" s="25">
        <f aca="true" t="shared" si="22" ref="BV8:BV35">BV$6*X8</f>
        <v>38.136898200000005</v>
      </c>
      <c r="BW8" s="19">
        <f aca="true" t="shared" si="23" ref="BW8:BW35">BU8+BV8</f>
        <v>38.136898200000005</v>
      </c>
      <c r="BX8" s="19">
        <v>6</v>
      </c>
      <c r="BZ8" s="19"/>
      <c r="CA8" s="25">
        <f aca="true" t="shared" si="24" ref="CA8:CA35">CA$6*X8</f>
        <v>2255.9137694</v>
      </c>
      <c r="CB8" s="19">
        <f aca="true" t="shared" si="25" ref="CB8:CB35">BZ8+CA8</f>
        <v>2255.9137694</v>
      </c>
      <c r="CC8" s="19">
        <v>12</v>
      </c>
      <c r="CE8" s="19"/>
      <c r="CF8" s="25">
        <f aca="true" t="shared" si="26" ref="CF8:CF35">CF$6*X8</f>
        <v>2.6216026</v>
      </c>
      <c r="CG8" s="19">
        <f>SUM(CE8:CF8)</f>
        <v>2.6216026</v>
      </c>
      <c r="CH8" s="19"/>
      <c r="CJ8" s="19"/>
      <c r="CK8" s="25">
        <f aca="true" t="shared" si="27" ref="CK8:CK35">CK$6*X8</f>
        <v>743.5458543999999</v>
      </c>
      <c r="CL8" s="19">
        <f aca="true" t="shared" si="28" ref="CL8:CL35">CJ8+CK8</f>
        <v>743.5458543999999</v>
      </c>
      <c r="CM8" s="19">
        <v>4</v>
      </c>
      <c r="CO8" s="19"/>
      <c r="CP8" s="25">
        <f aca="true" t="shared" si="29" ref="CP8:CP35">CP$6*X8</f>
        <v>82.9019992</v>
      </c>
      <c r="CQ8" s="19">
        <f aca="true" t="shared" si="30" ref="CQ8:CQ35">CO8+CP8</f>
        <v>82.9019992</v>
      </c>
      <c r="CR8" s="19">
        <v>12</v>
      </c>
      <c r="CT8" s="19"/>
      <c r="CU8" s="25">
        <f aca="true" t="shared" si="31" ref="CU8:CU35">CU$6*X8</f>
        <v>149.3324198</v>
      </c>
      <c r="CV8" s="19">
        <f aca="true" t="shared" si="32" ref="CV8:CV35">CT8+CU8</f>
        <v>149.3324198</v>
      </c>
      <c r="CW8" s="19">
        <v>22</v>
      </c>
      <c r="CY8" s="19"/>
      <c r="CZ8" s="25">
        <f aca="true" t="shared" si="33" ref="CZ8:CZ35">CZ$6*X8</f>
        <v>149.23349140000002</v>
      </c>
      <c r="DA8" s="19">
        <f aca="true" t="shared" si="34" ref="DA8:DA35">CY8+CZ8</f>
        <v>149.23349140000002</v>
      </c>
      <c r="DB8" s="19">
        <v>22</v>
      </c>
      <c r="DD8" s="19"/>
      <c r="DE8" s="25">
        <f aca="true" t="shared" si="35" ref="DE8:DE35">DE$6*X8</f>
        <v>737.01658</v>
      </c>
      <c r="DF8" s="19">
        <f aca="true" t="shared" si="36" ref="DF8:DF35">DD8+DE8</f>
        <v>737.01658</v>
      </c>
      <c r="DG8" s="19">
        <v>4</v>
      </c>
      <c r="DI8" s="19"/>
      <c r="DJ8" s="25">
        <f aca="true" t="shared" si="37" ref="DJ8:DJ35">DJ$6*X8</f>
        <v>1389.8450916</v>
      </c>
      <c r="DK8" s="19">
        <f aca="true" t="shared" si="38" ref="DK8:DK35">DI8+DJ8</f>
        <v>1389.8450916</v>
      </c>
      <c r="DL8" s="19">
        <v>7</v>
      </c>
      <c r="DN8" s="19"/>
      <c r="DO8" s="25">
        <f aca="true" t="shared" si="39" ref="DO8:DO35">DO$6*X8</f>
        <v>740.2812172</v>
      </c>
      <c r="DP8" s="19">
        <f aca="true" t="shared" si="40" ref="DP8:DP35">DN8+DO8</f>
        <v>740.2812172</v>
      </c>
      <c r="DQ8" s="19">
        <v>4</v>
      </c>
      <c r="DS8" s="19"/>
      <c r="DT8" s="25">
        <f aca="true" t="shared" si="41" ref="DT8:DT35">DT$6*X8</f>
        <v>1134.3130344</v>
      </c>
      <c r="DU8" s="19">
        <f aca="true" t="shared" si="42" ref="DU8:DU35">DS8+DT8</f>
        <v>1134.3130344</v>
      </c>
      <c r="DV8" s="19">
        <v>6</v>
      </c>
      <c r="DX8" s="19"/>
      <c r="DY8" s="25">
        <f aca="true" t="shared" si="43" ref="DY8:DY35">DY$6*X8</f>
        <v>1350.5705168</v>
      </c>
      <c r="DZ8" s="19">
        <f aca="true" t="shared" si="44" ref="DZ8:DZ35">DX8+DY8</f>
        <v>1350.5705168</v>
      </c>
      <c r="EA8" s="19">
        <v>7</v>
      </c>
      <c r="EC8" s="18"/>
      <c r="ED8" s="18">
        <f aca="true" t="shared" si="45" ref="ED8:ED35">X8*40.26828/100</f>
        <v>199183.8255576</v>
      </c>
      <c r="EE8" s="18">
        <f aca="true" t="shared" si="46" ref="EE8:EE35">EC8+ED8</f>
        <v>199183.8255576</v>
      </c>
      <c r="EF8" s="18">
        <v>1038</v>
      </c>
      <c r="EG8" s="18"/>
      <c r="EH8" s="18"/>
      <c r="EI8" s="18">
        <f aca="true" t="shared" si="47" ref="EI8:EI35">X8*1.8091/100</f>
        <v>8948.568422</v>
      </c>
      <c r="EJ8" s="18">
        <f aca="true" t="shared" si="48" ref="EJ8:EJ35">EH8+EI8</f>
        <v>8948.568422</v>
      </c>
      <c r="EK8" s="18">
        <v>47</v>
      </c>
      <c r="EL8" s="18"/>
      <c r="EM8" s="18"/>
      <c r="EN8" s="18">
        <f aca="true" t="shared" si="49" ref="EN8:EN35">X8*4.23409/100</f>
        <v>20943.5874578</v>
      </c>
      <c r="EO8" s="18">
        <f aca="true" t="shared" si="50" ref="EO8:EO35">EM8+EN8</f>
        <v>20943.5874578</v>
      </c>
      <c r="EP8" s="18">
        <v>109</v>
      </c>
      <c r="EQ8" s="18"/>
      <c r="ER8" s="18"/>
      <c r="ES8" s="18">
        <f aca="true" t="shared" si="51" ref="ES8:ES35">X8*0.30633/100</f>
        <v>1515.2368385999998</v>
      </c>
      <c r="ET8" s="18">
        <f aca="true" t="shared" si="52" ref="ET8:ET35">ER8+ES8</f>
        <v>1515.2368385999998</v>
      </c>
      <c r="EU8" s="18">
        <v>8</v>
      </c>
      <c r="EV8" s="18"/>
      <c r="EW8" s="18"/>
      <c r="EX8" s="18">
        <f aca="true" t="shared" si="53" ref="EX8:EX35">X8*6.49366/100</f>
        <v>32120.3696972</v>
      </c>
      <c r="EY8" s="18">
        <f aca="true" t="shared" si="54" ref="EY8:EY35">EW8+EX8</f>
        <v>32120.3696972</v>
      </c>
      <c r="EZ8" s="18">
        <v>167</v>
      </c>
      <c r="FA8" s="18"/>
      <c r="FB8" s="18"/>
      <c r="FC8" s="18">
        <f aca="true" t="shared" si="55" ref="FC8:FC35">X8*0.08382/100</f>
        <v>414.60892440000003</v>
      </c>
      <c r="FD8" s="18">
        <f aca="true" t="shared" si="56" ref="FD8:FD35">FB8+FC8</f>
        <v>414.60892440000003</v>
      </c>
      <c r="FE8" s="18">
        <v>2</v>
      </c>
      <c r="FF8" s="18"/>
      <c r="FG8" s="18"/>
      <c r="FH8" s="18">
        <f aca="true" t="shared" si="57" ref="FH8:FH35">X8*0.1264/100</f>
        <v>625.2274880000001</v>
      </c>
      <c r="FI8" s="18">
        <f aca="true" t="shared" si="58" ref="FI8:FI35">FG8+FH8</f>
        <v>625.2274880000001</v>
      </c>
      <c r="FJ8" s="18">
        <v>3</v>
      </c>
      <c r="FK8" s="18"/>
      <c r="FL8" s="18"/>
      <c r="FM8" s="18">
        <f aca="true" t="shared" si="59" ref="FM8:FM35">X8*5.15623/100</f>
        <v>25504.879196600003</v>
      </c>
      <c r="FN8" s="18">
        <f aca="true" t="shared" si="60" ref="FN8:FN35">FL8+FM8</f>
        <v>25504.879196600003</v>
      </c>
      <c r="FO8" s="18">
        <v>133</v>
      </c>
      <c r="FP8" s="18"/>
      <c r="FQ8" s="18"/>
      <c r="FR8" s="18">
        <f aca="true" t="shared" si="61" ref="FR8:FR35">X8*0.88441/100</f>
        <v>4374.6633122</v>
      </c>
      <c r="FS8" s="18">
        <f aca="true" t="shared" si="62" ref="FS8:FS35">FQ8+FR8</f>
        <v>4374.6633122</v>
      </c>
      <c r="FT8" s="18">
        <v>23</v>
      </c>
      <c r="FU8" s="18"/>
      <c r="FV8" s="18"/>
      <c r="FW8" s="18">
        <f aca="true" t="shared" si="63" ref="FW8:FW35">X8*0.15756/100</f>
        <v>779.3579352</v>
      </c>
      <c r="FX8" s="18">
        <f aca="true" t="shared" si="64" ref="FX8:FX35">FV8+FW8</f>
        <v>779.3579352</v>
      </c>
      <c r="FY8" s="18">
        <v>4</v>
      </c>
      <c r="FZ8" s="18"/>
      <c r="GA8" s="18"/>
      <c r="GB8" s="18">
        <f aca="true" t="shared" si="65" ref="GB8:GB35">X8*1.83309/100</f>
        <v>9067.2330378</v>
      </c>
      <c r="GC8" s="18">
        <f aca="true" t="shared" si="66" ref="GC8:GC35">GA8+GB8</f>
        <v>9067.2330378</v>
      </c>
      <c r="GD8" s="18">
        <v>47</v>
      </c>
      <c r="GE8" s="18"/>
      <c r="GF8" s="18"/>
      <c r="GG8" s="18">
        <f aca="true" t="shared" si="67" ref="GG8:GG35">X8*0.88668/100</f>
        <v>4385.8916856000005</v>
      </c>
      <c r="GH8" s="18">
        <f aca="true" t="shared" si="68" ref="GH8:GH35">GF8+GG8</f>
        <v>4385.8916856000005</v>
      </c>
      <c r="GI8" s="18">
        <v>23</v>
      </c>
      <c r="GJ8" s="18"/>
      <c r="GK8" s="18"/>
      <c r="GL8" s="18">
        <f aca="true" t="shared" si="69" ref="GL8:GL35">X8*1.26751/100</f>
        <v>6269.636814199999</v>
      </c>
      <c r="GM8" s="18">
        <f aca="true" t="shared" si="70" ref="GM8:GM35">GK8+GL8</f>
        <v>6269.636814199999</v>
      </c>
      <c r="GN8" s="18">
        <v>33</v>
      </c>
      <c r="GO8" s="18"/>
      <c r="GP8" s="18"/>
      <c r="GQ8" s="18">
        <f aca="true" t="shared" si="71" ref="GQ8:GQ35">X8*2.38279/100</f>
        <v>11786.280111799999</v>
      </c>
      <c r="GR8" s="18">
        <f aca="true" t="shared" si="72" ref="GR8:GR35">GP8+GQ8</f>
        <v>11786.280111799999</v>
      </c>
      <c r="GS8" s="18">
        <v>61</v>
      </c>
      <c r="GT8" s="18"/>
      <c r="GU8" s="18"/>
      <c r="GV8" s="18">
        <f aca="true" t="shared" si="73" ref="GV8:GV35">X8*1.83593/100</f>
        <v>9081.2808706</v>
      </c>
      <c r="GW8" s="18">
        <f aca="true" t="shared" si="74" ref="GW8:GW35">GU8+GV8</f>
        <v>9081.2808706</v>
      </c>
      <c r="GX8" s="18">
        <v>47</v>
      </c>
      <c r="GY8" s="18"/>
      <c r="GZ8" s="18"/>
      <c r="HA8" s="18">
        <f aca="true" t="shared" si="75" ref="HA8:HA35">X8*0.00114/100</f>
        <v>5.6389188</v>
      </c>
      <c r="HB8" s="18">
        <f aca="true" t="shared" si="76" ref="HB8:HB35">GZ8+HA8</f>
        <v>5.6389188</v>
      </c>
      <c r="HC8" s="18">
        <v>1</v>
      </c>
      <c r="HD8" s="18"/>
      <c r="HE8" s="18"/>
      <c r="HF8" s="18">
        <f aca="true" t="shared" si="77" ref="HF8:HF35">X8*0.01006/100</f>
        <v>49.76098519999999</v>
      </c>
      <c r="HG8" s="18">
        <f aca="true" t="shared" si="78" ref="HG8:HG35">HE8+HF8</f>
        <v>49.76098519999999</v>
      </c>
      <c r="HH8" s="18">
        <v>7</v>
      </c>
      <c r="HI8" s="18"/>
      <c r="HJ8" s="18"/>
      <c r="HK8" s="18">
        <f aca="true" t="shared" si="79" ref="HK8:HK35">X8*0.11742/100</f>
        <v>580.8086364</v>
      </c>
      <c r="HL8" s="18">
        <f aca="true" t="shared" si="80" ref="HL8:HL35">HJ8+HK8</f>
        <v>580.8086364</v>
      </c>
      <c r="HM8" s="18">
        <v>3</v>
      </c>
      <c r="HN8" s="18"/>
      <c r="HO8" s="18"/>
      <c r="HP8" s="18">
        <f aca="true" t="shared" si="81" ref="HP8:HP35">X8*0.50913/100</f>
        <v>2518.3708146</v>
      </c>
      <c r="HQ8" s="18">
        <f aca="true" t="shared" si="82" ref="HQ8:HQ35">HO8+HP8</f>
        <v>2518.3708146</v>
      </c>
      <c r="HR8" s="18">
        <v>13</v>
      </c>
      <c r="HS8" s="18"/>
      <c r="HT8" s="18"/>
      <c r="HU8" s="18">
        <f aca="true" t="shared" si="83" ref="HU8:HU35">X8*0.13411/100</f>
        <v>663.3643862</v>
      </c>
      <c r="HV8" s="18">
        <f aca="true" t="shared" si="84" ref="HV8:HV35">HT8+HU8</f>
        <v>663.3643862</v>
      </c>
      <c r="HW8" s="18">
        <v>3</v>
      </c>
      <c r="HX8" s="18"/>
      <c r="HY8" s="18"/>
      <c r="HZ8" s="18">
        <f aca="true" t="shared" si="85" ref="HZ8:HZ35">X8*2.82949/100</f>
        <v>13995.8459258</v>
      </c>
      <c r="IA8" s="18">
        <f aca="true" t="shared" si="86" ref="IA8:IA35">HY8+HZ8</f>
        <v>13995.8459258</v>
      </c>
      <c r="IB8" s="18">
        <v>73</v>
      </c>
      <c r="IC8" s="18"/>
      <c r="ID8" s="18"/>
      <c r="IE8" s="18">
        <f aca="true" t="shared" si="87" ref="IE8:IE35">X8*17.82682/100</f>
        <v>88178.93898440001</v>
      </c>
      <c r="IF8" s="18">
        <f aca="true" t="shared" si="88" ref="IF8:IF35">ID8+IE8</f>
        <v>88178.93898440001</v>
      </c>
      <c r="IG8" s="18">
        <v>460</v>
      </c>
      <c r="IH8" s="18"/>
      <c r="II8" s="18"/>
      <c r="IJ8" s="18">
        <f aca="true" t="shared" si="89" ref="IJ8:IJ35">X8*0.74536/100</f>
        <v>3686.8636112000004</v>
      </c>
      <c r="IK8" s="18">
        <f aca="true" t="shared" si="90" ref="IK8:IK35">II8+IJ8</f>
        <v>3686.8636112000004</v>
      </c>
      <c r="IL8" s="18">
        <v>19</v>
      </c>
      <c r="IM8" s="18"/>
      <c r="IN8" s="25"/>
      <c r="IO8" s="18"/>
      <c r="IP8" s="18"/>
      <c r="IQ8" s="18"/>
      <c r="IR8" s="18"/>
      <c r="IS8" s="18"/>
      <c r="IT8" s="18"/>
      <c r="IU8" s="18"/>
      <c r="IV8" s="18"/>
    </row>
    <row r="9" spans="1:256" ht="12.75">
      <c r="A9" s="2">
        <v>39904</v>
      </c>
      <c r="C9" s="19">
        <v>1270000</v>
      </c>
      <c r="D9" s="19">
        <v>905342</v>
      </c>
      <c r="E9" s="19">
        <f t="shared" si="0"/>
        <v>2175342</v>
      </c>
      <c r="F9" s="19">
        <f aca="true" t="shared" si="91" ref="F9:F35">K9+P9+U9+Z9</f>
        <v>8621</v>
      </c>
      <c r="H9" s="19"/>
      <c r="I9" s="19"/>
      <c r="J9" s="19"/>
      <c r="K9" s="19"/>
      <c r="N9" s="19">
        <v>337400</v>
      </c>
      <c r="O9" s="19">
        <f t="shared" si="1"/>
        <v>337400</v>
      </c>
      <c r="P9" s="19">
        <v>5014</v>
      </c>
      <c r="S9" s="19">
        <v>73300</v>
      </c>
      <c r="T9" s="19">
        <f t="shared" si="2"/>
        <v>73300</v>
      </c>
      <c r="U9" s="19">
        <v>1033</v>
      </c>
      <c r="W9" s="19">
        <v>1270000</v>
      </c>
      <c r="X9" s="19">
        <v>494642</v>
      </c>
      <c r="Y9" s="19">
        <f t="shared" si="3"/>
        <v>1764642</v>
      </c>
      <c r="Z9" s="19">
        <f aca="true" t="shared" si="92" ref="Z9:Z35">AE9+AJ9</f>
        <v>2574</v>
      </c>
      <c r="AA9" s="19"/>
      <c r="AB9" s="19">
        <f>AL9+AQ9+AV9+BA9+BF9+BK9+BP9+BU9+BZ9+CE9+CJ9+CO9+CT9+CY9+DD9+DI9+DN9+DS9+DX9-1</f>
        <v>128276.87399999998</v>
      </c>
      <c r="AC9" s="19">
        <f t="shared" si="4"/>
        <v>49961.9087804</v>
      </c>
      <c r="AD9" s="19">
        <f t="shared" si="5"/>
        <v>178238.78278039998</v>
      </c>
      <c r="AE9" s="19">
        <f aca="true" t="shared" si="93" ref="AE9:AE35">AO9+AT9+AY9+BD9+BI9+BN9+BS9+BX9+CC9+CH9+CM9+CR9+CW9+DB9+DG9+DL9+DQ9+DV9+EA9</f>
        <v>258</v>
      </c>
      <c r="AF9" s="19"/>
      <c r="AG9" s="18">
        <f>EC9+EH9+EM9+ER9+EW9+FB9+FG9+FL9+FQ9+FV9+GA9+GF9+GK9+GP9+GU9+GZ9+HE9+HJ9+HO9+HT9+HY9+ID9+II9+IN9</f>
        <v>1141722.5069999998</v>
      </c>
      <c r="AH9" s="18">
        <f t="shared" si="6"/>
        <v>444680.2396122</v>
      </c>
      <c r="AI9" s="18">
        <f t="shared" si="7"/>
        <v>1586402.7466121998</v>
      </c>
      <c r="AJ9" s="18">
        <f aca="true" t="shared" si="94" ref="AJ9:AJ35">EF9+EK9+EP9+EU9+EZ9+FE9+FJ9+FO9+FT9+FY9+GD9+GI9+GN9+GS9+GX9+HC9+HH9+HM9+HR9+HW9+IB9+IG9+IL9+IQ9</f>
        <v>2316</v>
      </c>
      <c r="AL9" s="19">
        <f>AM$6*W9</f>
        <v>13865.86</v>
      </c>
      <c r="AM9" s="25">
        <f t="shared" si="8"/>
        <v>5400.501356000001</v>
      </c>
      <c r="AN9" s="19">
        <f t="shared" si="9"/>
        <v>19266.361356</v>
      </c>
      <c r="AO9" s="19">
        <v>28</v>
      </c>
      <c r="AP9" s="19"/>
      <c r="AQ9" s="19">
        <f>W9*AR$6</f>
        <v>28875.608999999997</v>
      </c>
      <c r="AR9" s="25">
        <f t="shared" si="10"/>
        <v>11246.526761399999</v>
      </c>
      <c r="AS9" s="19">
        <f t="shared" si="11"/>
        <v>40122.13576139999</v>
      </c>
      <c r="AT9" s="19">
        <v>59</v>
      </c>
      <c r="AU9" s="19"/>
      <c r="AV9" s="19">
        <f>AW$6*W9</f>
        <v>1716.786</v>
      </c>
      <c r="AW9" s="25">
        <f t="shared" si="12"/>
        <v>668.6570556</v>
      </c>
      <c r="AX9" s="19">
        <f t="shared" si="13"/>
        <v>2385.4430556</v>
      </c>
      <c r="AY9" s="19">
        <v>4</v>
      </c>
      <c r="AZ9" s="19"/>
      <c r="BA9" s="19">
        <f>+BB$6*W9</f>
        <v>292.1</v>
      </c>
      <c r="BB9" s="25">
        <f t="shared" si="14"/>
        <v>113.76766</v>
      </c>
      <c r="BC9" s="19">
        <f t="shared" si="15"/>
        <v>405.86766</v>
      </c>
      <c r="BD9" s="19"/>
      <c r="BE9" s="19"/>
      <c r="BF9" s="19">
        <f>BG$6*W9</f>
        <v>57970.42</v>
      </c>
      <c r="BG9" s="25">
        <f t="shared" si="16"/>
        <v>22578.428732</v>
      </c>
      <c r="BH9" s="19">
        <f t="shared" si="17"/>
        <v>80548.848732</v>
      </c>
      <c r="BI9" s="19">
        <v>118</v>
      </c>
      <c r="BJ9" s="19"/>
      <c r="BK9" s="19">
        <f>BL$6*W9</f>
        <v>684.9110000000001</v>
      </c>
      <c r="BL9" s="25">
        <f t="shared" si="18"/>
        <v>266.7604306</v>
      </c>
      <c r="BM9" s="19">
        <f t="shared" si="19"/>
        <v>951.6714306000001</v>
      </c>
      <c r="BN9" s="19"/>
      <c r="BO9" s="19"/>
      <c r="BP9" s="19">
        <f>+BQ$6*W9</f>
        <v>2345.563</v>
      </c>
      <c r="BQ9" s="25">
        <f t="shared" si="20"/>
        <v>913.5543098</v>
      </c>
      <c r="BR9" s="19">
        <f t="shared" si="21"/>
        <v>3259.1173098</v>
      </c>
      <c r="BS9" s="19">
        <v>5</v>
      </c>
      <c r="BT9" s="19"/>
      <c r="BU9" s="19">
        <f>BV$6*W9</f>
        <v>97.917</v>
      </c>
      <c r="BV9" s="25">
        <f t="shared" si="22"/>
        <v>38.136898200000005</v>
      </c>
      <c r="BW9" s="19">
        <f t="shared" si="23"/>
        <v>136.0538982</v>
      </c>
      <c r="BX9" s="19"/>
      <c r="BZ9" s="19">
        <f>CA$6*W9</f>
        <v>5792.089</v>
      </c>
      <c r="CA9" s="25">
        <f t="shared" si="24"/>
        <v>2255.9137694</v>
      </c>
      <c r="CB9" s="19">
        <f t="shared" si="25"/>
        <v>8048.0027694</v>
      </c>
      <c r="CC9" s="19">
        <v>12</v>
      </c>
      <c r="CE9" s="19">
        <f>CF$6*W9</f>
        <v>6.731</v>
      </c>
      <c r="CF9" s="25">
        <f t="shared" si="26"/>
        <v>2.6216026</v>
      </c>
      <c r="CG9" s="19">
        <f aca="true" t="shared" si="95" ref="CG9:CG35">SUM(CE9:CF9)</f>
        <v>9.3526026</v>
      </c>
      <c r="CH9" s="19"/>
      <c r="CJ9" s="19">
        <f>CK$6*W9</f>
        <v>1909.0639999999999</v>
      </c>
      <c r="CK9" s="25">
        <f t="shared" si="27"/>
        <v>743.5458543999999</v>
      </c>
      <c r="CL9" s="19">
        <f t="shared" si="28"/>
        <v>2652.6098543999997</v>
      </c>
      <c r="CM9" s="19">
        <v>4</v>
      </c>
      <c r="CO9" s="19">
        <f>CP$6*W9</f>
        <v>212.852</v>
      </c>
      <c r="CP9" s="25">
        <f t="shared" si="29"/>
        <v>82.9019992</v>
      </c>
      <c r="CQ9" s="19">
        <f t="shared" si="30"/>
        <v>295.7539992</v>
      </c>
      <c r="CR9" s="19"/>
      <c r="CT9" s="19">
        <f>CU$6*W9</f>
        <v>383.413</v>
      </c>
      <c r="CU9" s="25">
        <f t="shared" si="31"/>
        <v>149.3324198</v>
      </c>
      <c r="CV9" s="19">
        <f t="shared" si="32"/>
        <v>532.7454198</v>
      </c>
      <c r="CW9" s="19"/>
      <c r="CY9" s="19">
        <f>CZ$6*W9</f>
        <v>383.159</v>
      </c>
      <c r="CZ9" s="25">
        <f t="shared" si="33"/>
        <v>149.23349140000002</v>
      </c>
      <c r="DA9" s="19">
        <f t="shared" si="34"/>
        <v>532.3924914</v>
      </c>
      <c r="DB9" s="19"/>
      <c r="DD9" s="19">
        <f>DE$6*W9</f>
        <v>1892.3</v>
      </c>
      <c r="DE9" s="25">
        <f t="shared" si="35"/>
        <v>737.01658</v>
      </c>
      <c r="DF9" s="19">
        <f t="shared" si="36"/>
        <v>2629.3165799999997</v>
      </c>
      <c r="DG9" s="19">
        <v>4</v>
      </c>
      <c r="DI9" s="19">
        <f>DJ$6*W9</f>
        <v>3568.446</v>
      </c>
      <c r="DJ9" s="25">
        <f t="shared" si="37"/>
        <v>1389.8450916</v>
      </c>
      <c r="DK9" s="19">
        <f t="shared" si="38"/>
        <v>4958.2910916</v>
      </c>
      <c r="DL9" s="19">
        <v>7</v>
      </c>
      <c r="DN9" s="19">
        <f>DO$6*W9</f>
        <v>1900.682</v>
      </c>
      <c r="DO9" s="25">
        <f t="shared" si="39"/>
        <v>740.2812172</v>
      </c>
      <c r="DP9" s="19">
        <f t="shared" si="40"/>
        <v>2640.9632172</v>
      </c>
      <c r="DQ9" s="19">
        <v>4</v>
      </c>
      <c r="DS9" s="19">
        <f>DT$6*W9</f>
        <v>2912.364</v>
      </c>
      <c r="DT9" s="25">
        <f t="shared" si="41"/>
        <v>1134.3130344</v>
      </c>
      <c r="DU9" s="19">
        <f t="shared" si="42"/>
        <v>4046.6770344</v>
      </c>
      <c r="DV9" s="19">
        <v>6</v>
      </c>
      <c r="DX9" s="19">
        <f>DY$6*W9</f>
        <v>3467.608</v>
      </c>
      <c r="DY9" s="25">
        <f t="shared" si="43"/>
        <v>1350.5705168</v>
      </c>
      <c r="DZ9" s="19">
        <f t="shared" si="44"/>
        <v>4818.178516800001</v>
      </c>
      <c r="EA9" s="19">
        <v>7</v>
      </c>
      <c r="EC9" s="18">
        <f aca="true" t="shared" si="96" ref="EC9:EC35">W9*40.26828/100</f>
        <v>511407.15599999996</v>
      </c>
      <c r="ED9" s="18">
        <f t="shared" si="45"/>
        <v>199183.8255576</v>
      </c>
      <c r="EE9" s="18">
        <f t="shared" si="46"/>
        <v>710590.9815576</v>
      </c>
      <c r="EF9" s="18">
        <v>1038</v>
      </c>
      <c r="EG9" s="18"/>
      <c r="EH9" s="18">
        <f aca="true" t="shared" si="97" ref="EH9:EH35">W9*1.8091/100</f>
        <v>22975.57</v>
      </c>
      <c r="EI9" s="18">
        <f t="shared" si="47"/>
        <v>8948.568422</v>
      </c>
      <c r="EJ9" s="18">
        <f t="shared" si="48"/>
        <v>31924.138422</v>
      </c>
      <c r="EK9" s="18">
        <v>47</v>
      </c>
      <c r="EL9" s="18"/>
      <c r="EM9" s="18">
        <f aca="true" t="shared" si="98" ref="EM9:EM35">W9*4.23409/100</f>
        <v>53772.943</v>
      </c>
      <c r="EN9" s="18">
        <f t="shared" si="49"/>
        <v>20943.5874578</v>
      </c>
      <c r="EO9" s="18">
        <f t="shared" si="50"/>
        <v>74716.53045779999</v>
      </c>
      <c r="EP9" s="18">
        <v>109</v>
      </c>
      <c r="EQ9" s="18"/>
      <c r="ER9" s="18">
        <f aca="true" t="shared" si="99" ref="ER9:ER35">W9*0.30633/100</f>
        <v>3890.3909999999996</v>
      </c>
      <c r="ES9" s="18">
        <f t="shared" si="51"/>
        <v>1515.2368385999998</v>
      </c>
      <c r="ET9" s="18">
        <f t="shared" si="52"/>
        <v>5405.627838599999</v>
      </c>
      <c r="EU9" s="18">
        <v>8</v>
      </c>
      <c r="EV9" s="18"/>
      <c r="EW9" s="18">
        <f aca="true" t="shared" si="100" ref="EW9:EW35">W9*6.49366/100</f>
        <v>82469.482</v>
      </c>
      <c r="EX9" s="18">
        <f t="shared" si="53"/>
        <v>32120.3696972</v>
      </c>
      <c r="EY9" s="18">
        <f t="shared" si="54"/>
        <v>114589.8516972</v>
      </c>
      <c r="EZ9" s="18">
        <v>167</v>
      </c>
      <c r="FA9" s="18"/>
      <c r="FB9" s="18">
        <f aca="true" t="shared" si="101" ref="FB9:FB35">W9*0.08382/100</f>
        <v>1064.5140000000001</v>
      </c>
      <c r="FC9" s="18">
        <f t="shared" si="55"/>
        <v>414.60892440000003</v>
      </c>
      <c r="FD9" s="18">
        <f t="shared" si="56"/>
        <v>1479.1229244</v>
      </c>
      <c r="FE9" s="18">
        <v>2</v>
      </c>
      <c r="FF9" s="18"/>
      <c r="FG9" s="18">
        <f aca="true" t="shared" si="102" ref="FG9:FG35">W9*0.1264/100</f>
        <v>1605.2800000000002</v>
      </c>
      <c r="FH9" s="18">
        <f t="shared" si="57"/>
        <v>625.2274880000001</v>
      </c>
      <c r="FI9" s="18">
        <f t="shared" si="58"/>
        <v>2230.507488</v>
      </c>
      <c r="FJ9" s="18">
        <v>3</v>
      </c>
      <c r="FK9" s="18"/>
      <c r="FL9" s="18">
        <f aca="true" t="shared" si="103" ref="FL9:FL35">W9*5.15623/100</f>
        <v>65484.121</v>
      </c>
      <c r="FM9" s="18">
        <f t="shared" si="59"/>
        <v>25504.879196600003</v>
      </c>
      <c r="FN9" s="18">
        <f t="shared" si="60"/>
        <v>90989.0001966</v>
      </c>
      <c r="FO9" s="18">
        <v>133</v>
      </c>
      <c r="FP9" s="18"/>
      <c r="FQ9" s="18">
        <f aca="true" t="shared" si="104" ref="FQ9:FQ35">W9*0.88441/100</f>
        <v>11232.007</v>
      </c>
      <c r="FR9" s="18">
        <f t="shared" si="61"/>
        <v>4374.6633122</v>
      </c>
      <c r="FS9" s="18">
        <f t="shared" si="62"/>
        <v>15606.6703122</v>
      </c>
      <c r="FT9" s="18">
        <v>23</v>
      </c>
      <c r="FU9" s="18"/>
      <c r="FV9" s="18">
        <f aca="true" t="shared" si="105" ref="FV9:FV35">W9*0.15756/100</f>
        <v>2001.0120000000002</v>
      </c>
      <c r="FW9" s="18">
        <f t="shared" si="63"/>
        <v>779.3579352</v>
      </c>
      <c r="FX9" s="18">
        <f t="shared" si="64"/>
        <v>2780.3699352000003</v>
      </c>
      <c r="FY9" s="18">
        <v>4</v>
      </c>
      <c r="FZ9" s="18"/>
      <c r="GA9" s="18">
        <f aca="true" t="shared" si="106" ref="GA9:GA35">W9*1.83309/100</f>
        <v>23280.243000000002</v>
      </c>
      <c r="GB9" s="18">
        <f t="shared" si="65"/>
        <v>9067.2330378</v>
      </c>
      <c r="GC9" s="18">
        <f t="shared" si="66"/>
        <v>32347.476037800003</v>
      </c>
      <c r="GD9" s="18">
        <v>47</v>
      </c>
      <c r="GE9" s="18"/>
      <c r="GF9" s="18">
        <f aca="true" t="shared" si="107" ref="GF9:GF35">W9*0.88668/100</f>
        <v>11260.836000000001</v>
      </c>
      <c r="GG9" s="18">
        <f t="shared" si="67"/>
        <v>4385.8916856000005</v>
      </c>
      <c r="GH9" s="18">
        <f t="shared" si="68"/>
        <v>15646.727685600003</v>
      </c>
      <c r="GI9" s="18">
        <v>23</v>
      </c>
      <c r="GJ9" s="18"/>
      <c r="GK9" s="18">
        <f aca="true" t="shared" si="108" ref="GK9:GK35">W9*1.26751/100</f>
        <v>16097.377</v>
      </c>
      <c r="GL9" s="18">
        <f t="shared" si="69"/>
        <v>6269.636814199999</v>
      </c>
      <c r="GM9" s="18">
        <f t="shared" si="70"/>
        <v>22367.0138142</v>
      </c>
      <c r="GN9" s="18">
        <v>33</v>
      </c>
      <c r="GO9" s="18"/>
      <c r="GP9" s="18">
        <f aca="true" t="shared" si="109" ref="GP9:GP35">W9*2.38279/100</f>
        <v>30261.432999999997</v>
      </c>
      <c r="GQ9" s="18">
        <f t="shared" si="71"/>
        <v>11786.280111799999</v>
      </c>
      <c r="GR9" s="18">
        <f t="shared" si="72"/>
        <v>42047.713111799996</v>
      </c>
      <c r="GS9" s="18">
        <v>61</v>
      </c>
      <c r="GT9" s="18"/>
      <c r="GU9" s="18">
        <f aca="true" t="shared" si="110" ref="GU9:GU35">W9*1.83593/100</f>
        <v>23316.311</v>
      </c>
      <c r="GV9" s="18">
        <f t="shared" si="73"/>
        <v>9081.2808706</v>
      </c>
      <c r="GW9" s="18">
        <f t="shared" si="74"/>
        <v>32397.5918706</v>
      </c>
      <c r="GX9" s="18">
        <v>47</v>
      </c>
      <c r="GY9" s="18"/>
      <c r="GZ9" s="18">
        <f aca="true" t="shared" si="111" ref="GZ9:GZ35">W9*0.00114/100</f>
        <v>14.478</v>
      </c>
      <c r="HA9" s="18">
        <f t="shared" si="75"/>
        <v>5.6389188</v>
      </c>
      <c r="HB9" s="18">
        <f t="shared" si="76"/>
        <v>20.1169188</v>
      </c>
      <c r="HC9" s="18"/>
      <c r="HD9" s="18"/>
      <c r="HE9" s="18">
        <f aca="true" t="shared" si="112" ref="HE9:HE35">W9*0.01006/100</f>
        <v>127.76199999999999</v>
      </c>
      <c r="HF9" s="18">
        <f t="shared" si="77"/>
        <v>49.76098519999999</v>
      </c>
      <c r="HG9" s="18">
        <f t="shared" si="78"/>
        <v>177.5229852</v>
      </c>
      <c r="HH9" s="18"/>
      <c r="HI9" s="18"/>
      <c r="HJ9" s="18">
        <f aca="true" t="shared" si="113" ref="HJ9:HJ35">W9*0.11742/100</f>
        <v>1491.234</v>
      </c>
      <c r="HK9" s="18">
        <f t="shared" si="79"/>
        <v>580.8086364</v>
      </c>
      <c r="HL9" s="18">
        <f t="shared" si="80"/>
        <v>2072.0426364</v>
      </c>
      <c r="HM9" s="18">
        <v>3</v>
      </c>
      <c r="HN9" s="18"/>
      <c r="HO9" s="18">
        <f aca="true" t="shared" si="114" ref="HO9:HO35">W9*0.50913/100</f>
        <v>6465.951</v>
      </c>
      <c r="HP9" s="18">
        <f t="shared" si="81"/>
        <v>2518.3708146</v>
      </c>
      <c r="HQ9" s="18">
        <f t="shared" si="82"/>
        <v>8984.3218146</v>
      </c>
      <c r="HR9" s="18">
        <v>13</v>
      </c>
      <c r="HS9" s="18"/>
      <c r="HT9" s="18">
        <f aca="true" t="shared" si="115" ref="HT9:HT35">W9*0.13411/100</f>
        <v>1703.1970000000001</v>
      </c>
      <c r="HU9" s="18">
        <f t="shared" si="83"/>
        <v>663.3643862</v>
      </c>
      <c r="HV9" s="18">
        <f t="shared" si="84"/>
        <v>2366.5613862</v>
      </c>
      <c r="HW9" s="18">
        <v>3</v>
      </c>
      <c r="HX9" s="18"/>
      <c r="HY9" s="18">
        <f aca="true" t="shared" si="116" ref="HY9:HY35">W9*2.82949/100</f>
        <v>35934.523</v>
      </c>
      <c r="HZ9" s="18">
        <f t="shared" si="85"/>
        <v>13995.8459258</v>
      </c>
      <c r="IA9" s="18">
        <f t="shared" si="86"/>
        <v>49930.3689258</v>
      </c>
      <c r="IB9" s="18">
        <v>73</v>
      </c>
      <c r="IC9" s="18"/>
      <c r="ID9" s="18">
        <f aca="true" t="shared" si="117" ref="ID9:ID35">W9*17.82682/100</f>
        <v>226400.61400000003</v>
      </c>
      <c r="IE9" s="18">
        <f t="shared" si="87"/>
        <v>88178.93898440001</v>
      </c>
      <c r="IF9" s="18">
        <f t="shared" si="88"/>
        <v>314579.55298440007</v>
      </c>
      <c r="IG9" s="18">
        <v>460</v>
      </c>
      <c r="IH9" s="18"/>
      <c r="II9" s="18">
        <f aca="true" t="shared" si="118" ref="II9:II35">W9*0.74536/100</f>
        <v>9466.072</v>
      </c>
      <c r="IJ9" s="18">
        <f t="shared" si="89"/>
        <v>3686.8636112000004</v>
      </c>
      <c r="IK9" s="18">
        <f t="shared" si="90"/>
        <v>13152.9356112</v>
      </c>
      <c r="IL9" s="18">
        <v>19</v>
      </c>
      <c r="IM9" s="18"/>
      <c r="IN9" s="25"/>
      <c r="IO9" s="18"/>
      <c r="IP9" s="18"/>
      <c r="IQ9" s="18"/>
      <c r="IR9" s="18"/>
      <c r="IS9" s="18"/>
      <c r="IT9" s="18"/>
      <c r="IU9" s="18"/>
      <c r="IV9" s="18"/>
    </row>
    <row r="10" spans="1:256" ht="12.75">
      <c r="A10" s="2">
        <v>40087</v>
      </c>
      <c r="D10" s="19">
        <v>883117</v>
      </c>
      <c r="E10" s="19">
        <f t="shared" si="0"/>
        <v>883117</v>
      </c>
      <c r="F10" s="19">
        <f t="shared" si="91"/>
        <v>8621</v>
      </c>
      <c r="H10" s="19"/>
      <c r="I10" s="19"/>
      <c r="J10" s="19"/>
      <c r="K10" s="19"/>
      <c r="N10" s="19">
        <v>337400</v>
      </c>
      <c r="O10" s="19">
        <f t="shared" si="1"/>
        <v>337400</v>
      </c>
      <c r="P10" s="19">
        <v>5014</v>
      </c>
      <c r="S10" s="19">
        <v>73300</v>
      </c>
      <c r="T10" s="19">
        <f t="shared" si="2"/>
        <v>73300</v>
      </c>
      <c r="U10" s="19">
        <v>1033</v>
      </c>
      <c r="W10" s="19"/>
      <c r="X10" s="19">
        <v>472417</v>
      </c>
      <c r="Y10" s="19">
        <f t="shared" si="3"/>
        <v>472417</v>
      </c>
      <c r="Z10" s="19">
        <f t="shared" si="92"/>
        <v>2574</v>
      </c>
      <c r="AA10" s="19"/>
      <c r="AB10" s="19"/>
      <c r="AC10" s="19">
        <f t="shared" si="4"/>
        <v>47717.04598540001</v>
      </c>
      <c r="AD10" s="19">
        <f t="shared" si="5"/>
        <v>47717.04598540001</v>
      </c>
      <c r="AE10" s="19">
        <f t="shared" si="93"/>
        <v>258</v>
      </c>
      <c r="AF10" s="19"/>
      <c r="AH10" s="18">
        <f t="shared" si="6"/>
        <v>424700.09573969996</v>
      </c>
      <c r="AI10" s="18">
        <f t="shared" si="7"/>
        <v>424700.09573969996</v>
      </c>
      <c r="AJ10" s="18">
        <f t="shared" si="94"/>
        <v>2316</v>
      </c>
      <c r="AL10" s="19"/>
      <c r="AM10" s="25">
        <f t="shared" si="8"/>
        <v>5157.848806</v>
      </c>
      <c r="AN10" s="19">
        <f t="shared" si="9"/>
        <v>5157.848806</v>
      </c>
      <c r="AO10" s="19">
        <v>28</v>
      </c>
      <c r="AP10" s="19"/>
      <c r="AQ10" s="19"/>
      <c r="AR10" s="25">
        <f t="shared" si="10"/>
        <v>10741.2036039</v>
      </c>
      <c r="AS10" s="19">
        <f t="shared" si="11"/>
        <v>10741.2036039</v>
      </c>
      <c r="AT10" s="19">
        <v>59</v>
      </c>
      <c r="AU10" s="19"/>
      <c r="AV10" s="19"/>
      <c r="AW10" s="25">
        <f t="shared" si="12"/>
        <v>638.6133006</v>
      </c>
      <c r="AX10" s="19">
        <f t="shared" si="13"/>
        <v>638.6133006</v>
      </c>
      <c r="AY10" s="19">
        <v>4</v>
      </c>
      <c r="AZ10" s="19"/>
      <c r="BA10" s="19"/>
      <c r="BB10" s="25">
        <f t="shared" si="14"/>
        <v>108.65591</v>
      </c>
      <c r="BC10" s="19">
        <f t="shared" si="15"/>
        <v>108.65591</v>
      </c>
      <c r="BD10" s="19"/>
      <c r="BE10" s="19"/>
      <c r="BF10" s="19"/>
      <c r="BG10" s="25">
        <f t="shared" si="16"/>
        <v>21563.946382</v>
      </c>
      <c r="BH10" s="19">
        <f t="shared" si="17"/>
        <v>21563.946382</v>
      </c>
      <c r="BI10" s="19">
        <v>118</v>
      </c>
      <c r="BJ10" s="19"/>
      <c r="BK10" s="19"/>
      <c r="BL10" s="25">
        <f t="shared" si="18"/>
        <v>254.7744881</v>
      </c>
      <c r="BM10" s="19">
        <f t="shared" si="19"/>
        <v>254.7744881</v>
      </c>
      <c r="BN10" s="19"/>
      <c r="BO10" s="19"/>
      <c r="BP10" s="19"/>
      <c r="BQ10" s="25">
        <f t="shared" si="20"/>
        <v>872.5069573000001</v>
      </c>
      <c r="BR10" s="19">
        <f t="shared" si="21"/>
        <v>872.5069573000001</v>
      </c>
      <c r="BS10" s="19">
        <v>5</v>
      </c>
      <c r="BT10" s="19"/>
      <c r="BU10" s="19"/>
      <c r="BV10" s="25">
        <f t="shared" si="22"/>
        <v>36.4233507</v>
      </c>
      <c r="BW10" s="19">
        <f t="shared" si="23"/>
        <v>36.4233507</v>
      </c>
      <c r="BX10" s="19"/>
      <c r="BZ10" s="19"/>
      <c r="CA10" s="25">
        <f t="shared" si="24"/>
        <v>2154.5522119</v>
      </c>
      <c r="CB10" s="19">
        <f t="shared" si="25"/>
        <v>2154.5522119</v>
      </c>
      <c r="CC10" s="19">
        <v>12</v>
      </c>
      <c r="CE10" s="19"/>
      <c r="CF10" s="25">
        <f t="shared" si="26"/>
        <v>2.5038101</v>
      </c>
      <c r="CG10" s="19">
        <f t="shared" si="95"/>
        <v>2.5038101</v>
      </c>
      <c r="CH10" s="19"/>
      <c r="CJ10" s="19"/>
      <c r="CK10" s="25">
        <f t="shared" si="27"/>
        <v>710.1372343999999</v>
      </c>
      <c r="CL10" s="19">
        <f t="shared" si="28"/>
        <v>710.1372343999999</v>
      </c>
      <c r="CM10" s="19">
        <v>4</v>
      </c>
      <c r="CO10" s="19"/>
      <c r="CP10" s="25">
        <f t="shared" si="29"/>
        <v>79.1770892</v>
      </c>
      <c r="CQ10" s="19">
        <f t="shared" si="30"/>
        <v>79.1770892</v>
      </c>
      <c r="CR10" s="19"/>
      <c r="CT10" s="19"/>
      <c r="CU10" s="25">
        <f t="shared" si="31"/>
        <v>142.6226923</v>
      </c>
      <c r="CV10" s="19">
        <f t="shared" si="32"/>
        <v>142.6226923</v>
      </c>
      <c r="CW10" s="19"/>
      <c r="CY10" s="19"/>
      <c r="CZ10" s="25">
        <f t="shared" si="33"/>
        <v>142.5282089</v>
      </c>
      <c r="DA10" s="19">
        <f t="shared" si="34"/>
        <v>142.5282089</v>
      </c>
      <c r="DB10" s="19"/>
      <c r="DD10" s="19"/>
      <c r="DE10" s="25">
        <f t="shared" si="35"/>
        <v>703.90133</v>
      </c>
      <c r="DF10" s="19">
        <f t="shared" si="36"/>
        <v>703.90133</v>
      </c>
      <c r="DG10" s="19">
        <v>4</v>
      </c>
      <c r="DI10" s="19"/>
      <c r="DJ10" s="25">
        <f t="shared" si="37"/>
        <v>1327.3972866</v>
      </c>
      <c r="DK10" s="19">
        <f t="shared" si="38"/>
        <v>1327.3972866</v>
      </c>
      <c r="DL10" s="19">
        <v>7</v>
      </c>
      <c r="DN10" s="19"/>
      <c r="DO10" s="25">
        <f t="shared" si="39"/>
        <v>707.0192822</v>
      </c>
      <c r="DP10" s="19">
        <f t="shared" si="40"/>
        <v>707.0192822</v>
      </c>
      <c r="DQ10" s="19">
        <v>4</v>
      </c>
      <c r="DS10" s="19"/>
      <c r="DT10" s="25">
        <f t="shared" si="41"/>
        <v>1083.3466644</v>
      </c>
      <c r="DU10" s="19">
        <f t="shared" si="42"/>
        <v>1083.3466644</v>
      </c>
      <c r="DV10" s="19">
        <v>6</v>
      </c>
      <c r="DX10" s="19"/>
      <c r="DY10" s="25">
        <f t="shared" si="43"/>
        <v>1289.8873768</v>
      </c>
      <c r="DZ10" s="19">
        <f t="shared" si="44"/>
        <v>1289.8873768</v>
      </c>
      <c r="EA10" s="19">
        <v>7</v>
      </c>
      <c r="EC10" s="18"/>
      <c r="ED10" s="18">
        <f t="shared" si="45"/>
        <v>190234.20032759997</v>
      </c>
      <c r="EE10" s="18">
        <f t="shared" si="46"/>
        <v>190234.20032759997</v>
      </c>
      <c r="EF10" s="18">
        <v>1038</v>
      </c>
      <c r="EG10" s="18"/>
      <c r="EH10" s="18"/>
      <c r="EI10" s="18">
        <f t="shared" si="47"/>
        <v>8546.495947</v>
      </c>
      <c r="EJ10" s="18">
        <f t="shared" si="48"/>
        <v>8546.495947</v>
      </c>
      <c r="EK10" s="18">
        <v>47</v>
      </c>
      <c r="EL10" s="18"/>
      <c r="EM10" s="18"/>
      <c r="EN10" s="18">
        <f t="shared" si="49"/>
        <v>20002.5609553</v>
      </c>
      <c r="EO10" s="18">
        <f t="shared" si="50"/>
        <v>20002.5609553</v>
      </c>
      <c r="EP10" s="18">
        <v>109</v>
      </c>
      <c r="EQ10" s="18"/>
      <c r="ER10" s="18"/>
      <c r="ES10" s="18">
        <f t="shared" si="51"/>
        <v>1447.1549961</v>
      </c>
      <c r="ET10" s="18">
        <f t="shared" si="52"/>
        <v>1447.1549961</v>
      </c>
      <c r="EU10" s="18">
        <v>8</v>
      </c>
      <c r="EV10" s="18"/>
      <c r="EW10" s="18"/>
      <c r="EX10" s="18">
        <f t="shared" si="53"/>
        <v>30677.1537622</v>
      </c>
      <c r="EY10" s="18">
        <f t="shared" si="54"/>
        <v>30677.1537622</v>
      </c>
      <c r="EZ10" s="18">
        <v>167</v>
      </c>
      <c r="FA10" s="18"/>
      <c r="FB10" s="18"/>
      <c r="FC10" s="18">
        <f t="shared" si="55"/>
        <v>395.97992940000006</v>
      </c>
      <c r="FD10" s="18">
        <f t="shared" si="56"/>
        <v>395.97992940000006</v>
      </c>
      <c r="FE10" s="18">
        <v>2</v>
      </c>
      <c r="FF10" s="18"/>
      <c r="FG10" s="18"/>
      <c r="FH10" s="18">
        <f t="shared" si="57"/>
        <v>597.135088</v>
      </c>
      <c r="FI10" s="18">
        <f t="shared" si="58"/>
        <v>597.135088</v>
      </c>
      <c r="FJ10" s="18">
        <v>3</v>
      </c>
      <c r="FK10" s="18"/>
      <c r="FL10" s="18"/>
      <c r="FM10" s="18">
        <f t="shared" si="59"/>
        <v>24358.907079099998</v>
      </c>
      <c r="FN10" s="18">
        <f t="shared" si="60"/>
        <v>24358.907079099998</v>
      </c>
      <c r="FO10" s="18">
        <v>133</v>
      </c>
      <c r="FP10" s="18"/>
      <c r="FQ10" s="18"/>
      <c r="FR10" s="18">
        <f t="shared" si="61"/>
        <v>4178.1031897</v>
      </c>
      <c r="FS10" s="18">
        <f t="shared" si="62"/>
        <v>4178.1031897</v>
      </c>
      <c r="FT10" s="18">
        <v>23</v>
      </c>
      <c r="FU10" s="18"/>
      <c r="FV10" s="18"/>
      <c r="FW10" s="18">
        <f t="shared" si="63"/>
        <v>744.3402252</v>
      </c>
      <c r="FX10" s="18">
        <f t="shared" si="64"/>
        <v>744.3402252</v>
      </c>
      <c r="FY10" s="18">
        <v>4</v>
      </c>
      <c r="FZ10" s="18"/>
      <c r="GA10" s="18"/>
      <c r="GB10" s="18">
        <f t="shared" si="65"/>
        <v>8659.8287853</v>
      </c>
      <c r="GC10" s="18">
        <f t="shared" si="66"/>
        <v>8659.8287853</v>
      </c>
      <c r="GD10" s="18">
        <v>47</v>
      </c>
      <c r="GE10" s="18"/>
      <c r="GF10" s="18"/>
      <c r="GG10" s="18">
        <f t="shared" si="67"/>
        <v>4188.827055600001</v>
      </c>
      <c r="GH10" s="18">
        <f t="shared" si="68"/>
        <v>4188.827055600001</v>
      </c>
      <c r="GI10" s="18">
        <v>23</v>
      </c>
      <c r="GJ10" s="18"/>
      <c r="GK10" s="18"/>
      <c r="GL10" s="18">
        <f t="shared" si="69"/>
        <v>5987.932716699999</v>
      </c>
      <c r="GM10" s="18">
        <f t="shared" si="70"/>
        <v>5987.932716699999</v>
      </c>
      <c r="GN10" s="18">
        <v>33</v>
      </c>
      <c r="GO10" s="18"/>
      <c r="GP10" s="18"/>
      <c r="GQ10" s="18">
        <f t="shared" si="71"/>
        <v>11256.705034300001</v>
      </c>
      <c r="GR10" s="18">
        <f t="shared" si="72"/>
        <v>11256.705034300001</v>
      </c>
      <c r="GS10" s="18">
        <v>61</v>
      </c>
      <c r="GT10" s="18"/>
      <c r="GU10" s="18"/>
      <c r="GV10" s="18">
        <f t="shared" si="73"/>
        <v>8673.245428100001</v>
      </c>
      <c r="GW10" s="18">
        <f t="shared" si="74"/>
        <v>8673.245428100001</v>
      </c>
      <c r="GX10" s="18">
        <v>47</v>
      </c>
      <c r="GY10" s="18"/>
      <c r="GZ10" s="18"/>
      <c r="HA10" s="18">
        <f t="shared" si="75"/>
        <v>5.3855538</v>
      </c>
      <c r="HB10" s="18">
        <f t="shared" si="76"/>
        <v>5.3855538</v>
      </c>
      <c r="HC10" s="18"/>
      <c r="HD10" s="18"/>
      <c r="HE10" s="18"/>
      <c r="HF10" s="18">
        <f t="shared" si="77"/>
        <v>47.5251502</v>
      </c>
      <c r="HG10" s="18">
        <f t="shared" si="78"/>
        <v>47.5251502</v>
      </c>
      <c r="HH10" s="18"/>
      <c r="HI10" s="18"/>
      <c r="HJ10" s="18"/>
      <c r="HK10" s="18">
        <f t="shared" si="79"/>
        <v>554.7120414</v>
      </c>
      <c r="HL10" s="18">
        <f t="shared" si="80"/>
        <v>554.7120414</v>
      </c>
      <c r="HM10" s="18">
        <v>3</v>
      </c>
      <c r="HN10" s="18"/>
      <c r="HO10" s="18"/>
      <c r="HP10" s="18">
        <f t="shared" si="81"/>
        <v>2405.2166721</v>
      </c>
      <c r="HQ10" s="18">
        <f t="shared" si="82"/>
        <v>2405.2166721</v>
      </c>
      <c r="HR10" s="18">
        <v>13</v>
      </c>
      <c r="HS10" s="18"/>
      <c r="HT10" s="18"/>
      <c r="HU10" s="18">
        <f t="shared" si="83"/>
        <v>633.5584387</v>
      </c>
      <c r="HV10" s="18">
        <f t="shared" si="84"/>
        <v>633.5584387</v>
      </c>
      <c r="HW10" s="18">
        <v>3</v>
      </c>
      <c r="HX10" s="18"/>
      <c r="HY10" s="18"/>
      <c r="HZ10" s="18">
        <f t="shared" si="85"/>
        <v>13366.991773299998</v>
      </c>
      <c r="IA10" s="18">
        <f t="shared" si="86"/>
        <v>13366.991773299998</v>
      </c>
      <c r="IB10" s="18">
        <v>73</v>
      </c>
      <c r="IC10" s="18"/>
      <c r="ID10" s="18"/>
      <c r="IE10" s="18">
        <f t="shared" si="87"/>
        <v>84216.92823940002</v>
      </c>
      <c r="IF10" s="18">
        <f t="shared" si="88"/>
        <v>84216.92823940002</v>
      </c>
      <c r="IG10" s="18">
        <v>460</v>
      </c>
      <c r="IH10" s="18"/>
      <c r="II10" s="18"/>
      <c r="IJ10" s="18">
        <f t="shared" si="89"/>
        <v>3521.2073512</v>
      </c>
      <c r="IK10" s="18">
        <f t="shared" si="90"/>
        <v>3521.2073512</v>
      </c>
      <c r="IL10" s="18">
        <v>19</v>
      </c>
      <c r="IM10" s="18"/>
      <c r="IN10" s="25"/>
      <c r="IO10" s="18"/>
      <c r="IP10" s="18"/>
      <c r="IQ10" s="18"/>
      <c r="IR10" s="18"/>
      <c r="IS10" s="18"/>
      <c r="IT10" s="18"/>
      <c r="IU10" s="18"/>
      <c r="IV10" s="18"/>
    </row>
    <row r="11" spans="1:256" ht="12.75">
      <c r="A11" s="2">
        <v>40269</v>
      </c>
      <c r="C11" s="19">
        <v>1315000</v>
      </c>
      <c r="D11" s="19">
        <v>883117</v>
      </c>
      <c r="E11" s="19">
        <f t="shared" si="0"/>
        <v>2198117</v>
      </c>
      <c r="F11" s="19">
        <f t="shared" si="91"/>
        <v>8621</v>
      </c>
      <c r="H11" s="19"/>
      <c r="I11" s="19"/>
      <c r="J11" s="19"/>
      <c r="K11" s="19"/>
      <c r="N11" s="19">
        <v>337400</v>
      </c>
      <c r="O11" s="19">
        <f t="shared" si="1"/>
        <v>337400</v>
      </c>
      <c r="P11" s="19">
        <v>5014</v>
      </c>
      <c r="S11" s="19">
        <v>73300</v>
      </c>
      <c r="T11" s="19">
        <f t="shared" si="2"/>
        <v>73300</v>
      </c>
      <c r="U11" s="19">
        <v>1033</v>
      </c>
      <c r="W11" s="19">
        <v>1315000</v>
      </c>
      <c r="X11" s="19">
        <v>472417</v>
      </c>
      <c r="Y11" s="19">
        <f t="shared" si="3"/>
        <v>1787417</v>
      </c>
      <c r="Z11" s="19">
        <f t="shared" si="92"/>
        <v>2574</v>
      </c>
      <c r="AA11" s="19"/>
      <c r="AB11" s="19">
        <f>AL11+AQ11+AV11+BA11+BF11+BK11+BP11+BU11+BZ11+CE11+CJ11+CO11+CT11+CY11+DD11+DI11+DN11+DS11+DX11</f>
        <v>132823.153</v>
      </c>
      <c r="AC11" s="19">
        <f t="shared" si="4"/>
        <v>47717.04598540001</v>
      </c>
      <c r="AD11" s="19">
        <f t="shared" si="5"/>
        <v>180540.1989854</v>
      </c>
      <c r="AE11" s="19">
        <f t="shared" si="93"/>
        <v>258</v>
      </c>
      <c r="AF11" s="19"/>
      <c r="AG11" s="18">
        <f>EC11+EH11+EM11+ER11+EW11+FB11+FG11+FL11+FQ11+FV11+GA11+GF11+GK11+GP11+GU11+GZ11+HE11+HJ11+HO11+HT11+HY11+ID11+II11+IN11</f>
        <v>1182177.2415</v>
      </c>
      <c r="AH11" s="18">
        <f t="shared" si="6"/>
        <v>424700.09573969996</v>
      </c>
      <c r="AI11" s="18">
        <f t="shared" si="7"/>
        <v>1606877.3372397</v>
      </c>
      <c r="AJ11" s="18">
        <f t="shared" si="94"/>
        <v>2316</v>
      </c>
      <c r="AL11" s="19">
        <f>AM$6*W11</f>
        <v>14357.17</v>
      </c>
      <c r="AM11" s="25">
        <f t="shared" si="8"/>
        <v>5157.848806</v>
      </c>
      <c r="AN11" s="19">
        <f t="shared" si="9"/>
        <v>19515.018806</v>
      </c>
      <c r="AO11" s="19">
        <v>28</v>
      </c>
      <c r="AP11" s="19"/>
      <c r="AQ11" s="19">
        <f>W11*AR$6</f>
        <v>29898.760499999997</v>
      </c>
      <c r="AR11" s="25">
        <f t="shared" si="10"/>
        <v>10741.2036039</v>
      </c>
      <c r="AS11" s="19">
        <f t="shared" si="11"/>
        <v>40639.9641039</v>
      </c>
      <c r="AT11" s="19">
        <v>59</v>
      </c>
      <c r="AU11" s="19"/>
      <c r="AV11" s="19">
        <f>AW$6*W11</f>
        <v>1777.617</v>
      </c>
      <c r="AW11" s="25">
        <f t="shared" si="12"/>
        <v>638.6133006</v>
      </c>
      <c r="AX11" s="19">
        <f t="shared" si="13"/>
        <v>2416.2303006</v>
      </c>
      <c r="AY11" s="19">
        <v>4</v>
      </c>
      <c r="AZ11" s="19"/>
      <c r="BA11" s="19">
        <f>+BB$6*W11</f>
        <v>302.45</v>
      </c>
      <c r="BB11" s="25">
        <f t="shared" si="14"/>
        <v>108.65591</v>
      </c>
      <c r="BC11" s="19">
        <f t="shared" si="15"/>
        <v>411.10591</v>
      </c>
      <c r="BD11" s="19"/>
      <c r="BE11" s="19"/>
      <c r="BF11" s="19">
        <f>BG$6*W11</f>
        <v>60024.49</v>
      </c>
      <c r="BG11" s="25">
        <f t="shared" si="16"/>
        <v>21563.946382</v>
      </c>
      <c r="BH11" s="19">
        <f t="shared" si="17"/>
        <v>81588.436382</v>
      </c>
      <c r="BI11" s="19">
        <v>118</v>
      </c>
      <c r="BJ11" s="19"/>
      <c r="BK11" s="19">
        <f>BL$6*W11</f>
        <v>709.1795000000001</v>
      </c>
      <c r="BL11" s="25">
        <f t="shared" si="18"/>
        <v>254.7744881</v>
      </c>
      <c r="BM11" s="19">
        <f t="shared" si="19"/>
        <v>963.9539881000001</v>
      </c>
      <c r="BN11" s="19"/>
      <c r="BO11" s="19"/>
      <c r="BP11" s="19">
        <f>+BQ$6*W11</f>
        <v>2428.6735</v>
      </c>
      <c r="BQ11" s="25">
        <f t="shared" si="20"/>
        <v>872.5069573000001</v>
      </c>
      <c r="BR11" s="19">
        <f t="shared" si="21"/>
        <v>3301.1804573</v>
      </c>
      <c r="BS11" s="19">
        <v>5</v>
      </c>
      <c r="BT11" s="19"/>
      <c r="BU11" s="19">
        <f>BV$6*W11</f>
        <v>101.3865</v>
      </c>
      <c r="BV11" s="25">
        <f t="shared" si="22"/>
        <v>36.4233507</v>
      </c>
      <c r="BW11" s="19">
        <f t="shared" si="23"/>
        <v>137.8098507</v>
      </c>
      <c r="BX11" s="19"/>
      <c r="BZ11" s="19">
        <f>CA$6*W11</f>
        <v>5997.3205</v>
      </c>
      <c r="CA11" s="25">
        <f t="shared" si="24"/>
        <v>2154.5522119</v>
      </c>
      <c r="CB11" s="19">
        <f t="shared" si="25"/>
        <v>8151.8727119</v>
      </c>
      <c r="CC11" s="19">
        <v>12</v>
      </c>
      <c r="CE11" s="19">
        <f>CF$6*W11</f>
        <v>6.9695</v>
      </c>
      <c r="CF11" s="25">
        <f t="shared" si="26"/>
        <v>2.5038101</v>
      </c>
      <c r="CG11" s="19">
        <f t="shared" si="95"/>
        <v>9.473310099999999</v>
      </c>
      <c r="CH11" s="19"/>
      <c r="CJ11" s="19">
        <f>CK$6*W11</f>
        <v>1976.7079999999999</v>
      </c>
      <c r="CK11" s="25">
        <f t="shared" si="27"/>
        <v>710.1372343999999</v>
      </c>
      <c r="CL11" s="19">
        <f t="shared" si="28"/>
        <v>2686.8452343999998</v>
      </c>
      <c r="CM11" s="19">
        <v>4</v>
      </c>
      <c r="CO11" s="19">
        <f>CP$6*W11</f>
        <v>220.394</v>
      </c>
      <c r="CP11" s="25">
        <f t="shared" si="29"/>
        <v>79.1770892</v>
      </c>
      <c r="CQ11" s="19">
        <f t="shared" si="30"/>
        <v>299.5710892</v>
      </c>
      <c r="CR11" s="19"/>
      <c r="CT11" s="19">
        <f>CU$6*W11</f>
        <v>396.99850000000004</v>
      </c>
      <c r="CU11" s="25">
        <f t="shared" si="31"/>
        <v>142.6226923</v>
      </c>
      <c r="CV11" s="19">
        <f t="shared" si="32"/>
        <v>539.6211923000001</v>
      </c>
      <c r="CW11" s="19"/>
      <c r="CY11" s="19">
        <f>CZ$6*W11</f>
        <v>396.7355</v>
      </c>
      <c r="CZ11" s="25">
        <f t="shared" si="33"/>
        <v>142.5282089</v>
      </c>
      <c r="DA11" s="19">
        <f t="shared" si="34"/>
        <v>539.2637089</v>
      </c>
      <c r="DB11" s="19"/>
      <c r="DD11" s="19">
        <f>DE$6*W11</f>
        <v>1959.35</v>
      </c>
      <c r="DE11" s="25">
        <f t="shared" si="35"/>
        <v>703.90133</v>
      </c>
      <c r="DF11" s="19">
        <f t="shared" si="36"/>
        <v>2663.25133</v>
      </c>
      <c r="DG11" s="19">
        <v>4</v>
      </c>
      <c r="DI11" s="19">
        <f>DJ$6*W11</f>
        <v>3694.8869999999997</v>
      </c>
      <c r="DJ11" s="25">
        <f t="shared" si="37"/>
        <v>1327.3972866</v>
      </c>
      <c r="DK11" s="19">
        <f t="shared" si="38"/>
        <v>5022.284286599999</v>
      </c>
      <c r="DL11" s="19">
        <v>7</v>
      </c>
      <c r="DN11" s="19">
        <f>DO$6*W11</f>
        <v>1968.029</v>
      </c>
      <c r="DO11" s="25">
        <f t="shared" si="39"/>
        <v>707.0192822</v>
      </c>
      <c r="DP11" s="19">
        <f t="shared" si="40"/>
        <v>2675.0482822</v>
      </c>
      <c r="DQ11" s="19">
        <v>4</v>
      </c>
      <c r="DS11" s="19">
        <f>DT$6*W11</f>
        <v>3015.558</v>
      </c>
      <c r="DT11" s="25">
        <f t="shared" si="41"/>
        <v>1083.3466644</v>
      </c>
      <c r="DU11" s="19">
        <f t="shared" si="42"/>
        <v>4098.9046644</v>
      </c>
      <c r="DV11" s="19">
        <v>6</v>
      </c>
      <c r="DX11" s="19">
        <f>DY$6*W11</f>
        <v>3590.476</v>
      </c>
      <c r="DY11" s="25">
        <f t="shared" si="43"/>
        <v>1289.8873768</v>
      </c>
      <c r="DZ11" s="19">
        <f t="shared" si="44"/>
        <v>4880.3633768</v>
      </c>
      <c r="EA11" s="19">
        <v>7</v>
      </c>
      <c r="EC11" s="18">
        <f t="shared" si="96"/>
        <v>529527.882</v>
      </c>
      <c r="ED11" s="18">
        <f t="shared" si="45"/>
        <v>190234.20032759997</v>
      </c>
      <c r="EE11" s="18">
        <f t="shared" si="46"/>
        <v>719762.0823276</v>
      </c>
      <c r="EF11" s="18">
        <v>1038</v>
      </c>
      <c r="EG11" s="18"/>
      <c r="EH11" s="18">
        <f t="shared" si="97"/>
        <v>23789.665</v>
      </c>
      <c r="EI11" s="18">
        <f t="shared" si="47"/>
        <v>8546.495947</v>
      </c>
      <c r="EJ11" s="18">
        <f t="shared" si="48"/>
        <v>32336.160947</v>
      </c>
      <c r="EK11" s="18">
        <v>47</v>
      </c>
      <c r="EL11" s="18"/>
      <c r="EM11" s="18">
        <f t="shared" si="98"/>
        <v>55678.283500000005</v>
      </c>
      <c r="EN11" s="18">
        <f t="shared" si="49"/>
        <v>20002.5609553</v>
      </c>
      <c r="EO11" s="18">
        <f t="shared" si="50"/>
        <v>75680.8444553</v>
      </c>
      <c r="EP11" s="18">
        <v>109</v>
      </c>
      <c r="EQ11" s="18"/>
      <c r="ER11" s="18">
        <f t="shared" si="99"/>
        <v>4028.2395</v>
      </c>
      <c r="ES11" s="18">
        <f t="shared" si="51"/>
        <v>1447.1549961</v>
      </c>
      <c r="ET11" s="18">
        <f t="shared" si="52"/>
        <v>5475.3944961</v>
      </c>
      <c r="EU11" s="18">
        <v>8</v>
      </c>
      <c r="EV11" s="18"/>
      <c r="EW11" s="18">
        <f t="shared" si="100"/>
        <v>85391.629</v>
      </c>
      <c r="EX11" s="18">
        <f t="shared" si="53"/>
        <v>30677.1537622</v>
      </c>
      <c r="EY11" s="18">
        <f t="shared" si="54"/>
        <v>116068.7827622</v>
      </c>
      <c r="EZ11" s="18">
        <v>167</v>
      </c>
      <c r="FA11" s="18"/>
      <c r="FB11" s="18">
        <f t="shared" si="101"/>
        <v>1102.233</v>
      </c>
      <c r="FC11" s="18">
        <f t="shared" si="55"/>
        <v>395.97992940000006</v>
      </c>
      <c r="FD11" s="18">
        <f t="shared" si="56"/>
        <v>1498.2129294000001</v>
      </c>
      <c r="FE11" s="18">
        <v>2</v>
      </c>
      <c r="FF11" s="18"/>
      <c r="FG11" s="18">
        <f t="shared" si="102"/>
        <v>1662.1600000000003</v>
      </c>
      <c r="FH11" s="18">
        <f t="shared" si="57"/>
        <v>597.135088</v>
      </c>
      <c r="FI11" s="18">
        <f t="shared" si="58"/>
        <v>2259.2950880000003</v>
      </c>
      <c r="FJ11" s="18">
        <v>3</v>
      </c>
      <c r="FK11" s="18"/>
      <c r="FL11" s="18">
        <f t="shared" si="103"/>
        <v>67804.42450000001</v>
      </c>
      <c r="FM11" s="18">
        <f t="shared" si="59"/>
        <v>24358.907079099998</v>
      </c>
      <c r="FN11" s="18">
        <f t="shared" si="60"/>
        <v>92163.3315791</v>
      </c>
      <c r="FO11" s="18">
        <v>133</v>
      </c>
      <c r="FP11" s="18"/>
      <c r="FQ11" s="18">
        <f t="shared" si="104"/>
        <v>11629.991500000002</v>
      </c>
      <c r="FR11" s="18">
        <f t="shared" si="61"/>
        <v>4178.1031897</v>
      </c>
      <c r="FS11" s="18">
        <f t="shared" si="62"/>
        <v>15808.094689700003</v>
      </c>
      <c r="FT11" s="18">
        <v>23</v>
      </c>
      <c r="FU11" s="18"/>
      <c r="FV11" s="18">
        <f t="shared" si="105"/>
        <v>2071.9139999999998</v>
      </c>
      <c r="FW11" s="18">
        <f t="shared" si="63"/>
        <v>744.3402252</v>
      </c>
      <c r="FX11" s="18">
        <f t="shared" si="64"/>
        <v>2816.2542252</v>
      </c>
      <c r="FY11" s="18">
        <v>4</v>
      </c>
      <c r="FZ11" s="18"/>
      <c r="GA11" s="18">
        <f t="shared" si="106"/>
        <v>24105.1335</v>
      </c>
      <c r="GB11" s="18">
        <f t="shared" si="65"/>
        <v>8659.8287853</v>
      </c>
      <c r="GC11" s="18">
        <f t="shared" si="66"/>
        <v>32764.9622853</v>
      </c>
      <c r="GD11" s="18">
        <v>47</v>
      </c>
      <c r="GE11" s="18"/>
      <c r="GF11" s="18">
        <f t="shared" si="107"/>
        <v>11659.841999999999</v>
      </c>
      <c r="GG11" s="18">
        <f t="shared" si="67"/>
        <v>4188.827055600001</v>
      </c>
      <c r="GH11" s="18">
        <f t="shared" si="68"/>
        <v>15848.6690556</v>
      </c>
      <c r="GI11" s="18">
        <v>23</v>
      </c>
      <c r="GJ11" s="18"/>
      <c r="GK11" s="18">
        <f t="shared" si="108"/>
        <v>16667.7565</v>
      </c>
      <c r="GL11" s="18">
        <f t="shared" si="69"/>
        <v>5987.932716699999</v>
      </c>
      <c r="GM11" s="18">
        <f t="shared" si="70"/>
        <v>22655.689216699997</v>
      </c>
      <c r="GN11" s="18">
        <v>33</v>
      </c>
      <c r="GO11" s="18"/>
      <c r="GP11" s="18">
        <f t="shared" si="109"/>
        <v>31333.6885</v>
      </c>
      <c r="GQ11" s="18">
        <f t="shared" si="71"/>
        <v>11256.705034300001</v>
      </c>
      <c r="GR11" s="18">
        <f t="shared" si="72"/>
        <v>42590.393534300005</v>
      </c>
      <c r="GS11" s="18">
        <v>61</v>
      </c>
      <c r="GT11" s="18"/>
      <c r="GU11" s="18">
        <f t="shared" si="110"/>
        <v>24142.4795</v>
      </c>
      <c r="GV11" s="18">
        <f t="shared" si="73"/>
        <v>8673.245428100001</v>
      </c>
      <c r="GW11" s="18">
        <f t="shared" si="74"/>
        <v>32815.724928100004</v>
      </c>
      <c r="GX11" s="18">
        <v>47</v>
      </c>
      <c r="GY11" s="18"/>
      <c r="GZ11" s="18">
        <f t="shared" si="111"/>
        <v>14.991</v>
      </c>
      <c r="HA11" s="18">
        <f t="shared" si="75"/>
        <v>5.3855538</v>
      </c>
      <c r="HB11" s="18">
        <f t="shared" si="76"/>
        <v>20.3765538</v>
      </c>
      <c r="HC11" s="18"/>
      <c r="HD11" s="18"/>
      <c r="HE11" s="18">
        <f t="shared" si="112"/>
        <v>132.289</v>
      </c>
      <c r="HF11" s="18">
        <f t="shared" si="77"/>
        <v>47.5251502</v>
      </c>
      <c r="HG11" s="18">
        <f t="shared" si="78"/>
        <v>179.81415019999997</v>
      </c>
      <c r="HH11" s="18"/>
      <c r="HI11" s="18"/>
      <c r="HJ11" s="18">
        <f t="shared" si="113"/>
        <v>1544.0729999999999</v>
      </c>
      <c r="HK11" s="18">
        <f t="shared" si="79"/>
        <v>554.7120414</v>
      </c>
      <c r="HL11" s="18">
        <f t="shared" si="80"/>
        <v>2098.7850414</v>
      </c>
      <c r="HM11" s="18">
        <v>3</v>
      </c>
      <c r="HN11" s="18"/>
      <c r="HO11" s="18">
        <f t="shared" si="114"/>
        <v>6695.059499999999</v>
      </c>
      <c r="HP11" s="18">
        <f t="shared" si="81"/>
        <v>2405.2166721</v>
      </c>
      <c r="HQ11" s="18">
        <f t="shared" si="82"/>
        <v>9100.276172099999</v>
      </c>
      <c r="HR11" s="18">
        <v>13</v>
      </c>
      <c r="HS11" s="18"/>
      <c r="HT11" s="18">
        <f t="shared" si="115"/>
        <v>1763.5465000000002</v>
      </c>
      <c r="HU11" s="18">
        <f t="shared" si="83"/>
        <v>633.5584387</v>
      </c>
      <c r="HV11" s="18">
        <f t="shared" si="84"/>
        <v>2397.1049387000003</v>
      </c>
      <c r="HW11" s="18">
        <v>3</v>
      </c>
      <c r="HX11" s="18"/>
      <c r="HY11" s="18">
        <f t="shared" si="116"/>
        <v>37207.7935</v>
      </c>
      <c r="HZ11" s="18">
        <f t="shared" si="85"/>
        <v>13366.991773299998</v>
      </c>
      <c r="IA11" s="18">
        <f t="shared" si="86"/>
        <v>50574.785273299996</v>
      </c>
      <c r="IB11" s="18">
        <v>73</v>
      </c>
      <c r="IC11" s="18"/>
      <c r="ID11" s="18">
        <f t="shared" si="117"/>
        <v>234422.68300000002</v>
      </c>
      <c r="IE11" s="18">
        <f t="shared" si="87"/>
        <v>84216.92823940002</v>
      </c>
      <c r="IF11" s="18">
        <f t="shared" si="88"/>
        <v>318639.61123940005</v>
      </c>
      <c r="IG11" s="18">
        <v>460</v>
      </c>
      <c r="IH11" s="18"/>
      <c r="II11" s="18">
        <f t="shared" si="118"/>
        <v>9801.484</v>
      </c>
      <c r="IJ11" s="18">
        <f t="shared" si="89"/>
        <v>3521.2073512</v>
      </c>
      <c r="IK11" s="18">
        <f t="shared" si="90"/>
        <v>13322.691351200001</v>
      </c>
      <c r="IL11" s="18">
        <v>19</v>
      </c>
      <c r="IM11" s="18"/>
      <c r="IN11" s="25"/>
      <c r="IO11" s="18"/>
      <c r="IP11" s="18"/>
      <c r="IQ11" s="18"/>
      <c r="IR11" s="18"/>
      <c r="IS11" s="18"/>
      <c r="IT11" s="18"/>
      <c r="IU11" s="18"/>
      <c r="IV11" s="18"/>
    </row>
    <row r="12" spans="1:256" ht="12.75">
      <c r="A12" s="2">
        <v>40452</v>
      </c>
      <c r="D12" s="19">
        <v>859447</v>
      </c>
      <c r="E12" s="19">
        <f t="shared" si="0"/>
        <v>859447</v>
      </c>
      <c r="F12" s="19">
        <f t="shared" si="91"/>
        <v>8621</v>
      </c>
      <c r="H12" s="19"/>
      <c r="I12" s="19"/>
      <c r="J12" s="19"/>
      <c r="K12" s="19"/>
      <c r="N12" s="19">
        <v>337400</v>
      </c>
      <c r="O12" s="19">
        <f t="shared" si="1"/>
        <v>337400</v>
      </c>
      <c r="P12" s="19">
        <v>5014</v>
      </c>
      <c r="S12" s="19">
        <v>73300</v>
      </c>
      <c r="T12" s="19">
        <f t="shared" si="2"/>
        <v>73300</v>
      </c>
      <c r="U12" s="19">
        <v>1033</v>
      </c>
      <c r="W12" s="19"/>
      <c r="X12" s="19">
        <v>448747</v>
      </c>
      <c r="Y12" s="19">
        <f t="shared" si="3"/>
        <v>448747</v>
      </c>
      <c r="Z12" s="19">
        <f t="shared" si="92"/>
        <v>2574</v>
      </c>
      <c r="AA12" s="19"/>
      <c r="AB12" s="19"/>
      <c r="AC12" s="19">
        <f t="shared" si="4"/>
        <v>45326.22923139999</v>
      </c>
      <c r="AD12" s="19">
        <f t="shared" si="5"/>
        <v>45326.22923139999</v>
      </c>
      <c r="AE12" s="19">
        <f t="shared" si="93"/>
        <v>258</v>
      </c>
      <c r="AF12" s="19"/>
      <c r="AH12" s="18">
        <f t="shared" si="6"/>
        <v>403420.90539270005</v>
      </c>
      <c r="AI12" s="18">
        <f t="shared" si="7"/>
        <v>403420.90539270005</v>
      </c>
      <c r="AJ12" s="18">
        <f t="shared" si="94"/>
        <v>2316</v>
      </c>
      <c r="AL12" s="19"/>
      <c r="AM12" s="25">
        <f t="shared" si="8"/>
        <v>4899.4197460000005</v>
      </c>
      <c r="AN12" s="19">
        <f t="shared" si="9"/>
        <v>4899.4197460000005</v>
      </c>
      <c r="AO12" s="19">
        <v>28</v>
      </c>
      <c r="AP12" s="19"/>
      <c r="AQ12" s="19"/>
      <c r="AR12" s="25">
        <f t="shared" si="10"/>
        <v>10203.0259149</v>
      </c>
      <c r="AS12" s="19">
        <f t="shared" si="11"/>
        <v>10203.0259149</v>
      </c>
      <c r="AT12" s="19">
        <v>59</v>
      </c>
      <c r="AU12" s="19"/>
      <c r="AV12" s="19"/>
      <c r="AW12" s="25">
        <f t="shared" si="12"/>
        <v>606.6161946</v>
      </c>
      <c r="AX12" s="19">
        <f t="shared" si="13"/>
        <v>606.6161946</v>
      </c>
      <c r="AY12" s="19">
        <v>4</v>
      </c>
      <c r="AZ12" s="19"/>
      <c r="BA12" s="19"/>
      <c r="BB12" s="25">
        <f t="shared" si="14"/>
        <v>103.21181</v>
      </c>
      <c r="BC12" s="19">
        <f t="shared" si="15"/>
        <v>103.21181</v>
      </c>
      <c r="BD12" s="19"/>
      <c r="BE12" s="19"/>
      <c r="BF12" s="19"/>
      <c r="BG12" s="25">
        <f t="shared" si="16"/>
        <v>20483.505562</v>
      </c>
      <c r="BH12" s="19">
        <f t="shared" si="17"/>
        <v>20483.505562</v>
      </c>
      <c r="BI12" s="19">
        <v>118</v>
      </c>
      <c r="BJ12" s="19"/>
      <c r="BK12" s="19"/>
      <c r="BL12" s="25">
        <f t="shared" si="18"/>
        <v>242.0092571</v>
      </c>
      <c r="BM12" s="19">
        <f t="shared" si="19"/>
        <v>242.0092571</v>
      </c>
      <c r="BN12" s="19"/>
      <c r="BO12" s="19"/>
      <c r="BP12" s="19"/>
      <c r="BQ12" s="25">
        <f t="shared" si="20"/>
        <v>828.7908343</v>
      </c>
      <c r="BR12" s="19">
        <f t="shared" si="21"/>
        <v>828.7908343</v>
      </c>
      <c r="BS12" s="19">
        <v>5</v>
      </c>
      <c r="BT12" s="19"/>
      <c r="BU12" s="19"/>
      <c r="BV12" s="25">
        <f t="shared" si="22"/>
        <v>34.5983937</v>
      </c>
      <c r="BW12" s="19">
        <f t="shared" si="23"/>
        <v>34.5983937</v>
      </c>
      <c r="BX12" s="19"/>
      <c r="BZ12" s="19"/>
      <c r="CA12" s="25">
        <f t="shared" si="24"/>
        <v>2046.6004429</v>
      </c>
      <c r="CB12" s="19">
        <f t="shared" si="25"/>
        <v>2046.6004429</v>
      </c>
      <c r="CC12" s="19">
        <v>12</v>
      </c>
      <c r="CE12" s="19"/>
      <c r="CF12" s="25">
        <f t="shared" si="26"/>
        <v>2.3783591</v>
      </c>
      <c r="CG12" s="19">
        <f t="shared" si="95"/>
        <v>2.3783591</v>
      </c>
      <c r="CH12" s="19"/>
      <c r="CJ12" s="19"/>
      <c r="CK12" s="25">
        <f t="shared" si="27"/>
        <v>674.5564903999999</v>
      </c>
      <c r="CL12" s="19">
        <f t="shared" si="28"/>
        <v>674.5564903999999</v>
      </c>
      <c r="CM12" s="19">
        <v>4</v>
      </c>
      <c r="CO12" s="19"/>
      <c r="CP12" s="25">
        <f t="shared" si="29"/>
        <v>75.2099972</v>
      </c>
      <c r="CQ12" s="19">
        <f t="shared" si="30"/>
        <v>75.2099972</v>
      </c>
      <c r="CR12" s="19"/>
      <c r="CT12" s="19"/>
      <c r="CU12" s="25">
        <f t="shared" si="31"/>
        <v>135.4767193</v>
      </c>
      <c r="CV12" s="19">
        <f t="shared" si="32"/>
        <v>135.4767193</v>
      </c>
      <c r="CW12" s="19"/>
      <c r="CY12" s="19"/>
      <c r="CZ12" s="25">
        <f t="shared" si="33"/>
        <v>135.3869699</v>
      </c>
      <c r="DA12" s="19">
        <f t="shared" si="34"/>
        <v>135.3869699</v>
      </c>
      <c r="DB12" s="19"/>
      <c r="DD12" s="19"/>
      <c r="DE12" s="25">
        <f t="shared" si="35"/>
        <v>668.63303</v>
      </c>
      <c r="DF12" s="19">
        <f t="shared" si="36"/>
        <v>668.63303</v>
      </c>
      <c r="DG12" s="19">
        <v>4</v>
      </c>
      <c r="DI12" s="19"/>
      <c r="DJ12" s="25">
        <f t="shared" si="37"/>
        <v>1260.8893206</v>
      </c>
      <c r="DK12" s="19">
        <f t="shared" si="38"/>
        <v>1260.8893206</v>
      </c>
      <c r="DL12" s="19">
        <v>7</v>
      </c>
      <c r="DN12" s="19"/>
      <c r="DO12" s="25">
        <f t="shared" si="39"/>
        <v>671.5947602</v>
      </c>
      <c r="DP12" s="19">
        <f t="shared" si="40"/>
        <v>671.5947602</v>
      </c>
      <c r="DQ12" s="19">
        <v>4</v>
      </c>
      <c r="DS12" s="19"/>
      <c r="DT12" s="25">
        <f t="shared" si="41"/>
        <v>1029.0666204</v>
      </c>
      <c r="DU12" s="19">
        <f t="shared" si="42"/>
        <v>1029.0666204</v>
      </c>
      <c r="DV12" s="19">
        <v>6</v>
      </c>
      <c r="DX12" s="19"/>
      <c r="DY12" s="25">
        <f t="shared" si="43"/>
        <v>1225.2588088</v>
      </c>
      <c r="DZ12" s="19">
        <f t="shared" si="44"/>
        <v>1225.2588088</v>
      </c>
      <c r="EA12" s="19">
        <v>7</v>
      </c>
      <c r="EC12" s="18"/>
      <c r="ED12" s="18">
        <f t="shared" si="45"/>
        <v>180702.6984516</v>
      </c>
      <c r="EE12" s="18">
        <f t="shared" si="46"/>
        <v>180702.6984516</v>
      </c>
      <c r="EF12" s="18">
        <v>1038</v>
      </c>
      <c r="EG12" s="18"/>
      <c r="EH12" s="18"/>
      <c r="EI12" s="18">
        <f t="shared" si="47"/>
        <v>8118.281977000001</v>
      </c>
      <c r="EJ12" s="18">
        <f t="shared" si="48"/>
        <v>8118.281977000001</v>
      </c>
      <c r="EK12" s="18">
        <v>47</v>
      </c>
      <c r="EL12" s="18"/>
      <c r="EM12" s="18"/>
      <c r="EN12" s="18">
        <f t="shared" si="49"/>
        <v>19000.3518523</v>
      </c>
      <c r="EO12" s="18">
        <f t="shared" si="50"/>
        <v>19000.3518523</v>
      </c>
      <c r="EP12" s="18">
        <v>109</v>
      </c>
      <c r="EQ12" s="18"/>
      <c r="ER12" s="18"/>
      <c r="ES12" s="18">
        <f t="shared" si="51"/>
        <v>1374.6466850999998</v>
      </c>
      <c r="ET12" s="18">
        <f t="shared" si="52"/>
        <v>1374.6466850999998</v>
      </c>
      <c r="EU12" s="18">
        <v>8</v>
      </c>
      <c r="EV12" s="18"/>
      <c r="EW12" s="18"/>
      <c r="EX12" s="18">
        <f t="shared" si="53"/>
        <v>29140.104440200004</v>
      </c>
      <c r="EY12" s="18">
        <f t="shared" si="54"/>
        <v>29140.104440200004</v>
      </c>
      <c r="EZ12" s="18">
        <v>167</v>
      </c>
      <c r="FA12" s="18"/>
      <c r="FB12" s="18"/>
      <c r="FC12" s="18">
        <f t="shared" si="55"/>
        <v>376.1397354</v>
      </c>
      <c r="FD12" s="18">
        <f t="shared" si="56"/>
        <v>376.1397354</v>
      </c>
      <c r="FE12" s="18">
        <v>2</v>
      </c>
      <c r="FF12" s="18"/>
      <c r="FG12" s="18"/>
      <c r="FH12" s="18">
        <f t="shared" si="57"/>
        <v>567.216208</v>
      </c>
      <c r="FI12" s="18">
        <f t="shared" si="58"/>
        <v>567.216208</v>
      </c>
      <c r="FJ12" s="18">
        <v>3</v>
      </c>
      <c r="FK12" s="18"/>
      <c r="FL12" s="18"/>
      <c r="FM12" s="18">
        <f t="shared" si="59"/>
        <v>23138.4274381</v>
      </c>
      <c r="FN12" s="18">
        <f t="shared" si="60"/>
        <v>23138.4274381</v>
      </c>
      <c r="FO12" s="18">
        <v>133</v>
      </c>
      <c r="FP12" s="18"/>
      <c r="FQ12" s="18"/>
      <c r="FR12" s="18">
        <f t="shared" si="61"/>
        <v>3968.7633427</v>
      </c>
      <c r="FS12" s="18">
        <f t="shared" si="62"/>
        <v>3968.7633427</v>
      </c>
      <c r="FT12" s="18">
        <v>23</v>
      </c>
      <c r="FU12" s="18"/>
      <c r="FV12" s="18"/>
      <c r="FW12" s="18">
        <f t="shared" si="63"/>
        <v>707.0457732</v>
      </c>
      <c r="FX12" s="18">
        <f t="shared" si="64"/>
        <v>707.0457732</v>
      </c>
      <c r="FY12" s="18">
        <v>4</v>
      </c>
      <c r="FZ12" s="18"/>
      <c r="GA12" s="18"/>
      <c r="GB12" s="18">
        <f t="shared" si="65"/>
        <v>8225.9363823</v>
      </c>
      <c r="GC12" s="18">
        <f t="shared" si="66"/>
        <v>8225.9363823</v>
      </c>
      <c r="GD12" s="18">
        <v>47</v>
      </c>
      <c r="GE12" s="18"/>
      <c r="GF12" s="18"/>
      <c r="GG12" s="18">
        <f t="shared" si="67"/>
        <v>3978.9498996</v>
      </c>
      <c r="GH12" s="18">
        <f t="shared" si="68"/>
        <v>3978.9498996</v>
      </c>
      <c r="GI12" s="18">
        <v>23</v>
      </c>
      <c r="GJ12" s="18"/>
      <c r="GK12" s="18"/>
      <c r="GL12" s="18">
        <f t="shared" si="69"/>
        <v>5687.913099699999</v>
      </c>
      <c r="GM12" s="18">
        <f t="shared" si="70"/>
        <v>5687.913099699999</v>
      </c>
      <c r="GN12" s="18">
        <v>33</v>
      </c>
      <c r="GO12" s="18"/>
      <c r="GP12" s="18"/>
      <c r="GQ12" s="18">
        <f t="shared" si="71"/>
        <v>10692.6986413</v>
      </c>
      <c r="GR12" s="18">
        <f t="shared" si="72"/>
        <v>10692.6986413</v>
      </c>
      <c r="GS12" s="18">
        <v>61</v>
      </c>
      <c r="GT12" s="18"/>
      <c r="GU12" s="18"/>
      <c r="GV12" s="18">
        <f t="shared" si="73"/>
        <v>8238.680797100002</v>
      </c>
      <c r="GW12" s="18">
        <f t="shared" si="74"/>
        <v>8238.680797100002</v>
      </c>
      <c r="GX12" s="18">
        <v>47</v>
      </c>
      <c r="GY12" s="18"/>
      <c r="GZ12" s="18"/>
      <c r="HA12" s="18">
        <f t="shared" si="75"/>
        <v>5.1157158</v>
      </c>
      <c r="HB12" s="18">
        <f t="shared" si="76"/>
        <v>5.1157158</v>
      </c>
      <c r="HC12" s="18"/>
      <c r="HD12" s="18"/>
      <c r="HE12" s="18"/>
      <c r="HF12" s="18">
        <f t="shared" si="77"/>
        <v>45.1439482</v>
      </c>
      <c r="HG12" s="18">
        <f t="shared" si="78"/>
        <v>45.1439482</v>
      </c>
      <c r="HH12" s="18"/>
      <c r="HI12" s="18"/>
      <c r="HJ12" s="18"/>
      <c r="HK12" s="18">
        <f t="shared" si="79"/>
        <v>526.9187274</v>
      </c>
      <c r="HL12" s="18">
        <f t="shared" si="80"/>
        <v>526.9187274</v>
      </c>
      <c r="HM12" s="18">
        <v>3</v>
      </c>
      <c r="HN12" s="18"/>
      <c r="HO12" s="18"/>
      <c r="HP12" s="18">
        <f t="shared" si="81"/>
        <v>2284.7056011</v>
      </c>
      <c r="HQ12" s="18">
        <f t="shared" si="82"/>
        <v>2284.7056011</v>
      </c>
      <c r="HR12" s="18">
        <v>13</v>
      </c>
      <c r="HS12" s="18"/>
      <c r="HT12" s="18"/>
      <c r="HU12" s="18">
        <f t="shared" si="83"/>
        <v>601.8146017</v>
      </c>
      <c r="HV12" s="18">
        <f t="shared" si="84"/>
        <v>601.8146017</v>
      </c>
      <c r="HW12" s="18">
        <v>3</v>
      </c>
      <c r="HX12" s="18"/>
      <c r="HY12" s="18"/>
      <c r="HZ12" s="18">
        <f t="shared" si="85"/>
        <v>12697.2514903</v>
      </c>
      <c r="IA12" s="18">
        <f t="shared" si="86"/>
        <v>12697.2514903</v>
      </c>
      <c r="IB12" s="18">
        <v>73</v>
      </c>
      <c r="IC12" s="18"/>
      <c r="ID12" s="18"/>
      <c r="IE12" s="18">
        <f t="shared" si="87"/>
        <v>79997.3199454</v>
      </c>
      <c r="IF12" s="18">
        <f t="shared" si="88"/>
        <v>79997.3199454</v>
      </c>
      <c r="IG12" s="18">
        <v>460</v>
      </c>
      <c r="IH12" s="18"/>
      <c r="II12" s="18"/>
      <c r="IJ12" s="18">
        <f t="shared" si="89"/>
        <v>3344.7806391999998</v>
      </c>
      <c r="IK12" s="18">
        <f t="shared" si="90"/>
        <v>3344.7806391999998</v>
      </c>
      <c r="IL12" s="18">
        <v>19</v>
      </c>
      <c r="IM12" s="18"/>
      <c r="IN12" s="25"/>
      <c r="IO12" s="18"/>
      <c r="IP12" s="18"/>
      <c r="IQ12" s="18"/>
      <c r="IR12" s="18"/>
      <c r="IS12" s="18"/>
      <c r="IT12" s="18"/>
      <c r="IU12" s="18"/>
      <c r="IV12" s="18"/>
    </row>
    <row r="13" spans="1:256" ht="12.75">
      <c r="A13" s="2">
        <v>40634</v>
      </c>
      <c r="C13" s="19">
        <v>6760000</v>
      </c>
      <c r="D13" s="19">
        <v>859447</v>
      </c>
      <c r="E13" s="19">
        <f t="shared" si="0"/>
        <v>7619447</v>
      </c>
      <c r="F13" s="19">
        <f t="shared" si="91"/>
        <v>8622</v>
      </c>
      <c r="H13" s="19"/>
      <c r="I13" s="19"/>
      <c r="J13" s="19"/>
      <c r="K13" s="19"/>
      <c r="M13" s="19">
        <v>5400000</v>
      </c>
      <c r="N13" s="19">
        <v>337400</v>
      </c>
      <c r="O13" s="19">
        <f t="shared" si="1"/>
        <v>5737400</v>
      </c>
      <c r="P13" s="19">
        <v>5014</v>
      </c>
      <c r="S13" s="19">
        <v>73300</v>
      </c>
      <c r="T13" s="19">
        <f t="shared" si="2"/>
        <v>73300</v>
      </c>
      <c r="U13" s="19">
        <v>1034</v>
      </c>
      <c r="W13" s="19">
        <v>1360000</v>
      </c>
      <c r="X13" s="19">
        <v>448747</v>
      </c>
      <c r="Y13" s="19">
        <f t="shared" si="3"/>
        <v>1808747</v>
      </c>
      <c r="Z13" s="19">
        <f t="shared" si="92"/>
        <v>2574</v>
      </c>
      <c r="AA13" s="19"/>
      <c r="AB13" s="19">
        <f>AL13+AQ13+AV13+BA13+BF13+BK13+BP13+BU13+BZ13+CE13+CJ13+CO13+CT13+CY13+DD13+DI13+DN13+DS13+DX13</f>
        <v>137368.432</v>
      </c>
      <c r="AC13" s="19">
        <f t="shared" si="4"/>
        <v>45326.22923139999</v>
      </c>
      <c r="AD13" s="19">
        <f t="shared" si="5"/>
        <v>182694.66123139998</v>
      </c>
      <c r="AE13" s="19">
        <f t="shared" si="93"/>
        <v>258</v>
      </c>
      <c r="AF13" s="19"/>
      <c r="AG13" s="18">
        <f>EC13+EH13+EM13+ER13+EW13+FB13+FG13+FL13+FQ13+FV13+GA13+GF13+GK13+GP13+GU13+GZ13+HE13+HJ13+HO13+HT13+HY13+ID13+II13+IN13</f>
        <v>1222631.9759999998</v>
      </c>
      <c r="AH13" s="18">
        <f t="shared" si="6"/>
        <v>403420.90539270005</v>
      </c>
      <c r="AI13" s="18">
        <f t="shared" si="7"/>
        <v>1626052.8813927</v>
      </c>
      <c r="AJ13" s="18">
        <f t="shared" si="94"/>
        <v>2316</v>
      </c>
      <c r="AL13" s="19">
        <f>AM$6*W13</f>
        <v>14848.480000000001</v>
      </c>
      <c r="AM13" s="25">
        <f t="shared" si="8"/>
        <v>4899.4197460000005</v>
      </c>
      <c r="AN13" s="19">
        <f t="shared" si="9"/>
        <v>19747.899746000003</v>
      </c>
      <c r="AO13" s="19">
        <v>28</v>
      </c>
      <c r="AP13" s="19"/>
      <c r="AQ13" s="19">
        <f>W13*AR$6</f>
        <v>30921.911999999997</v>
      </c>
      <c r="AR13" s="25">
        <f t="shared" si="10"/>
        <v>10203.0259149</v>
      </c>
      <c r="AS13" s="19">
        <f t="shared" si="11"/>
        <v>41124.937914899994</v>
      </c>
      <c r="AT13" s="19">
        <v>59</v>
      </c>
      <c r="AU13" s="19"/>
      <c r="AV13" s="19">
        <f>AW$6*W13</f>
        <v>1838.448</v>
      </c>
      <c r="AW13" s="25">
        <f t="shared" si="12"/>
        <v>606.6161946</v>
      </c>
      <c r="AX13" s="19">
        <f t="shared" si="13"/>
        <v>2445.0641946</v>
      </c>
      <c r="AY13" s="19">
        <v>4</v>
      </c>
      <c r="AZ13" s="19"/>
      <c r="BA13" s="19">
        <f>+BB$6*W13</f>
        <v>312.8</v>
      </c>
      <c r="BB13" s="25">
        <f t="shared" si="14"/>
        <v>103.21181</v>
      </c>
      <c r="BC13" s="19">
        <f t="shared" si="15"/>
        <v>416.01181</v>
      </c>
      <c r="BD13" s="19"/>
      <c r="BE13" s="19"/>
      <c r="BF13" s="19">
        <f>BG$6*W13</f>
        <v>62078.56</v>
      </c>
      <c r="BG13" s="25">
        <f t="shared" si="16"/>
        <v>20483.505562</v>
      </c>
      <c r="BH13" s="19">
        <f t="shared" si="17"/>
        <v>82562.065562</v>
      </c>
      <c r="BI13" s="19">
        <v>118</v>
      </c>
      <c r="BJ13" s="19"/>
      <c r="BK13" s="19">
        <f>BL$6*W13</f>
        <v>733.4480000000001</v>
      </c>
      <c r="BL13" s="25">
        <f t="shared" si="18"/>
        <v>242.0092571</v>
      </c>
      <c r="BM13" s="19">
        <f t="shared" si="19"/>
        <v>975.4572571000001</v>
      </c>
      <c r="BN13" s="19"/>
      <c r="BO13" s="19"/>
      <c r="BP13" s="19">
        <f>+BQ$6*W13</f>
        <v>2511.784</v>
      </c>
      <c r="BQ13" s="25">
        <f t="shared" si="20"/>
        <v>828.7908343</v>
      </c>
      <c r="BR13" s="19">
        <f t="shared" si="21"/>
        <v>3340.5748343</v>
      </c>
      <c r="BS13" s="19">
        <v>5</v>
      </c>
      <c r="BT13" s="19"/>
      <c r="BU13" s="19">
        <f>BV$6*W13</f>
        <v>104.85600000000001</v>
      </c>
      <c r="BV13" s="25">
        <f t="shared" si="22"/>
        <v>34.5983937</v>
      </c>
      <c r="BW13" s="19">
        <f t="shared" si="23"/>
        <v>139.45439370000003</v>
      </c>
      <c r="BX13" s="19"/>
      <c r="BZ13" s="19">
        <f>CA$6*W13</f>
        <v>6202.552</v>
      </c>
      <c r="CA13" s="25">
        <f t="shared" si="24"/>
        <v>2046.6004429</v>
      </c>
      <c r="CB13" s="19">
        <f t="shared" si="25"/>
        <v>8249.1524429</v>
      </c>
      <c r="CC13" s="19">
        <v>12</v>
      </c>
      <c r="CE13" s="19">
        <f>CF$6*W13</f>
        <v>7.208</v>
      </c>
      <c r="CF13" s="25">
        <f t="shared" si="26"/>
        <v>2.3783591</v>
      </c>
      <c r="CG13" s="19">
        <f t="shared" si="95"/>
        <v>9.5863591</v>
      </c>
      <c r="CH13" s="19"/>
      <c r="CJ13" s="19">
        <f>CK$6*W13</f>
        <v>2044.3519999999999</v>
      </c>
      <c r="CK13" s="25">
        <f t="shared" si="27"/>
        <v>674.5564903999999</v>
      </c>
      <c r="CL13" s="19">
        <f t="shared" si="28"/>
        <v>2718.9084903999997</v>
      </c>
      <c r="CM13" s="19">
        <v>4</v>
      </c>
      <c r="CO13" s="19">
        <f>CP$6*W13</f>
        <v>227.936</v>
      </c>
      <c r="CP13" s="25">
        <f t="shared" si="29"/>
        <v>75.2099972</v>
      </c>
      <c r="CQ13" s="19">
        <f t="shared" si="30"/>
        <v>303.1459972</v>
      </c>
      <c r="CR13" s="19"/>
      <c r="CT13" s="19">
        <f>CU$6*W13</f>
        <v>410.584</v>
      </c>
      <c r="CU13" s="25">
        <f t="shared" si="31"/>
        <v>135.4767193</v>
      </c>
      <c r="CV13" s="19">
        <f t="shared" si="32"/>
        <v>546.0607193000001</v>
      </c>
      <c r="CW13" s="19"/>
      <c r="CY13" s="19">
        <f>CZ$6*W13</f>
        <v>410.312</v>
      </c>
      <c r="CZ13" s="25">
        <f t="shared" si="33"/>
        <v>135.3869699</v>
      </c>
      <c r="DA13" s="19">
        <f t="shared" si="34"/>
        <v>545.6989699000001</v>
      </c>
      <c r="DB13" s="19"/>
      <c r="DD13" s="19">
        <f>DE$6*W13</f>
        <v>2026.4</v>
      </c>
      <c r="DE13" s="25">
        <f t="shared" si="35"/>
        <v>668.63303</v>
      </c>
      <c r="DF13" s="19">
        <f t="shared" si="36"/>
        <v>2695.03303</v>
      </c>
      <c r="DG13" s="19">
        <v>4</v>
      </c>
      <c r="DI13" s="19">
        <f>DJ$6*W13</f>
        <v>3821.328</v>
      </c>
      <c r="DJ13" s="25">
        <f t="shared" si="37"/>
        <v>1260.8893206</v>
      </c>
      <c r="DK13" s="19">
        <f t="shared" si="38"/>
        <v>5082.2173206</v>
      </c>
      <c r="DL13" s="19">
        <v>7</v>
      </c>
      <c r="DN13" s="19">
        <f>DO$6*W13</f>
        <v>2035.376</v>
      </c>
      <c r="DO13" s="25">
        <f t="shared" si="39"/>
        <v>671.5947602</v>
      </c>
      <c r="DP13" s="19">
        <f t="shared" si="40"/>
        <v>2706.9707602</v>
      </c>
      <c r="DQ13" s="19">
        <v>4</v>
      </c>
      <c r="DS13" s="19">
        <f>DT$6*W13</f>
        <v>3118.752</v>
      </c>
      <c r="DT13" s="25">
        <f t="shared" si="41"/>
        <v>1029.0666204</v>
      </c>
      <c r="DU13" s="19">
        <f t="shared" si="42"/>
        <v>4147.818620399999</v>
      </c>
      <c r="DV13" s="19">
        <v>6</v>
      </c>
      <c r="DX13" s="19">
        <f>DY$6*W13</f>
        <v>3713.344</v>
      </c>
      <c r="DY13" s="25">
        <f t="shared" si="43"/>
        <v>1225.2588088</v>
      </c>
      <c r="DZ13" s="19">
        <f t="shared" si="44"/>
        <v>4938.6028088</v>
      </c>
      <c r="EA13" s="19">
        <v>7</v>
      </c>
      <c r="EC13" s="18">
        <f t="shared" si="96"/>
        <v>547648.608</v>
      </c>
      <c r="ED13" s="18">
        <f t="shared" si="45"/>
        <v>180702.6984516</v>
      </c>
      <c r="EE13" s="18">
        <f t="shared" si="46"/>
        <v>728351.3064516</v>
      </c>
      <c r="EF13" s="18">
        <v>1038</v>
      </c>
      <c r="EG13" s="18"/>
      <c r="EH13" s="18">
        <f t="shared" si="97"/>
        <v>24603.76</v>
      </c>
      <c r="EI13" s="18">
        <f t="shared" si="47"/>
        <v>8118.281977000001</v>
      </c>
      <c r="EJ13" s="18">
        <f t="shared" si="48"/>
        <v>32722.041977</v>
      </c>
      <c r="EK13" s="18">
        <v>47</v>
      </c>
      <c r="EL13" s="18"/>
      <c r="EM13" s="18">
        <f t="shared" si="98"/>
        <v>57583.624</v>
      </c>
      <c r="EN13" s="18">
        <f t="shared" si="49"/>
        <v>19000.3518523</v>
      </c>
      <c r="EO13" s="18">
        <f t="shared" si="50"/>
        <v>76583.9758523</v>
      </c>
      <c r="EP13" s="18">
        <v>109</v>
      </c>
      <c r="EQ13" s="18"/>
      <c r="ER13" s="18">
        <f t="shared" si="99"/>
        <v>4166.088</v>
      </c>
      <c r="ES13" s="18">
        <f t="shared" si="51"/>
        <v>1374.6466850999998</v>
      </c>
      <c r="ET13" s="18">
        <f t="shared" si="52"/>
        <v>5540.734685099999</v>
      </c>
      <c r="EU13" s="18">
        <v>8</v>
      </c>
      <c r="EV13" s="18"/>
      <c r="EW13" s="18">
        <f t="shared" si="100"/>
        <v>88313.776</v>
      </c>
      <c r="EX13" s="18">
        <f t="shared" si="53"/>
        <v>29140.104440200004</v>
      </c>
      <c r="EY13" s="18">
        <f t="shared" si="54"/>
        <v>117453.88044020001</v>
      </c>
      <c r="EZ13" s="18">
        <v>167</v>
      </c>
      <c r="FA13" s="18"/>
      <c r="FB13" s="18">
        <f t="shared" si="101"/>
        <v>1139.9520000000002</v>
      </c>
      <c r="FC13" s="18">
        <f t="shared" si="55"/>
        <v>376.1397354</v>
      </c>
      <c r="FD13" s="18">
        <f t="shared" si="56"/>
        <v>1516.0917354000003</v>
      </c>
      <c r="FE13" s="18">
        <v>2</v>
      </c>
      <c r="FF13" s="18"/>
      <c r="FG13" s="18">
        <f t="shared" si="102"/>
        <v>1719.0400000000002</v>
      </c>
      <c r="FH13" s="18">
        <f t="shared" si="57"/>
        <v>567.216208</v>
      </c>
      <c r="FI13" s="18">
        <f t="shared" si="58"/>
        <v>2286.2562080000002</v>
      </c>
      <c r="FJ13" s="18">
        <v>3</v>
      </c>
      <c r="FK13" s="18"/>
      <c r="FL13" s="18">
        <f t="shared" si="103"/>
        <v>70124.728</v>
      </c>
      <c r="FM13" s="18">
        <f t="shared" si="59"/>
        <v>23138.4274381</v>
      </c>
      <c r="FN13" s="18">
        <f t="shared" si="60"/>
        <v>93263.1554381</v>
      </c>
      <c r="FO13" s="18">
        <v>133</v>
      </c>
      <c r="FP13" s="18"/>
      <c r="FQ13" s="18">
        <f t="shared" si="104"/>
        <v>12027.976</v>
      </c>
      <c r="FR13" s="18">
        <f t="shared" si="61"/>
        <v>3968.7633427</v>
      </c>
      <c r="FS13" s="18">
        <f t="shared" si="62"/>
        <v>15996.7393427</v>
      </c>
      <c r="FT13" s="18">
        <v>23</v>
      </c>
      <c r="FU13" s="18"/>
      <c r="FV13" s="18">
        <f t="shared" si="105"/>
        <v>2142.8160000000003</v>
      </c>
      <c r="FW13" s="18">
        <f t="shared" si="63"/>
        <v>707.0457732</v>
      </c>
      <c r="FX13" s="18">
        <f t="shared" si="64"/>
        <v>2849.8617732000002</v>
      </c>
      <c r="FY13" s="18">
        <v>4</v>
      </c>
      <c r="FZ13" s="18"/>
      <c r="GA13" s="18">
        <f t="shared" si="106"/>
        <v>24930.024000000005</v>
      </c>
      <c r="GB13" s="18">
        <f t="shared" si="65"/>
        <v>8225.9363823</v>
      </c>
      <c r="GC13" s="18">
        <f t="shared" si="66"/>
        <v>33155.96038230001</v>
      </c>
      <c r="GD13" s="18">
        <v>47</v>
      </c>
      <c r="GE13" s="18"/>
      <c r="GF13" s="18">
        <f t="shared" si="107"/>
        <v>12058.848</v>
      </c>
      <c r="GG13" s="18">
        <f t="shared" si="67"/>
        <v>3978.9498996</v>
      </c>
      <c r="GH13" s="18">
        <f t="shared" si="68"/>
        <v>16037.7978996</v>
      </c>
      <c r="GI13" s="18">
        <v>23</v>
      </c>
      <c r="GJ13" s="18"/>
      <c r="GK13" s="18">
        <f t="shared" si="108"/>
        <v>17238.136</v>
      </c>
      <c r="GL13" s="18">
        <f t="shared" si="69"/>
        <v>5687.913099699999</v>
      </c>
      <c r="GM13" s="18">
        <f t="shared" si="70"/>
        <v>22926.049099699998</v>
      </c>
      <c r="GN13" s="18">
        <v>33</v>
      </c>
      <c r="GO13" s="18"/>
      <c r="GP13" s="18">
        <f t="shared" si="109"/>
        <v>32405.944</v>
      </c>
      <c r="GQ13" s="18">
        <f t="shared" si="71"/>
        <v>10692.6986413</v>
      </c>
      <c r="GR13" s="18">
        <f t="shared" si="72"/>
        <v>43098.6426413</v>
      </c>
      <c r="GS13" s="18">
        <v>61</v>
      </c>
      <c r="GT13" s="18"/>
      <c r="GU13" s="18">
        <f t="shared" si="110"/>
        <v>24968.648</v>
      </c>
      <c r="GV13" s="18">
        <f t="shared" si="73"/>
        <v>8238.680797100002</v>
      </c>
      <c r="GW13" s="18">
        <f t="shared" si="74"/>
        <v>33207.3287971</v>
      </c>
      <c r="GX13" s="18">
        <v>47</v>
      </c>
      <c r="GY13" s="18"/>
      <c r="GZ13" s="18">
        <f t="shared" si="111"/>
        <v>15.503999999999998</v>
      </c>
      <c r="HA13" s="18">
        <f t="shared" si="75"/>
        <v>5.1157158</v>
      </c>
      <c r="HB13" s="18">
        <f t="shared" si="76"/>
        <v>20.619715799999998</v>
      </c>
      <c r="HC13" s="18"/>
      <c r="HD13" s="18"/>
      <c r="HE13" s="18">
        <f t="shared" si="112"/>
        <v>136.81599999999997</v>
      </c>
      <c r="HF13" s="18">
        <f t="shared" si="77"/>
        <v>45.1439482</v>
      </c>
      <c r="HG13" s="18">
        <f t="shared" si="78"/>
        <v>181.95994819999999</v>
      </c>
      <c r="HH13" s="18"/>
      <c r="HI13" s="18"/>
      <c r="HJ13" s="18">
        <f t="shared" si="113"/>
        <v>1596.9119999999998</v>
      </c>
      <c r="HK13" s="18">
        <f t="shared" si="79"/>
        <v>526.9187274</v>
      </c>
      <c r="HL13" s="18">
        <f t="shared" si="80"/>
        <v>2123.8307274</v>
      </c>
      <c r="HM13" s="18">
        <v>3</v>
      </c>
      <c r="HN13" s="18"/>
      <c r="HO13" s="18">
        <f t="shared" si="114"/>
        <v>6924.168</v>
      </c>
      <c r="HP13" s="18">
        <f t="shared" si="81"/>
        <v>2284.7056011</v>
      </c>
      <c r="HQ13" s="18">
        <f t="shared" si="82"/>
        <v>9208.8736011</v>
      </c>
      <c r="HR13" s="18">
        <v>13</v>
      </c>
      <c r="HS13" s="18"/>
      <c r="HT13" s="18">
        <f t="shared" si="115"/>
        <v>1823.896</v>
      </c>
      <c r="HU13" s="18">
        <f t="shared" si="83"/>
        <v>601.8146017</v>
      </c>
      <c r="HV13" s="18">
        <f t="shared" si="84"/>
        <v>2425.7106017</v>
      </c>
      <c r="HW13" s="18">
        <v>3</v>
      </c>
      <c r="HX13" s="18"/>
      <c r="HY13" s="18">
        <f t="shared" si="116"/>
        <v>38481.064</v>
      </c>
      <c r="HZ13" s="18">
        <f t="shared" si="85"/>
        <v>12697.2514903</v>
      </c>
      <c r="IA13" s="18">
        <f t="shared" si="86"/>
        <v>51178.315490299996</v>
      </c>
      <c r="IB13" s="18">
        <v>73</v>
      </c>
      <c r="IC13" s="18"/>
      <c r="ID13" s="18">
        <f t="shared" si="117"/>
        <v>242444.75200000004</v>
      </c>
      <c r="IE13" s="18">
        <f t="shared" si="87"/>
        <v>79997.3199454</v>
      </c>
      <c r="IF13" s="18">
        <f t="shared" si="88"/>
        <v>322442.07194540004</v>
      </c>
      <c r="IG13" s="18">
        <v>460</v>
      </c>
      <c r="IH13" s="18"/>
      <c r="II13" s="18">
        <f t="shared" si="118"/>
        <v>10136.896</v>
      </c>
      <c r="IJ13" s="18">
        <f t="shared" si="89"/>
        <v>3344.7806391999998</v>
      </c>
      <c r="IK13" s="18">
        <f t="shared" si="90"/>
        <v>13481.6766392</v>
      </c>
      <c r="IL13" s="18">
        <v>19</v>
      </c>
      <c r="IM13" s="18"/>
      <c r="IN13" s="25"/>
      <c r="IO13" s="18"/>
      <c r="IP13" s="18"/>
      <c r="IQ13" s="18"/>
      <c r="IR13" s="18"/>
      <c r="IS13" s="18"/>
      <c r="IT13" s="18"/>
      <c r="IU13" s="18"/>
      <c r="IV13" s="18"/>
    </row>
    <row r="14" spans="1:256" ht="12.75">
      <c r="A14" s="2">
        <v>40817</v>
      </c>
      <c r="D14" s="19">
        <v>724247</v>
      </c>
      <c r="E14" s="19">
        <f t="shared" si="0"/>
        <v>724247</v>
      </c>
      <c r="F14" s="19">
        <f t="shared" si="91"/>
        <v>8621</v>
      </c>
      <c r="H14" s="19"/>
      <c r="I14" s="19"/>
      <c r="J14" s="19"/>
      <c r="K14" s="19"/>
      <c r="N14" s="19">
        <v>229400</v>
      </c>
      <c r="O14" s="19">
        <f t="shared" si="1"/>
        <v>229400</v>
      </c>
      <c r="P14" s="19">
        <v>5013</v>
      </c>
      <c r="S14" s="19">
        <v>73300</v>
      </c>
      <c r="T14" s="19">
        <f t="shared" si="2"/>
        <v>73300</v>
      </c>
      <c r="U14" s="19">
        <v>1034</v>
      </c>
      <c r="W14" s="19"/>
      <c r="X14" s="19">
        <v>421547</v>
      </c>
      <c r="Y14" s="19">
        <f t="shared" si="3"/>
        <v>421547</v>
      </c>
      <c r="Z14" s="19">
        <f t="shared" si="92"/>
        <v>2574</v>
      </c>
      <c r="AA14" s="19"/>
      <c r="AB14" s="19"/>
      <c r="AC14" s="19">
        <f t="shared" si="4"/>
        <v>42578.86059139999</v>
      </c>
      <c r="AD14" s="19">
        <f t="shared" si="5"/>
        <v>42578.86059139999</v>
      </c>
      <c r="AE14" s="19">
        <f t="shared" si="93"/>
        <v>258</v>
      </c>
      <c r="AF14" s="19"/>
      <c r="AH14" s="18">
        <f t="shared" si="6"/>
        <v>378968.2658727001</v>
      </c>
      <c r="AI14" s="18">
        <f t="shared" si="7"/>
        <v>378968.2658727001</v>
      </c>
      <c r="AJ14" s="18">
        <f t="shared" si="94"/>
        <v>2316</v>
      </c>
      <c r="AL14" s="19"/>
      <c r="AM14" s="25">
        <f t="shared" si="8"/>
        <v>4602.450146</v>
      </c>
      <c r="AN14" s="19">
        <f t="shared" si="9"/>
        <v>4602.450146</v>
      </c>
      <c r="AO14" s="19">
        <v>28</v>
      </c>
      <c r="AP14" s="19"/>
      <c r="AQ14" s="19"/>
      <c r="AR14" s="25">
        <f t="shared" si="10"/>
        <v>9584.5876749</v>
      </c>
      <c r="AS14" s="19">
        <f t="shared" si="11"/>
        <v>9584.5876749</v>
      </c>
      <c r="AT14" s="19">
        <v>59</v>
      </c>
      <c r="AU14" s="19"/>
      <c r="AV14" s="19"/>
      <c r="AW14" s="25">
        <f t="shared" si="12"/>
        <v>569.8472346</v>
      </c>
      <c r="AX14" s="19">
        <f t="shared" si="13"/>
        <v>569.8472346</v>
      </c>
      <c r="AY14" s="19">
        <v>4</v>
      </c>
      <c r="AZ14" s="19"/>
      <c r="BA14" s="19"/>
      <c r="BB14" s="25">
        <f t="shared" si="14"/>
        <v>96.95581</v>
      </c>
      <c r="BC14" s="19">
        <f t="shared" si="15"/>
        <v>96.95581</v>
      </c>
      <c r="BD14" s="19"/>
      <c r="BE14" s="19"/>
      <c r="BF14" s="19"/>
      <c r="BG14" s="25">
        <f t="shared" si="16"/>
        <v>19241.934362</v>
      </c>
      <c r="BH14" s="19">
        <f t="shared" si="17"/>
        <v>19241.934362</v>
      </c>
      <c r="BI14" s="19">
        <v>118</v>
      </c>
      <c r="BJ14" s="19"/>
      <c r="BK14" s="19"/>
      <c r="BL14" s="25">
        <f t="shared" si="18"/>
        <v>227.34029710000002</v>
      </c>
      <c r="BM14" s="19">
        <f t="shared" si="19"/>
        <v>227.34029710000002</v>
      </c>
      <c r="BN14" s="19"/>
      <c r="BO14" s="19"/>
      <c r="BP14" s="19"/>
      <c r="BQ14" s="25">
        <f t="shared" si="20"/>
        <v>778.5551543</v>
      </c>
      <c r="BR14" s="19">
        <f t="shared" si="21"/>
        <v>778.5551543</v>
      </c>
      <c r="BS14" s="19">
        <v>5</v>
      </c>
      <c r="BT14" s="19"/>
      <c r="BU14" s="19"/>
      <c r="BV14" s="25">
        <f t="shared" si="22"/>
        <v>32.5012737</v>
      </c>
      <c r="BW14" s="19">
        <f t="shared" si="23"/>
        <v>32.5012737</v>
      </c>
      <c r="BX14" s="19"/>
      <c r="BZ14" s="19"/>
      <c r="CA14" s="25">
        <f t="shared" si="24"/>
        <v>1922.5494029</v>
      </c>
      <c r="CB14" s="19">
        <f t="shared" si="25"/>
        <v>1922.5494029</v>
      </c>
      <c r="CC14" s="19">
        <v>12</v>
      </c>
      <c r="CE14" s="19"/>
      <c r="CF14" s="25">
        <f t="shared" si="26"/>
        <v>2.2341991</v>
      </c>
      <c r="CG14" s="19">
        <f t="shared" si="95"/>
        <v>2.2341991</v>
      </c>
      <c r="CH14" s="19"/>
      <c r="CJ14" s="19"/>
      <c r="CK14" s="25">
        <f t="shared" si="27"/>
        <v>633.6694504</v>
      </c>
      <c r="CL14" s="19">
        <f t="shared" si="28"/>
        <v>633.6694504</v>
      </c>
      <c r="CM14" s="19">
        <v>4</v>
      </c>
      <c r="CO14" s="19"/>
      <c r="CP14" s="25">
        <f t="shared" si="29"/>
        <v>70.65127720000001</v>
      </c>
      <c r="CQ14" s="19">
        <f t="shared" si="30"/>
        <v>70.65127720000001</v>
      </c>
      <c r="CR14" s="19"/>
      <c r="CT14" s="19"/>
      <c r="CU14" s="25">
        <f t="shared" si="31"/>
        <v>127.26503930000001</v>
      </c>
      <c r="CV14" s="19">
        <f t="shared" si="32"/>
        <v>127.26503930000001</v>
      </c>
      <c r="CW14" s="19"/>
      <c r="CY14" s="19"/>
      <c r="CZ14" s="25">
        <f t="shared" si="33"/>
        <v>127.1807299</v>
      </c>
      <c r="DA14" s="19">
        <f t="shared" si="34"/>
        <v>127.1807299</v>
      </c>
      <c r="DB14" s="19"/>
      <c r="DD14" s="19"/>
      <c r="DE14" s="25">
        <f t="shared" si="35"/>
        <v>628.10503</v>
      </c>
      <c r="DF14" s="19">
        <f t="shared" si="36"/>
        <v>628.10503</v>
      </c>
      <c r="DG14" s="19">
        <v>4</v>
      </c>
      <c r="DI14" s="19"/>
      <c r="DJ14" s="25">
        <f t="shared" si="37"/>
        <v>1184.4627606</v>
      </c>
      <c r="DK14" s="19">
        <f t="shared" si="38"/>
        <v>1184.4627606</v>
      </c>
      <c r="DL14" s="19">
        <v>7</v>
      </c>
      <c r="DN14" s="19"/>
      <c r="DO14" s="25">
        <f t="shared" si="39"/>
        <v>630.8872402000001</v>
      </c>
      <c r="DP14" s="19">
        <f t="shared" si="40"/>
        <v>630.8872402000001</v>
      </c>
      <c r="DQ14" s="19">
        <v>4</v>
      </c>
      <c r="DS14" s="19"/>
      <c r="DT14" s="25">
        <f t="shared" si="41"/>
        <v>966.6915804</v>
      </c>
      <c r="DU14" s="19">
        <f t="shared" si="42"/>
        <v>966.6915804</v>
      </c>
      <c r="DV14" s="19">
        <v>6</v>
      </c>
      <c r="DX14" s="19"/>
      <c r="DY14" s="25">
        <f t="shared" si="43"/>
        <v>1150.9919288</v>
      </c>
      <c r="DZ14" s="19">
        <f t="shared" si="44"/>
        <v>1150.9919288</v>
      </c>
      <c r="EA14" s="19">
        <v>7</v>
      </c>
      <c r="EC14" s="18"/>
      <c r="ED14" s="18">
        <f t="shared" si="45"/>
        <v>169749.72629159997</v>
      </c>
      <c r="EE14" s="18">
        <f t="shared" si="46"/>
        <v>169749.72629159997</v>
      </c>
      <c r="EF14" s="18">
        <v>1038</v>
      </c>
      <c r="EG14" s="18"/>
      <c r="EH14" s="18"/>
      <c r="EI14" s="18">
        <f t="shared" si="47"/>
        <v>7626.206777</v>
      </c>
      <c r="EJ14" s="18">
        <f t="shared" si="48"/>
        <v>7626.206777</v>
      </c>
      <c r="EK14" s="18">
        <v>47</v>
      </c>
      <c r="EL14" s="18"/>
      <c r="EM14" s="18"/>
      <c r="EN14" s="18">
        <f t="shared" si="49"/>
        <v>17848.6793723</v>
      </c>
      <c r="EO14" s="18">
        <f t="shared" si="50"/>
        <v>17848.6793723</v>
      </c>
      <c r="EP14" s="18">
        <v>109</v>
      </c>
      <c r="EQ14" s="18"/>
      <c r="ER14" s="18"/>
      <c r="ES14" s="18">
        <f t="shared" si="51"/>
        <v>1291.3249251</v>
      </c>
      <c r="ET14" s="18">
        <f t="shared" si="52"/>
        <v>1291.3249251</v>
      </c>
      <c r="EU14" s="18">
        <v>8</v>
      </c>
      <c r="EV14" s="18"/>
      <c r="EW14" s="18"/>
      <c r="EX14" s="18">
        <f t="shared" si="53"/>
        <v>27373.8289202</v>
      </c>
      <c r="EY14" s="18">
        <f t="shared" si="54"/>
        <v>27373.8289202</v>
      </c>
      <c r="EZ14" s="18">
        <v>167</v>
      </c>
      <c r="FA14" s="18"/>
      <c r="FB14" s="18"/>
      <c r="FC14" s="18">
        <f t="shared" si="55"/>
        <v>353.3406954</v>
      </c>
      <c r="FD14" s="18">
        <f t="shared" si="56"/>
        <v>353.3406954</v>
      </c>
      <c r="FE14" s="18">
        <v>2</v>
      </c>
      <c r="FF14" s="18"/>
      <c r="FG14" s="18"/>
      <c r="FH14" s="18">
        <f t="shared" si="57"/>
        <v>532.835408</v>
      </c>
      <c r="FI14" s="18">
        <f t="shared" si="58"/>
        <v>532.835408</v>
      </c>
      <c r="FJ14" s="18">
        <v>3</v>
      </c>
      <c r="FK14" s="18"/>
      <c r="FL14" s="18"/>
      <c r="FM14" s="18">
        <f t="shared" si="59"/>
        <v>21735.9328781</v>
      </c>
      <c r="FN14" s="18">
        <f t="shared" si="60"/>
        <v>21735.9328781</v>
      </c>
      <c r="FO14" s="18">
        <v>133</v>
      </c>
      <c r="FP14" s="18"/>
      <c r="FQ14" s="18"/>
      <c r="FR14" s="18">
        <f t="shared" si="61"/>
        <v>3728.2038227</v>
      </c>
      <c r="FS14" s="18">
        <f t="shared" si="62"/>
        <v>3728.2038227</v>
      </c>
      <c r="FT14" s="18">
        <v>23</v>
      </c>
      <c r="FU14" s="18"/>
      <c r="FV14" s="18"/>
      <c r="FW14" s="18">
        <f t="shared" si="63"/>
        <v>664.1894532</v>
      </c>
      <c r="FX14" s="18">
        <f t="shared" si="64"/>
        <v>664.1894532</v>
      </c>
      <c r="FY14" s="18">
        <v>4</v>
      </c>
      <c r="FZ14" s="18"/>
      <c r="GA14" s="18"/>
      <c r="GB14" s="18">
        <f t="shared" si="65"/>
        <v>7727.335902300001</v>
      </c>
      <c r="GC14" s="18">
        <f t="shared" si="66"/>
        <v>7727.335902300001</v>
      </c>
      <c r="GD14" s="18">
        <v>47</v>
      </c>
      <c r="GE14" s="18"/>
      <c r="GF14" s="18"/>
      <c r="GG14" s="18">
        <f t="shared" si="67"/>
        <v>3737.7729396000004</v>
      </c>
      <c r="GH14" s="18">
        <f t="shared" si="68"/>
        <v>3737.7729396000004</v>
      </c>
      <c r="GI14" s="18">
        <v>23</v>
      </c>
      <c r="GJ14" s="18"/>
      <c r="GK14" s="18"/>
      <c r="GL14" s="18">
        <f t="shared" si="69"/>
        <v>5343.1503797</v>
      </c>
      <c r="GM14" s="18">
        <f t="shared" si="70"/>
        <v>5343.1503797</v>
      </c>
      <c r="GN14" s="18">
        <v>33</v>
      </c>
      <c r="GO14" s="18"/>
      <c r="GP14" s="18"/>
      <c r="GQ14" s="18">
        <f t="shared" si="71"/>
        <v>10044.5797613</v>
      </c>
      <c r="GR14" s="18">
        <f t="shared" si="72"/>
        <v>10044.5797613</v>
      </c>
      <c r="GS14" s="18">
        <v>61</v>
      </c>
      <c r="GT14" s="18"/>
      <c r="GU14" s="18"/>
      <c r="GV14" s="18">
        <f t="shared" si="73"/>
        <v>7739.3078371</v>
      </c>
      <c r="GW14" s="18">
        <f t="shared" si="74"/>
        <v>7739.3078371</v>
      </c>
      <c r="GX14" s="18">
        <v>47</v>
      </c>
      <c r="GY14" s="18"/>
      <c r="GZ14" s="18"/>
      <c r="HA14" s="18">
        <f t="shared" si="75"/>
        <v>4.8056358</v>
      </c>
      <c r="HB14" s="18">
        <f t="shared" si="76"/>
        <v>4.8056358</v>
      </c>
      <c r="HC14" s="18"/>
      <c r="HD14" s="18"/>
      <c r="HE14" s="18"/>
      <c r="HF14" s="18">
        <f t="shared" si="77"/>
        <v>42.4076282</v>
      </c>
      <c r="HG14" s="18">
        <f t="shared" si="78"/>
        <v>42.4076282</v>
      </c>
      <c r="HH14" s="18"/>
      <c r="HI14" s="18"/>
      <c r="HJ14" s="18"/>
      <c r="HK14" s="18">
        <f t="shared" si="79"/>
        <v>494.98048739999996</v>
      </c>
      <c r="HL14" s="18">
        <f t="shared" si="80"/>
        <v>494.98048739999996</v>
      </c>
      <c r="HM14" s="18">
        <v>3</v>
      </c>
      <c r="HN14" s="18"/>
      <c r="HO14" s="18"/>
      <c r="HP14" s="18">
        <f t="shared" si="81"/>
        <v>2146.2222411</v>
      </c>
      <c r="HQ14" s="18">
        <f t="shared" si="82"/>
        <v>2146.2222411</v>
      </c>
      <c r="HR14" s="18">
        <v>13</v>
      </c>
      <c r="HS14" s="18"/>
      <c r="HT14" s="18"/>
      <c r="HU14" s="18">
        <f t="shared" si="83"/>
        <v>565.3366817000001</v>
      </c>
      <c r="HV14" s="18">
        <f t="shared" si="84"/>
        <v>565.3366817000001</v>
      </c>
      <c r="HW14" s="18">
        <v>3</v>
      </c>
      <c r="HX14" s="18"/>
      <c r="HY14" s="18"/>
      <c r="HZ14" s="18">
        <f t="shared" si="85"/>
        <v>11927.6302103</v>
      </c>
      <c r="IA14" s="18">
        <f t="shared" si="86"/>
        <v>11927.6302103</v>
      </c>
      <c r="IB14" s="18">
        <v>73</v>
      </c>
      <c r="IC14" s="18"/>
      <c r="ID14" s="18"/>
      <c r="IE14" s="18">
        <f t="shared" si="87"/>
        <v>75148.42490540001</v>
      </c>
      <c r="IF14" s="18">
        <f t="shared" si="88"/>
        <v>75148.42490540001</v>
      </c>
      <c r="IG14" s="18">
        <v>460</v>
      </c>
      <c r="IH14" s="18"/>
      <c r="II14" s="18"/>
      <c r="IJ14" s="18">
        <f t="shared" si="89"/>
        <v>3142.0427192</v>
      </c>
      <c r="IK14" s="18">
        <f t="shared" si="90"/>
        <v>3142.0427192</v>
      </c>
      <c r="IL14" s="18">
        <v>19</v>
      </c>
      <c r="IM14" s="18"/>
      <c r="IN14" s="25"/>
      <c r="IO14" s="18"/>
      <c r="IP14" s="18"/>
      <c r="IQ14" s="18"/>
      <c r="IR14" s="18"/>
      <c r="IS14" s="18"/>
      <c r="IT14" s="18"/>
      <c r="IU14" s="18"/>
      <c r="IV14" s="18"/>
    </row>
    <row r="15" spans="1:256" ht="12.75">
      <c r="A15" s="2">
        <v>41000</v>
      </c>
      <c r="C15" s="19">
        <v>10700000</v>
      </c>
      <c r="D15" s="19">
        <v>724247</v>
      </c>
      <c r="E15" s="19">
        <f t="shared" si="0"/>
        <v>11424247</v>
      </c>
      <c r="F15" s="19">
        <f t="shared" si="91"/>
        <v>8621</v>
      </c>
      <c r="H15" s="19"/>
      <c r="I15" s="19"/>
      <c r="J15" s="19"/>
      <c r="K15" s="19"/>
      <c r="M15" s="19">
        <v>5620000</v>
      </c>
      <c r="N15" s="19">
        <v>229400</v>
      </c>
      <c r="O15" s="19">
        <f t="shared" si="1"/>
        <v>5849400</v>
      </c>
      <c r="P15" s="19">
        <v>5013</v>
      </c>
      <c r="R15" s="19">
        <v>3665000</v>
      </c>
      <c r="S15" s="19">
        <v>73300</v>
      </c>
      <c r="T15" s="19">
        <f t="shared" si="2"/>
        <v>3738300</v>
      </c>
      <c r="U15" s="19">
        <v>1034</v>
      </c>
      <c r="W15" s="19">
        <v>1415000</v>
      </c>
      <c r="X15" s="19">
        <v>421547</v>
      </c>
      <c r="Y15" s="19">
        <f t="shared" si="3"/>
        <v>1836547</v>
      </c>
      <c r="Z15" s="19">
        <f t="shared" si="92"/>
        <v>2574</v>
      </c>
      <c r="AA15" s="19"/>
      <c r="AB15" s="19">
        <f>AL15+AQ15+AV15+BA15+BF15+BK15+BP15+BU15+BZ15+CE15+CJ15+CO15+CT15+CY15+DD15+DI15+DN15+DS15+DX15-1</f>
        <v>142922.77300000002</v>
      </c>
      <c r="AC15" s="19">
        <f t="shared" si="4"/>
        <v>42578.86059139999</v>
      </c>
      <c r="AD15" s="19">
        <f t="shared" si="5"/>
        <v>185501.6335914</v>
      </c>
      <c r="AE15" s="19">
        <f t="shared" si="93"/>
        <v>258</v>
      </c>
      <c r="AF15" s="19"/>
      <c r="AG15" s="18">
        <f>EC15+EH15+EM15+ER15+EW15+FB15+FG15+FL15+FQ15+FV15+GA15+GF15+GK15+GP15+GU15+GZ15+HE15+HJ15+HO15+HT15+HY15+ID15+II15+IN15</f>
        <v>1272076.6515000002</v>
      </c>
      <c r="AH15" s="18">
        <f t="shared" si="6"/>
        <v>378968.2658727001</v>
      </c>
      <c r="AI15" s="18">
        <f t="shared" si="7"/>
        <v>1651044.9173727003</v>
      </c>
      <c r="AJ15" s="18">
        <f t="shared" si="94"/>
        <v>2316</v>
      </c>
      <c r="AL15" s="19">
        <f>AM$6*W15</f>
        <v>15448.970000000001</v>
      </c>
      <c r="AM15" s="25">
        <f t="shared" si="8"/>
        <v>4602.450146</v>
      </c>
      <c r="AN15" s="19">
        <f t="shared" si="9"/>
        <v>20051.420146</v>
      </c>
      <c r="AO15" s="19">
        <v>28</v>
      </c>
      <c r="AP15" s="19"/>
      <c r="AQ15" s="19">
        <f>W15*AR$6</f>
        <v>32172.4305</v>
      </c>
      <c r="AR15" s="25">
        <f t="shared" si="10"/>
        <v>9584.5876749</v>
      </c>
      <c r="AS15" s="19">
        <f t="shared" si="11"/>
        <v>41757.0181749</v>
      </c>
      <c r="AT15" s="19">
        <v>59</v>
      </c>
      <c r="AU15" s="19"/>
      <c r="AV15" s="19">
        <f>AW$6*W15</f>
        <v>1912.797</v>
      </c>
      <c r="AW15" s="25">
        <f t="shared" si="12"/>
        <v>569.8472346</v>
      </c>
      <c r="AX15" s="19">
        <f t="shared" si="13"/>
        <v>2482.6442346</v>
      </c>
      <c r="AY15" s="19">
        <v>4</v>
      </c>
      <c r="AZ15" s="19"/>
      <c r="BA15" s="19">
        <f>+BB$6*W15</f>
        <v>325.45</v>
      </c>
      <c r="BB15" s="25">
        <f t="shared" si="14"/>
        <v>96.95581</v>
      </c>
      <c r="BC15" s="19">
        <f t="shared" si="15"/>
        <v>422.40581</v>
      </c>
      <c r="BD15" s="19"/>
      <c r="BE15" s="19"/>
      <c r="BF15" s="19">
        <f>BG$6*W15</f>
        <v>64589.09</v>
      </c>
      <c r="BG15" s="25">
        <f t="shared" si="16"/>
        <v>19241.934362</v>
      </c>
      <c r="BH15" s="19">
        <f t="shared" si="17"/>
        <v>83831.024362</v>
      </c>
      <c r="BI15" s="19">
        <v>118</v>
      </c>
      <c r="BJ15" s="19"/>
      <c r="BK15" s="19">
        <f>BL$6*W15</f>
        <v>763.1095</v>
      </c>
      <c r="BL15" s="25">
        <f t="shared" si="18"/>
        <v>227.34029710000002</v>
      </c>
      <c r="BM15" s="19">
        <f t="shared" si="19"/>
        <v>990.4497971000001</v>
      </c>
      <c r="BN15" s="19"/>
      <c r="BO15" s="19"/>
      <c r="BP15" s="19">
        <f>+BQ$6*W15</f>
        <v>2613.3635</v>
      </c>
      <c r="BQ15" s="25">
        <f t="shared" si="20"/>
        <v>778.5551543</v>
      </c>
      <c r="BR15" s="19">
        <f t="shared" si="21"/>
        <v>3391.9186543</v>
      </c>
      <c r="BS15" s="19">
        <v>5</v>
      </c>
      <c r="BT15" s="19"/>
      <c r="BU15" s="19">
        <f>BV$6*W15</f>
        <v>109.0965</v>
      </c>
      <c r="BV15" s="25">
        <f t="shared" si="22"/>
        <v>32.5012737</v>
      </c>
      <c r="BW15" s="19">
        <f t="shared" si="23"/>
        <v>141.5977737</v>
      </c>
      <c r="BX15" s="19"/>
      <c r="BZ15" s="19">
        <f>CA$6*W15</f>
        <v>6453.3905</v>
      </c>
      <c r="CA15" s="25">
        <f t="shared" si="24"/>
        <v>1922.5494029</v>
      </c>
      <c r="CB15" s="19">
        <f t="shared" si="25"/>
        <v>8375.9399029</v>
      </c>
      <c r="CC15" s="19">
        <v>12</v>
      </c>
      <c r="CE15" s="19">
        <f>CF$6*W15</f>
        <v>7.4995</v>
      </c>
      <c r="CF15" s="25">
        <f t="shared" si="26"/>
        <v>2.2341991</v>
      </c>
      <c r="CG15" s="19">
        <f t="shared" si="95"/>
        <v>9.7336991</v>
      </c>
      <c r="CH15" s="19"/>
      <c r="CJ15" s="19">
        <f>CK$6*W15</f>
        <v>2127.028</v>
      </c>
      <c r="CK15" s="25">
        <f t="shared" si="27"/>
        <v>633.6694504</v>
      </c>
      <c r="CL15" s="19">
        <f t="shared" si="28"/>
        <v>2760.6974504</v>
      </c>
      <c r="CM15" s="19">
        <v>4</v>
      </c>
      <c r="CO15" s="19">
        <f>CP$6*W15</f>
        <v>237.15400000000002</v>
      </c>
      <c r="CP15" s="25">
        <f t="shared" si="29"/>
        <v>70.65127720000001</v>
      </c>
      <c r="CQ15" s="19">
        <f t="shared" si="30"/>
        <v>307.80527720000003</v>
      </c>
      <c r="CR15" s="19"/>
      <c r="CT15" s="19">
        <f>CU$6*W15</f>
        <v>427.18850000000003</v>
      </c>
      <c r="CU15" s="25">
        <f t="shared" si="31"/>
        <v>127.26503930000001</v>
      </c>
      <c r="CV15" s="19">
        <f t="shared" si="32"/>
        <v>554.4535393000001</v>
      </c>
      <c r="CW15" s="19"/>
      <c r="CY15" s="19">
        <f>CZ$6*W15</f>
        <v>426.9055</v>
      </c>
      <c r="CZ15" s="25">
        <f t="shared" si="33"/>
        <v>127.1807299</v>
      </c>
      <c r="DA15" s="19">
        <f t="shared" si="34"/>
        <v>554.0862299</v>
      </c>
      <c r="DB15" s="19"/>
      <c r="DD15" s="19">
        <f>DE$6*W15</f>
        <v>2108.35</v>
      </c>
      <c r="DE15" s="25">
        <f t="shared" si="35"/>
        <v>628.10503</v>
      </c>
      <c r="DF15" s="19">
        <f t="shared" si="36"/>
        <v>2736.45503</v>
      </c>
      <c r="DG15" s="19">
        <v>4</v>
      </c>
      <c r="DI15" s="19">
        <f>DJ$6*W15</f>
        <v>3975.8669999999997</v>
      </c>
      <c r="DJ15" s="25">
        <f t="shared" si="37"/>
        <v>1184.4627606</v>
      </c>
      <c r="DK15" s="19">
        <f t="shared" si="38"/>
        <v>5160.3297606</v>
      </c>
      <c r="DL15" s="19">
        <v>7</v>
      </c>
      <c r="DN15" s="19">
        <f>DO$6*W15</f>
        <v>2117.6890000000003</v>
      </c>
      <c r="DO15" s="25">
        <f t="shared" si="39"/>
        <v>630.8872402000001</v>
      </c>
      <c r="DP15" s="19">
        <f t="shared" si="40"/>
        <v>2748.5762402000005</v>
      </c>
      <c r="DQ15" s="19">
        <v>4</v>
      </c>
      <c r="DS15" s="19">
        <f>DT$6*W15</f>
        <v>3244.878</v>
      </c>
      <c r="DT15" s="25">
        <f t="shared" si="41"/>
        <v>966.6915804</v>
      </c>
      <c r="DU15" s="19">
        <f t="shared" si="42"/>
        <v>4211.569580400001</v>
      </c>
      <c r="DV15" s="19">
        <v>6</v>
      </c>
      <c r="DX15" s="19">
        <f>DY$6*W15</f>
        <v>3863.516</v>
      </c>
      <c r="DY15" s="25">
        <f t="shared" si="43"/>
        <v>1150.9919288</v>
      </c>
      <c r="DZ15" s="19">
        <f t="shared" si="44"/>
        <v>5014.5079288</v>
      </c>
      <c r="EA15" s="19">
        <v>7</v>
      </c>
      <c r="EC15" s="18">
        <f t="shared" si="96"/>
        <v>569796.162</v>
      </c>
      <c r="ED15" s="18">
        <f t="shared" si="45"/>
        <v>169749.72629159997</v>
      </c>
      <c r="EE15" s="18">
        <f t="shared" si="46"/>
        <v>739545.8882915999</v>
      </c>
      <c r="EF15" s="18">
        <v>1038</v>
      </c>
      <c r="EG15" s="18"/>
      <c r="EH15" s="18">
        <f t="shared" si="97"/>
        <v>25598.765</v>
      </c>
      <c r="EI15" s="18">
        <f t="shared" si="47"/>
        <v>7626.206777</v>
      </c>
      <c r="EJ15" s="18">
        <f t="shared" si="48"/>
        <v>33224.971777</v>
      </c>
      <c r="EK15" s="18">
        <v>47</v>
      </c>
      <c r="EL15" s="18"/>
      <c r="EM15" s="18">
        <f t="shared" si="98"/>
        <v>59912.37350000001</v>
      </c>
      <c r="EN15" s="18">
        <f t="shared" si="49"/>
        <v>17848.6793723</v>
      </c>
      <c r="EO15" s="18">
        <f t="shared" si="50"/>
        <v>77761.0528723</v>
      </c>
      <c r="EP15" s="18">
        <v>109</v>
      </c>
      <c r="EQ15" s="18"/>
      <c r="ER15" s="18">
        <f t="shared" si="99"/>
        <v>4334.5695000000005</v>
      </c>
      <c r="ES15" s="18">
        <f t="shared" si="51"/>
        <v>1291.3249251</v>
      </c>
      <c r="ET15" s="18">
        <f t="shared" si="52"/>
        <v>5625.8944251</v>
      </c>
      <c r="EU15" s="18">
        <v>8</v>
      </c>
      <c r="EV15" s="18"/>
      <c r="EW15" s="18">
        <f t="shared" si="100"/>
        <v>91885.289</v>
      </c>
      <c r="EX15" s="18">
        <f t="shared" si="53"/>
        <v>27373.8289202</v>
      </c>
      <c r="EY15" s="18">
        <f t="shared" si="54"/>
        <v>119259.1179202</v>
      </c>
      <c r="EZ15" s="18">
        <v>167</v>
      </c>
      <c r="FA15" s="18"/>
      <c r="FB15" s="18">
        <f t="shared" si="101"/>
        <v>1186.053</v>
      </c>
      <c r="FC15" s="18">
        <f t="shared" si="55"/>
        <v>353.3406954</v>
      </c>
      <c r="FD15" s="18">
        <f t="shared" si="56"/>
        <v>1539.3936954</v>
      </c>
      <c r="FE15" s="18">
        <v>2</v>
      </c>
      <c r="FF15" s="18"/>
      <c r="FG15" s="18">
        <f t="shared" si="102"/>
        <v>1788.5600000000004</v>
      </c>
      <c r="FH15" s="18">
        <f t="shared" si="57"/>
        <v>532.835408</v>
      </c>
      <c r="FI15" s="18">
        <f t="shared" si="58"/>
        <v>2321.3954080000003</v>
      </c>
      <c r="FJ15" s="18">
        <v>3</v>
      </c>
      <c r="FK15" s="18"/>
      <c r="FL15" s="18">
        <f t="shared" si="103"/>
        <v>72960.6545</v>
      </c>
      <c r="FM15" s="18">
        <f t="shared" si="59"/>
        <v>21735.9328781</v>
      </c>
      <c r="FN15" s="18">
        <f t="shared" si="60"/>
        <v>94696.5873781</v>
      </c>
      <c r="FO15" s="18">
        <v>133</v>
      </c>
      <c r="FP15" s="18"/>
      <c r="FQ15" s="18">
        <f t="shared" si="104"/>
        <v>12514.401500000002</v>
      </c>
      <c r="FR15" s="18">
        <f t="shared" si="61"/>
        <v>3728.2038227</v>
      </c>
      <c r="FS15" s="18">
        <f t="shared" si="62"/>
        <v>16242.605322700001</v>
      </c>
      <c r="FT15" s="18">
        <v>23</v>
      </c>
      <c r="FU15" s="18"/>
      <c r="FV15" s="18">
        <f t="shared" si="105"/>
        <v>2229.474</v>
      </c>
      <c r="FW15" s="18">
        <f t="shared" si="63"/>
        <v>664.1894532</v>
      </c>
      <c r="FX15" s="18">
        <f t="shared" si="64"/>
        <v>2893.6634532000003</v>
      </c>
      <c r="FY15" s="18">
        <v>4</v>
      </c>
      <c r="FZ15" s="18"/>
      <c r="GA15" s="18">
        <f t="shared" si="106"/>
        <v>25938.2235</v>
      </c>
      <c r="GB15" s="18">
        <f t="shared" si="65"/>
        <v>7727.335902300001</v>
      </c>
      <c r="GC15" s="18">
        <f t="shared" si="66"/>
        <v>33665.5594023</v>
      </c>
      <c r="GD15" s="18">
        <v>47</v>
      </c>
      <c r="GE15" s="18"/>
      <c r="GF15" s="18">
        <f t="shared" si="107"/>
        <v>12546.521999999999</v>
      </c>
      <c r="GG15" s="18">
        <f t="shared" si="67"/>
        <v>3737.7729396000004</v>
      </c>
      <c r="GH15" s="18">
        <f t="shared" si="68"/>
        <v>16284.2949396</v>
      </c>
      <c r="GI15" s="18">
        <v>23</v>
      </c>
      <c r="GJ15" s="18"/>
      <c r="GK15" s="18">
        <f t="shared" si="108"/>
        <v>17935.266499999998</v>
      </c>
      <c r="GL15" s="18">
        <f t="shared" si="69"/>
        <v>5343.1503797</v>
      </c>
      <c r="GM15" s="18">
        <f t="shared" si="70"/>
        <v>23278.4168797</v>
      </c>
      <c r="GN15" s="18">
        <v>33</v>
      </c>
      <c r="GO15" s="18"/>
      <c r="GP15" s="18">
        <f t="shared" si="109"/>
        <v>33716.4785</v>
      </c>
      <c r="GQ15" s="18">
        <f t="shared" si="71"/>
        <v>10044.5797613</v>
      </c>
      <c r="GR15" s="18">
        <f t="shared" si="72"/>
        <v>43761.0582613</v>
      </c>
      <c r="GS15" s="18">
        <v>61</v>
      </c>
      <c r="GT15" s="18"/>
      <c r="GU15" s="18">
        <f t="shared" si="110"/>
        <v>25978.4095</v>
      </c>
      <c r="GV15" s="18">
        <f t="shared" si="73"/>
        <v>7739.3078371</v>
      </c>
      <c r="GW15" s="18">
        <f t="shared" si="74"/>
        <v>33717.7173371</v>
      </c>
      <c r="GX15" s="18">
        <v>47</v>
      </c>
      <c r="GY15" s="18"/>
      <c r="GZ15" s="18">
        <f t="shared" si="111"/>
        <v>16.131</v>
      </c>
      <c r="HA15" s="18">
        <f t="shared" si="75"/>
        <v>4.8056358</v>
      </c>
      <c r="HB15" s="18">
        <f t="shared" si="76"/>
        <v>20.9366358</v>
      </c>
      <c r="HC15" s="18"/>
      <c r="HD15" s="18"/>
      <c r="HE15" s="18">
        <f t="shared" si="112"/>
        <v>142.349</v>
      </c>
      <c r="HF15" s="18">
        <f t="shared" si="77"/>
        <v>42.4076282</v>
      </c>
      <c r="HG15" s="18">
        <f t="shared" si="78"/>
        <v>184.7566282</v>
      </c>
      <c r="HH15" s="18"/>
      <c r="HI15" s="18"/>
      <c r="HJ15" s="18">
        <f t="shared" si="113"/>
        <v>1661.493</v>
      </c>
      <c r="HK15" s="18">
        <f t="shared" si="79"/>
        <v>494.98048739999996</v>
      </c>
      <c r="HL15" s="18">
        <f t="shared" si="80"/>
        <v>2156.4734874</v>
      </c>
      <c r="HM15" s="18">
        <v>3</v>
      </c>
      <c r="HN15" s="18"/>
      <c r="HO15" s="18">
        <f t="shared" si="114"/>
        <v>7204.1894999999995</v>
      </c>
      <c r="HP15" s="18">
        <f t="shared" si="81"/>
        <v>2146.2222411</v>
      </c>
      <c r="HQ15" s="18">
        <f t="shared" si="82"/>
        <v>9350.411741099999</v>
      </c>
      <c r="HR15" s="18">
        <v>13</v>
      </c>
      <c r="HS15" s="18"/>
      <c r="HT15" s="18">
        <f t="shared" si="115"/>
        <v>1897.6565000000003</v>
      </c>
      <c r="HU15" s="18">
        <f t="shared" si="83"/>
        <v>565.3366817000001</v>
      </c>
      <c r="HV15" s="18">
        <f t="shared" si="84"/>
        <v>2462.9931817000006</v>
      </c>
      <c r="HW15" s="18">
        <v>3</v>
      </c>
      <c r="HX15" s="18"/>
      <c r="HY15" s="18">
        <f t="shared" si="116"/>
        <v>40037.2835</v>
      </c>
      <c r="HZ15" s="18">
        <f t="shared" si="85"/>
        <v>11927.6302103</v>
      </c>
      <c r="IA15" s="18">
        <f t="shared" si="86"/>
        <v>51964.913710299996</v>
      </c>
      <c r="IB15" s="18">
        <v>73</v>
      </c>
      <c r="IC15" s="18"/>
      <c r="ID15" s="18">
        <f t="shared" si="117"/>
        <v>252249.503</v>
      </c>
      <c r="IE15" s="18">
        <f t="shared" si="87"/>
        <v>75148.42490540001</v>
      </c>
      <c r="IF15" s="18">
        <f t="shared" si="88"/>
        <v>327397.9279054</v>
      </c>
      <c r="IG15" s="18">
        <v>460</v>
      </c>
      <c r="IH15" s="18"/>
      <c r="II15" s="18">
        <f t="shared" si="118"/>
        <v>10546.844000000001</v>
      </c>
      <c r="IJ15" s="18">
        <f t="shared" si="89"/>
        <v>3142.0427192</v>
      </c>
      <c r="IK15" s="18">
        <f t="shared" si="90"/>
        <v>13688.886719200002</v>
      </c>
      <c r="IL15" s="18">
        <v>19</v>
      </c>
      <c r="IM15" s="18"/>
      <c r="IN15" s="25"/>
      <c r="IO15" s="18"/>
      <c r="IP15" s="18"/>
      <c r="IQ15" s="18"/>
      <c r="IR15" s="18"/>
      <c r="IS15" s="18"/>
      <c r="IT15" s="18"/>
      <c r="IU15" s="18"/>
      <c r="IV15" s="18"/>
    </row>
    <row r="16" spans="1:256" ht="12.75">
      <c r="A16" s="2">
        <v>41183</v>
      </c>
      <c r="D16" s="19">
        <v>510247</v>
      </c>
      <c r="E16" s="19">
        <f t="shared" si="0"/>
        <v>510247</v>
      </c>
      <c r="F16" s="19">
        <f t="shared" si="91"/>
        <v>7587</v>
      </c>
      <c r="H16" s="19"/>
      <c r="I16" s="19"/>
      <c r="J16" s="19"/>
      <c r="K16" s="19"/>
      <c r="N16" s="19">
        <v>117000</v>
      </c>
      <c r="O16" s="19">
        <f t="shared" si="1"/>
        <v>117000</v>
      </c>
      <c r="P16" s="19">
        <v>5013</v>
      </c>
      <c r="T16" s="19">
        <f t="shared" si="2"/>
        <v>0</v>
      </c>
      <c r="W16" s="19"/>
      <c r="X16" s="19">
        <v>393247</v>
      </c>
      <c r="Y16" s="19">
        <f t="shared" si="3"/>
        <v>393247</v>
      </c>
      <c r="Z16" s="19">
        <f t="shared" si="92"/>
        <v>2574</v>
      </c>
      <c r="AA16" s="19"/>
      <c r="AB16" s="19"/>
      <c r="AC16" s="19">
        <f t="shared" si="4"/>
        <v>39720.38513139999</v>
      </c>
      <c r="AD16" s="19">
        <f t="shared" si="5"/>
        <v>39720.38513139999</v>
      </c>
      <c r="AE16" s="19">
        <f t="shared" si="93"/>
        <v>258</v>
      </c>
      <c r="AF16" s="19"/>
      <c r="AH16" s="18">
        <f t="shared" si="6"/>
        <v>353526.7328427</v>
      </c>
      <c r="AI16" s="18">
        <f t="shared" si="7"/>
        <v>353526.7328427</v>
      </c>
      <c r="AJ16" s="18">
        <f t="shared" si="94"/>
        <v>2316</v>
      </c>
      <c r="AL16" s="19"/>
      <c r="AM16" s="25">
        <f t="shared" si="8"/>
        <v>4293.470746</v>
      </c>
      <c r="AN16" s="19">
        <f t="shared" si="9"/>
        <v>4293.470746</v>
      </c>
      <c r="AO16" s="19">
        <v>28</v>
      </c>
      <c r="AP16" s="19"/>
      <c r="AQ16" s="19"/>
      <c r="AR16" s="25">
        <f t="shared" si="10"/>
        <v>8941.139064899999</v>
      </c>
      <c r="AS16" s="19">
        <f t="shared" si="11"/>
        <v>8941.139064899999</v>
      </c>
      <c r="AT16" s="19">
        <v>59</v>
      </c>
      <c r="AU16" s="19"/>
      <c r="AV16" s="19"/>
      <c r="AW16" s="25">
        <f t="shared" si="12"/>
        <v>531.5912946</v>
      </c>
      <c r="AX16" s="19">
        <f t="shared" si="13"/>
        <v>531.5912946</v>
      </c>
      <c r="AY16" s="19">
        <v>4</v>
      </c>
      <c r="AZ16" s="19"/>
      <c r="BA16" s="19"/>
      <c r="BB16" s="25">
        <f t="shared" si="14"/>
        <v>90.44681</v>
      </c>
      <c r="BC16" s="19">
        <f t="shared" si="15"/>
        <v>90.44681</v>
      </c>
      <c r="BD16" s="19"/>
      <c r="BE16" s="19"/>
      <c r="BF16" s="19"/>
      <c r="BG16" s="25">
        <f t="shared" si="16"/>
        <v>17950.152562</v>
      </c>
      <c r="BH16" s="19">
        <f t="shared" si="17"/>
        <v>17950.152562</v>
      </c>
      <c r="BI16" s="19">
        <v>118</v>
      </c>
      <c r="BJ16" s="19"/>
      <c r="BK16" s="19"/>
      <c r="BL16" s="25">
        <f t="shared" si="18"/>
        <v>212.0781071</v>
      </c>
      <c r="BM16" s="19">
        <f t="shared" si="19"/>
        <v>212.0781071</v>
      </c>
      <c r="BN16" s="19"/>
      <c r="BO16" s="19"/>
      <c r="BP16" s="19"/>
      <c r="BQ16" s="25">
        <f t="shared" si="20"/>
        <v>726.2878843</v>
      </c>
      <c r="BR16" s="19">
        <f t="shared" si="21"/>
        <v>726.2878843</v>
      </c>
      <c r="BS16" s="19">
        <v>5</v>
      </c>
      <c r="BT16" s="19"/>
      <c r="BU16" s="19"/>
      <c r="BV16" s="25">
        <f t="shared" si="22"/>
        <v>30.3193437</v>
      </c>
      <c r="BW16" s="19">
        <f t="shared" si="23"/>
        <v>30.3193437</v>
      </c>
      <c r="BX16" s="19"/>
      <c r="BZ16" s="19"/>
      <c r="CA16" s="25">
        <f t="shared" si="24"/>
        <v>1793.4815929</v>
      </c>
      <c r="CB16" s="19">
        <f t="shared" si="25"/>
        <v>1793.4815929</v>
      </c>
      <c r="CC16" s="19">
        <v>12</v>
      </c>
      <c r="CE16" s="19"/>
      <c r="CF16" s="25">
        <f t="shared" si="26"/>
        <v>2.0842091</v>
      </c>
      <c r="CG16" s="19">
        <f t="shared" si="95"/>
        <v>2.0842091</v>
      </c>
      <c r="CH16" s="19"/>
      <c r="CJ16" s="19"/>
      <c r="CK16" s="25">
        <f t="shared" si="27"/>
        <v>591.1288903999999</v>
      </c>
      <c r="CL16" s="19">
        <f t="shared" si="28"/>
        <v>591.1288903999999</v>
      </c>
      <c r="CM16" s="19">
        <v>4</v>
      </c>
      <c r="CO16" s="19"/>
      <c r="CP16" s="25">
        <f t="shared" si="29"/>
        <v>65.9081972</v>
      </c>
      <c r="CQ16" s="19">
        <f t="shared" si="30"/>
        <v>65.9081972</v>
      </c>
      <c r="CR16" s="19"/>
      <c r="CT16" s="19"/>
      <c r="CU16" s="25">
        <f t="shared" si="31"/>
        <v>118.7212693</v>
      </c>
      <c r="CV16" s="19">
        <f t="shared" si="32"/>
        <v>118.7212693</v>
      </c>
      <c r="CW16" s="19"/>
      <c r="CY16" s="19"/>
      <c r="CZ16" s="25">
        <f t="shared" si="33"/>
        <v>118.6426199</v>
      </c>
      <c r="DA16" s="19">
        <f t="shared" si="34"/>
        <v>118.6426199</v>
      </c>
      <c r="DB16" s="19"/>
      <c r="DD16" s="19"/>
      <c r="DE16" s="25">
        <f t="shared" si="35"/>
        <v>585.93803</v>
      </c>
      <c r="DF16" s="19">
        <f t="shared" si="36"/>
        <v>585.93803</v>
      </c>
      <c r="DG16" s="19">
        <v>4</v>
      </c>
      <c r="DI16" s="19"/>
      <c r="DJ16" s="25">
        <f t="shared" si="37"/>
        <v>1104.9454206</v>
      </c>
      <c r="DK16" s="19">
        <f t="shared" si="38"/>
        <v>1104.9454206</v>
      </c>
      <c r="DL16" s="19">
        <v>7</v>
      </c>
      <c r="DN16" s="19"/>
      <c r="DO16" s="25">
        <f t="shared" si="39"/>
        <v>588.5334602</v>
      </c>
      <c r="DP16" s="19">
        <f t="shared" si="40"/>
        <v>588.5334602</v>
      </c>
      <c r="DQ16" s="19">
        <v>4</v>
      </c>
      <c r="DS16" s="19"/>
      <c r="DT16" s="25">
        <f t="shared" si="41"/>
        <v>901.7940204</v>
      </c>
      <c r="DU16" s="19">
        <f t="shared" si="42"/>
        <v>901.7940204</v>
      </c>
      <c r="DV16" s="19">
        <v>6</v>
      </c>
      <c r="DX16" s="19"/>
      <c r="DY16" s="25">
        <f t="shared" si="43"/>
        <v>1073.7216088</v>
      </c>
      <c r="DZ16" s="19">
        <f t="shared" si="44"/>
        <v>1073.7216088</v>
      </c>
      <c r="EA16" s="19">
        <v>7</v>
      </c>
      <c r="EC16" s="18"/>
      <c r="ED16" s="18">
        <f t="shared" si="45"/>
        <v>158353.8030516</v>
      </c>
      <c r="EE16" s="18">
        <f t="shared" si="46"/>
        <v>158353.8030516</v>
      </c>
      <c r="EF16" s="18">
        <v>1038</v>
      </c>
      <c r="EG16" s="18"/>
      <c r="EH16" s="18"/>
      <c r="EI16" s="18">
        <f t="shared" si="47"/>
        <v>7114.231476999999</v>
      </c>
      <c r="EJ16" s="18">
        <f t="shared" si="48"/>
        <v>7114.231476999999</v>
      </c>
      <c r="EK16" s="18">
        <v>47</v>
      </c>
      <c r="EL16" s="18"/>
      <c r="EM16" s="18"/>
      <c r="EN16" s="18">
        <f t="shared" si="49"/>
        <v>16650.4319023</v>
      </c>
      <c r="EO16" s="18">
        <f t="shared" si="50"/>
        <v>16650.4319023</v>
      </c>
      <c r="EP16" s="18">
        <v>109</v>
      </c>
      <c r="EQ16" s="18"/>
      <c r="ER16" s="18"/>
      <c r="ES16" s="18">
        <f t="shared" si="51"/>
        <v>1204.6335351</v>
      </c>
      <c r="ET16" s="18">
        <f t="shared" si="52"/>
        <v>1204.6335351</v>
      </c>
      <c r="EU16" s="18">
        <v>8</v>
      </c>
      <c r="EV16" s="18"/>
      <c r="EW16" s="18"/>
      <c r="EX16" s="18">
        <f t="shared" si="53"/>
        <v>25536.123140199998</v>
      </c>
      <c r="EY16" s="18">
        <f t="shared" si="54"/>
        <v>25536.123140199998</v>
      </c>
      <c r="EZ16" s="18">
        <v>167</v>
      </c>
      <c r="FA16" s="18"/>
      <c r="FB16" s="18"/>
      <c r="FC16" s="18">
        <f t="shared" si="55"/>
        <v>329.61963540000005</v>
      </c>
      <c r="FD16" s="18">
        <f t="shared" si="56"/>
        <v>329.61963540000005</v>
      </c>
      <c r="FE16" s="18">
        <v>2</v>
      </c>
      <c r="FF16" s="18"/>
      <c r="FG16" s="18"/>
      <c r="FH16" s="18">
        <f t="shared" si="57"/>
        <v>497.06420800000006</v>
      </c>
      <c r="FI16" s="18">
        <f t="shared" si="58"/>
        <v>497.06420800000006</v>
      </c>
      <c r="FJ16" s="18">
        <v>3</v>
      </c>
      <c r="FK16" s="18"/>
      <c r="FL16" s="18"/>
      <c r="FM16" s="18">
        <f t="shared" si="59"/>
        <v>20276.7197881</v>
      </c>
      <c r="FN16" s="18">
        <f t="shared" si="60"/>
        <v>20276.7197881</v>
      </c>
      <c r="FO16" s="18">
        <v>133</v>
      </c>
      <c r="FP16" s="18"/>
      <c r="FQ16" s="18"/>
      <c r="FR16" s="18">
        <f t="shared" si="61"/>
        <v>3477.9157926999997</v>
      </c>
      <c r="FS16" s="18">
        <f t="shared" si="62"/>
        <v>3477.9157926999997</v>
      </c>
      <c r="FT16" s="18">
        <v>23</v>
      </c>
      <c r="FU16" s="18"/>
      <c r="FV16" s="18"/>
      <c r="FW16" s="18">
        <f t="shared" si="63"/>
        <v>619.5999732</v>
      </c>
      <c r="FX16" s="18">
        <f t="shared" si="64"/>
        <v>619.5999732</v>
      </c>
      <c r="FY16" s="18">
        <v>4</v>
      </c>
      <c r="FZ16" s="18"/>
      <c r="GA16" s="18"/>
      <c r="GB16" s="18">
        <f t="shared" si="65"/>
        <v>7208.5714323</v>
      </c>
      <c r="GC16" s="18">
        <f t="shared" si="66"/>
        <v>7208.5714323</v>
      </c>
      <c r="GD16" s="18">
        <v>47</v>
      </c>
      <c r="GE16" s="18"/>
      <c r="GF16" s="18"/>
      <c r="GG16" s="18">
        <f t="shared" si="67"/>
        <v>3486.8424996</v>
      </c>
      <c r="GH16" s="18">
        <f t="shared" si="68"/>
        <v>3486.8424996</v>
      </c>
      <c r="GI16" s="18">
        <v>23</v>
      </c>
      <c r="GJ16" s="18"/>
      <c r="GK16" s="18"/>
      <c r="GL16" s="18">
        <f t="shared" si="69"/>
        <v>4984.4450497</v>
      </c>
      <c r="GM16" s="18">
        <f t="shared" si="70"/>
        <v>4984.4450497</v>
      </c>
      <c r="GN16" s="18">
        <v>33</v>
      </c>
      <c r="GO16" s="18"/>
      <c r="GP16" s="18"/>
      <c r="GQ16" s="18">
        <f t="shared" si="71"/>
        <v>9370.2501913</v>
      </c>
      <c r="GR16" s="18">
        <f t="shared" si="72"/>
        <v>9370.2501913</v>
      </c>
      <c r="GS16" s="18">
        <v>61</v>
      </c>
      <c r="GT16" s="18"/>
      <c r="GU16" s="18"/>
      <c r="GV16" s="18">
        <f t="shared" si="73"/>
        <v>7219.739647099999</v>
      </c>
      <c r="GW16" s="18">
        <f t="shared" si="74"/>
        <v>7219.739647099999</v>
      </c>
      <c r="GX16" s="18">
        <v>47</v>
      </c>
      <c r="GY16" s="18"/>
      <c r="GZ16" s="18"/>
      <c r="HA16" s="18">
        <f t="shared" si="75"/>
        <v>4.4830158</v>
      </c>
      <c r="HB16" s="18">
        <f t="shared" si="76"/>
        <v>4.4830158</v>
      </c>
      <c r="HC16" s="18"/>
      <c r="HD16" s="18"/>
      <c r="HE16" s="18"/>
      <c r="HF16" s="18">
        <f t="shared" si="77"/>
        <v>39.560648199999996</v>
      </c>
      <c r="HG16" s="18">
        <f t="shared" si="78"/>
        <v>39.560648199999996</v>
      </c>
      <c r="HH16" s="18"/>
      <c r="HI16" s="18"/>
      <c r="HJ16" s="18"/>
      <c r="HK16" s="18">
        <f t="shared" si="79"/>
        <v>461.7506274</v>
      </c>
      <c r="HL16" s="18">
        <f t="shared" si="80"/>
        <v>461.7506274</v>
      </c>
      <c r="HM16" s="18">
        <v>3</v>
      </c>
      <c r="HN16" s="18"/>
      <c r="HO16" s="18"/>
      <c r="HP16" s="18">
        <f t="shared" si="81"/>
        <v>2002.1384510999999</v>
      </c>
      <c r="HQ16" s="18">
        <f t="shared" si="82"/>
        <v>2002.1384510999999</v>
      </c>
      <c r="HR16" s="18">
        <v>13</v>
      </c>
      <c r="HS16" s="18"/>
      <c r="HT16" s="18"/>
      <c r="HU16" s="18">
        <f t="shared" si="83"/>
        <v>527.3835517</v>
      </c>
      <c r="HV16" s="18">
        <f t="shared" si="84"/>
        <v>527.3835517</v>
      </c>
      <c r="HW16" s="18">
        <v>3</v>
      </c>
      <c r="HX16" s="18"/>
      <c r="HY16" s="18"/>
      <c r="HZ16" s="18">
        <f t="shared" si="85"/>
        <v>11126.8845403</v>
      </c>
      <c r="IA16" s="18">
        <f t="shared" si="86"/>
        <v>11126.8845403</v>
      </c>
      <c r="IB16" s="18">
        <v>73</v>
      </c>
      <c r="IC16" s="18"/>
      <c r="ID16" s="18"/>
      <c r="IE16" s="18">
        <f t="shared" si="87"/>
        <v>70103.4348454</v>
      </c>
      <c r="IF16" s="18">
        <f t="shared" si="88"/>
        <v>70103.4348454</v>
      </c>
      <c r="IG16" s="18">
        <v>460</v>
      </c>
      <c r="IH16" s="18"/>
      <c r="II16" s="18"/>
      <c r="IJ16" s="18">
        <f t="shared" si="89"/>
        <v>2931.1058392</v>
      </c>
      <c r="IK16" s="18">
        <f t="shared" si="90"/>
        <v>2931.1058392</v>
      </c>
      <c r="IL16" s="18">
        <v>19</v>
      </c>
      <c r="IM16" s="18"/>
      <c r="IN16" s="25"/>
      <c r="IO16" s="18"/>
      <c r="IP16" s="18"/>
      <c r="IQ16" s="18"/>
      <c r="IR16" s="18"/>
      <c r="IS16" s="18"/>
      <c r="IT16" s="18"/>
      <c r="IU16" s="18"/>
      <c r="IV16" s="18"/>
    </row>
    <row r="17" spans="1:256" ht="12.75">
      <c r="A17" s="2">
        <v>41365</v>
      </c>
      <c r="C17" s="19">
        <v>7320000</v>
      </c>
      <c r="D17" s="19">
        <v>510247</v>
      </c>
      <c r="E17" s="19">
        <f t="shared" si="0"/>
        <v>7830247</v>
      </c>
      <c r="F17" s="19">
        <f t="shared" si="91"/>
        <v>7587</v>
      </c>
      <c r="H17" s="19"/>
      <c r="I17" s="19"/>
      <c r="J17" s="19"/>
      <c r="K17" s="19"/>
      <c r="M17" s="19">
        <v>5850000</v>
      </c>
      <c r="N17" s="19">
        <v>117000</v>
      </c>
      <c r="O17" s="19">
        <f t="shared" si="1"/>
        <v>5967000</v>
      </c>
      <c r="P17" s="19">
        <v>5013</v>
      </c>
      <c r="T17" s="19">
        <f t="shared" si="2"/>
        <v>0</v>
      </c>
      <c r="W17" s="19">
        <v>1470000</v>
      </c>
      <c r="X17" s="19">
        <v>393247</v>
      </c>
      <c r="Y17" s="19">
        <f t="shared" si="3"/>
        <v>1863247</v>
      </c>
      <c r="Z17" s="19">
        <f t="shared" si="92"/>
        <v>2574</v>
      </c>
      <c r="AA17" s="19"/>
      <c r="AB17" s="19">
        <f>AL17+AQ17+AV17+BA17+BF17+BK17+BP17+BU17+BZ17+CE17+CJ17+CO17+CT17+CY17+DD17+DI17+DN17+DS17+DX17</f>
        <v>148479.11399999997</v>
      </c>
      <c r="AC17" s="19">
        <f t="shared" si="4"/>
        <v>39720.38513139999</v>
      </c>
      <c r="AD17" s="19">
        <f t="shared" si="5"/>
        <v>188199.49913139996</v>
      </c>
      <c r="AE17" s="19">
        <f t="shared" si="93"/>
        <v>258</v>
      </c>
      <c r="AF17" s="19"/>
      <c r="AG17" s="18">
        <f>EC17+EH17+EM17+ER17+EW17+FB17+FG17+FL17+FQ17+FV17+GA17+GF17+GK17+GP17+GU17+GZ17+HE17+HJ17+HO17+HT17+HY17+ID17+II17+IN17</f>
        <v>1321521.3269999998</v>
      </c>
      <c r="AH17" s="18">
        <f t="shared" si="6"/>
        <v>353526.7328427</v>
      </c>
      <c r="AI17" s="18">
        <f t="shared" si="7"/>
        <v>1675048.0598426997</v>
      </c>
      <c r="AJ17" s="18">
        <f t="shared" si="94"/>
        <v>2316</v>
      </c>
      <c r="AL17" s="19">
        <f>AM$6*W17</f>
        <v>16049.460000000001</v>
      </c>
      <c r="AM17" s="25">
        <f t="shared" si="8"/>
        <v>4293.470746</v>
      </c>
      <c r="AN17" s="19">
        <f t="shared" si="9"/>
        <v>20342.930746</v>
      </c>
      <c r="AO17" s="19">
        <v>28</v>
      </c>
      <c r="AP17" s="19"/>
      <c r="AQ17" s="19">
        <f>W17*AR$6</f>
        <v>33422.949</v>
      </c>
      <c r="AR17" s="25">
        <f t="shared" si="10"/>
        <v>8941.139064899999</v>
      </c>
      <c r="AS17" s="19">
        <f t="shared" si="11"/>
        <v>42364.0880649</v>
      </c>
      <c r="AT17" s="19">
        <v>59</v>
      </c>
      <c r="AU17" s="19"/>
      <c r="AV17" s="19">
        <f>AW$6*W17</f>
        <v>1987.146</v>
      </c>
      <c r="AW17" s="25">
        <f t="shared" si="12"/>
        <v>531.5912946</v>
      </c>
      <c r="AX17" s="19">
        <f t="shared" si="13"/>
        <v>2518.7372946</v>
      </c>
      <c r="AY17" s="19">
        <v>4</v>
      </c>
      <c r="AZ17" s="19"/>
      <c r="BA17" s="19">
        <f>+BB$6*W17</f>
        <v>338.1</v>
      </c>
      <c r="BB17" s="25">
        <f t="shared" si="14"/>
        <v>90.44681</v>
      </c>
      <c r="BC17" s="19">
        <f t="shared" si="15"/>
        <v>428.54681000000005</v>
      </c>
      <c r="BD17" s="19"/>
      <c r="BE17" s="19"/>
      <c r="BF17" s="19">
        <f>BG$6*W17</f>
        <v>67099.62</v>
      </c>
      <c r="BG17" s="25">
        <f t="shared" si="16"/>
        <v>17950.152562</v>
      </c>
      <c r="BH17" s="19">
        <f t="shared" si="17"/>
        <v>85049.772562</v>
      </c>
      <c r="BI17" s="19">
        <v>118</v>
      </c>
      <c r="BJ17" s="19"/>
      <c r="BK17" s="19">
        <f>BL$6*W17</f>
        <v>792.7710000000001</v>
      </c>
      <c r="BL17" s="25">
        <f t="shared" si="18"/>
        <v>212.0781071</v>
      </c>
      <c r="BM17" s="19">
        <f t="shared" si="19"/>
        <v>1004.8491071000001</v>
      </c>
      <c r="BN17" s="19"/>
      <c r="BO17" s="19"/>
      <c r="BP17" s="19">
        <f>+BQ$6*W17</f>
        <v>2714.943</v>
      </c>
      <c r="BQ17" s="25">
        <f t="shared" si="20"/>
        <v>726.2878843</v>
      </c>
      <c r="BR17" s="19">
        <f t="shared" si="21"/>
        <v>3441.2308843</v>
      </c>
      <c r="BS17" s="19">
        <v>5</v>
      </c>
      <c r="BT17" s="19"/>
      <c r="BU17" s="19">
        <f>BV$6*W17</f>
        <v>113.337</v>
      </c>
      <c r="BV17" s="25">
        <f t="shared" si="22"/>
        <v>30.3193437</v>
      </c>
      <c r="BW17" s="19">
        <f t="shared" si="23"/>
        <v>143.6563437</v>
      </c>
      <c r="BX17" s="19"/>
      <c r="BZ17" s="19">
        <f>CA$6*W17</f>
        <v>6704.229</v>
      </c>
      <c r="CA17" s="25">
        <f t="shared" si="24"/>
        <v>1793.4815929</v>
      </c>
      <c r="CB17" s="19">
        <f t="shared" si="25"/>
        <v>8497.7105929</v>
      </c>
      <c r="CC17" s="19">
        <v>12</v>
      </c>
      <c r="CE17" s="19">
        <f>CF$6*W17</f>
        <v>7.791</v>
      </c>
      <c r="CF17" s="25">
        <f t="shared" si="26"/>
        <v>2.0842091</v>
      </c>
      <c r="CG17" s="19">
        <f t="shared" si="95"/>
        <v>9.8752091</v>
      </c>
      <c r="CH17" s="19"/>
      <c r="CJ17" s="19">
        <f>CK$6*W17</f>
        <v>2209.7039999999997</v>
      </c>
      <c r="CK17" s="25">
        <f t="shared" si="27"/>
        <v>591.1288903999999</v>
      </c>
      <c r="CL17" s="19">
        <f t="shared" si="28"/>
        <v>2800.8328903999995</v>
      </c>
      <c r="CM17" s="19">
        <v>4</v>
      </c>
      <c r="CO17" s="19">
        <f>CP$6*W17</f>
        <v>246.372</v>
      </c>
      <c r="CP17" s="25">
        <f t="shared" si="29"/>
        <v>65.9081972</v>
      </c>
      <c r="CQ17" s="19">
        <f t="shared" si="30"/>
        <v>312.28019720000003</v>
      </c>
      <c r="CR17" s="19"/>
      <c r="CT17" s="19">
        <f>CU$6*W17</f>
        <v>443.793</v>
      </c>
      <c r="CU17" s="25">
        <f t="shared" si="31"/>
        <v>118.7212693</v>
      </c>
      <c r="CV17" s="19">
        <f t="shared" si="32"/>
        <v>562.5142693</v>
      </c>
      <c r="CW17" s="19"/>
      <c r="CY17" s="19">
        <f>CZ$6*W17</f>
        <v>443.499</v>
      </c>
      <c r="CZ17" s="25">
        <f t="shared" si="33"/>
        <v>118.6426199</v>
      </c>
      <c r="DA17" s="19">
        <f t="shared" si="34"/>
        <v>562.1416199</v>
      </c>
      <c r="DB17" s="19"/>
      <c r="DD17" s="19">
        <f>DE$6*W17</f>
        <v>2190.3</v>
      </c>
      <c r="DE17" s="25">
        <f t="shared" si="35"/>
        <v>585.93803</v>
      </c>
      <c r="DF17" s="19">
        <f t="shared" si="36"/>
        <v>2776.2380300000004</v>
      </c>
      <c r="DG17" s="19">
        <v>4</v>
      </c>
      <c r="DI17" s="19">
        <f>DJ$6*W17</f>
        <v>4130.406</v>
      </c>
      <c r="DJ17" s="25">
        <f t="shared" si="37"/>
        <v>1104.9454206</v>
      </c>
      <c r="DK17" s="19">
        <f t="shared" si="38"/>
        <v>5235.3514206</v>
      </c>
      <c r="DL17" s="19">
        <v>7</v>
      </c>
      <c r="DN17" s="19">
        <f>DO$6*W17</f>
        <v>2200.002</v>
      </c>
      <c r="DO17" s="25">
        <f t="shared" si="39"/>
        <v>588.5334602</v>
      </c>
      <c r="DP17" s="19">
        <f t="shared" si="40"/>
        <v>2788.5354601999998</v>
      </c>
      <c r="DQ17" s="19">
        <v>4</v>
      </c>
      <c r="DS17" s="19">
        <f>DT$6*W17</f>
        <v>3371.004</v>
      </c>
      <c r="DT17" s="25">
        <f t="shared" si="41"/>
        <v>901.7940204</v>
      </c>
      <c r="DU17" s="19">
        <f t="shared" si="42"/>
        <v>4272.7980204</v>
      </c>
      <c r="DV17" s="19">
        <v>6</v>
      </c>
      <c r="DX17" s="19">
        <f>DY$6*W17</f>
        <v>4013.688</v>
      </c>
      <c r="DY17" s="25">
        <f t="shared" si="43"/>
        <v>1073.7216088</v>
      </c>
      <c r="DZ17" s="19">
        <f t="shared" si="44"/>
        <v>5087.409608800001</v>
      </c>
      <c r="EA17" s="19">
        <v>7</v>
      </c>
      <c r="EC17" s="18">
        <f t="shared" si="96"/>
        <v>591943.7159999999</v>
      </c>
      <c r="ED17" s="18">
        <f t="shared" si="45"/>
        <v>158353.8030516</v>
      </c>
      <c r="EE17" s="18">
        <f t="shared" si="46"/>
        <v>750297.5190515999</v>
      </c>
      <c r="EF17" s="18">
        <v>1038</v>
      </c>
      <c r="EG17" s="18"/>
      <c r="EH17" s="18">
        <f t="shared" si="97"/>
        <v>26593.77</v>
      </c>
      <c r="EI17" s="18">
        <f t="shared" si="47"/>
        <v>7114.231476999999</v>
      </c>
      <c r="EJ17" s="18">
        <f t="shared" si="48"/>
        <v>33708.001477</v>
      </c>
      <c r="EK17" s="18">
        <v>47</v>
      </c>
      <c r="EL17" s="18"/>
      <c r="EM17" s="18">
        <f t="shared" si="98"/>
        <v>62241.123</v>
      </c>
      <c r="EN17" s="18">
        <f t="shared" si="49"/>
        <v>16650.4319023</v>
      </c>
      <c r="EO17" s="18">
        <f t="shared" si="50"/>
        <v>78891.5549023</v>
      </c>
      <c r="EP17" s="18">
        <v>109</v>
      </c>
      <c r="EQ17" s="18"/>
      <c r="ER17" s="18">
        <f t="shared" si="99"/>
        <v>4503.0509999999995</v>
      </c>
      <c r="ES17" s="18">
        <f t="shared" si="51"/>
        <v>1204.6335351</v>
      </c>
      <c r="ET17" s="18">
        <f t="shared" si="52"/>
        <v>5707.684535099999</v>
      </c>
      <c r="EU17" s="18">
        <v>8</v>
      </c>
      <c r="EV17" s="18"/>
      <c r="EW17" s="18">
        <f t="shared" si="100"/>
        <v>95456.80200000001</v>
      </c>
      <c r="EX17" s="18">
        <f t="shared" si="53"/>
        <v>25536.123140199998</v>
      </c>
      <c r="EY17" s="18">
        <f t="shared" si="54"/>
        <v>120992.92514020001</v>
      </c>
      <c r="EZ17" s="18">
        <v>167</v>
      </c>
      <c r="FA17" s="18"/>
      <c r="FB17" s="18">
        <f t="shared" si="101"/>
        <v>1232.154</v>
      </c>
      <c r="FC17" s="18">
        <f t="shared" si="55"/>
        <v>329.61963540000005</v>
      </c>
      <c r="FD17" s="18">
        <f t="shared" si="56"/>
        <v>1561.7736354</v>
      </c>
      <c r="FE17" s="18">
        <v>2</v>
      </c>
      <c r="FF17" s="18"/>
      <c r="FG17" s="18">
        <f t="shared" si="102"/>
        <v>1858.0800000000004</v>
      </c>
      <c r="FH17" s="18">
        <f t="shared" si="57"/>
        <v>497.06420800000006</v>
      </c>
      <c r="FI17" s="18">
        <f t="shared" si="58"/>
        <v>2355.1442080000006</v>
      </c>
      <c r="FJ17" s="18">
        <v>3</v>
      </c>
      <c r="FK17" s="18"/>
      <c r="FL17" s="18">
        <f t="shared" si="103"/>
        <v>75796.58099999999</v>
      </c>
      <c r="FM17" s="18">
        <f t="shared" si="59"/>
        <v>20276.7197881</v>
      </c>
      <c r="FN17" s="18">
        <f t="shared" si="60"/>
        <v>96073.3007881</v>
      </c>
      <c r="FO17" s="18">
        <v>133</v>
      </c>
      <c r="FP17" s="18"/>
      <c r="FQ17" s="18">
        <f t="shared" si="104"/>
        <v>13000.827</v>
      </c>
      <c r="FR17" s="18">
        <f t="shared" si="61"/>
        <v>3477.9157926999997</v>
      </c>
      <c r="FS17" s="18">
        <f t="shared" si="62"/>
        <v>16478.7427927</v>
      </c>
      <c r="FT17" s="18">
        <v>23</v>
      </c>
      <c r="FU17" s="18"/>
      <c r="FV17" s="18">
        <f t="shared" si="105"/>
        <v>2316.132</v>
      </c>
      <c r="FW17" s="18">
        <f t="shared" si="63"/>
        <v>619.5999732</v>
      </c>
      <c r="FX17" s="18">
        <f t="shared" si="64"/>
        <v>2935.7319732</v>
      </c>
      <c r="FY17" s="18">
        <v>4</v>
      </c>
      <c r="FZ17" s="18"/>
      <c r="GA17" s="18">
        <f t="shared" si="106"/>
        <v>26946.423000000003</v>
      </c>
      <c r="GB17" s="18">
        <f t="shared" si="65"/>
        <v>7208.5714323</v>
      </c>
      <c r="GC17" s="18">
        <f t="shared" si="66"/>
        <v>34154.9944323</v>
      </c>
      <c r="GD17" s="18">
        <v>47</v>
      </c>
      <c r="GE17" s="18"/>
      <c r="GF17" s="18">
        <f t="shared" si="107"/>
        <v>13034.196000000002</v>
      </c>
      <c r="GG17" s="18">
        <f t="shared" si="67"/>
        <v>3486.8424996</v>
      </c>
      <c r="GH17" s="18">
        <f t="shared" si="68"/>
        <v>16521.038499600003</v>
      </c>
      <c r="GI17" s="18">
        <v>23</v>
      </c>
      <c r="GJ17" s="18"/>
      <c r="GK17" s="18">
        <f t="shared" si="108"/>
        <v>18632.397</v>
      </c>
      <c r="GL17" s="18">
        <f t="shared" si="69"/>
        <v>4984.4450497</v>
      </c>
      <c r="GM17" s="18">
        <f t="shared" si="70"/>
        <v>23616.8420497</v>
      </c>
      <c r="GN17" s="18">
        <v>33</v>
      </c>
      <c r="GO17" s="18"/>
      <c r="GP17" s="18">
        <f t="shared" si="109"/>
        <v>35027.013</v>
      </c>
      <c r="GQ17" s="18">
        <f t="shared" si="71"/>
        <v>9370.2501913</v>
      </c>
      <c r="GR17" s="18">
        <f t="shared" si="72"/>
        <v>44397.2631913</v>
      </c>
      <c r="GS17" s="18">
        <v>61</v>
      </c>
      <c r="GT17" s="18"/>
      <c r="GU17" s="18">
        <f t="shared" si="110"/>
        <v>26988.171000000002</v>
      </c>
      <c r="GV17" s="18">
        <f t="shared" si="73"/>
        <v>7219.739647099999</v>
      </c>
      <c r="GW17" s="18">
        <f t="shared" si="74"/>
        <v>34207.9106471</v>
      </c>
      <c r="GX17" s="18">
        <v>47</v>
      </c>
      <c r="GY17" s="18"/>
      <c r="GZ17" s="18">
        <f t="shared" si="111"/>
        <v>16.758</v>
      </c>
      <c r="HA17" s="18">
        <f t="shared" si="75"/>
        <v>4.4830158</v>
      </c>
      <c r="HB17" s="18">
        <f t="shared" si="76"/>
        <v>21.2410158</v>
      </c>
      <c r="HC17" s="18"/>
      <c r="HD17" s="18"/>
      <c r="HE17" s="18">
        <f t="shared" si="112"/>
        <v>147.88199999999998</v>
      </c>
      <c r="HF17" s="18">
        <f t="shared" si="77"/>
        <v>39.560648199999996</v>
      </c>
      <c r="HG17" s="18">
        <f t="shared" si="78"/>
        <v>187.44264819999998</v>
      </c>
      <c r="HH17" s="18"/>
      <c r="HI17" s="18"/>
      <c r="HJ17" s="18">
        <f t="shared" si="113"/>
        <v>1726.0739999999998</v>
      </c>
      <c r="HK17" s="18">
        <f t="shared" si="79"/>
        <v>461.7506274</v>
      </c>
      <c r="HL17" s="18">
        <f t="shared" si="80"/>
        <v>2187.8246274</v>
      </c>
      <c r="HM17" s="18">
        <v>3</v>
      </c>
      <c r="HN17" s="18"/>
      <c r="HO17" s="18">
        <f t="shared" si="114"/>
        <v>7484.210999999999</v>
      </c>
      <c r="HP17" s="18">
        <f t="shared" si="81"/>
        <v>2002.1384510999999</v>
      </c>
      <c r="HQ17" s="18">
        <f t="shared" si="82"/>
        <v>9486.349451099999</v>
      </c>
      <c r="HR17" s="18">
        <v>13</v>
      </c>
      <c r="HS17" s="18"/>
      <c r="HT17" s="18">
        <f t="shared" si="115"/>
        <v>1971.4170000000001</v>
      </c>
      <c r="HU17" s="18">
        <f t="shared" si="83"/>
        <v>527.3835517</v>
      </c>
      <c r="HV17" s="18">
        <f t="shared" si="84"/>
        <v>2498.8005517</v>
      </c>
      <c r="HW17" s="18">
        <v>3</v>
      </c>
      <c r="HX17" s="18"/>
      <c r="HY17" s="18">
        <f t="shared" si="116"/>
        <v>41593.503</v>
      </c>
      <c r="HZ17" s="18">
        <f t="shared" si="85"/>
        <v>11126.8845403</v>
      </c>
      <c r="IA17" s="18">
        <f t="shared" si="86"/>
        <v>52720.3875403</v>
      </c>
      <c r="IB17" s="18">
        <v>73</v>
      </c>
      <c r="IC17" s="18"/>
      <c r="ID17" s="18">
        <f t="shared" si="117"/>
        <v>262054.25400000002</v>
      </c>
      <c r="IE17" s="18">
        <f t="shared" si="87"/>
        <v>70103.4348454</v>
      </c>
      <c r="IF17" s="18">
        <f t="shared" si="88"/>
        <v>332157.6888454</v>
      </c>
      <c r="IG17" s="18">
        <v>460</v>
      </c>
      <c r="IH17" s="18"/>
      <c r="II17" s="18">
        <f t="shared" si="118"/>
        <v>10956.792</v>
      </c>
      <c r="IJ17" s="18">
        <f t="shared" si="89"/>
        <v>2931.1058392</v>
      </c>
      <c r="IK17" s="18">
        <f t="shared" si="90"/>
        <v>13887.897839199999</v>
      </c>
      <c r="IL17" s="18">
        <v>19</v>
      </c>
      <c r="IM17" s="18"/>
      <c r="IN17" s="25"/>
      <c r="IO17" s="18"/>
      <c r="IP17" s="18"/>
      <c r="IQ17" s="18"/>
      <c r="IR17" s="18"/>
      <c r="IS17" s="18"/>
      <c r="IT17" s="18"/>
      <c r="IU17" s="18"/>
      <c r="IV17" s="18"/>
    </row>
    <row r="18" spans="1:256" ht="12.75">
      <c r="A18" s="2">
        <v>41548</v>
      </c>
      <c r="B18" s="11"/>
      <c r="D18" s="19">
        <v>363847</v>
      </c>
      <c r="E18" s="19">
        <f t="shared" si="0"/>
        <v>363847</v>
      </c>
      <c r="F18" s="19">
        <f t="shared" si="91"/>
        <v>2574</v>
      </c>
      <c r="H18" s="19"/>
      <c r="I18" s="19"/>
      <c r="J18" s="19"/>
      <c r="K18" s="19"/>
      <c r="O18" s="19">
        <f t="shared" si="1"/>
        <v>0</v>
      </c>
      <c r="T18" s="19">
        <f t="shared" si="2"/>
        <v>0</v>
      </c>
      <c r="W18" s="19"/>
      <c r="X18" s="19">
        <v>363847</v>
      </c>
      <c r="Y18" s="19">
        <f t="shared" si="3"/>
        <v>363847</v>
      </c>
      <c r="Z18" s="19">
        <f t="shared" si="92"/>
        <v>2574</v>
      </c>
      <c r="AA18" s="19"/>
      <c r="AB18" s="19"/>
      <c r="AC18" s="19">
        <f t="shared" si="4"/>
        <v>36750.8028514</v>
      </c>
      <c r="AD18" s="19">
        <f t="shared" si="5"/>
        <v>36750.8028514</v>
      </c>
      <c r="AE18" s="19">
        <f t="shared" si="93"/>
        <v>258</v>
      </c>
      <c r="AF18" s="19"/>
      <c r="AH18" s="18">
        <f t="shared" si="6"/>
        <v>327096.3063027001</v>
      </c>
      <c r="AI18" s="18">
        <f t="shared" si="7"/>
        <v>327096.3063027001</v>
      </c>
      <c r="AJ18" s="18">
        <f t="shared" si="94"/>
        <v>2316</v>
      </c>
      <c r="AL18" s="19"/>
      <c r="AM18" s="25">
        <f t="shared" si="8"/>
        <v>3972.4815460000004</v>
      </c>
      <c r="AN18" s="19">
        <f t="shared" si="9"/>
        <v>3972.4815460000004</v>
      </c>
      <c r="AO18" s="19">
        <v>28</v>
      </c>
      <c r="AP18" s="19"/>
      <c r="AQ18" s="19"/>
      <c r="AR18" s="25">
        <f t="shared" si="10"/>
        <v>8272.6800849</v>
      </c>
      <c r="AS18" s="19">
        <f t="shared" si="11"/>
        <v>8272.6800849</v>
      </c>
      <c r="AT18" s="19">
        <v>59</v>
      </c>
      <c r="AU18" s="19"/>
      <c r="AV18" s="19"/>
      <c r="AW18" s="25">
        <f t="shared" si="12"/>
        <v>491.8483746</v>
      </c>
      <c r="AX18" s="19">
        <f t="shared" si="13"/>
        <v>491.8483746</v>
      </c>
      <c r="AY18" s="19">
        <v>4</v>
      </c>
      <c r="AZ18" s="19"/>
      <c r="BA18" s="19"/>
      <c r="BB18" s="25">
        <f t="shared" si="14"/>
        <v>83.68481</v>
      </c>
      <c r="BC18" s="19">
        <f t="shared" si="15"/>
        <v>83.68481</v>
      </c>
      <c r="BD18" s="19"/>
      <c r="BE18" s="19"/>
      <c r="BF18" s="19"/>
      <c r="BG18" s="25">
        <f t="shared" si="16"/>
        <v>16608.160162</v>
      </c>
      <c r="BH18" s="19">
        <f t="shared" si="17"/>
        <v>16608.160162</v>
      </c>
      <c r="BI18" s="19">
        <v>118</v>
      </c>
      <c r="BJ18" s="19"/>
      <c r="BK18" s="19"/>
      <c r="BL18" s="25">
        <f t="shared" si="18"/>
        <v>196.22268710000003</v>
      </c>
      <c r="BM18" s="19">
        <f t="shared" si="19"/>
        <v>196.22268710000003</v>
      </c>
      <c r="BN18" s="19"/>
      <c r="BO18" s="19"/>
      <c r="BP18" s="19"/>
      <c r="BQ18" s="25">
        <f t="shared" si="20"/>
        <v>671.9890243</v>
      </c>
      <c r="BR18" s="19">
        <f t="shared" si="21"/>
        <v>671.9890243</v>
      </c>
      <c r="BS18" s="19">
        <v>5</v>
      </c>
      <c r="BT18" s="19"/>
      <c r="BU18" s="19"/>
      <c r="BV18" s="25">
        <f t="shared" si="22"/>
        <v>28.052603700000002</v>
      </c>
      <c r="BW18" s="19">
        <f t="shared" si="23"/>
        <v>28.052603700000002</v>
      </c>
      <c r="BX18" s="19"/>
      <c r="BY18" s="11"/>
      <c r="BZ18" s="19"/>
      <c r="CA18" s="25">
        <f t="shared" si="24"/>
        <v>1659.3970129</v>
      </c>
      <c r="CB18" s="19">
        <f t="shared" si="25"/>
        <v>1659.3970129</v>
      </c>
      <c r="CC18" s="19">
        <v>12</v>
      </c>
      <c r="CD18" s="11"/>
      <c r="CE18" s="19"/>
      <c r="CF18" s="25">
        <f t="shared" si="26"/>
        <v>1.9283891</v>
      </c>
      <c r="CG18" s="19">
        <f t="shared" si="95"/>
        <v>1.9283891</v>
      </c>
      <c r="CH18" s="19"/>
      <c r="CI18" s="11"/>
      <c r="CJ18" s="19"/>
      <c r="CK18" s="25">
        <f t="shared" si="27"/>
        <v>546.9348104</v>
      </c>
      <c r="CL18" s="19">
        <f t="shared" si="28"/>
        <v>546.9348104</v>
      </c>
      <c r="CM18" s="19">
        <v>4</v>
      </c>
      <c r="CN18" s="11"/>
      <c r="CO18" s="19"/>
      <c r="CP18" s="25">
        <f t="shared" si="29"/>
        <v>60.980757200000006</v>
      </c>
      <c r="CQ18" s="19">
        <f t="shared" si="30"/>
        <v>60.980757200000006</v>
      </c>
      <c r="CR18" s="19"/>
      <c r="CS18" s="11"/>
      <c r="CT18" s="19"/>
      <c r="CU18" s="25">
        <f t="shared" si="31"/>
        <v>109.84540930000001</v>
      </c>
      <c r="CV18" s="19">
        <f t="shared" si="32"/>
        <v>109.84540930000001</v>
      </c>
      <c r="CW18" s="19"/>
      <c r="CX18" s="11"/>
      <c r="CY18" s="19"/>
      <c r="CZ18" s="25">
        <f t="shared" si="33"/>
        <v>109.7726399</v>
      </c>
      <c r="DA18" s="19">
        <f t="shared" si="34"/>
        <v>109.7726399</v>
      </c>
      <c r="DB18" s="19"/>
      <c r="DC18" s="11"/>
      <c r="DD18" s="19"/>
      <c r="DE18" s="25">
        <f t="shared" si="35"/>
        <v>542.13203</v>
      </c>
      <c r="DF18" s="19">
        <f t="shared" si="36"/>
        <v>542.13203</v>
      </c>
      <c r="DG18" s="19">
        <v>4</v>
      </c>
      <c r="DH18" s="11"/>
      <c r="DI18" s="19"/>
      <c r="DJ18" s="25">
        <f t="shared" si="37"/>
        <v>1022.3373005999999</v>
      </c>
      <c r="DK18" s="19">
        <f t="shared" si="38"/>
        <v>1022.3373005999999</v>
      </c>
      <c r="DL18" s="19">
        <v>7</v>
      </c>
      <c r="DM18" s="11"/>
      <c r="DN18" s="19"/>
      <c r="DO18" s="25">
        <f t="shared" si="39"/>
        <v>544.5334202</v>
      </c>
      <c r="DP18" s="19">
        <f t="shared" si="40"/>
        <v>544.5334202</v>
      </c>
      <c r="DQ18" s="19">
        <v>4</v>
      </c>
      <c r="DR18" s="11"/>
      <c r="DS18" s="19"/>
      <c r="DT18" s="25">
        <f t="shared" si="41"/>
        <v>834.3739404</v>
      </c>
      <c r="DU18" s="19">
        <f t="shared" si="42"/>
        <v>834.3739404</v>
      </c>
      <c r="DV18" s="19">
        <v>6</v>
      </c>
      <c r="DW18" s="11"/>
      <c r="DX18" s="19"/>
      <c r="DY18" s="25">
        <f t="shared" si="43"/>
        <v>993.4478488</v>
      </c>
      <c r="DZ18" s="19">
        <f t="shared" si="44"/>
        <v>993.4478488</v>
      </c>
      <c r="EA18" s="19">
        <v>7</v>
      </c>
      <c r="EB18" s="11"/>
      <c r="EC18" s="18"/>
      <c r="ED18" s="18">
        <f t="shared" si="45"/>
        <v>146514.9287316</v>
      </c>
      <c r="EE18" s="18">
        <f t="shared" si="46"/>
        <v>146514.9287316</v>
      </c>
      <c r="EF18" s="18">
        <v>1038</v>
      </c>
      <c r="EG18" s="18"/>
      <c r="EH18" s="18"/>
      <c r="EI18" s="18">
        <f t="shared" si="47"/>
        <v>6582.3560769999995</v>
      </c>
      <c r="EJ18" s="18">
        <f t="shared" si="48"/>
        <v>6582.3560769999995</v>
      </c>
      <c r="EK18" s="18">
        <v>47</v>
      </c>
      <c r="EL18" s="18"/>
      <c r="EM18" s="18"/>
      <c r="EN18" s="18">
        <f t="shared" si="49"/>
        <v>15405.6094423</v>
      </c>
      <c r="EO18" s="18">
        <f t="shared" si="50"/>
        <v>15405.6094423</v>
      </c>
      <c r="EP18" s="18">
        <v>109</v>
      </c>
      <c r="EQ18" s="18"/>
      <c r="ER18" s="18"/>
      <c r="ES18" s="18">
        <f t="shared" si="51"/>
        <v>1114.5725151</v>
      </c>
      <c r="ET18" s="18">
        <f t="shared" si="52"/>
        <v>1114.5725151</v>
      </c>
      <c r="EU18" s="18">
        <v>8</v>
      </c>
      <c r="EV18" s="18"/>
      <c r="EW18" s="18"/>
      <c r="EX18" s="18">
        <f t="shared" si="53"/>
        <v>23626.9871002</v>
      </c>
      <c r="EY18" s="18">
        <f t="shared" si="54"/>
        <v>23626.9871002</v>
      </c>
      <c r="EZ18" s="18">
        <v>167</v>
      </c>
      <c r="FA18" s="18"/>
      <c r="FB18" s="18"/>
      <c r="FC18" s="18">
        <f t="shared" si="55"/>
        <v>304.97655540000005</v>
      </c>
      <c r="FD18" s="18">
        <f t="shared" si="56"/>
        <v>304.97655540000005</v>
      </c>
      <c r="FE18" s="18">
        <v>2</v>
      </c>
      <c r="FF18" s="18"/>
      <c r="FG18" s="18"/>
      <c r="FH18" s="18">
        <f t="shared" si="57"/>
        <v>459.90260800000004</v>
      </c>
      <c r="FI18" s="18">
        <f t="shared" si="58"/>
        <v>459.90260800000004</v>
      </c>
      <c r="FJ18" s="18">
        <v>3</v>
      </c>
      <c r="FK18" s="18"/>
      <c r="FL18" s="18"/>
      <c r="FM18" s="18">
        <f t="shared" si="59"/>
        <v>18760.7881681</v>
      </c>
      <c r="FN18" s="18">
        <f t="shared" si="60"/>
        <v>18760.7881681</v>
      </c>
      <c r="FO18" s="18">
        <v>133</v>
      </c>
      <c r="FP18" s="18"/>
      <c r="FQ18" s="18"/>
      <c r="FR18" s="18">
        <f t="shared" si="61"/>
        <v>3217.8992527</v>
      </c>
      <c r="FS18" s="18">
        <f t="shared" si="62"/>
        <v>3217.8992527</v>
      </c>
      <c r="FT18" s="18">
        <v>23</v>
      </c>
      <c r="FU18" s="18"/>
      <c r="FV18" s="18"/>
      <c r="FW18" s="18">
        <f t="shared" si="63"/>
        <v>573.2773332</v>
      </c>
      <c r="FX18" s="18">
        <f t="shared" si="64"/>
        <v>573.2773332</v>
      </c>
      <c r="FY18" s="18">
        <v>4</v>
      </c>
      <c r="FZ18" s="18"/>
      <c r="GA18" s="18"/>
      <c r="GB18" s="18">
        <f t="shared" si="65"/>
        <v>6669.6429723</v>
      </c>
      <c r="GC18" s="18">
        <f t="shared" si="66"/>
        <v>6669.6429723</v>
      </c>
      <c r="GD18" s="18">
        <v>47</v>
      </c>
      <c r="GE18" s="18"/>
      <c r="GF18" s="18"/>
      <c r="GG18" s="18">
        <f t="shared" si="67"/>
        <v>3226.1585796</v>
      </c>
      <c r="GH18" s="18">
        <f t="shared" si="68"/>
        <v>3226.1585796</v>
      </c>
      <c r="GI18" s="18">
        <v>23</v>
      </c>
      <c r="GJ18" s="18"/>
      <c r="GK18" s="18"/>
      <c r="GL18" s="18">
        <f t="shared" si="69"/>
        <v>4611.7971097</v>
      </c>
      <c r="GM18" s="18">
        <f t="shared" si="70"/>
        <v>4611.7971097</v>
      </c>
      <c r="GN18" s="18">
        <v>33</v>
      </c>
      <c r="GO18" s="18"/>
      <c r="GP18" s="18"/>
      <c r="GQ18" s="18">
        <f t="shared" si="71"/>
        <v>8669.7099313</v>
      </c>
      <c r="GR18" s="18">
        <f t="shared" si="72"/>
        <v>8669.7099313</v>
      </c>
      <c r="GS18" s="18">
        <v>61</v>
      </c>
      <c r="GT18" s="18"/>
      <c r="GU18" s="18"/>
      <c r="GV18" s="18">
        <f t="shared" si="73"/>
        <v>6679.9762271</v>
      </c>
      <c r="GW18" s="18">
        <f t="shared" si="74"/>
        <v>6679.9762271</v>
      </c>
      <c r="GX18" s="18">
        <v>47</v>
      </c>
      <c r="GY18" s="18"/>
      <c r="GZ18" s="18"/>
      <c r="HA18" s="18">
        <f t="shared" si="75"/>
        <v>4.147855799999999</v>
      </c>
      <c r="HB18" s="18">
        <f t="shared" si="76"/>
        <v>4.147855799999999</v>
      </c>
      <c r="HC18" s="18"/>
      <c r="HD18" s="18"/>
      <c r="HE18" s="18"/>
      <c r="HF18" s="18">
        <f t="shared" si="77"/>
        <v>36.6030082</v>
      </c>
      <c r="HG18" s="18">
        <f t="shared" si="78"/>
        <v>36.6030082</v>
      </c>
      <c r="HH18" s="18"/>
      <c r="HI18" s="18"/>
      <c r="HJ18" s="18"/>
      <c r="HK18" s="18">
        <f t="shared" si="79"/>
        <v>427.2291474</v>
      </c>
      <c r="HL18" s="18">
        <f t="shared" si="80"/>
        <v>427.2291474</v>
      </c>
      <c r="HM18" s="18">
        <v>3</v>
      </c>
      <c r="HN18" s="18"/>
      <c r="HO18" s="18"/>
      <c r="HP18" s="18">
        <f t="shared" si="81"/>
        <v>1852.4542311</v>
      </c>
      <c r="HQ18" s="18">
        <f t="shared" si="82"/>
        <v>1852.4542311</v>
      </c>
      <c r="HR18" s="18">
        <v>13</v>
      </c>
      <c r="HS18" s="18"/>
      <c r="HT18" s="18"/>
      <c r="HU18" s="18">
        <f t="shared" si="83"/>
        <v>487.9552117</v>
      </c>
      <c r="HV18" s="18">
        <f t="shared" si="84"/>
        <v>487.9552117</v>
      </c>
      <c r="HW18" s="18">
        <v>3</v>
      </c>
      <c r="HX18" s="18"/>
      <c r="HY18" s="18"/>
      <c r="HZ18" s="18">
        <f t="shared" si="85"/>
        <v>10295.0144803</v>
      </c>
      <c r="IA18" s="18">
        <f t="shared" si="86"/>
        <v>10295.0144803</v>
      </c>
      <c r="IB18" s="18">
        <v>73</v>
      </c>
      <c r="IC18" s="18"/>
      <c r="ID18" s="18"/>
      <c r="IE18" s="18">
        <f t="shared" si="87"/>
        <v>64862.3497654</v>
      </c>
      <c r="IF18" s="18">
        <f t="shared" si="88"/>
        <v>64862.3497654</v>
      </c>
      <c r="IG18" s="18">
        <v>460</v>
      </c>
      <c r="IH18" s="18"/>
      <c r="II18" s="18"/>
      <c r="IJ18" s="18">
        <f t="shared" si="89"/>
        <v>2711.9699992000005</v>
      </c>
      <c r="IK18" s="18">
        <f t="shared" si="90"/>
        <v>2711.9699992000005</v>
      </c>
      <c r="IL18" s="18">
        <v>19</v>
      </c>
      <c r="IM18" s="18"/>
      <c r="IN18" s="25"/>
      <c r="IO18" s="18"/>
      <c r="IP18" s="18"/>
      <c r="IQ18" s="18"/>
      <c r="IR18" s="18"/>
      <c r="IS18" s="18"/>
      <c r="IT18" s="18"/>
      <c r="IU18" s="18"/>
      <c r="IV18" s="18"/>
    </row>
    <row r="19" spans="1:256" ht="12.75">
      <c r="A19" s="2">
        <v>41730</v>
      </c>
      <c r="C19" s="19">
        <v>1530000</v>
      </c>
      <c r="D19" s="19">
        <v>363847</v>
      </c>
      <c r="E19" s="19">
        <f t="shared" si="0"/>
        <v>1893847</v>
      </c>
      <c r="F19" s="19">
        <f t="shared" si="91"/>
        <v>2574</v>
      </c>
      <c r="H19" s="19"/>
      <c r="I19" s="19"/>
      <c r="J19" s="19"/>
      <c r="K19" s="19"/>
      <c r="O19" s="19">
        <f t="shared" si="1"/>
        <v>0</v>
      </c>
      <c r="T19" s="19">
        <f t="shared" si="2"/>
        <v>0</v>
      </c>
      <c r="W19" s="19">
        <v>1530000</v>
      </c>
      <c r="X19" s="19">
        <v>363847</v>
      </c>
      <c r="Y19" s="19">
        <f t="shared" si="3"/>
        <v>1893847</v>
      </c>
      <c r="Z19" s="19">
        <f t="shared" si="92"/>
        <v>2574</v>
      </c>
      <c r="AA19" s="19"/>
      <c r="AB19" s="19">
        <f>AL19+AQ19+AV19+BA19+BF19+BK19+BP19+BU19+BZ19+CE19+CJ19+CO19+CT19+CY19+DD19+DI19+DN19+DS19+DX19</f>
        <v>154539.48600000003</v>
      </c>
      <c r="AC19" s="19">
        <f t="shared" si="4"/>
        <v>36750.8028514</v>
      </c>
      <c r="AD19" s="19">
        <f t="shared" si="5"/>
        <v>191290.28885140002</v>
      </c>
      <c r="AE19" s="19">
        <f t="shared" si="93"/>
        <v>258</v>
      </c>
      <c r="AF19" s="19"/>
      <c r="AG19" s="18">
        <f>EC19+EH19+EM19+ER19+EW19+FB19+FG19+FL19+FQ19+FV19+GA19+GF19+GK19+GP19+GU19+GZ19+HE19+HJ19+HO19+HT19+HY19+ID19+II19+IN19</f>
        <v>1375460.9730000002</v>
      </c>
      <c r="AH19" s="18">
        <f t="shared" si="6"/>
        <v>327096.3063027001</v>
      </c>
      <c r="AI19" s="18">
        <f t="shared" si="7"/>
        <v>1702557.2793027004</v>
      </c>
      <c r="AJ19" s="18">
        <f t="shared" si="94"/>
        <v>2316</v>
      </c>
      <c r="AL19" s="19">
        <f>AM$6*W19</f>
        <v>16704.54</v>
      </c>
      <c r="AM19" s="25">
        <f t="shared" si="8"/>
        <v>3972.4815460000004</v>
      </c>
      <c r="AN19" s="19">
        <f t="shared" si="9"/>
        <v>20677.021546</v>
      </c>
      <c r="AO19" s="19">
        <v>28</v>
      </c>
      <c r="AP19" s="19"/>
      <c r="AQ19" s="19">
        <f>W19*AR$6</f>
        <v>34787.151</v>
      </c>
      <c r="AR19" s="25">
        <f t="shared" si="10"/>
        <v>8272.6800849</v>
      </c>
      <c r="AS19" s="19">
        <f t="shared" si="11"/>
        <v>43059.8310849</v>
      </c>
      <c r="AT19" s="19">
        <v>59</v>
      </c>
      <c r="AU19" s="19"/>
      <c r="AV19" s="19">
        <f>AW$6*W19</f>
        <v>2068.254</v>
      </c>
      <c r="AW19" s="25">
        <f t="shared" si="12"/>
        <v>491.8483746</v>
      </c>
      <c r="AX19" s="19">
        <f t="shared" si="13"/>
        <v>2560.1023746</v>
      </c>
      <c r="AY19" s="19">
        <v>4</v>
      </c>
      <c r="AZ19" s="19"/>
      <c r="BA19" s="19">
        <f>+BB$6*W19</f>
        <v>351.90000000000003</v>
      </c>
      <c r="BB19" s="25">
        <f t="shared" si="14"/>
        <v>83.68481</v>
      </c>
      <c r="BC19" s="19">
        <f t="shared" si="15"/>
        <v>435.58481000000006</v>
      </c>
      <c r="BD19" s="19"/>
      <c r="BE19" s="19"/>
      <c r="BF19" s="19">
        <f>BG$6*W19</f>
        <v>69838.38</v>
      </c>
      <c r="BG19" s="25">
        <f t="shared" si="16"/>
        <v>16608.160162</v>
      </c>
      <c r="BH19" s="19">
        <f t="shared" si="17"/>
        <v>86446.540162</v>
      </c>
      <c r="BI19" s="19">
        <v>118</v>
      </c>
      <c r="BJ19" s="19"/>
      <c r="BK19" s="19">
        <f>BL$6*W19</f>
        <v>825.129</v>
      </c>
      <c r="BL19" s="25">
        <f t="shared" si="18"/>
        <v>196.22268710000003</v>
      </c>
      <c r="BM19" s="19">
        <f t="shared" si="19"/>
        <v>1021.3516871</v>
      </c>
      <c r="BN19" s="19"/>
      <c r="BO19" s="19"/>
      <c r="BP19" s="19">
        <f>+BQ$6*W19</f>
        <v>2825.757</v>
      </c>
      <c r="BQ19" s="25">
        <f t="shared" si="20"/>
        <v>671.9890243</v>
      </c>
      <c r="BR19" s="19">
        <f t="shared" si="21"/>
        <v>3497.7460243</v>
      </c>
      <c r="BS19" s="19">
        <v>5</v>
      </c>
      <c r="BT19" s="19"/>
      <c r="BU19" s="19">
        <f>BV$6*W19</f>
        <v>117.96300000000001</v>
      </c>
      <c r="BV19" s="25">
        <f t="shared" si="22"/>
        <v>28.052603700000002</v>
      </c>
      <c r="BW19" s="19">
        <f t="shared" si="23"/>
        <v>146.0156037</v>
      </c>
      <c r="BX19" s="19"/>
      <c r="BZ19" s="19">
        <f>CA$6*W19</f>
        <v>6977.871</v>
      </c>
      <c r="CA19" s="25">
        <f t="shared" si="24"/>
        <v>1659.3970129</v>
      </c>
      <c r="CB19" s="19">
        <f t="shared" si="25"/>
        <v>8637.2680129</v>
      </c>
      <c r="CC19" s="19">
        <v>12</v>
      </c>
      <c r="CE19" s="19">
        <f>CF$6*W19</f>
        <v>8.109</v>
      </c>
      <c r="CF19" s="25">
        <f t="shared" si="26"/>
        <v>1.9283891</v>
      </c>
      <c r="CG19" s="19">
        <f t="shared" si="95"/>
        <v>10.0373891</v>
      </c>
      <c r="CH19" s="19"/>
      <c r="CJ19" s="19">
        <f>CK$6*W19</f>
        <v>2299.8959999999997</v>
      </c>
      <c r="CK19" s="25">
        <f t="shared" si="27"/>
        <v>546.9348104</v>
      </c>
      <c r="CL19" s="19">
        <f t="shared" si="28"/>
        <v>2846.8308104</v>
      </c>
      <c r="CM19" s="19">
        <v>4</v>
      </c>
      <c r="CO19" s="19">
        <f>CP$6*W19</f>
        <v>256.428</v>
      </c>
      <c r="CP19" s="25">
        <f t="shared" si="29"/>
        <v>60.980757200000006</v>
      </c>
      <c r="CQ19" s="19">
        <f t="shared" si="30"/>
        <v>317.4087572</v>
      </c>
      <c r="CR19" s="19"/>
      <c r="CT19" s="19">
        <f>CU$6*W19</f>
        <v>461.90700000000004</v>
      </c>
      <c r="CU19" s="25">
        <f t="shared" si="31"/>
        <v>109.84540930000001</v>
      </c>
      <c r="CV19" s="19">
        <f t="shared" si="32"/>
        <v>571.7524093000001</v>
      </c>
      <c r="CW19" s="19"/>
      <c r="CY19" s="19">
        <f>CZ$6*W19</f>
        <v>461.601</v>
      </c>
      <c r="CZ19" s="25">
        <f t="shared" si="33"/>
        <v>109.7726399</v>
      </c>
      <c r="DA19" s="19">
        <f t="shared" si="34"/>
        <v>571.3736399</v>
      </c>
      <c r="DB19" s="19"/>
      <c r="DD19" s="19">
        <f>DE$6*W19</f>
        <v>2279.7</v>
      </c>
      <c r="DE19" s="25">
        <f t="shared" si="35"/>
        <v>542.13203</v>
      </c>
      <c r="DF19" s="19">
        <f t="shared" si="36"/>
        <v>2821.8320299999996</v>
      </c>
      <c r="DG19" s="19">
        <v>4</v>
      </c>
      <c r="DI19" s="19">
        <f>DJ$6*W19</f>
        <v>4298.994</v>
      </c>
      <c r="DJ19" s="25">
        <f t="shared" si="37"/>
        <v>1022.3373005999999</v>
      </c>
      <c r="DK19" s="19">
        <f t="shared" si="38"/>
        <v>5321.3313006</v>
      </c>
      <c r="DL19" s="19">
        <v>7</v>
      </c>
      <c r="DN19" s="19">
        <f>DO$6*W19</f>
        <v>2289.7980000000002</v>
      </c>
      <c r="DO19" s="25">
        <f t="shared" si="39"/>
        <v>544.5334202</v>
      </c>
      <c r="DP19" s="19">
        <f t="shared" si="40"/>
        <v>2834.3314202</v>
      </c>
      <c r="DQ19" s="19">
        <v>4</v>
      </c>
      <c r="DS19" s="19">
        <f>DT$6*W19</f>
        <v>3508.596</v>
      </c>
      <c r="DT19" s="25">
        <f t="shared" si="41"/>
        <v>834.3739404</v>
      </c>
      <c r="DU19" s="19">
        <f t="shared" si="42"/>
        <v>4342.9699404</v>
      </c>
      <c r="DV19" s="19">
        <v>6</v>
      </c>
      <c r="DX19" s="19">
        <f>DY$6*W19</f>
        <v>4177.512</v>
      </c>
      <c r="DY19" s="25">
        <f t="shared" si="43"/>
        <v>993.4478488</v>
      </c>
      <c r="DZ19" s="19">
        <f t="shared" si="44"/>
        <v>5170.959848799999</v>
      </c>
      <c r="EA19" s="19">
        <v>7</v>
      </c>
      <c r="EC19" s="18">
        <f t="shared" si="96"/>
        <v>616104.684</v>
      </c>
      <c r="ED19" s="18">
        <f t="shared" si="45"/>
        <v>146514.9287316</v>
      </c>
      <c r="EE19" s="18">
        <f t="shared" si="46"/>
        <v>762619.6127316</v>
      </c>
      <c r="EF19" s="18">
        <v>1038</v>
      </c>
      <c r="EG19" s="18"/>
      <c r="EH19" s="18">
        <f t="shared" si="97"/>
        <v>27679.23</v>
      </c>
      <c r="EI19" s="18">
        <f t="shared" si="47"/>
        <v>6582.3560769999995</v>
      </c>
      <c r="EJ19" s="18">
        <f t="shared" si="48"/>
        <v>34261.586077</v>
      </c>
      <c r="EK19" s="18">
        <v>47</v>
      </c>
      <c r="EL19" s="18"/>
      <c r="EM19" s="18">
        <f t="shared" si="98"/>
        <v>64781.577000000005</v>
      </c>
      <c r="EN19" s="18">
        <f t="shared" si="49"/>
        <v>15405.6094423</v>
      </c>
      <c r="EO19" s="18">
        <f t="shared" si="50"/>
        <v>80187.18644230001</v>
      </c>
      <c r="EP19" s="18">
        <v>109</v>
      </c>
      <c r="EQ19" s="18"/>
      <c r="ER19" s="18">
        <f t="shared" si="99"/>
        <v>4686.848999999999</v>
      </c>
      <c r="ES19" s="18">
        <f t="shared" si="51"/>
        <v>1114.5725151</v>
      </c>
      <c r="ET19" s="18">
        <f t="shared" si="52"/>
        <v>5801.421515099999</v>
      </c>
      <c r="EU19" s="18">
        <v>8</v>
      </c>
      <c r="EV19" s="18"/>
      <c r="EW19" s="18">
        <f t="shared" si="100"/>
        <v>99352.998</v>
      </c>
      <c r="EX19" s="18">
        <f t="shared" si="53"/>
        <v>23626.9871002</v>
      </c>
      <c r="EY19" s="18">
        <f t="shared" si="54"/>
        <v>122979.9851002</v>
      </c>
      <c r="EZ19" s="18">
        <v>167</v>
      </c>
      <c r="FA19" s="18"/>
      <c r="FB19" s="18">
        <f t="shared" si="101"/>
        <v>1282.4460000000001</v>
      </c>
      <c r="FC19" s="18">
        <f t="shared" si="55"/>
        <v>304.97655540000005</v>
      </c>
      <c r="FD19" s="18">
        <f t="shared" si="56"/>
        <v>1587.4225554000002</v>
      </c>
      <c r="FE19" s="18">
        <v>2</v>
      </c>
      <c r="FF19" s="18"/>
      <c r="FG19" s="18">
        <f t="shared" si="102"/>
        <v>1933.9200000000003</v>
      </c>
      <c r="FH19" s="18">
        <f t="shared" si="57"/>
        <v>459.90260800000004</v>
      </c>
      <c r="FI19" s="18">
        <f t="shared" si="58"/>
        <v>2393.8226080000004</v>
      </c>
      <c r="FJ19" s="18">
        <v>3</v>
      </c>
      <c r="FK19" s="18"/>
      <c r="FL19" s="18">
        <f t="shared" si="103"/>
        <v>78890.31899999999</v>
      </c>
      <c r="FM19" s="18">
        <f t="shared" si="59"/>
        <v>18760.7881681</v>
      </c>
      <c r="FN19" s="18">
        <f t="shared" si="60"/>
        <v>97651.10716809999</v>
      </c>
      <c r="FO19" s="18">
        <v>133</v>
      </c>
      <c r="FP19" s="18"/>
      <c r="FQ19" s="18">
        <f t="shared" si="104"/>
        <v>13531.473</v>
      </c>
      <c r="FR19" s="18">
        <f t="shared" si="61"/>
        <v>3217.8992527</v>
      </c>
      <c r="FS19" s="18">
        <f t="shared" si="62"/>
        <v>16749.3722527</v>
      </c>
      <c r="FT19" s="18">
        <v>23</v>
      </c>
      <c r="FU19" s="18"/>
      <c r="FV19" s="18">
        <f t="shared" si="105"/>
        <v>2410.668</v>
      </c>
      <c r="FW19" s="18">
        <f t="shared" si="63"/>
        <v>573.2773332</v>
      </c>
      <c r="FX19" s="18">
        <f t="shared" si="64"/>
        <v>2983.9453332000003</v>
      </c>
      <c r="FY19" s="18">
        <v>4</v>
      </c>
      <c r="FZ19" s="18"/>
      <c r="GA19" s="18">
        <f t="shared" si="106"/>
        <v>28046.277000000002</v>
      </c>
      <c r="GB19" s="18">
        <f t="shared" si="65"/>
        <v>6669.6429723</v>
      </c>
      <c r="GC19" s="18">
        <f t="shared" si="66"/>
        <v>34715.919972300006</v>
      </c>
      <c r="GD19" s="18">
        <v>47</v>
      </c>
      <c r="GE19" s="18"/>
      <c r="GF19" s="18">
        <f t="shared" si="107"/>
        <v>13566.204000000002</v>
      </c>
      <c r="GG19" s="18">
        <f t="shared" si="67"/>
        <v>3226.1585796</v>
      </c>
      <c r="GH19" s="18">
        <f t="shared" si="68"/>
        <v>16792.3625796</v>
      </c>
      <c r="GI19" s="18">
        <v>23</v>
      </c>
      <c r="GJ19" s="18"/>
      <c r="GK19" s="18">
        <f t="shared" si="108"/>
        <v>19392.903</v>
      </c>
      <c r="GL19" s="18">
        <f t="shared" si="69"/>
        <v>4611.7971097</v>
      </c>
      <c r="GM19" s="18">
        <f t="shared" si="70"/>
        <v>24004.7001097</v>
      </c>
      <c r="GN19" s="18">
        <v>33</v>
      </c>
      <c r="GO19" s="18"/>
      <c r="GP19" s="18">
        <f t="shared" si="109"/>
        <v>36456.687</v>
      </c>
      <c r="GQ19" s="18">
        <f t="shared" si="71"/>
        <v>8669.7099313</v>
      </c>
      <c r="GR19" s="18">
        <f t="shared" si="72"/>
        <v>45126.3969313</v>
      </c>
      <c r="GS19" s="18">
        <v>61</v>
      </c>
      <c r="GT19" s="18"/>
      <c r="GU19" s="18">
        <f t="shared" si="110"/>
        <v>28089.729</v>
      </c>
      <c r="GV19" s="18">
        <f t="shared" si="73"/>
        <v>6679.9762271</v>
      </c>
      <c r="GW19" s="18">
        <f t="shared" si="74"/>
        <v>34769.7052271</v>
      </c>
      <c r="GX19" s="18">
        <v>47</v>
      </c>
      <c r="GY19" s="18"/>
      <c r="GZ19" s="18">
        <f t="shared" si="111"/>
        <v>17.441999999999997</v>
      </c>
      <c r="HA19" s="18">
        <f t="shared" si="75"/>
        <v>4.147855799999999</v>
      </c>
      <c r="HB19" s="18">
        <f t="shared" si="76"/>
        <v>21.589855799999995</v>
      </c>
      <c r="HC19" s="18"/>
      <c r="HD19" s="18"/>
      <c r="HE19" s="18">
        <f t="shared" si="112"/>
        <v>153.918</v>
      </c>
      <c r="HF19" s="18">
        <f t="shared" si="77"/>
        <v>36.6030082</v>
      </c>
      <c r="HG19" s="18">
        <f t="shared" si="78"/>
        <v>190.5210082</v>
      </c>
      <c r="HH19" s="18"/>
      <c r="HI19" s="18"/>
      <c r="HJ19" s="18">
        <f t="shared" si="113"/>
        <v>1796.526</v>
      </c>
      <c r="HK19" s="18">
        <f t="shared" si="79"/>
        <v>427.2291474</v>
      </c>
      <c r="HL19" s="18">
        <f t="shared" si="80"/>
        <v>2223.7551474</v>
      </c>
      <c r="HM19" s="18">
        <v>3</v>
      </c>
      <c r="HN19" s="18"/>
      <c r="HO19" s="18">
        <f t="shared" si="114"/>
        <v>7789.688999999999</v>
      </c>
      <c r="HP19" s="18">
        <f t="shared" si="81"/>
        <v>1852.4542311</v>
      </c>
      <c r="HQ19" s="18">
        <f t="shared" si="82"/>
        <v>9642.143231099999</v>
      </c>
      <c r="HR19" s="18">
        <v>13</v>
      </c>
      <c r="HS19" s="18"/>
      <c r="HT19" s="18">
        <f t="shared" si="115"/>
        <v>2051.8830000000003</v>
      </c>
      <c r="HU19" s="18">
        <f t="shared" si="83"/>
        <v>487.9552117</v>
      </c>
      <c r="HV19" s="18">
        <f t="shared" si="84"/>
        <v>2539.8382117</v>
      </c>
      <c r="HW19" s="18">
        <v>3</v>
      </c>
      <c r="HX19" s="18"/>
      <c r="HY19" s="18">
        <f t="shared" si="116"/>
        <v>43291.197</v>
      </c>
      <c r="HZ19" s="18">
        <f t="shared" si="85"/>
        <v>10295.0144803</v>
      </c>
      <c r="IA19" s="18">
        <f t="shared" si="86"/>
        <v>53586.2114803</v>
      </c>
      <c r="IB19" s="18">
        <v>73</v>
      </c>
      <c r="IC19" s="18"/>
      <c r="ID19" s="18">
        <f t="shared" si="117"/>
        <v>272750.346</v>
      </c>
      <c r="IE19" s="18">
        <f t="shared" si="87"/>
        <v>64862.3497654</v>
      </c>
      <c r="IF19" s="18">
        <f t="shared" si="88"/>
        <v>337612.6957654</v>
      </c>
      <c r="IG19" s="18">
        <v>460</v>
      </c>
      <c r="IH19" s="18"/>
      <c r="II19" s="18">
        <f t="shared" si="118"/>
        <v>11404.008</v>
      </c>
      <c r="IJ19" s="18">
        <f t="shared" si="89"/>
        <v>2711.9699992000005</v>
      </c>
      <c r="IK19" s="18">
        <f t="shared" si="90"/>
        <v>14115.9779992</v>
      </c>
      <c r="IL19" s="18">
        <v>19</v>
      </c>
      <c r="IM19" s="18"/>
      <c r="IN19" s="25"/>
      <c r="IO19" s="18"/>
      <c r="IP19" s="18"/>
      <c r="IQ19" s="18"/>
      <c r="IR19" s="18"/>
      <c r="IS19" s="18"/>
      <c r="IT19" s="18"/>
      <c r="IU19" s="18"/>
      <c r="IV19" s="18"/>
    </row>
    <row r="20" spans="1:256" ht="12.75">
      <c r="A20" s="2">
        <v>41913</v>
      </c>
      <c r="D20" s="19">
        <v>332291</v>
      </c>
      <c r="E20" s="19">
        <f t="shared" si="0"/>
        <v>332291</v>
      </c>
      <c r="F20" s="19">
        <f t="shared" si="91"/>
        <v>2574</v>
      </c>
      <c r="H20" s="19"/>
      <c r="I20" s="19"/>
      <c r="J20" s="19"/>
      <c r="K20" s="19"/>
      <c r="O20" s="19">
        <f t="shared" si="1"/>
        <v>0</v>
      </c>
      <c r="T20" s="19">
        <f t="shared" si="2"/>
        <v>0</v>
      </c>
      <c r="W20" s="19"/>
      <c r="X20" s="19">
        <v>332291</v>
      </c>
      <c r="Y20" s="19">
        <f t="shared" si="3"/>
        <v>332291</v>
      </c>
      <c r="Z20" s="19">
        <f t="shared" si="92"/>
        <v>2574</v>
      </c>
      <c r="AA20" s="19"/>
      <c r="AB20" s="19"/>
      <c r="AC20" s="19">
        <f t="shared" si="4"/>
        <v>33563.4512042</v>
      </c>
      <c r="AD20" s="19">
        <f t="shared" si="5"/>
        <v>33563.4512042</v>
      </c>
      <c r="AE20" s="19">
        <f t="shared" si="93"/>
        <v>258</v>
      </c>
      <c r="AF20" s="19"/>
      <c r="AH20" s="18">
        <f t="shared" si="6"/>
        <v>298727.6484831</v>
      </c>
      <c r="AI20" s="18">
        <f t="shared" si="7"/>
        <v>298727.6484831</v>
      </c>
      <c r="AJ20" s="18">
        <f t="shared" si="94"/>
        <v>2316</v>
      </c>
      <c r="AL20" s="19"/>
      <c r="AM20" s="25">
        <f t="shared" si="8"/>
        <v>3627.9531380000003</v>
      </c>
      <c r="AN20" s="19">
        <f t="shared" si="9"/>
        <v>3627.9531380000003</v>
      </c>
      <c r="AO20" s="19">
        <v>28</v>
      </c>
      <c r="AP20" s="19"/>
      <c r="AQ20" s="19"/>
      <c r="AR20" s="25">
        <f t="shared" si="10"/>
        <v>7555.2007797</v>
      </c>
      <c r="AS20" s="19">
        <f t="shared" si="11"/>
        <v>7555.2007797</v>
      </c>
      <c r="AT20" s="19">
        <v>59</v>
      </c>
      <c r="AU20" s="19"/>
      <c r="AV20" s="19"/>
      <c r="AW20" s="25">
        <f t="shared" si="12"/>
        <v>449.1909738</v>
      </c>
      <c r="AX20" s="19">
        <f t="shared" si="13"/>
        <v>449.1909738</v>
      </c>
      <c r="AY20" s="19">
        <v>4</v>
      </c>
      <c r="AZ20" s="19"/>
      <c r="BA20" s="19"/>
      <c r="BB20" s="25">
        <f t="shared" si="14"/>
        <v>76.42693</v>
      </c>
      <c r="BC20" s="19">
        <f t="shared" si="15"/>
        <v>76.42693</v>
      </c>
      <c r="BD20" s="19"/>
      <c r="BE20" s="19"/>
      <c r="BF20" s="19"/>
      <c r="BG20" s="25">
        <f t="shared" si="16"/>
        <v>15167.754986</v>
      </c>
      <c r="BH20" s="19">
        <f t="shared" si="17"/>
        <v>15167.754986</v>
      </c>
      <c r="BI20" s="19">
        <v>118</v>
      </c>
      <c r="BJ20" s="19"/>
      <c r="BK20" s="19"/>
      <c r="BL20" s="25">
        <f t="shared" si="18"/>
        <v>179.2045363</v>
      </c>
      <c r="BM20" s="19">
        <f t="shared" si="19"/>
        <v>179.2045363</v>
      </c>
      <c r="BN20" s="19"/>
      <c r="BO20" s="19"/>
      <c r="BP20" s="19"/>
      <c r="BQ20" s="25">
        <f t="shared" si="20"/>
        <v>613.7082479000001</v>
      </c>
      <c r="BR20" s="19">
        <f t="shared" si="21"/>
        <v>613.7082479000001</v>
      </c>
      <c r="BS20" s="19">
        <v>5</v>
      </c>
      <c r="BT20" s="19"/>
      <c r="BU20" s="19"/>
      <c r="BV20" s="25">
        <f t="shared" si="22"/>
        <v>25.6196361</v>
      </c>
      <c r="BW20" s="19">
        <f t="shared" si="23"/>
        <v>25.6196361</v>
      </c>
      <c r="BX20" s="19"/>
      <c r="BZ20" s="19"/>
      <c r="CA20" s="25">
        <f t="shared" si="24"/>
        <v>1515.4795637</v>
      </c>
      <c r="CB20" s="19">
        <f t="shared" si="25"/>
        <v>1515.4795637</v>
      </c>
      <c r="CC20" s="19">
        <v>12</v>
      </c>
      <c r="CE20" s="19"/>
      <c r="CF20" s="25">
        <f t="shared" si="26"/>
        <v>1.7611423</v>
      </c>
      <c r="CG20" s="19">
        <f t="shared" si="95"/>
        <v>1.7611423</v>
      </c>
      <c r="CH20" s="19"/>
      <c r="CJ20" s="19"/>
      <c r="CK20" s="25">
        <f t="shared" si="27"/>
        <v>499.49983119999996</v>
      </c>
      <c r="CL20" s="19">
        <f t="shared" si="28"/>
        <v>499.49983119999996</v>
      </c>
      <c r="CM20" s="19">
        <v>4</v>
      </c>
      <c r="CO20" s="19"/>
      <c r="CP20" s="25">
        <f t="shared" si="29"/>
        <v>55.6919716</v>
      </c>
      <c r="CQ20" s="19">
        <f t="shared" si="30"/>
        <v>55.6919716</v>
      </c>
      <c r="CR20" s="19"/>
      <c r="CT20" s="19"/>
      <c r="CU20" s="25">
        <f t="shared" si="31"/>
        <v>100.3186529</v>
      </c>
      <c r="CV20" s="19">
        <f t="shared" si="32"/>
        <v>100.3186529</v>
      </c>
      <c r="CW20" s="19"/>
      <c r="CY20" s="19"/>
      <c r="CZ20" s="25">
        <f t="shared" si="33"/>
        <v>100.2521947</v>
      </c>
      <c r="DA20" s="19">
        <f t="shared" si="34"/>
        <v>100.2521947</v>
      </c>
      <c r="DB20" s="19"/>
      <c r="DD20" s="19"/>
      <c r="DE20" s="25">
        <f t="shared" si="35"/>
        <v>495.11359</v>
      </c>
      <c r="DF20" s="19">
        <f t="shared" si="36"/>
        <v>495.11359</v>
      </c>
      <c r="DG20" s="19">
        <v>4</v>
      </c>
      <c r="DI20" s="19"/>
      <c r="DJ20" s="25">
        <f t="shared" si="37"/>
        <v>933.6712517999999</v>
      </c>
      <c r="DK20" s="19">
        <f t="shared" si="38"/>
        <v>933.6712517999999</v>
      </c>
      <c r="DL20" s="19">
        <v>7</v>
      </c>
      <c r="DN20" s="19"/>
      <c r="DO20" s="25">
        <f t="shared" si="39"/>
        <v>497.30671060000003</v>
      </c>
      <c r="DP20" s="19">
        <f t="shared" si="40"/>
        <v>497.30671060000003</v>
      </c>
      <c r="DQ20" s="19">
        <v>4</v>
      </c>
      <c r="DS20" s="19"/>
      <c r="DT20" s="25">
        <f t="shared" si="41"/>
        <v>762.0097212000001</v>
      </c>
      <c r="DU20" s="19">
        <f t="shared" si="42"/>
        <v>762.0097212000001</v>
      </c>
      <c r="DV20" s="19">
        <v>6</v>
      </c>
      <c r="DX20" s="19"/>
      <c r="DY20" s="25">
        <f t="shared" si="43"/>
        <v>907.2873464</v>
      </c>
      <c r="DZ20" s="19">
        <f t="shared" si="44"/>
        <v>907.2873464</v>
      </c>
      <c r="EA20" s="19">
        <v>7</v>
      </c>
      <c r="EC20" s="18"/>
      <c r="ED20" s="18">
        <f t="shared" si="45"/>
        <v>133807.8702948</v>
      </c>
      <c r="EE20" s="18">
        <f t="shared" si="46"/>
        <v>133807.8702948</v>
      </c>
      <c r="EF20" s="18">
        <v>1038</v>
      </c>
      <c r="EG20" s="18"/>
      <c r="EH20" s="18"/>
      <c r="EI20" s="18">
        <f t="shared" si="47"/>
        <v>6011.476481</v>
      </c>
      <c r="EJ20" s="18">
        <f t="shared" si="48"/>
        <v>6011.476481</v>
      </c>
      <c r="EK20" s="18">
        <v>47</v>
      </c>
      <c r="EL20" s="18"/>
      <c r="EM20" s="18"/>
      <c r="EN20" s="18">
        <f t="shared" si="49"/>
        <v>14069.5000019</v>
      </c>
      <c r="EO20" s="18">
        <f t="shared" si="50"/>
        <v>14069.5000019</v>
      </c>
      <c r="EP20" s="18">
        <v>109</v>
      </c>
      <c r="EQ20" s="18"/>
      <c r="ER20" s="18"/>
      <c r="ES20" s="18">
        <f t="shared" si="51"/>
        <v>1017.9070203</v>
      </c>
      <c r="ET20" s="18">
        <f t="shared" si="52"/>
        <v>1017.9070203</v>
      </c>
      <c r="EU20" s="18">
        <v>8</v>
      </c>
      <c r="EV20" s="18"/>
      <c r="EW20" s="18"/>
      <c r="EX20" s="18">
        <f t="shared" si="53"/>
        <v>21577.847750599998</v>
      </c>
      <c r="EY20" s="18">
        <f t="shared" si="54"/>
        <v>21577.847750599998</v>
      </c>
      <c r="EZ20" s="18">
        <v>167</v>
      </c>
      <c r="FA20" s="18"/>
      <c r="FB20" s="18"/>
      <c r="FC20" s="18">
        <f t="shared" si="55"/>
        <v>278.5263162</v>
      </c>
      <c r="FD20" s="18">
        <f t="shared" si="56"/>
        <v>278.5263162</v>
      </c>
      <c r="FE20" s="18">
        <v>2</v>
      </c>
      <c r="FF20" s="18"/>
      <c r="FG20" s="18"/>
      <c r="FH20" s="18">
        <f t="shared" si="57"/>
        <v>420.01582400000007</v>
      </c>
      <c r="FI20" s="18">
        <f t="shared" si="58"/>
        <v>420.01582400000007</v>
      </c>
      <c r="FJ20" s="18">
        <v>3</v>
      </c>
      <c r="FK20" s="18"/>
      <c r="FL20" s="18"/>
      <c r="FM20" s="18">
        <f t="shared" si="59"/>
        <v>17133.6882293</v>
      </c>
      <c r="FN20" s="18">
        <f t="shared" si="60"/>
        <v>17133.6882293</v>
      </c>
      <c r="FO20" s="18">
        <v>133</v>
      </c>
      <c r="FP20" s="18"/>
      <c r="FQ20" s="18"/>
      <c r="FR20" s="18">
        <f t="shared" si="61"/>
        <v>2938.8148330999998</v>
      </c>
      <c r="FS20" s="18">
        <f t="shared" si="62"/>
        <v>2938.8148330999998</v>
      </c>
      <c r="FT20" s="18">
        <v>23</v>
      </c>
      <c r="FU20" s="18"/>
      <c r="FV20" s="18"/>
      <c r="FW20" s="18">
        <f t="shared" si="63"/>
        <v>523.5576996000001</v>
      </c>
      <c r="FX20" s="18">
        <f t="shared" si="64"/>
        <v>523.5576996000001</v>
      </c>
      <c r="FY20" s="18">
        <v>4</v>
      </c>
      <c r="FZ20" s="18"/>
      <c r="GA20" s="18"/>
      <c r="GB20" s="18">
        <f t="shared" si="65"/>
        <v>6091.193091900001</v>
      </c>
      <c r="GC20" s="18">
        <f t="shared" si="66"/>
        <v>6091.193091900001</v>
      </c>
      <c r="GD20" s="18">
        <v>47</v>
      </c>
      <c r="GE20" s="18"/>
      <c r="GF20" s="18"/>
      <c r="GG20" s="18">
        <f t="shared" si="67"/>
        <v>2946.3578388</v>
      </c>
      <c r="GH20" s="18">
        <f t="shared" si="68"/>
        <v>2946.3578388</v>
      </c>
      <c r="GI20" s="18">
        <v>23</v>
      </c>
      <c r="GJ20" s="18"/>
      <c r="GK20" s="18"/>
      <c r="GL20" s="18">
        <f t="shared" si="69"/>
        <v>4211.821654099999</v>
      </c>
      <c r="GM20" s="18">
        <f t="shared" si="70"/>
        <v>4211.821654099999</v>
      </c>
      <c r="GN20" s="18">
        <v>33</v>
      </c>
      <c r="GO20" s="18"/>
      <c r="GP20" s="18"/>
      <c r="GQ20" s="18">
        <f t="shared" si="71"/>
        <v>7917.7967189</v>
      </c>
      <c r="GR20" s="18">
        <f t="shared" si="72"/>
        <v>7917.7967189</v>
      </c>
      <c r="GS20" s="18">
        <v>61</v>
      </c>
      <c r="GT20" s="18"/>
      <c r="GU20" s="18"/>
      <c r="GV20" s="18">
        <f t="shared" si="73"/>
        <v>6100.630156300001</v>
      </c>
      <c r="GW20" s="18">
        <f t="shared" si="74"/>
        <v>6100.630156300001</v>
      </c>
      <c r="GX20" s="18">
        <v>47</v>
      </c>
      <c r="GY20" s="18"/>
      <c r="GZ20" s="18"/>
      <c r="HA20" s="18">
        <f t="shared" si="75"/>
        <v>3.7881174</v>
      </c>
      <c r="HB20" s="18">
        <f t="shared" si="76"/>
        <v>3.7881174</v>
      </c>
      <c r="HC20" s="18"/>
      <c r="HD20" s="18"/>
      <c r="HE20" s="18"/>
      <c r="HF20" s="18">
        <f t="shared" si="77"/>
        <v>33.4284746</v>
      </c>
      <c r="HG20" s="18">
        <f t="shared" si="78"/>
        <v>33.4284746</v>
      </c>
      <c r="HH20" s="18"/>
      <c r="HI20" s="18"/>
      <c r="HJ20" s="18"/>
      <c r="HK20" s="18">
        <f t="shared" si="79"/>
        <v>390.17609219999997</v>
      </c>
      <c r="HL20" s="18">
        <f t="shared" si="80"/>
        <v>390.17609219999997</v>
      </c>
      <c r="HM20" s="18">
        <v>3</v>
      </c>
      <c r="HN20" s="18"/>
      <c r="HO20" s="18"/>
      <c r="HP20" s="18">
        <f t="shared" si="81"/>
        <v>1691.7931683</v>
      </c>
      <c r="HQ20" s="18">
        <f t="shared" si="82"/>
        <v>1691.7931683</v>
      </c>
      <c r="HR20" s="18">
        <v>13</v>
      </c>
      <c r="HS20" s="18"/>
      <c r="HT20" s="18"/>
      <c r="HU20" s="18">
        <f t="shared" si="83"/>
        <v>445.63546010000005</v>
      </c>
      <c r="HV20" s="18">
        <f t="shared" si="84"/>
        <v>445.63546010000005</v>
      </c>
      <c r="HW20" s="18">
        <v>3</v>
      </c>
      <c r="HX20" s="18"/>
      <c r="HY20" s="18"/>
      <c r="HZ20" s="18">
        <f t="shared" si="85"/>
        <v>9402.1406159</v>
      </c>
      <c r="IA20" s="18">
        <f t="shared" si="86"/>
        <v>9402.1406159</v>
      </c>
      <c r="IB20" s="18">
        <v>73</v>
      </c>
      <c r="IC20" s="18"/>
      <c r="ID20" s="18"/>
      <c r="IE20" s="18">
        <f t="shared" si="87"/>
        <v>59236.918446200005</v>
      </c>
      <c r="IF20" s="18">
        <f t="shared" si="88"/>
        <v>59236.918446200005</v>
      </c>
      <c r="IG20" s="18">
        <v>460</v>
      </c>
      <c r="IH20" s="18"/>
      <c r="II20" s="18"/>
      <c r="IJ20" s="18">
        <f t="shared" si="89"/>
        <v>2476.7641976</v>
      </c>
      <c r="IK20" s="18">
        <f t="shared" si="90"/>
        <v>2476.7641976</v>
      </c>
      <c r="IL20" s="18">
        <v>19</v>
      </c>
      <c r="IM20" s="18"/>
      <c r="IN20" s="25"/>
      <c r="IO20" s="18"/>
      <c r="IP20" s="18"/>
      <c r="IQ20" s="18"/>
      <c r="IR20" s="18"/>
      <c r="IS20" s="18"/>
      <c r="IT20" s="18"/>
      <c r="IU20" s="18"/>
      <c r="IV20" s="18"/>
    </row>
    <row r="21" spans="1:256" ht="12.75">
      <c r="A21" s="2">
        <v>42095</v>
      </c>
      <c r="C21" s="19">
        <v>1595000</v>
      </c>
      <c r="D21" s="19">
        <v>332291</v>
      </c>
      <c r="E21" s="19">
        <f t="shared" si="0"/>
        <v>1927291</v>
      </c>
      <c r="F21" s="19">
        <f t="shared" si="91"/>
        <v>2574</v>
      </c>
      <c r="H21" s="19"/>
      <c r="I21" s="19"/>
      <c r="J21" s="19"/>
      <c r="K21" s="19"/>
      <c r="O21" s="19">
        <f t="shared" si="1"/>
        <v>0</v>
      </c>
      <c r="T21" s="19">
        <f t="shared" si="2"/>
        <v>0</v>
      </c>
      <c r="W21" s="19">
        <v>1595000</v>
      </c>
      <c r="X21" s="19">
        <v>332291</v>
      </c>
      <c r="Y21" s="19">
        <f t="shared" si="3"/>
        <v>1927291</v>
      </c>
      <c r="Z21" s="19">
        <f t="shared" si="92"/>
        <v>2574</v>
      </c>
      <c r="AA21" s="19"/>
      <c r="AB21" s="19">
        <f>AL21+AQ21+AV21+BA21+BF21+BK21+BP21+BU21+BZ21+CE21+CJ21+CO21+CT21+CY21+DD21+DI21+DN21+DS21+DX21-1</f>
        <v>161103.88899999997</v>
      </c>
      <c r="AC21" s="19">
        <f t="shared" si="4"/>
        <v>33563.4512042</v>
      </c>
      <c r="AD21" s="19">
        <f t="shared" si="5"/>
        <v>194667.34020419995</v>
      </c>
      <c r="AE21" s="19">
        <f t="shared" si="93"/>
        <v>258</v>
      </c>
      <c r="AF21" s="19"/>
      <c r="AG21" s="18">
        <f>EC21+EH21+EM21+ER21+EW21+FB21+FG21+FL21+FQ21+FV21+GA21+GF21+GK21+GP21+GU21+GZ21+HE21+HJ21+HO21+HT21+HY21+ID21+II21+IN21</f>
        <v>1433895.5895</v>
      </c>
      <c r="AH21" s="18">
        <f t="shared" si="6"/>
        <v>298727.6484831</v>
      </c>
      <c r="AI21" s="18">
        <f t="shared" si="7"/>
        <v>1732623.2379831</v>
      </c>
      <c r="AJ21" s="18">
        <f t="shared" si="94"/>
        <v>2316</v>
      </c>
      <c r="AL21" s="19">
        <f>AM$6*W21</f>
        <v>17414.210000000003</v>
      </c>
      <c r="AM21" s="25">
        <f t="shared" si="8"/>
        <v>3627.9531380000003</v>
      </c>
      <c r="AN21" s="19">
        <f t="shared" si="9"/>
        <v>21042.163138000004</v>
      </c>
      <c r="AO21" s="19">
        <v>28</v>
      </c>
      <c r="AP21" s="19"/>
      <c r="AQ21" s="19">
        <f>W21*AR$6</f>
        <v>36265.036499999995</v>
      </c>
      <c r="AR21" s="25">
        <f t="shared" si="10"/>
        <v>7555.2007797</v>
      </c>
      <c r="AS21" s="19">
        <f t="shared" si="11"/>
        <v>43820.23727969999</v>
      </c>
      <c r="AT21" s="19">
        <v>59</v>
      </c>
      <c r="AU21" s="19"/>
      <c r="AV21" s="19">
        <f>AW$6*W21</f>
        <v>2156.121</v>
      </c>
      <c r="AW21" s="25">
        <f t="shared" si="12"/>
        <v>449.1909738</v>
      </c>
      <c r="AX21" s="19">
        <f t="shared" si="13"/>
        <v>2605.3119738</v>
      </c>
      <c r="AY21" s="19">
        <v>4</v>
      </c>
      <c r="AZ21" s="19"/>
      <c r="BA21" s="19">
        <f>+BB$6*W21</f>
        <v>366.85</v>
      </c>
      <c r="BB21" s="25">
        <f t="shared" si="14"/>
        <v>76.42693</v>
      </c>
      <c r="BC21" s="19">
        <f t="shared" si="15"/>
        <v>443.27693</v>
      </c>
      <c r="BD21" s="19"/>
      <c r="BE21" s="19"/>
      <c r="BF21" s="19">
        <f>BG$6*W21</f>
        <v>72805.37</v>
      </c>
      <c r="BG21" s="25">
        <f t="shared" si="16"/>
        <v>15167.754986</v>
      </c>
      <c r="BH21" s="19">
        <f t="shared" si="17"/>
        <v>87973.124986</v>
      </c>
      <c r="BI21" s="19">
        <v>118</v>
      </c>
      <c r="BJ21" s="19"/>
      <c r="BK21" s="19">
        <f>BL$6*W21</f>
        <v>860.1835000000001</v>
      </c>
      <c r="BL21" s="25">
        <f t="shared" si="18"/>
        <v>179.2045363</v>
      </c>
      <c r="BM21" s="19">
        <f t="shared" si="19"/>
        <v>1039.3880363</v>
      </c>
      <c r="BN21" s="19"/>
      <c r="BO21" s="19"/>
      <c r="BP21" s="19">
        <f>+BQ$6*W21</f>
        <v>2945.8055</v>
      </c>
      <c r="BQ21" s="25">
        <f t="shared" si="20"/>
        <v>613.7082479000001</v>
      </c>
      <c r="BR21" s="19">
        <f t="shared" si="21"/>
        <v>3559.5137479</v>
      </c>
      <c r="BS21" s="19">
        <v>5</v>
      </c>
      <c r="BT21" s="19"/>
      <c r="BU21" s="19">
        <f>BV$6*W21</f>
        <v>122.9745</v>
      </c>
      <c r="BV21" s="25">
        <f t="shared" si="22"/>
        <v>25.6196361</v>
      </c>
      <c r="BW21" s="19">
        <f t="shared" si="23"/>
        <v>148.59413610000001</v>
      </c>
      <c r="BX21" s="19"/>
      <c r="BZ21" s="19">
        <f>CA$6*W21</f>
        <v>7274.3165</v>
      </c>
      <c r="CA21" s="25">
        <f t="shared" si="24"/>
        <v>1515.4795637</v>
      </c>
      <c r="CB21" s="19">
        <f t="shared" si="25"/>
        <v>8789.7960637</v>
      </c>
      <c r="CC21" s="19">
        <v>12</v>
      </c>
      <c r="CE21" s="19">
        <f>CF$6*W21</f>
        <v>8.4535</v>
      </c>
      <c r="CF21" s="25">
        <f t="shared" si="26"/>
        <v>1.7611423</v>
      </c>
      <c r="CG21" s="19">
        <f t="shared" si="95"/>
        <v>10.2146423</v>
      </c>
      <c r="CH21" s="19"/>
      <c r="CJ21" s="19">
        <f>CK$6*W21</f>
        <v>2397.604</v>
      </c>
      <c r="CK21" s="25">
        <f t="shared" si="27"/>
        <v>499.49983119999996</v>
      </c>
      <c r="CL21" s="19">
        <f t="shared" si="28"/>
        <v>2897.1038311999996</v>
      </c>
      <c r="CM21" s="19">
        <v>4</v>
      </c>
      <c r="CO21" s="19">
        <f>CP$6*W21</f>
        <v>267.322</v>
      </c>
      <c r="CP21" s="25">
        <f t="shared" si="29"/>
        <v>55.6919716</v>
      </c>
      <c r="CQ21" s="19">
        <f t="shared" si="30"/>
        <v>323.0139716</v>
      </c>
      <c r="CR21" s="19"/>
      <c r="CT21" s="19">
        <f>CU$6*W21</f>
        <v>481.5305</v>
      </c>
      <c r="CU21" s="25">
        <f t="shared" si="31"/>
        <v>100.3186529</v>
      </c>
      <c r="CV21" s="19">
        <f t="shared" si="32"/>
        <v>581.8491529</v>
      </c>
      <c r="CW21" s="19"/>
      <c r="CY21" s="19">
        <f>CZ$6*W21</f>
        <v>481.2115</v>
      </c>
      <c r="CZ21" s="25">
        <f t="shared" si="33"/>
        <v>100.2521947</v>
      </c>
      <c r="DA21" s="19">
        <f t="shared" si="34"/>
        <v>581.4636947</v>
      </c>
      <c r="DB21" s="19"/>
      <c r="DD21" s="19">
        <f>DE$6*W21</f>
        <v>2376.55</v>
      </c>
      <c r="DE21" s="25">
        <f t="shared" si="35"/>
        <v>495.11359</v>
      </c>
      <c r="DF21" s="19">
        <f t="shared" si="36"/>
        <v>2871.66359</v>
      </c>
      <c r="DG21" s="19">
        <v>4</v>
      </c>
      <c r="DI21" s="19">
        <f>DJ$6*W21</f>
        <v>4481.630999999999</v>
      </c>
      <c r="DJ21" s="25">
        <f t="shared" si="37"/>
        <v>933.6712517999999</v>
      </c>
      <c r="DK21" s="19">
        <f t="shared" si="38"/>
        <v>5415.3022518</v>
      </c>
      <c r="DL21" s="19">
        <v>7</v>
      </c>
      <c r="DN21" s="19">
        <f>DO$6*W21</f>
        <v>2387.077</v>
      </c>
      <c r="DO21" s="25">
        <f t="shared" si="39"/>
        <v>497.30671060000003</v>
      </c>
      <c r="DP21" s="19">
        <f t="shared" si="40"/>
        <v>2884.3837106</v>
      </c>
      <c r="DQ21" s="19">
        <v>4</v>
      </c>
      <c r="DS21" s="19">
        <f>DT$6*W21</f>
        <v>3657.654</v>
      </c>
      <c r="DT21" s="25">
        <f t="shared" si="41"/>
        <v>762.0097212000001</v>
      </c>
      <c r="DU21" s="19">
        <f t="shared" si="42"/>
        <v>4419.6637212000005</v>
      </c>
      <c r="DV21" s="19">
        <v>6</v>
      </c>
      <c r="DX21" s="19">
        <f>DY$6*W21</f>
        <v>4354.988</v>
      </c>
      <c r="DY21" s="25">
        <f t="shared" si="43"/>
        <v>907.2873464</v>
      </c>
      <c r="DZ21" s="19">
        <f t="shared" si="44"/>
        <v>5262.275346400001</v>
      </c>
      <c r="EA21" s="19">
        <v>7</v>
      </c>
      <c r="EC21" s="18">
        <f t="shared" si="96"/>
        <v>642279.066</v>
      </c>
      <c r="ED21" s="18">
        <f t="shared" si="45"/>
        <v>133807.8702948</v>
      </c>
      <c r="EE21" s="18">
        <f t="shared" si="46"/>
        <v>776086.9362948</v>
      </c>
      <c r="EF21" s="18">
        <v>1038</v>
      </c>
      <c r="EG21" s="18"/>
      <c r="EH21" s="18">
        <f t="shared" si="97"/>
        <v>28855.145</v>
      </c>
      <c r="EI21" s="18">
        <f t="shared" si="47"/>
        <v>6011.476481</v>
      </c>
      <c r="EJ21" s="18">
        <f t="shared" si="48"/>
        <v>34866.621481</v>
      </c>
      <c r="EK21" s="18">
        <v>47</v>
      </c>
      <c r="EL21" s="18"/>
      <c r="EM21" s="18">
        <f t="shared" si="98"/>
        <v>67533.7355</v>
      </c>
      <c r="EN21" s="18">
        <f t="shared" si="49"/>
        <v>14069.5000019</v>
      </c>
      <c r="EO21" s="18">
        <f t="shared" si="50"/>
        <v>81603.2355019</v>
      </c>
      <c r="EP21" s="18">
        <v>109</v>
      </c>
      <c r="EQ21" s="18"/>
      <c r="ER21" s="18">
        <f t="shared" si="99"/>
        <v>4885.9635</v>
      </c>
      <c r="ES21" s="18">
        <f t="shared" si="51"/>
        <v>1017.9070203</v>
      </c>
      <c r="ET21" s="18">
        <f t="shared" si="52"/>
        <v>5903.8705203</v>
      </c>
      <c r="EU21" s="18">
        <v>8</v>
      </c>
      <c r="EV21" s="18"/>
      <c r="EW21" s="18">
        <f t="shared" si="100"/>
        <v>103573.87700000001</v>
      </c>
      <c r="EX21" s="18">
        <f t="shared" si="53"/>
        <v>21577.847750599998</v>
      </c>
      <c r="EY21" s="18">
        <f t="shared" si="54"/>
        <v>125151.7247506</v>
      </c>
      <c r="EZ21" s="18">
        <v>167</v>
      </c>
      <c r="FA21" s="18"/>
      <c r="FB21" s="18">
        <f t="shared" si="101"/>
        <v>1336.9290000000003</v>
      </c>
      <c r="FC21" s="18">
        <f t="shared" si="55"/>
        <v>278.5263162</v>
      </c>
      <c r="FD21" s="18">
        <f t="shared" si="56"/>
        <v>1615.4553162000002</v>
      </c>
      <c r="FE21" s="18">
        <v>2</v>
      </c>
      <c r="FF21" s="18"/>
      <c r="FG21" s="18">
        <f t="shared" si="102"/>
        <v>2016.0800000000004</v>
      </c>
      <c r="FH21" s="18">
        <f t="shared" si="57"/>
        <v>420.01582400000007</v>
      </c>
      <c r="FI21" s="18">
        <f t="shared" si="58"/>
        <v>2436.0958240000004</v>
      </c>
      <c r="FJ21" s="18">
        <v>3</v>
      </c>
      <c r="FK21" s="18"/>
      <c r="FL21" s="18">
        <f t="shared" si="103"/>
        <v>82241.8685</v>
      </c>
      <c r="FM21" s="18">
        <f t="shared" si="59"/>
        <v>17133.6882293</v>
      </c>
      <c r="FN21" s="18">
        <f t="shared" si="60"/>
        <v>99375.5567293</v>
      </c>
      <c r="FO21" s="18">
        <v>133</v>
      </c>
      <c r="FP21" s="18"/>
      <c r="FQ21" s="18">
        <f t="shared" si="104"/>
        <v>14106.3395</v>
      </c>
      <c r="FR21" s="18">
        <f t="shared" si="61"/>
        <v>2938.8148330999998</v>
      </c>
      <c r="FS21" s="18">
        <f t="shared" si="62"/>
        <v>17045.1543331</v>
      </c>
      <c r="FT21" s="18">
        <v>23</v>
      </c>
      <c r="FU21" s="18"/>
      <c r="FV21" s="18">
        <f t="shared" si="105"/>
        <v>2513.0820000000003</v>
      </c>
      <c r="FW21" s="18">
        <f t="shared" si="63"/>
        <v>523.5576996000001</v>
      </c>
      <c r="FX21" s="18">
        <f t="shared" si="64"/>
        <v>3036.6396996000003</v>
      </c>
      <c r="FY21" s="18">
        <v>4</v>
      </c>
      <c r="FZ21" s="18"/>
      <c r="GA21" s="18">
        <f t="shared" si="106"/>
        <v>29237.7855</v>
      </c>
      <c r="GB21" s="18">
        <f t="shared" si="65"/>
        <v>6091.193091900001</v>
      </c>
      <c r="GC21" s="18">
        <f t="shared" si="66"/>
        <v>35328.9785919</v>
      </c>
      <c r="GD21" s="18">
        <v>47</v>
      </c>
      <c r="GE21" s="18"/>
      <c r="GF21" s="18">
        <f t="shared" si="107"/>
        <v>14142.546</v>
      </c>
      <c r="GG21" s="18">
        <f t="shared" si="67"/>
        <v>2946.3578388</v>
      </c>
      <c r="GH21" s="18">
        <f t="shared" si="68"/>
        <v>17088.9038388</v>
      </c>
      <c r="GI21" s="18">
        <v>23</v>
      </c>
      <c r="GJ21" s="18"/>
      <c r="GK21" s="18">
        <f t="shared" si="108"/>
        <v>20216.784499999998</v>
      </c>
      <c r="GL21" s="18">
        <f t="shared" si="69"/>
        <v>4211.821654099999</v>
      </c>
      <c r="GM21" s="18">
        <f t="shared" si="70"/>
        <v>24428.606154099998</v>
      </c>
      <c r="GN21" s="18">
        <v>33</v>
      </c>
      <c r="GO21" s="18"/>
      <c r="GP21" s="18">
        <f t="shared" si="109"/>
        <v>38005.500499999995</v>
      </c>
      <c r="GQ21" s="18">
        <f t="shared" si="71"/>
        <v>7917.7967189</v>
      </c>
      <c r="GR21" s="18">
        <f t="shared" si="72"/>
        <v>45923.29721889999</v>
      </c>
      <c r="GS21" s="18">
        <v>61</v>
      </c>
      <c r="GT21" s="18"/>
      <c r="GU21" s="18">
        <f t="shared" si="110"/>
        <v>29283.0835</v>
      </c>
      <c r="GV21" s="18">
        <f t="shared" si="73"/>
        <v>6100.630156300001</v>
      </c>
      <c r="GW21" s="18">
        <f t="shared" si="74"/>
        <v>35383.7136563</v>
      </c>
      <c r="GX21" s="18">
        <v>47</v>
      </c>
      <c r="GY21" s="18"/>
      <c r="GZ21" s="18">
        <f t="shared" si="111"/>
        <v>18.183</v>
      </c>
      <c r="HA21" s="18">
        <f t="shared" si="75"/>
        <v>3.7881174</v>
      </c>
      <c r="HB21" s="18">
        <f t="shared" si="76"/>
        <v>21.9711174</v>
      </c>
      <c r="HC21" s="18"/>
      <c r="HD21" s="18"/>
      <c r="HE21" s="18">
        <f t="shared" si="112"/>
        <v>160.457</v>
      </c>
      <c r="HF21" s="18">
        <f t="shared" si="77"/>
        <v>33.4284746</v>
      </c>
      <c r="HG21" s="18">
        <f t="shared" si="78"/>
        <v>193.8854746</v>
      </c>
      <c r="HH21" s="18"/>
      <c r="HI21" s="18"/>
      <c r="HJ21" s="18">
        <f t="shared" si="113"/>
        <v>1872.849</v>
      </c>
      <c r="HK21" s="18">
        <f t="shared" si="79"/>
        <v>390.17609219999997</v>
      </c>
      <c r="HL21" s="18">
        <f t="shared" si="80"/>
        <v>2263.0250922</v>
      </c>
      <c r="HM21" s="18">
        <v>3</v>
      </c>
      <c r="HN21" s="18"/>
      <c r="HO21" s="18">
        <f t="shared" si="114"/>
        <v>8120.6235</v>
      </c>
      <c r="HP21" s="18">
        <f t="shared" si="81"/>
        <v>1691.7931683</v>
      </c>
      <c r="HQ21" s="18">
        <f t="shared" si="82"/>
        <v>9812.4166683</v>
      </c>
      <c r="HR21" s="18">
        <v>13</v>
      </c>
      <c r="HS21" s="18"/>
      <c r="HT21" s="18">
        <f t="shared" si="115"/>
        <v>2139.0545</v>
      </c>
      <c r="HU21" s="18">
        <f t="shared" si="83"/>
        <v>445.63546010000005</v>
      </c>
      <c r="HV21" s="18">
        <f t="shared" si="84"/>
        <v>2584.6899601000005</v>
      </c>
      <c r="HW21" s="18">
        <v>3</v>
      </c>
      <c r="HX21" s="18"/>
      <c r="HY21" s="18">
        <f t="shared" si="116"/>
        <v>45130.3655</v>
      </c>
      <c r="HZ21" s="18">
        <f t="shared" si="85"/>
        <v>9402.1406159</v>
      </c>
      <c r="IA21" s="18">
        <f t="shared" si="86"/>
        <v>54532.5061159</v>
      </c>
      <c r="IB21" s="18">
        <v>73</v>
      </c>
      <c r="IC21" s="18"/>
      <c r="ID21" s="18">
        <f t="shared" si="117"/>
        <v>284337.77900000004</v>
      </c>
      <c r="IE21" s="18">
        <f t="shared" si="87"/>
        <v>59236.918446200005</v>
      </c>
      <c r="IF21" s="18">
        <f t="shared" si="88"/>
        <v>343574.69744620007</v>
      </c>
      <c r="IG21" s="18">
        <v>460</v>
      </c>
      <c r="IH21" s="18"/>
      <c r="II21" s="18">
        <f t="shared" si="118"/>
        <v>11888.492</v>
      </c>
      <c r="IJ21" s="18">
        <f t="shared" si="89"/>
        <v>2476.7641976</v>
      </c>
      <c r="IK21" s="18">
        <f t="shared" si="90"/>
        <v>14365.2561976</v>
      </c>
      <c r="IL21" s="18">
        <v>19</v>
      </c>
      <c r="IM21" s="18"/>
      <c r="IN21" s="25"/>
      <c r="IO21" s="18"/>
      <c r="IP21" s="18"/>
      <c r="IQ21" s="18"/>
      <c r="IR21" s="18"/>
      <c r="IS21" s="18"/>
      <c r="IT21" s="18"/>
      <c r="IU21" s="18"/>
      <c r="IV21" s="18"/>
    </row>
    <row r="22" spans="1:256" ht="12.75">
      <c r="A22" s="2">
        <v>42278</v>
      </c>
      <c r="D22" s="19">
        <v>298397</v>
      </c>
      <c r="E22" s="19">
        <f t="shared" si="0"/>
        <v>298397</v>
      </c>
      <c r="F22" s="19">
        <f t="shared" si="91"/>
        <v>2573</v>
      </c>
      <c r="H22" s="19"/>
      <c r="I22" s="19"/>
      <c r="J22" s="19"/>
      <c r="K22" s="19"/>
      <c r="O22" s="19">
        <f t="shared" si="1"/>
        <v>0</v>
      </c>
      <c r="T22" s="19">
        <f t="shared" si="2"/>
        <v>0</v>
      </c>
      <c r="W22" s="19"/>
      <c r="X22" s="19">
        <v>298397</v>
      </c>
      <c r="Y22" s="19">
        <f t="shared" si="3"/>
        <v>298397</v>
      </c>
      <c r="Z22" s="19">
        <f t="shared" si="92"/>
        <v>2573</v>
      </c>
      <c r="AA22" s="19"/>
      <c r="AB22" s="19"/>
      <c r="AC22" s="19">
        <f t="shared" si="4"/>
        <v>30139.9470614</v>
      </c>
      <c r="AD22" s="19">
        <f t="shared" si="5"/>
        <v>30139.9470614</v>
      </c>
      <c r="AE22" s="19">
        <f t="shared" si="93"/>
        <v>257</v>
      </c>
      <c r="AF22" s="19"/>
      <c r="AH22" s="18">
        <f t="shared" si="6"/>
        <v>268257.1424577</v>
      </c>
      <c r="AI22" s="18">
        <f t="shared" si="7"/>
        <v>268257.1424577</v>
      </c>
      <c r="AJ22" s="18">
        <f t="shared" si="94"/>
        <v>2316</v>
      </c>
      <c r="AL22" s="19"/>
      <c r="AM22" s="25">
        <f t="shared" si="8"/>
        <v>3257.898446</v>
      </c>
      <c r="AN22" s="19">
        <f t="shared" si="9"/>
        <v>3257.898446</v>
      </c>
      <c r="AO22" s="19">
        <v>28</v>
      </c>
      <c r="AP22" s="19"/>
      <c r="AQ22" s="19"/>
      <c r="AR22" s="25">
        <f t="shared" si="10"/>
        <v>6784.563069899999</v>
      </c>
      <c r="AS22" s="19">
        <f t="shared" si="11"/>
        <v>6784.563069899999</v>
      </c>
      <c r="AT22" s="19">
        <v>59</v>
      </c>
      <c r="AU22" s="19"/>
      <c r="AV22" s="19"/>
      <c r="AW22" s="25">
        <f t="shared" si="12"/>
        <v>403.3730646</v>
      </c>
      <c r="AX22" s="19">
        <f t="shared" si="13"/>
        <v>403.3730646</v>
      </c>
      <c r="AY22" s="19">
        <v>3</v>
      </c>
      <c r="AZ22" s="19"/>
      <c r="BA22" s="19"/>
      <c r="BB22" s="25">
        <f t="shared" si="14"/>
        <v>68.63131</v>
      </c>
      <c r="BC22" s="19">
        <f t="shared" si="15"/>
        <v>68.63131</v>
      </c>
      <c r="BD22" s="19"/>
      <c r="BE22" s="19"/>
      <c r="BF22" s="19"/>
      <c r="BG22" s="25">
        <f t="shared" si="16"/>
        <v>13620.629461999999</v>
      </c>
      <c r="BH22" s="19">
        <f t="shared" si="17"/>
        <v>13620.629461999999</v>
      </c>
      <c r="BI22" s="19">
        <v>118</v>
      </c>
      <c r="BJ22" s="19"/>
      <c r="BK22" s="19"/>
      <c r="BL22" s="25">
        <f t="shared" si="18"/>
        <v>160.92550210000002</v>
      </c>
      <c r="BM22" s="19">
        <f t="shared" si="19"/>
        <v>160.92550210000002</v>
      </c>
      <c r="BN22" s="19"/>
      <c r="BO22" s="19"/>
      <c r="BP22" s="19"/>
      <c r="BQ22" s="25">
        <f t="shared" si="20"/>
        <v>551.1094193</v>
      </c>
      <c r="BR22" s="19">
        <f t="shared" si="21"/>
        <v>551.1094193</v>
      </c>
      <c r="BS22" s="19">
        <v>5</v>
      </c>
      <c r="BT22" s="19"/>
      <c r="BU22" s="19"/>
      <c r="BV22" s="25">
        <f t="shared" si="22"/>
        <v>23.0064087</v>
      </c>
      <c r="BW22" s="19">
        <f t="shared" si="23"/>
        <v>23.0064087</v>
      </c>
      <c r="BX22" s="19"/>
      <c r="BZ22" s="19"/>
      <c r="CA22" s="25">
        <f t="shared" si="24"/>
        <v>1360.8991979</v>
      </c>
      <c r="CB22" s="19">
        <f t="shared" si="25"/>
        <v>1360.8991979</v>
      </c>
      <c r="CC22" s="19">
        <v>12</v>
      </c>
      <c r="CE22" s="19"/>
      <c r="CF22" s="25">
        <f t="shared" si="26"/>
        <v>1.5815041</v>
      </c>
      <c r="CG22" s="19">
        <f t="shared" si="95"/>
        <v>1.5815041</v>
      </c>
      <c r="CH22" s="19"/>
      <c r="CJ22" s="19"/>
      <c r="CK22" s="25">
        <f t="shared" si="27"/>
        <v>448.55037039999996</v>
      </c>
      <c r="CL22" s="19">
        <f t="shared" si="28"/>
        <v>448.55037039999996</v>
      </c>
      <c r="CM22" s="19">
        <v>4</v>
      </c>
      <c r="CO22" s="19"/>
      <c r="CP22" s="25">
        <f t="shared" si="29"/>
        <v>50.0113372</v>
      </c>
      <c r="CQ22" s="19">
        <f t="shared" si="30"/>
        <v>50.0113372</v>
      </c>
      <c r="CR22" s="19"/>
      <c r="CT22" s="19"/>
      <c r="CU22" s="25">
        <f t="shared" si="31"/>
        <v>90.0860543</v>
      </c>
      <c r="CV22" s="19">
        <f t="shared" si="32"/>
        <v>90.0860543</v>
      </c>
      <c r="CW22" s="19"/>
      <c r="CY22" s="19"/>
      <c r="CZ22" s="25">
        <f t="shared" si="33"/>
        <v>90.02637490000001</v>
      </c>
      <c r="DA22" s="19">
        <f t="shared" si="34"/>
        <v>90.02637490000001</v>
      </c>
      <c r="DB22" s="19"/>
      <c r="DD22" s="19"/>
      <c r="DE22" s="25">
        <f t="shared" si="35"/>
        <v>444.61153</v>
      </c>
      <c r="DF22" s="19">
        <f t="shared" si="36"/>
        <v>444.61153</v>
      </c>
      <c r="DG22" s="19">
        <v>4</v>
      </c>
      <c r="DI22" s="19"/>
      <c r="DJ22" s="25">
        <f t="shared" si="37"/>
        <v>838.4358906</v>
      </c>
      <c r="DK22" s="19">
        <f t="shared" si="38"/>
        <v>838.4358906</v>
      </c>
      <c r="DL22" s="19">
        <v>7</v>
      </c>
      <c r="DN22" s="19"/>
      <c r="DO22" s="25">
        <f t="shared" si="39"/>
        <v>446.5809502</v>
      </c>
      <c r="DP22" s="19">
        <f t="shared" si="40"/>
        <v>446.5809502</v>
      </c>
      <c r="DQ22" s="19">
        <v>4</v>
      </c>
      <c r="DS22" s="19"/>
      <c r="DT22" s="25">
        <f t="shared" si="41"/>
        <v>684.2840004</v>
      </c>
      <c r="DU22" s="19">
        <f t="shared" si="42"/>
        <v>684.2840004</v>
      </c>
      <c r="DV22" s="19">
        <v>6</v>
      </c>
      <c r="DX22" s="19"/>
      <c r="DY22" s="25">
        <f t="shared" si="43"/>
        <v>814.7431688</v>
      </c>
      <c r="DZ22" s="19">
        <f t="shared" si="44"/>
        <v>814.7431688</v>
      </c>
      <c r="EA22" s="19">
        <v>7</v>
      </c>
      <c r="EC22" s="18"/>
      <c r="ED22" s="18">
        <f t="shared" si="45"/>
        <v>120159.3394716</v>
      </c>
      <c r="EE22" s="18">
        <f t="shared" si="46"/>
        <v>120159.3394716</v>
      </c>
      <c r="EF22" s="18">
        <v>1038</v>
      </c>
      <c r="EG22" s="18"/>
      <c r="EH22" s="18"/>
      <c r="EI22" s="18">
        <f t="shared" si="47"/>
        <v>5398.3001269999995</v>
      </c>
      <c r="EJ22" s="18">
        <f t="shared" si="48"/>
        <v>5398.3001269999995</v>
      </c>
      <c r="EK22" s="18">
        <v>47</v>
      </c>
      <c r="EL22" s="18"/>
      <c r="EM22" s="18"/>
      <c r="EN22" s="18">
        <f t="shared" si="49"/>
        <v>12634.3975373</v>
      </c>
      <c r="EO22" s="18">
        <f t="shared" si="50"/>
        <v>12634.3975373</v>
      </c>
      <c r="EP22" s="18">
        <v>109</v>
      </c>
      <c r="EQ22" s="18"/>
      <c r="ER22" s="18"/>
      <c r="ES22" s="18">
        <f t="shared" si="51"/>
        <v>914.0795300999999</v>
      </c>
      <c r="ET22" s="18">
        <f t="shared" si="52"/>
        <v>914.0795300999999</v>
      </c>
      <c r="EU22" s="18">
        <v>8</v>
      </c>
      <c r="EV22" s="18"/>
      <c r="EW22" s="18"/>
      <c r="EX22" s="18">
        <f t="shared" si="53"/>
        <v>19376.886630200002</v>
      </c>
      <c r="EY22" s="18">
        <f t="shared" si="54"/>
        <v>19376.886630200002</v>
      </c>
      <c r="EZ22" s="18">
        <v>167</v>
      </c>
      <c r="FA22" s="18"/>
      <c r="FB22" s="18"/>
      <c r="FC22" s="18">
        <f t="shared" si="55"/>
        <v>250.11636540000003</v>
      </c>
      <c r="FD22" s="18">
        <f t="shared" si="56"/>
        <v>250.11636540000003</v>
      </c>
      <c r="FE22" s="18">
        <v>2</v>
      </c>
      <c r="FF22" s="18"/>
      <c r="FG22" s="18"/>
      <c r="FH22" s="18">
        <f t="shared" si="57"/>
        <v>377.17380800000007</v>
      </c>
      <c r="FI22" s="18">
        <f t="shared" si="58"/>
        <v>377.17380800000007</v>
      </c>
      <c r="FJ22" s="18">
        <v>3</v>
      </c>
      <c r="FK22" s="18"/>
      <c r="FL22" s="18"/>
      <c r="FM22" s="18">
        <f t="shared" si="59"/>
        <v>15386.035633099998</v>
      </c>
      <c r="FN22" s="18">
        <f t="shared" si="60"/>
        <v>15386.035633099998</v>
      </c>
      <c r="FO22" s="18">
        <v>133</v>
      </c>
      <c r="FP22" s="18"/>
      <c r="FQ22" s="18"/>
      <c r="FR22" s="18">
        <f t="shared" si="61"/>
        <v>2639.0529077</v>
      </c>
      <c r="FS22" s="18">
        <f t="shared" si="62"/>
        <v>2639.0529077</v>
      </c>
      <c r="FT22" s="18">
        <v>23</v>
      </c>
      <c r="FU22" s="18"/>
      <c r="FV22" s="18"/>
      <c r="FW22" s="18">
        <f t="shared" si="63"/>
        <v>470.15431320000005</v>
      </c>
      <c r="FX22" s="18">
        <f t="shared" si="64"/>
        <v>470.15431320000005</v>
      </c>
      <c r="FY22" s="18">
        <v>4</v>
      </c>
      <c r="FZ22" s="18"/>
      <c r="GA22" s="18"/>
      <c r="GB22" s="18">
        <f t="shared" si="65"/>
        <v>5469.885567300001</v>
      </c>
      <c r="GC22" s="18">
        <f t="shared" si="66"/>
        <v>5469.885567300001</v>
      </c>
      <c r="GD22" s="18">
        <v>47</v>
      </c>
      <c r="GE22" s="18"/>
      <c r="GF22" s="18"/>
      <c r="GG22" s="18">
        <f t="shared" si="67"/>
        <v>2645.8265195999998</v>
      </c>
      <c r="GH22" s="18">
        <f t="shared" si="68"/>
        <v>2645.8265195999998</v>
      </c>
      <c r="GI22" s="18">
        <v>23</v>
      </c>
      <c r="GJ22" s="18"/>
      <c r="GK22" s="18"/>
      <c r="GL22" s="18">
        <f t="shared" si="69"/>
        <v>3782.2118146999996</v>
      </c>
      <c r="GM22" s="18">
        <f t="shared" si="70"/>
        <v>3782.2118146999996</v>
      </c>
      <c r="GN22" s="18">
        <v>33</v>
      </c>
      <c r="GO22" s="18"/>
      <c r="GP22" s="18"/>
      <c r="GQ22" s="18">
        <f t="shared" si="71"/>
        <v>7110.1738763</v>
      </c>
      <c r="GR22" s="18">
        <f t="shared" si="72"/>
        <v>7110.1738763</v>
      </c>
      <c r="GS22" s="18">
        <v>61</v>
      </c>
      <c r="GT22" s="18"/>
      <c r="GU22" s="18"/>
      <c r="GV22" s="18">
        <f t="shared" si="73"/>
        <v>5478.3600421</v>
      </c>
      <c r="GW22" s="18">
        <f t="shared" si="74"/>
        <v>5478.3600421</v>
      </c>
      <c r="GX22" s="18">
        <v>47</v>
      </c>
      <c r="GY22" s="18"/>
      <c r="GZ22" s="18"/>
      <c r="HA22" s="18">
        <f t="shared" si="75"/>
        <v>3.4017258</v>
      </c>
      <c r="HB22" s="18">
        <f t="shared" si="76"/>
        <v>3.4017258</v>
      </c>
      <c r="HC22" s="18"/>
      <c r="HD22" s="18"/>
      <c r="HE22" s="18"/>
      <c r="HF22" s="18">
        <f t="shared" si="77"/>
        <v>30.018738199999998</v>
      </c>
      <c r="HG22" s="18">
        <f t="shared" si="78"/>
        <v>30.018738199999998</v>
      </c>
      <c r="HH22" s="18"/>
      <c r="HI22" s="18"/>
      <c r="HJ22" s="18"/>
      <c r="HK22" s="18">
        <f t="shared" si="79"/>
        <v>350.37775739999995</v>
      </c>
      <c r="HL22" s="18">
        <f t="shared" si="80"/>
        <v>350.37775739999995</v>
      </c>
      <c r="HM22" s="18">
        <v>3</v>
      </c>
      <c r="HN22" s="18"/>
      <c r="HO22" s="18"/>
      <c r="HP22" s="18">
        <f t="shared" si="81"/>
        <v>1519.2286460999999</v>
      </c>
      <c r="HQ22" s="18">
        <f t="shared" si="82"/>
        <v>1519.2286460999999</v>
      </c>
      <c r="HR22" s="18">
        <v>13</v>
      </c>
      <c r="HS22" s="18"/>
      <c r="HT22" s="18"/>
      <c r="HU22" s="18">
        <f t="shared" si="83"/>
        <v>400.1802167</v>
      </c>
      <c r="HV22" s="18">
        <f t="shared" si="84"/>
        <v>400.1802167</v>
      </c>
      <c r="HW22" s="18">
        <v>3</v>
      </c>
      <c r="HX22" s="18"/>
      <c r="HY22" s="18"/>
      <c r="HZ22" s="18">
        <f t="shared" si="85"/>
        <v>8443.1132753</v>
      </c>
      <c r="IA22" s="18">
        <f t="shared" si="86"/>
        <v>8443.1132753</v>
      </c>
      <c r="IB22" s="18">
        <v>73</v>
      </c>
      <c r="IC22" s="18"/>
      <c r="ID22" s="18"/>
      <c r="IE22" s="18">
        <f t="shared" si="87"/>
        <v>53194.6960754</v>
      </c>
      <c r="IF22" s="18">
        <f t="shared" si="88"/>
        <v>53194.6960754</v>
      </c>
      <c r="IG22" s="18">
        <v>460</v>
      </c>
      <c r="IH22" s="18"/>
      <c r="II22" s="18"/>
      <c r="IJ22" s="18">
        <f t="shared" si="89"/>
        <v>2224.1318792</v>
      </c>
      <c r="IK22" s="18">
        <f t="shared" si="90"/>
        <v>2224.1318792</v>
      </c>
      <c r="IL22" s="18">
        <v>19</v>
      </c>
      <c r="IM22" s="18"/>
      <c r="IN22" s="25"/>
      <c r="IO22" s="18"/>
      <c r="IP22" s="18"/>
      <c r="IQ22" s="18"/>
      <c r="IR22" s="18"/>
      <c r="IS22" s="18"/>
      <c r="IT22" s="18"/>
      <c r="IU22" s="18"/>
      <c r="IV22" s="18"/>
    </row>
    <row r="23" spans="1:256" ht="12.75">
      <c r="A23" s="2">
        <v>42461</v>
      </c>
      <c r="C23" s="19">
        <v>1660000</v>
      </c>
      <c r="D23" s="19">
        <v>298397</v>
      </c>
      <c r="E23" s="19">
        <f t="shared" si="0"/>
        <v>1958397</v>
      </c>
      <c r="F23" s="19">
        <f t="shared" si="91"/>
        <v>2577</v>
      </c>
      <c r="H23" s="19"/>
      <c r="I23" s="19"/>
      <c r="J23" s="19"/>
      <c r="K23" s="19"/>
      <c r="O23" s="19">
        <f t="shared" si="1"/>
        <v>0</v>
      </c>
      <c r="T23" s="19">
        <f t="shared" si="2"/>
        <v>0</v>
      </c>
      <c r="W23" s="19">
        <v>1660000</v>
      </c>
      <c r="X23" s="19">
        <v>298397</v>
      </c>
      <c r="Y23" s="19">
        <f t="shared" si="3"/>
        <v>1958397</v>
      </c>
      <c r="Z23" s="19">
        <f t="shared" si="92"/>
        <v>2577</v>
      </c>
      <c r="AA23" s="19"/>
      <c r="AB23" s="19">
        <f>AL23+AQ23+AV23+BA23+BF23+BK23+BP23+BU23+BZ23+CE23+CJ23+CO23+CT23+CY23+DD23+DI23+DN23+DS23+DX23</f>
        <v>167670.29200000002</v>
      </c>
      <c r="AC23" s="19">
        <f t="shared" si="4"/>
        <v>30139.9470614</v>
      </c>
      <c r="AD23" s="19">
        <f t="shared" si="5"/>
        <v>197810.2390614</v>
      </c>
      <c r="AE23" s="19">
        <f t="shared" si="93"/>
        <v>257</v>
      </c>
      <c r="AF23" s="19"/>
      <c r="AG23" s="18">
        <f>EC23+EH23+EM23+ER23+EW23+FB23+FG23+FL23+FQ23+FV23+GA23+GF23+GK23+GP23+GU23+GZ23+HE23+HJ23+HO23+HT23+HY23+ID23+II23+IN23</f>
        <v>1492330.2060000005</v>
      </c>
      <c r="AH23" s="18">
        <f t="shared" si="6"/>
        <v>268257.1424577</v>
      </c>
      <c r="AI23" s="18">
        <f t="shared" si="7"/>
        <v>1760587.3484577006</v>
      </c>
      <c r="AJ23" s="18">
        <f t="shared" si="94"/>
        <v>2320</v>
      </c>
      <c r="AL23" s="19">
        <f>AM$6*W23</f>
        <v>18123.88</v>
      </c>
      <c r="AM23" s="25">
        <f t="shared" si="8"/>
        <v>3257.898446</v>
      </c>
      <c r="AN23" s="19">
        <f t="shared" si="9"/>
        <v>21381.778446</v>
      </c>
      <c r="AO23" s="19">
        <v>28</v>
      </c>
      <c r="AP23" s="19"/>
      <c r="AQ23" s="19">
        <f>W23*AR$6</f>
        <v>37742.922</v>
      </c>
      <c r="AR23" s="25">
        <f t="shared" si="10"/>
        <v>6784.563069899999</v>
      </c>
      <c r="AS23" s="19">
        <f t="shared" si="11"/>
        <v>44527.485069899994</v>
      </c>
      <c r="AT23" s="19">
        <v>59</v>
      </c>
      <c r="AU23" s="19"/>
      <c r="AV23" s="19">
        <f>AW$6*W23</f>
        <v>2243.988</v>
      </c>
      <c r="AW23" s="25">
        <f t="shared" si="12"/>
        <v>403.3730646</v>
      </c>
      <c r="AX23" s="19">
        <f t="shared" si="13"/>
        <v>2647.3610645999997</v>
      </c>
      <c r="AY23" s="19">
        <v>3</v>
      </c>
      <c r="AZ23" s="19"/>
      <c r="BA23" s="19">
        <f>+BB$6*W23</f>
        <v>381.8</v>
      </c>
      <c r="BB23" s="25">
        <f t="shared" si="14"/>
        <v>68.63131</v>
      </c>
      <c r="BC23" s="19">
        <f t="shared" si="15"/>
        <v>450.43131</v>
      </c>
      <c r="BD23" s="19"/>
      <c r="BE23" s="19"/>
      <c r="BF23" s="19">
        <f>BG$6*W23</f>
        <v>75772.36</v>
      </c>
      <c r="BG23" s="25">
        <f t="shared" si="16"/>
        <v>13620.629461999999</v>
      </c>
      <c r="BH23" s="19">
        <f t="shared" si="17"/>
        <v>89392.989462</v>
      </c>
      <c r="BI23" s="19">
        <v>118</v>
      </c>
      <c r="BJ23" s="19"/>
      <c r="BK23" s="19">
        <f>BL$6*W23</f>
        <v>895.238</v>
      </c>
      <c r="BL23" s="25">
        <f t="shared" si="18"/>
        <v>160.92550210000002</v>
      </c>
      <c r="BM23" s="19">
        <f t="shared" si="19"/>
        <v>1056.1635021000002</v>
      </c>
      <c r="BN23" s="19"/>
      <c r="BO23" s="19"/>
      <c r="BP23" s="19">
        <f>+BQ$6*W23</f>
        <v>3065.8540000000003</v>
      </c>
      <c r="BQ23" s="25">
        <f t="shared" si="20"/>
        <v>551.1094193</v>
      </c>
      <c r="BR23" s="19">
        <f t="shared" si="21"/>
        <v>3616.9634193</v>
      </c>
      <c r="BS23" s="19">
        <v>5</v>
      </c>
      <c r="BT23" s="19"/>
      <c r="BU23" s="19">
        <f>BV$6*W23</f>
        <v>127.986</v>
      </c>
      <c r="BV23" s="25">
        <f t="shared" si="22"/>
        <v>23.0064087</v>
      </c>
      <c r="BW23" s="19">
        <f t="shared" si="23"/>
        <v>150.9924087</v>
      </c>
      <c r="BX23" s="19"/>
      <c r="BZ23" s="19">
        <f>CA$6*W23</f>
        <v>7570.762</v>
      </c>
      <c r="CA23" s="25">
        <f t="shared" si="24"/>
        <v>1360.8991979</v>
      </c>
      <c r="CB23" s="19">
        <f t="shared" si="25"/>
        <v>8931.661197899999</v>
      </c>
      <c r="CC23" s="19">
        <v>12</v>
      </c>
      <c r="CE23" s="19">
        <f>CF$6*W23</f>
        <v>8.798</v>
      </c>
      <c r="CF23" s="25">
        <f t="shared" si="26"/>
        <v>1.5815041</v>
      </c>
      <c r="CG23" s="19">
        <f t="shared" si="95"/>
        <v>10.3795041</v>
      </c>
      <c r="CH23" s="19"/>
      <c r="CJ23" s="19">
        <f>CK$6*W23</f>
        <v>2495.312</v>
      </c>
      <c r="CK23" s="25">
        <f t="shared" si="27"/>
        <v>448.55037039999996</v>
      </c>
      <c r="CL23" s="19">
        <f t="shared" si="28"/>
        <v>2943.8623703999997</v>
      </c>
      <c r="CM23" s="19">
        <v>4</v>
      </c>
      <c r="CO23" s="19">
        <f>CP$6*W23</f>
        <v>278.216</v>
      </c>
      <c r="CP23" s="25">
        <f t="shared" si="29"/>
        <v>50.0113372</v>
      </c>
      <c r="CQ23" s="19">
        <f t="shared" si="30"/>
        <v>328.2273372</v>
      </c>
      <c r="CR23" s="19"/>
      <c r="CT23" s="19">
        <f>CU$6*W23</f>
        <v>501.15400000000005</v>
      </c>
      <c r="CU23" s="25">
        <f t="shared" si="31"/>
        <v>90.0860543</v>
      </c>
      <c r="CV23" s="19">
        <f t="shared" si="32"/>
        <v>591.2400543000001</v>
      </c>
      <c r="CW23" s="19"/>
      <c r="CY23" s="19">
        <f>CZ$6*W23</f>
        <v>500.822</v>
      </c>
      <c r="CZ23" s="25">
        <f t="shared" si="33"/>
        <v>90.02637490000001</v>
      </c>
      <c r="DA23" s="19">
        <f t="shared" si="34"/>
        <v>590.8483749</v>
      </c>
      <c r="DB23" s="19"/>
      <c r="DD23" s="19">
        <f>DE$6*W23</f>
        <v>2473.4</v>
      </c>
      <c r="DE23" s="25">
        <f t="shared" si="35"/>
        <v>444.61153</v>
      </c>
      <c r="DF23" s="19">
        <f t="shared" si="36"/>
        <v>2918.01153</v>
      </c>
      <c r="DG23" s="19">
        <v>4</v>
      </c>
      <c r="DI23" s="19">
        <f>DJ$6*W23</f>
        <v>4664.268</v>
      </c>
      <c r="DJ23" s="25">
        <f t="shared" si="37"/>
        <v>838.4358906</v>
      </c>
      <c r="DK23" s="19">
        <f t="shared" si="38"/>
        <v>5502.7038906</v>
      </c>
      <c r="DL23" s="19">
        <v>7</v>
      </c>
      <c r="DN23" s="19">
        <f>DO$6*W23</f>
        <v>2484.356</v>
      </c>
      <c r="DO23" s="25">
        <f t="shared" si="39"/>
        <v>446.5809502</v>
      </c>
      <c r="DP23" s="19">
        <f t="shared" si="40"/>
        <v>2930.9369502000004</v>
      </c>
      <c r="DQ23" s="19">
        <v>4</v>
      </c>
      <c r="DS23" s="19">
        <f>DT$6*W23</f>
        <v>3806.712</v>
      </c>
      <c r="DT23" s="25">
        <f t="shared" si="41"/>
        <v>684.2840004</v>
      </c>
      <c r="DU23" s="19">
        <f t="shared" si="42"/>
        <v>4490.9960004</v>
      </c>
      <c r="DV23" s="19">
        <v>6</v>
      </c>
      <c r="DX23" s="19">
        <f>DY$6*W23</f>
        <v>4532.464</v>
      </c>
      <c r="DY23" s="25">
        <f t="shared" si="43"/>
        <v>814.7431688</v>
      </c>
      <c r="DZ23" s="19">
        <f t="shared" si="44"/>
        <v>5347.2071688</v>
      </c>
      <c r="EA23" s="19">
        <v>7</v>
      </c>
      <c r="EC23" s="18">
        <f t="shared" si="96"/>
        <v>668453.448</v>
      </c>
      <c r="ED23" s="18">
        <f t="shared" si="45"/>
        <v>120159.3394716</v>
      </c>
      <c r="EE23" s="18">
        <f t="shared" si="46"/>
        <v>788612.7874716</v>
      </c>
      <c r="EF23" s="18">
        <v>1039</v>
      </c>
      <c r="EG23" s="18"/>
      <c r="EH23" s="18">
        <f t="shared" si="97"/>
        <v>30031.06</v>
      </c>
      <c r="EI23" s="18">
        <f t="shared" si="47"/>
        <v>5398.3001269999995</v>
      </c>
      <c r="EJ23" s="18">
        <f t="shared" si="48"/>
        <v>35429.360127</v>
      </c>
      <c r="EK23" s="18">
        <v>47</v>
      </c>
      <c r="EL23" s="18"/>
      <c r="EM23" s="18">
        <f t="shared" si="98"/>
        <v>70285.894</v>
      </c>
      <c r="EN23" s="18">
        <f t="shared" si="49"/>
        <v>12634.3975373</v>
      </c>
      <c r="EO23" s="18">
        <f t="shared" si="50"/>
        <v>82920.2915373</v>
      </c>
      <c r="EP23" s="18">
        <v>109</v>
      </c>
      <c r="EQ23" s="18"/>
      <c r="ER23" s="18">
        <f t="shared" si="99"/>
        <v>5085.0779999999995</v>
      </c>
      <c r="ES23" s="18">
        <f t="shared" si="51"/>
        <v>914.0795300999999</v>
      </c>
      <c r="ET23" s="18">
        <f t="shared" si="52"/>
        <v>5999.157530099999</v>
      </c>
      <c r="EU23" s="18">
        <v>8</v>
      </c>
      <c r="EV23" s="18"/>
      <c r="EW23" s="18">
        <f t="shared" si="100"/>
        <v>107794.756</v>
      </c>
      <c r="EX23" s="18">
        <f t="shared" si="53"/>
        <v>19376.886630200002</v>
      </c>
      <c r="EY23" s="18">
        <f t="shared" si="54"/>
        <v>127171.64263019999</v>
      </c>
      <c r="EZ23" s="18">
        <v>168</v>
      </c>
      <c r="FA23" s="18"/>
      <c r="FB23" s="18">
        <f t="shared" si="101"/>
        <v>1391.412</v>
      </c>
      <c r="FC23" s="18">
        <f t="shared" si="55"/>
        <v>250.11636540000003</v>
      </c>
      <c r="FD23" s="18">
        <f t="shared" si="56"/>
        <v>1641.5283654</v>
      </c>
      <c r="FE23" s="18">
        <v>2</v>
      </c>
      <c r="FF23" s="18"/>
      <c r="FG23" s="18">
        <f t="shared" si="102"/>
        <v>2098.2400000000002</v>
      </c>
      <c r="FH23" s="18">
        <f t="shared" si="57"/>
        <v>377.17380800000007</v>
      </c>
      <c r="FI23" s="18">
        <f t="shared" si="58"/>
        <v>2475.4138080000002</v>
      </c>
      <c r="FJ23" s="18">
        <v>3</v>
      </c>
      <c r="FK23" s="18"/>
      <c r="FL23" s="18">
        <f t="shared" si="103"/>
        <v>85593.41799999999</v>
      </c>
      <c r="FM23" s="18">
        <f t="shared" si="59"/>
        <v>15386.035633099998</v>
      </c>
      <c r="FN23" s="18">
        <f t="shared" si="60"/>
        <v>100979.45363309998</v>
      </c>
      <c r="FO23" s="18">
        <v>133</v>
      </c>
      <c r="FP23" s="18"/>
      <c r="FQ23" s="18">
        <f t="shared" si="104"/>
        <v>14681.206</v>
      </c>
      <c r="FR23" s="18">
        <f t="shared" si="61"/>
        <v>2639.0529077</v>
      </c>
      <c r="FS23" s="18">
        <f t="shared" si="62"/>
        <v>17320.2589077</v>
      </c>
      <c r="FT23" s="18">
        <v>23</v>
      </c>
      <c r="FU23" s="18"/>
      <c r="FV23" s="18">
        <f t="shared" si="105"/>
        <v>2615.496</v>
      </c>
      <c r="FW23" s="18">
        <f t="shared" si="63"/>
        <v>470.15431320000005</v>
      </c>
      <c r="FX23" s="18">
        <f t="shared" si="64"/>
        <v>3085.6503132000003</v>
      </c>
      <c r="FY23" s="18">
        <v>4</v>
      </c>
      <c r="FZ23" s="18"/>
      <c r="GA23" s="18">
        <f t="shared" si="106"/>
        <v>30429.294000000005</v>
      </c>
      <c r="GB23" s="18">
        <f t="shared" si="65"/>
        <v>5469.885567300001</v>
      </c>
      <c r="GC23" s="18">
        <f t="shared" si="66"/>
        <v>35899.17956730001</v>
      </c>
      <c r="GD23" s="18">
        <v>47</v>
      </c>
      <c r="GE23" s="18"/>
      <c r="GF23" s="18">
        <f t="shared" si="107"/>
        <v>14718.888</v>
      </c>
      <c r="GG23" s="18">
        <f t="shared" si="67"/>
        <v>2645.8265195999998</v>
      </c>
      <c r="GH23" s="18">
        <f t="shared" si="68"/>
        <v>17364.714519600002</v>
      </c>
      <c r="GI23" s="18">
        <v>23</v>
      </c>
      <c r="GJ23" s="18"/>
      <c r="GK23" s="18">
        <f t="shared" si="108"/>
        <v>21040.665999999997</v>
      </c>
      <c r="GL23" s="18">
        <f t="shared" si="69"/>
        <v>3782.2118146999996</v>
      </c>
      <c r="GM23" s="18">
        <f t="shared" si="70"/>
        <v>24822.877814699998</v>
      </c>
      <c r="GN23" s="18">
        <v>33</v>
      </c>
      <c r="GO23" s="18"/>
      <c r="GP23" s="18">
        <f t="shared" si="109"/>
        <v>39554.314</v>
      </c>
      <c r="GQ23" s="18">
        <f t="shared" si="71"/>
        <v>7110.1738763</v>
      </c>
      <c r="GR23" s="18">
        <f t="shared" si="72"/>
        <v>46664.4878763</v>
      </c>
      <c r="GS23" s="18">
        <v>62</v>
      </c>
      <c r="GT23" s="18"/>
      <c r="GU23" s="18">
        <f t="shared" si="110"/>
        <v>30476.438000000002</v>
      </c>
      <c r="GV23" s="18">
        <f t="shared" si="73"/>
        <v>5478.3600421</v>
      </c>
      <c r="GW23" s="18">
        <f t="shared" si="74"/>
        <v>35954.7980421</v>
      </c>
      <c r="GX23" s="18">
        <v>47</v>
      </c>
      <c r="GY23" s="18"/>
      <c r="GZ23" s="18">
        <f t="shared" si="111"/>
        <v>18.924</v>
      </c>
      <c r="HA23" s="18">
        <f t="shared" si="75"/>
        <v>3.4017258</v>
      </c>
      <c r="HB23" s="18">
        <f t="shared" si="76"/>
        <v>22.3257258</v>
      </c>
      <c r="HC23" s="18"/>
      <c r="HD23" s="18"/>
      <c r="HE23" s="18">
        <f t="shared" si="112"/>
        <v>166.99599999999998</v>
      </c>
      <c r="HF23" s="18">
        <f t="shared" si="77"/>
        <v>30.018738199999998</v>
      </c>
      <c r="HG23" s="18">
        <f t="shared" si="78"/>
        <v>197.01473819999998</v>
      </c>
      <c r="HH23" s="18"/>
      <c r="HI23" s="18"/>
      <c r="HJ23" s="18">
        <f t="shared" si="113"/>
        <v>1949.1719999999998</v>
      </c>
      <c r="HK23" s="18">
        <f t="shared" si="79"/>
        <v>350.37775739999995</v>
      </c>
      <c r="HL23" s="18">
        <f t="shared" si="80"/>
        <v>2299.5497573999996</v>
      </c>
      <c r="HM23" s="18">
        <v>3</v>
      </c>
      <c r="HN23" s="18"/>
      <c r="HO23" s="18">
        <f t="shared" si="114"/>
        <v>8451.557999999999</v>
      </c>
      <c r="HP23" s="18">
        <f t="shared" si="81"/>
        <v>1519.2286460999999</v>
      </c>
      <c r="HQ23" s="18">
        <f t="shared" si="82"/>
        <v>9970.7866461</v>
      </c>
      <c r="HR23" s="18">
        <v>13</v>
      </c>
      <c r="HS23" s="18"/>
      <c r="HT23" s="18">
        <f t="shared" si="115"/>
        <v>2226.226</v>
      </c>
      <c r="HU23" s="18">
        <f t="shared" si="83"/>
        <v>400.1802167</v>
      </c>
      <c r="HV23" s="18">
        <f t="shared" si="84"/>
        <v>2626.4062167</v>
      </c>
      <c r="HW23" s="18">
        <v>4</v>
      </c>
      <c r="HX23" s="18"/>
      <c r="HY23" s="18">
        <f t="shared" si="116"/>
        <v>46969.53399999999</v>
      </c>
      <c r="HZ23" s="18">
        <f t="shared" si="85"/>
        <v>8443.1132753</v>
      </c>
      <c r="IA23" s="18">
        <f t="shared" si="86"/>
        <v>55412.64727529999</v>
      </c>
      <c r="IB23" s="18">
        <v>73</v>
      </c>
      <c r="IC23" s="18"/>
      <c r="ID23" s="18">
        <f t="shared" si="117"/>
        <v>295925.21200000006</v>
      </c>
      <c r="IE23" s="18">
        <f t="shared" si="87"/>
        <v>53194.6960754</v>
      </c>
      <c r="IF23" s="18">
        <f t="shared" si="88"/>
        <v>349119.90807540005</v>
      </c>
      <c r="IG23" s="18">
        <v>460</v>
      </c>
      <c r="IH23" s="18"/>
      <c r="II23" s="18">
        <f t="shared" si="118"/>
        <v>12372.976</v>
      </c>
      <c r="IJ23" s="18">
        <f t="shared" si="89"/>
        <v>2224.1318792</v>
      </c>
      <c r="IK23" s="18">
        <f t="shared" si="90"/>
        <v>14597.1078792</v>
      </c>
      <c r="IL23" s="18">
        <v>19</v>
      </c>
      <c r="IM23" s="18"/>
      <c r="IN23" s="25"/>
      <c r="IO23" s="18"/>
      <c r="IP23" s="18"/>
      <c r="IQ23" s="18"/>
      <c r="IR23" s="18"/>
      <c r="IS23" s="18"/>
      <c r="IT23" s="18"/>
      <c r="IU23" s="18"/>
      <c r="IV23" s="18"/>
    </row>
    <row r="24" spans="1:256" ht="12.75">
      <c r="A24" s="2">
        <v>42644</v>
      </c>
      <c r="D24" s="19">
        <v>263122</v>
      </c>
      <c r="E24" s="19">
        <f t="shared" si="0"/>
        <v>263122</v>
      </c>
      <c r="F24" s="19">
        <f t="shared" si="91"/>
        <v>2577</v>
      </c>
      <c r="H24" s="19"/>
      <c r="I24" s="19"/>
      <c r="J24" s="19"/>
      <c r="K24" s="19"/>
      <c r="O24" s="19">
        <f t="shared" si="1"/>
        <v>0</v>
      </c>
      <c r="T24" s="19">
        <f t="shared" si="2"/>
        <v>0</v>
      </c>
      <c r="W24" s="19"/>
      <c r="X24" s="19">
        <v>263122</v>
      </c>
      <c r="Y24" s="19">
        <f t="shared" si="3"/>
        <v>263122</v>
      </c>
      <c r="Z24" s="19">
        <f t="shared" si="92"/>
        <v>2577</v>
      </c>
      <c r="AA24" s="19"/>
      <c r="AB24" s="19"/>
      <c r="AC24" s="19">
        <f t="shared" si="4"/>
        <v>26576.953356400012</v>
      </c>
      <c r="AD24" s="19">
        <f t="shared" si="5"/>
        <v>26576.953356400012</v>
      </c>
      <c r="AE24" s="19">
        <f t="shared" si="93"/>
        <v>257</v>
      </c>
      <c r="AF24" s="19"/>
      <c r="AH24" s="18">
        <f t="shared" si="6"/>
        <v>236545.12558019997</v>
      </c>
      <c r="AI24" s="18">
        <f t="shared" si="7"/>
        <v>236545.12558019997</v>
      </c>
      <c r="AJ24" s="18">
        <f t="shared" si="94"/>
        <v>2320</v>
      </c>
      <c r="AL24" s="19"/>
      <c r="AM24" s="25">
        <f t="shared" si="8"/>
        <v>2872.765996</v>
      </c>
      <c r="AN24" s="19">
        <f t="shared" si="9"/>
        <v>2872.765996</v>
      </c>
      <c r="AO24" s="19">
        <v>28</v>
      </c>
      <c r="AP24" s="19"/>
      <c r="AQ24" s="19"/>
      <c r="AR24" s="25">
        <f t="shared" si="10"/>
        <v>5982.5259774</v>
      </c>
      <c r="AS24" s="19">
        <f t="shared" si="11"/>
        <v>5982.5259774</v>
      </c>
      <c r="AT24" s="19">
        <v>59</v>
      </c>
      <c r="AU24" s="19"/>
      <c r="AV24" s="19"/>
      <c r="AW24" s="25">
        <f t="shared" si="12"/>
        <v>355.6883196</v>
      </c>
      <c r="AX24" s="19">
        <f t="shared" si="13"/>
        <v>355.6883196</v>
      </c>
      <c r="AY24" s="19">
        <v>3</v>
      </c>
      <c r="AZ24" s="19"/>
      <c r="BA24" s="19"/>
      <c r="BB24" s="25">
        <f t="shared" si="14"/>
        <v>60.51806</v>
      </c>
      <c r="BC24" s="19">
        <f t="shared" si="15"/>
        <v>60.51806</v>
      </c>
      <c r="BD24" s="19"/>
      <c r="BE24" s="19"/>
      <c r="BF24" s="19"/>
      <c r="BG24" s="25">
        <f t="shared" si="16"/>
        <v>12010.466812</v>
      </c>
      <c r="BH24" s="19">
        <f t="shared" si="17"/>
        <v>12010.466812</v>
      </c>
      <c r="BI24" s="19">
        <v>118</v>
      </c>
      <c r="BJ24" s="19"/>
      <c r="BK24" s="19"/>
      <c r="BL24" s="25">
        <f t="shared" si="18"/>
        <v>141.9016946</v>
      </c>
      <c r="BM24" s="19">
        <f t="shared" si="19"/>
        <v>141.9016946</v>
      </c>
      <c r="BN24" s="19"/>
      <c r="BO24" s="19"/>
      <c r="BP24" s="19"/>
      <c r="BQ24" s="25">
        <f t="shared" si="20"/>
        <v>485.9600218</v>
      </c>
      <c r="BR24" s="19">
        <f t="shared" si="21"/>
        <v>485.9600218</v>
      </c>
      <c r="BS24" s="19">
        <v>5</v>
      </c>
      <c r="BT24" s="19"/>
      <c r="BU24" s="19"/>
      <c r="BV24" s="25">
        <f t="shared" si="22"/>
        <v>20.2867062</v>
      </c>
      <c r="BW24" s="19">
        <f t="shared" si="23"/>
        <v>20.2867062</v>
      </c>
      <c r="BX24" s="19"/>
      <c r="BZ24" s="19"/>
      <c r="CA24" s="25">
        <f t="shared" si="24"/>
        <v>1200.0205054</v>
      </c>
      <c r="CB24" s="19">
        <f t="shared" si="25"/>
        <v>1200.0205054</v>
      </c>
      <c r="CC24" s="19">
        <v>12</v>
      </c>
      <c r="CE24" s="19"/>
      <c r="CF24" s="25">
        <f t="shared" si="26"/>
        <v>1.3945466</v>
      </c>
      <c r="CG24" s="19">
        <f t="shared" si="95"/>
        <v>1.3945466</v>
      </c>
      <c r="CH24" s="19"/>
      <c r="CJ24" s="19"/>
      <c r="CK24" s="25">
        <f t="shared" si="27"/>
        <v>395.5249904</v>
      </c>
      <c r="CL24" s="19">
        <f t="shared" si="28"/>
        <v>395.5249904</v>
      </c>
      <c r="CM24" s="19">
        <v>4</v>
      </c>
      <c r="CO24" s="19"/>
      <c r="CP24" s="25">
        <f t="shared" si="29"/>
        <v>44.0992472</v>
      </c>
      <c r="CQ24" s="19">
        <f t="shared" si="30"/>
        <v>44.0992472</v>
      </c>
      <c r="CR24" s="19"/>
      <c r="CT24" s="19"/>
      <c r="CU24" s="25">
        <f t="shared" si="31"/>
        <v>79.43653180000001</v>
      </c>
      <c r="CV24" s="19">
        <f t="shared" si="32"/>
        <v>79.43653180000001</v>
      </c>
      <c r="CW24" s="19"/>
      <c r="CY24" s="19"/>
      <c r="CZ24" s="25">
        <f t="shared" si="33"/>
        <v>79.3839074</v>
      </c>
      <c r="DA24" s="19">
        <f t="shared" si="34"/>
        <v>79.3839074</v>
      </c>
      <c r="DB24" s="19"/>
      <c r="DD24" s="19"/>
      <c r="DE24" s="25">
        <f t="shared" si="35"/>
        <v>392.05178</v>
      </c>
      <c r="DF24" s="19">
        <f t="shared" si="36"/>
        <v>392.05178</v>
      </c>
      <c r="DG24" s="19">
        <v>4</v>
      </c>
      <c r="DI24" s="19"/>
      <c r="DJ24" s="25">
        <f t="shared" si="37"/>
        <v>739.3201955999999</v>
      </c>
      <c r="DK24" s="19">
        <f t="shared" si="38"/>
        <v>739.3201955999999</v>
      </c>
      <c r="DL24" s="19">
        <v>7</v>
      </c>
      <c r="DN24" s="19"/>
      <c r="DO24" s="25">
        <f t="shared" si="39"/>
        <v>393.7883852</v>
      </c>
      <c r="DP24" s="19">
        <f t="shared" si="40"/>
        <v>393.7883852</v>
      </c>
      <c r="DQ24" s="19">
        <v>4</v>
      </c>
      <c r="DS24" s="19"/>
      <c r="DT24" s="25">
        <f t="shared" si="41"/>
        <v>603.3913704</v>
      </c>
      <c r="DU24" s="19">
        <f t="shared" si="42"/>
        <v>603.3913704</v>
      </c>
      <c r="DV24" s="19">
        <v>6</v>
      </c>
      <c r="DX24" s="19"/>
      <c r="DY24" s="25">
        <f t="shared" si="43"/>
        <v>718.4283088</v>
      </c>
      <c r="DZ24" s="19">
        <f t="shared" si="44"/>
        <v>718.4283088</v>
      </c>
      <c r="EA24" s="19">
        <v>7</v>
      </c>
      <c r="EC24" s="18"/>
      <c r="ED24" s="18">
        <f t="shared" si="45"/>
        <v>105954.70370159998</v>
      </c>
      <c r="EE24" s="18">
        <f t="shared" si="46"/>
        <v>105954.70370159998</v>
      </c>
      <c r="EF24" s="18">
        <v>1039</v>
      </c>
      <c r="EG24" s="18"/>
      <c r="EH24" s="18"/>
      <c r="EI24" s="18">
        <f t="shared" si="47"/>
        <v>4760.140101999999</v>
      </c>
      <c r="EJ24" s="18">
        <f t="shared" si="48"/>
        <v>4760.140101999999</v>
      </c>
      <c r="EK24" s="18">
        <v>47</v>
      </c>
      <c r="EL24" s="18"/>
      <c r="EM24" s="18"/>
      <c r="EN24" s="18">
        <f t="shared" si="49"/>
        <v>11140.822289800002</v>
      </c>
      <c r="EO24" s="18">
        <f t="shared" si="50"/>
        <v>11140.822289800002</v>
      </c>
      <c r="EP24" s="18">
        <v>109</v>
      </c>
      <c r="EQ24" s="18"/>
      <c r="ER24" s="18"/>
      <c r="ES24" s="18">
        <f t="shared" si="51"/>
        <v>806.0216226</v>
      </c>
      <c r="ET24" s="18">
        <f t="shared" si="52"/>
        <v>806.0216226</v>
      </c>
      <c r="EU24" s="18">
        <v>8</v>
      </c>
      <c r="EV24" s="18"/>
      <c r="EW24" s="18"/>
      <c r="EX24" s="18">
        <f t="shared" si="53"/>
        <v>17086.2480652</v>
      </c>
      <c r="EY24" s="18">
        <f t="shared" si="54"/>
        <v>17086.2480652</v>
      </c>
      <c r="EZ24" s="18">
        <v>168</v>
      </c>
      <c r="FA24" s="18"/>
      <c r="FB24" s="18"/>
      <c r="FC24" s="18">
        <f t="shared" si="55"/>
        <v>220.54886040000002</v>
      </c>
      <c r="FD24" s="18">
        <f t="shared" si="56"/>
        <v>220.54886040000002</v>
      </c>
      <c r="FE24" s="18">
        <v>2</v>
      </c>
      <c r="FF24" s="18"/>
      <c r="FG24" s="18"/>
      <c r="FH24" s="18">
        <f t="shared" si="57"/>
        <v>332.58620800000006</v>
      </c>
      <c r="FI24" s="18">
        <f t="shared" si="58"/>
        <v>332.58620800000006</v>
      </c>
      <c r="FJ24" s="18">
        <v>3</v>
      </c>
      <c r="FK24" s="18"/>
      <c r="FL24" s="18"/>
      <c r="FM24" s="18">
        <f t="shared" si="59"/>
        <v>13567.1755006</v>
      </c>
      <c r="FN24" s="18">
        <f t="shared" si="60"/>
        <v>13567.1755006</v>
      </c>
      <c r="FO24" s="18">
        <v>133</v>
      </c>
      <c r="FP24" s="18"/>
      <c r="FQ24" s="18"/>
      <c r="FR24" s="18">
        <f t="shared" si="61"/>
        <v>2327.0772802</v>
      </c>
      <c r="FS24" s="18">
        <f t="shared" si="62"/>
        <v>2327.0772802</v>
      </c>
      <c r="FT24" s="18">
        <v>23</v>
      </c>
      <c r="FU24" s="18"/>
      <c r="FV24" s="18"/>
      <c r="FW24" s="18">
        <f t="shared" si="63"/>
        <v>414.5750232</v>
      </c>
      <c r="FX24" s="18">
        <f t="shared" si="64"/>
        <v>414.5750232</v>
      </c>
      <c r="FY24" s="18">
        <v>4</v>
      </c>
      <c r="FZ24" s="18"/>
      <c r="GA24" s="18"/>
      <c r="GB24" s="18">
        <f t="shared" si="65"/>
        <v>4823.2630698</v>
      </c>
      <c r="GC24" s="18">
        <f t="shared" si="66"/>
        <v>4823.2630698</v>
      </c>
      <c r="GD24" s="18">
        <v>47</v>
      </c>
      <c r="GE24" s="18"/>
      <c r="GF24" s="18"/>
      <c r="GG24" s="18">
        <f t="shared" si="67"/>
        <v>2333.0501496</v>
      </c>
      <c r="GH24" s="18">
        <f t="shared" si="68"/>
        <v>2333.0501496</v>
      </c>
      <c r="GI24" s="18">
        <v>23</v>
      </c>
      <c r="GJ24" s="18"/>
      <c r="GK24" s="18"/>
      <c r="GL24" s="18">
        <f t="shared" si="69"/>
        <v>3335.0976622</v>
      </c>
      <c r="GM24" s="18">
        <f t="shared" si="70"/>
        <v>3335.0976622</v>
      </c>
      <c r="GN24" s="18">
        <v>33</v>
      </c>
      <c r="GO24" s="18"/>
      <c r="GP24" s="18"/>
      <c r="GQ24" s="18">
        <f t="shared" si="71"/>
        <v>6269.6447038</v>
      </c>
      <c r="GR24" s="18">
        <f t="shared" si="72"/>
        <v>6269.6447038</v>
      </c>
      <c r="GS24" s="18">
        <v>62</v>
      </c>
      <c r="GT24" s="18"/>
      <c r="GU24" s="18"/>
      <c r="GV24" s="18">
        <f t="shared" si="73"/>
        <v>4830.735734600001</v>
      </c>
      <c r="GW24" s="18">
        <f t="shared" si="74"/>
        <v>4830.735734600001</v>
      </c>
      <c r="GX24" s="18">
        <v>47</v>
      </c>
      <c r="GY24" s="18"/>
      <c r="GZ24" s="18"/>
      <c r="HA24" s="18">
        <f t="shared" si="75"/>
        <v>2.9995907999999996</v>
      </c>
      <c r="HB24" s="18">
        <f t="shared" si="76"/>
        <v>2.9995907999999996</v>
      </c>
      <c r="HC24" s="18"/>
      <c r="HD24" s="18"/>
      <c r="HE24" s="18"/>
      <c r="HF24" s="18">
        <f t="shared" si="77"/>
        <v>26.470073199999998</v>
      </c>
      <c r="HG24" s="18">
        <f t="shared" si="78"/>
        <v>26.470073199999998</v>
      </c>
      <c r="HH24" s="18"/>
      <c r="HI24" s="18"/>
      <c r="HJ24" s="18"/>
      <c r="HK24" s="18">
        <f t="shared" si="79"/>
        <v>308.9578524</v>
      </c>
      <c r="HL24" s="18">
        <f t="shared" si="80"/>
        <v>308.9578524</v>
      </c>
      <c r="HM24" s="18">
        <v>3</v>
      </c>
      <c r="HN24" s="18"/>
      <c r="HO24" s="18"/>
      <c r="HP24" s="18">
        <f t="shared" si="81"/>
        <v>1339.6330386</v>
      </c>
      <c r="HQ24" s="18">
        <f t="shared" si="82"/>
        <v>1339.6330386</v>
      </c>
      <c r="HR24" s="18">
        <v>13</v>
      </c>
      <c r="HS24" s="18"/>
      <c r="HT24" s="18"/>
      <c r="HU24" s="18">
        <f t="shared" si="83"/>
        <v>352.8729142</v>
      </c>
      <c r="HV24" s="18">
        <f t="shared" si="84"/>
        <v>352.8729142</v>
      </c>
      <c r="HW24" s="18">
        <v>4</v>
      </c>
      <c r="HX24" s="18"/>
      <c r="HY24" s="18"/>
      <c r="HZ24" s="18">
        <f t="shared" si="85"/>
        <v>7445.010677799999</v>
      </c>
      <c r="IA24" s="18">
        <f t="shared" si="86"/>
        <v>7445.010677799999</v>
      </c>
      <c r="IB24" s="18">
        <v>73</v>
      </c>
      <c r="IC24" s="18"/>
      <c r="ID24" s="18"/>
      <c r="IE24" s="18">
        <f t="shared" si="87"/>
        <v>46906.2853204</v>
      </c>
      <c r="IF24" s="18">
        <f t="shared" si="88"/>
        <v>46906.2853204</v>
      </c>
      <c r="IG24" s="18">
        <v>460</v>
      </c>
      <c r="IH24" s="18"/>
      <c r="II24" s="18"/>
      <c r="IJ24" s="18">
        <f t="shared" si="89"/>
        <v>1961.2061392</v>
      </c>
      <c r="IK24" s="18">
        <f t="shared" si="90"/>
        <v>1961.2061392</v>
      </c>
      <c r="IL24" s="18">
        <v>19</v>
      </c>
      <c r="IM24" s="18"/>
      <c r="IN24" s="25"/>
      <c r="IO24" s="18"/>
      <c r="IP24" s="18"/>
      <c r="IQ24" s="18"/>
      <c r="IR24" s="18"/>
      <c r="IS24" s="18"/>
      <c r="IT24" s="18"/>
      <c r="IU24" s="18"/>
      <c r="IV24" s="18"/>
    </row>
    <row r="25" spans="1:256" ht="12.75">
      <c r="A25" s="2">
        <v>42826</v>
      </c>
      <c r="C25" s="19">
        <v>1730000</v>
      </c>
      <c r="D25" s="19">
        <v>263122</v>
      </c>
      <c r="E25" s="19">
        <f t="shared" si="0"/>
        <v>1993122</v>
      </c>
      <c r="F25" s="19">
        <f t="shared" si="91"/>
        <v>2577</v>
      </c>
      <c r="H25" s="19"/>
      <c r="I25" s="19"/>
      <c r="J25" s="19"/>
      <c r="K25" s="19"/>
      <c r="O25" s="19">
        <f t="shared" si="1"/>
        <v>0</v>
      </c>
      <c r="T25" s="19">
        <f t="shared" si="2"/>
        <v>0</v>
      </c>
      <c r="W25" s="19">
        <v>1730000</v>
      </c>
      <c r="X25" s="19">
        <v>263122</v>
      </c>
      <c r="Y25" s="19">
        <f t="shared" si="3"/>
        <v>1993122</v>
      </c>
      <c r="Z25" s="19">
        <f t="shared" si="92"/>
        <v>2577</v>
      </c>
      <c r="AA25" s="19"/>
      <c r="AB25" s="19">
        <f>AL25+AQ25+AV25+BA25+BF25+BK25+BP25+BU25+BZ25+CE25+CJ25+CO25+CT25+CY25+DD25+DI25+DN25+DS25+DX25-1</f>
        <v>174739.726</v>
      </c>
      <c r="AC25" s="19">
        <f t="shared" si="4"/>
        <v>26576.953356400012</v>
      </c>
      <c r="AD25" s="19">
        <f t="shared" si="5"/>
        <v>201316.6793564</v>
      </c>
      <c r="AE25" s="19">
        <f t="shared" si="93"/>
        <v>257</v>
      </c>
      <c r="AF25" s="19"/>
      <c r="AG25" s="18">
        <f>EC25+EH25+EM25+ER25+EW25+FB25+FG25+FL25+FQ25+FV25+GA25+GF25+GK25+GP25+GU25+GZ25+HE25+HJ25+HO25+HT25+HY25+ID25+II25+IN25</f>
        <v>1555259.7929999994</v>
      </c>
      <c r="AH25" s="18">
        <f t="shared" si="6"/>
        <v>236545.12558019997</v>
      </c>
      <c r="AI25" s="18">
        <f t="shared" si="7"/>
        <v>1791804.9185801994</v>
      </c>
      <c r="AJ25" s="18">
        <f t="shared" si="94"/>
        <v>2320</v>
      </c>
      <c r="AL25" s="19">
        <f>AM$6*W25</f>
        <v>18888.14</v>
      </c>
      <c r="AM25" s="25">
        <f t="shared" si="8"/>
        <v>2872.765996</v>
      </c>
      <c r="AN25" s="19">
        <f t="shared" si="9"/>
        <v>21760.905996</v>
      </c>
      <c r="AO25" s="19">
        <v>28</v>
      </c>
      <c r="AP25" s="19"/>
      <c r="AQ25" s="19">
        <f>W25*AR$6</f>
        <v>39334.490999999995</v>
      </c>
      <c r="AR25" s="25">
        <f t="shared" si="10"/>
        <v>5982.5259774</v>
      </c>
      <c r="AS25" s="19">
        <f t="shared" si="11"/>
        <v>45317.016977399995</v>
      </c>
      <c r="AT25" s="19">
        <v>59</v>
      </c>
      <c r="AU25" s="19"/>
      <c r="AV25" s="19">
        <f>AW$6*W25</f>
        <v>2338.614</v>
      </c>
      <c r="AW25" s="25">
        <f t="shared" si="12"/>
        <v>355.6883196</v>
      </c>
      <c r="AX25" s="19">
        <f t="shared" si="13"/>
        <v>2694.3023196</v>
      </c>
      <c r="AY25" s="19">
        <v>3</v>
      </c>
      <c r="AZ25" s="19"/>
      <c r="BA25" s="19">
        <f>+BB$6*W25</f>
        <v>397.90000000000003</v>
      </c>
      <c r="BB25" s="25">
        <f t="shared" si="14"/>
        <v>60.51806</v>
      </c>
      <c r="BC25" s="19">
        <f t="shared" si="15"/>
        <v>458.41806</v>
      </c>
      <c r="BD25" s="19"/>
      <c r="BE25" s="19"/>
      <c r="BF25" s="19">
        <f>BG$6*W25</f>
        <v>78967.58</v>
      </c>
      <c r="BG25" s="25">
        <f t="shared" si="16"/>
        <v>12010.466812</v>
      </c>
      <c r="BH25" s="19">
        <f t="shared" si="17"/>
        <v>90978.046812</v>
      </c>
      <c r="BI25" s="19">
        <v>118</v>
      </c>
      <c r="BJ25" s="19"/>
      <c r="BK25" s="19">
        <f>BL$6*W25</f>
        <v>932.989</v>
      </c>
      <c r="BL25" s="25">
        <f t="shared" si="18"/>
        <v>141.9016946</v>
      </c>
      <c r="BM25" s="19">
        <f t="shared" si="19"/>
        <v>1074.8906946</v>
      </c>
      <c r="BN25" s="19"/>
      <c r="BO25" s="19"/>
      <c r="BP25" s="19">
        <f>+BQ$6*W25</f>
        <v>3195.137</v>
      </c>
      <c r="BQ25" s="25">
        <f t="shared" si="20"/>
        <v>485.9600218</v>
      </c>
      <c r="BR25" s="19">
        <f t="shared" si="21"/>
        <v>3681.0970218</v>
      </c>
      <c r="BS25" s="19">
        <v>5</v>
      </c>
      <c r="BT25" s="19"/>
      <c r="BU25" s="19">
        <f>BV$6*W25</f>
        <v>133.383</v>
      </c>
      <c r="BV25" s="25">
        <f t="shared" si="22"/>
        <v>20.2867062</v>
      </c>
      <c r="BW25" s="19">
        <f t="shared" si="23"/>
        <v>153.6697062</v>
      </c>
      <c r="BX25" s="19"/>
      <c r="BZ25" s="19">
        <f>CA$6*W25</f>
        <v>7890.011</v>
      </c>
      <c r="CA25" s="25">
        <f t="shared" si="24"/>
        <v>1200.0205054</v>
      </c>
      <c r="CB25" s="19">
        <f t="shared" si="25"/>
        <v>9090.0315054</v>
      </c>
      <c r="CC25" s="19">
        <v>12</v>
      </c>
      <c r="CE25" s="19">
        <f>CF$6*W25</f>
        <v>9.169</v>
      </c>
      <c r="CF25" s="25">
        <f t="shared" si="26"/>
        <v>1.3945466</v>
      </c>
      <c r="CG25" s="19">
        <f t="shared" si="95"/>
        <v>10.5635466</v>
      </c>
      <c r="CH25" s="19"/>
      <c r="CJ25" s="19">
        <f>CK$6*W25</f>
        <v>2600.5359999999996</v>
      </c>
      <c r="CK25" s="25">
        <f t="shared" si="27"/>
        <v>395.5249904</v>
      </c>
      <c r="CL25" s="19">
        <f t="shared" si="28"/>
        <v>2996.0609903999994</v>
      </c>
      <c r="CM25" s="19">
        <v>4</v>
      </c>
      <c r="CO25" s="19">
        <f>CP$6*W25</f>
        <v>289.94800000000004</v>
      </c>
      <c r="CP25" s="25">
        <f t="shared" si="29"/>
        <v>44.0992472</v>
      </c>
      <c r="CQ25" s="19">
        <f t="shared" si="30"/>
        <v>334.0472472</v>
      </c>
      <c r="CR25" s="19"/>
      <c r="CT25" s="19">
        <f>CU$6*W25</f>
        <v>522.287</v>
      </c>
      <c r="CU25" s="25">
        <f t="shared" si="31"/>
        <v>79.43653180000001</v>
      </c>
      <c r="CV25" s="19">
        <f t="shared" si="32"/>
        <v>601.7235318</v>
      </c>
      <c r="CW25" s="19"/>
      <c r="CY25" s="19">
        <f>CZ$6*W25</f>
        <v>521.941</v>
      </c>
      <c r="CZ25" s="25">
        <f t="shared" si="33"/>
        <v>79.3839074</v>
      </c>
      <c r="DA25" s="19">
        <f t="shared" si="34"/>
        <v>601.3249074</v>
      </c>
      <c r="DB25" s="19"/>
      <c r="DD25" s="19">
        <f>DE$6*W25</f>
        <v>2577.7</v>
      </c>
      <c r="DE25" s="25">
        <f t="shared" si="35"/>
        <v>392.05178</v>
      </c>
      <c r="DF25" s="19">
        <f t="shared" si="36"/>
        <v>2969.7517799999996</v>
      </c>
      <c r="DG25" s="19">
        <v>4</v>
      </c>
      <c r="DI25" s="19">
        <f>DJ$6*W25</f>
        <v>4860.954</v>
      </c>
      <c r="DJ25" s="25">
        <f t="shared" si="37"/>
        <v>739.3201955999999</v>
      </c>
      <c r="DK25" s="19">
        <f t="shared" si="38"/>
        <v>5600.2741956</v>
      </c>
      <c r="DL25" s="19">
        <v>7</v>
      </c>
      <c r="DN25" s="19">
        <f>DO$6*W25</f>
        <v>2589.118</v>
      </c>
      <c r="DO25" s="25">
        <f t="shared" si="39"/>
        <v>393.7883852</v>
      </c>
      <c r="DP25" s="19">
        <f t="shared" si="40"/>
        <v>2982.9063852</v>
      </c>
      <c r="DQ25" s="19">
        <v>4</v>
      </c>
      <c r="DS25" s="19">
        <f>DT$6*W25</f>
        <v>3967.236</v>
      </c>
      <c r="DT25" s="25">
        <f t="shared" si="41"/>
        <v>603.3913704</v>
      </c>
      <c r="DU25" s="19">
        <f t="shared" si="42"/>
        <v>4570.6273704</v>
      </c>
      <c r="DV25" s="19">
        <v>6</v>
      </c>
      <c r="DX25" s="19">
        <f>DY$6*W25</f>
        <v>4723.592</v>
      </c>
      <c r="DY25" s="25">
        <f t="shared" si="43"/>
        <v>718.4283088</v>
      </c>
      <c r="DZ25" s="19">
        <f t="shared" si="44"/>
        <v>5442.0203088</v>
      </c>
      <c r="EA25" s="19">
        <v>7</v>
      </c>
      <c r="EC25" s="18">
        <f t="shared" si="96"/>
        <v>696641.244</v>
      </c>
      <c r="ED25" s="18">
        <f t="shared" si="45"/>
        <v>105954.70370159998</v>
      </c>
      <c r="EE25" s="18">
        <f t="shared" si="46"/>
        <v>802595.9477015999</v>
      </c>
      <c r="EF25" s="18">
        <v>1039</v>
      </c>
      <c r="EG25" s="18"/>
      <c r="EH25" s="18">
        <f t="shared" si="97"/>
        <v>31297.43</v>
      </c>
      <c r="EI25" s="18">
        <f t="shared" si="47"/>
        <v>4760.140101999999</v>
      </c>
      <c r="EJ25" s="18">
        <f t="shared" si="48"/>
        <v>36057.570102</v>
      </c>
      <c r="EK25" s="18">
        <v>47</v>
      </c>
      <c r="EL25" s="18"/>
      <c r="EM25" s="18">
        <f t="shared" si="98"/>
        <v>73249.757</v>
      </c>
      <c r="EN25" s="18">
        <f t="shared" si="49"/>
        <v>11140.822289800002</v>
      </c>
      <c r="EO25" s="18">
        <f t="shared" si="50"/>
        <v>84390.57928979999</v>
      </c>
      <c r="EP25" s="18">
        <v>109</v>
      </c>
      <c r="EQ25" s="18"/>
      <c r="ER25" s="18">
        <f t="shared" si="99"/>
        <v>5299.509</v>
      </c>
      <c r="ES25" s="18">
        <f t="shared" si="51"/>
        <v>806.0216226</v>
      </c>
      <c r="ET25" s="18">
        <f t="shared" si="52"/>
        <v>6105.5306226</v>
      </c>
      <c r="EU25" s="18">
        <v>8</v>
      </c>
      <c r="EV25" s="18"/>
      <c r="EW25" s="18">
        <f t="shared" si="100"/>
        <v>112340.31800000001</v>
      </c>
      <c r="EX25" s="18">
        <f t="shared" si="53"/>
        <v>17086.2480652</v>
      </c>
      <c r="EY25" s="18">
        <f t="shared" si="54"/>
        <v>129426.56606520002</v>
      </c>
      <c r="EZ25" s="18">
        <v>168</v>
      </c>
      <c r="FA25" s="18"/>
      <c r="FB25" s="18">
        <f t="shared" si="101"/>
        <v>1450.086</v>
      </c>
      <c r="FC25" s="18">
        <f t="shared" si="55"/>
        <v>220.54886040000002</v>
      </c>
      <c r="FD25" s="18">
        <f t="shared" si="56"/>
        <v>1670.6348604</v>
      </c>
      <c r="FE25" s="18">
        <v>2</v>
      </c>
      <c r="FF25" s="18"/>
      <c r="FG25" s="18">
        <f t="shared" si="102"/>
        <v>2186.7200000000003</v>
      </c>
      <c r="FH25" s="18">
        <f t="shared" si="57"/>
        <v>332.58620800000006</v>
      </c>
      <c r="FI25" s="18">
        <f t="shared" si="58"/>
        <v>2519.3062080000004</v>
      </c>
      <c r="FJ25" s="18">
        <v>3</v>
      </c>
      <c r="FK25" s="18"/>
      <c r="FL25" s="18">
        <f t="shared" si="103"/>
        <v>89202.77900000001</v>
      </c>
      <c r="FM25" s="18">
        <f t="shared" si="59"/>
        <v>13567.1755006</v>
      </c>
      <c r="FN25" s="18">
        <f t="shared" si="60"/>
        <v>102769.95450060001</v>
      </c>
      <c r="FO25" s="18">
        <v>133</v>
      </c>
      <c r="FP25" s="18"/>
      <c r="FQ25" s="18">
        <f t="shared" si="104"/>
        <v>15300.293</v>
      </c>
      <c r="FR25" s="18">
        <f t="shared" si="61"/>
        <v>2327.0772802</v>
      </c>
      <c r="FS25" s="18">
        <f t="shared" si="62"/>
        <v>17627.3702802</v>
      </c>
      <c r="FT25" s="18">
        <v>23</v>
      </c>
      <c r="FU25" s="18"/>
      <c r="FV25" s="18">
        <f t="shared" si="105"/>
        <v>2725.788</v>
      </c>
      <c r="FW25" s="18">
        <f t="shared" si="63"/>
        <v>414.5750232</v>
      </c>
      <c r="FX25" s="18">
        <f t="shared" si="64"/>
        <v>3140.3630232</v>
      </c>
      <c r="FY25" s="18">
        <v>4</v>
      </c>
      <c r="FZ25" s="18"/>
      <c r="GA25" s="18">
        <f t="shared" si="106"/>
        <v>31712.457000000002</v>
      </c>
      <c r="GB25" s="18">
        <f t="shared" si="65"/>
        <v>4823.2630698</v>
      </c>
      <c r="GC25" s="18">
        <f t="shared" si="66"/>
        <v>36535.7200698</v>
      </c>
      <c r="GD25" s="18">
        <v>47</v>
      </c>
      <c r="GE25" s="18"/>
      <c r="GF25" s="18">
        <f t="shared" si="107"/>
        <v>15339.564000000002</v>
      </c>
      <c r="GG25" s="18">
        <f t="shared" si="67"/>
        <v>2333.0501496</v>
      </c>
      <c r="GH25" s="18">
        <f t="shared" si="68"/>
        <v>17672.614149600002</v>
      </c>
      <c r="GI25" s="18">
        <v>23</v>
      </c>
      <c r="GJ25" s="18"/>
      <c r="GK25" s="18">
        <f t="shared" si="108"/>
        <v>21927.923</v>
      </c>
      <c r="GL25" s="18">
        <f t="shared" si="69"/>
        <v>3335.0976622</v>
      </c>
      <c r="GM25" s="18">
        <f t="shared" si="70"/>
        <v>25263.020662199997</v>
      </c>
      <c r="GN25" s="18">
        <v>33</v>
      </c>
      <c r="GO25" s="18"/>
      <c r="GP25" s="18">
        <f t="shared" si="109"/>
        <v>41222.267</v>
      </c>
      <c r="GQ25" s="18">
        <f t="shared" si="71"/>
        <v>6269.6447038</v>
      </c>
      <c r="GR25" s="18">
        <f t="shared" si="72"/>
        <v>47491.9117038</v>
      </c>
      <c r="GS25" s="18">
        <v>62</v>
      </c>
      <c r="GT25" s="18"/>
      <c r="GU25" s="18">
        <f t="shared" si="110"/>
        <v>31761.589</v>
      </c>
      <c r="GV25" s="18">
        <f t="shared" si="73"/>
        <v>4830.735734600001</v>
      </c>
      <c r="GW25" s="18">
        <f t="shared" si="74"/>
        <v>36592.3247346</v>
      </c>
      <c r="GX25" s="18">
        <v>47</v>
      </c>
      <c r="GY25" s="18"/>
      <c r="GZ25" s="18">
        <f t="shared" si="111"/>
        <v>19.721999999999998</v>
      </c>
      <c r="HA25" s="18">
        <f t="shared" si="75"/>
        <v>2.9995907999999996</v>
      </c>
      <c r="HB25" s="18">
        <f t="shared" si="76"/>
        <v>22.721590799999998</v>
      </c>
      <c r="HC25" s="18"/>
      <c r="HD25" s="18"/>
      <c r="HE25" s="18">
        <f t="shared" si="112"/>
        <v>174.03799999999998</v>
      </c>
      <c r="HF25" s="18">
        <f t="shared" si="77"/>
        <v>26.470073199999998</v>
      </c>
      <c r="HG25" s="18">
        <f t="shared" si="78"/>
        <v>200.50807319999998</v>
      </c>
      <c r="HH25" s="18"/>
      <c r="HI25" s="18"/>
      <c r="HJ25" s="18">
        <f t="shared" si="113"/>
        <v>2031.366</v>
      </c>
      <c r="HK25" s="18">
        <f t="shared" si="79"/>
        <v>308.9578524</v>
      </c>
      <c r="HL25" s="18">
        <f t="shared" si="80"/>
        <v>2340.3238524</v>
      </c>
      <c r="HM25" s="18">
        <v>3</v>
      </c>
      <c r="HN25" s="18"/>
      <c r="HO25" s="18">
        <f t="shared" si="114"/>
        <v>8807.948999999999</v>
      </c>
      <c r="HP25" s="18">
        <f t="shared" si="81"/>
        <v>1339.6330386</v>
      </c>
      <c r="HQ25" s="18">
        <f t="shared" si="82"/>
        <v>10147.582038599998</v>
      </c>
      <c r="HR25" s="18">
        <v>13</v>
      </c>
      <c r="HS25" s="18"/>
      <c r="HT25" s="18">
        <f t="shared" si="115"/>
        <v>2320.103</v>
      </c>
      <c r="HU25" s="18">
        <f t="shared" si="83"/>
        <v>352.8729142</v>
      </c>
      <c r="HV25" s="18">
        <f t="shared" si="84"/>
        <v>2672.9759142000003</v>
      </c>
      <c r="HW25" s="18">
        <v>4</v>
      </c>
      <c r="HX25" s="18"/>
      <c r="HY25" s="18">
        <f t="shared" si="116"/>
        <v>48950.176999999996</v>
      </c>
      <c r="HZ25" s="18">
        <f t="shared" si="85"/>
        <v>7445.010677799999</v>
      </c>
      <c r="IA25" s="18">
        <f t="shared" si="86"/>
        <v>56395.18767779999</v>
      </c>
      <c r="IB25" s="18">
        <v>73</v>
      </c>
      <c r="IC25" s="18"/>
      <c r="ID25" s="18">
        <f t="shared" si="117"/>
        <v>308403.98600000003</v>
      </c>
      <c r="IE25" s="18">
        <f t="shared" si="87"/>
        <v>46906.2853204</v>
      </c>
      <c r="IF25" s="18">
        <f t="shared" si="88"/>
        <v>355310.27132040006</v>
      </c>
      <c r="IG25" s="18">
        <v>460</v>
      </c>
      <c r="IH25" s="18"/>
      <c r="II25" s="18">
        <f t="shared" si="118"/>
        <v>12894.728000000001</v>
      </c>
      <c r="IJ25" s="18">
        <f t="shared" si="89"/>
        <v>1961.2061392</v>
      </c>
      <c r="IK25" s="18">
        <f t="shared" si="90"/>
        <v>14855.9341392</v>
      </c>
      <c r="IL25" s="18">
        <v>19</v>
      </c>
      <c r="IM25" s="18"/>
      <c r="IN25" s="25"/>
      <c r="IO25" s="18"/>
      <c r="IP25" s="18"/>
      <c r="IQ25" s="18"/>
      <c r="IR25" s="18"/>
      <c r="IS25" s="18"/>
      <c r="IT25" s="18"/>
      <c r="IU25" s="18"/>
      <c r="IV25" s="18"/>
    </row>
    <row r="26" spans="1:256" ht="12.75">
      <c r="A26" s="2">
        <v>43009</v>
      </c>
      <c r="D26" s="19">
        <v>225278</v>
      </c>
      <c r="E26" s="19">
        <f t="shared" si="0"/>
        <v>225278</v>
      </c>
      <c r="F26" s="19">
        <f t="shared" si="91"/>
        <v>2576</v>
      </c>
      <c r="H26" s="19"/>
      <c r="I26" s="19"/>
      <c r="J26" s="19"/>
      <c r="K26" s="19"/>
      <c r="O26" s="19">
        <f t="shared" si="1"/>
        <v>0</v>
      </c>
      <c r="T26" s="19">
        <f t="shared" si="2"/>
        <v>0</v>
      </c>
      <c r="W26" s="19"/>
      <c r="X26" s="19">
        <v>225278</v>
      </c>
      <c r="Y26" s="19">
        <f t="shared" si="3"/>
        <v>225278</v>
      </c>
      <c r="Z26" s="19">
        <f t="shared" si="92"/>
        <v>2576</v>
      </c>
      <c r="AA26" s="19"/>
      <c r="AB26" s="19"/>
      <c r="AC26" s="19">
        <f t="shared" si="4"/>
        <v>22754.474723599993</v>
      </c>
      <c r="AD26" s="19">
        <f t="shared" si="5"/>
        <v>22754.474723599993</v>
      </c>
      <c r="AE26" s="19">
        <f t="shared" si="93"/>
        <v>256</v>
      </c>
      <c r="AF26" s="19"/>
      <c r="AH26" s="18">
        <f t="shared" si="6"/>
        <v>202523.59285979997</v>
      </c>
      <c r="AI26" s="18">
        <f t="shared" si="7"/>
        <v>202523.59285979997</v>
      </c>
      <c r="AJ26" s="18">
        <f t="shared" si="94"/>
        <v>2320</v>
      </c>
      <c r="AL26" s="19"/>
      <c r="AM26" s="25">
        <f t="shared" si="8"/>
        <v>2459.585204</v>
      </c>
      <c r="AN26" s="19">
        <f t="shared" si="9"/>
        <v>2459.585204</v>
      </c>
      <c r="AO26" s="19">
        <v>28</v>
      </c>
      <c r="AP26" s="19"/>
      <c r="AQ26" s="19"/>
      <c r="AR26" s="25">
        <f t="shared" si="10"/>
        <v>5122.0783026</v>
      </c>
      <c r="AS26" s="19">
        <f t="shared" si="11"/>
        <v>5122.0783026</v>
      </c>
      <c r="AT26" s="19">
        <v>58</v>
      </c>
      <c r="AU26" s="19"/>
      <c r="AV26" s="19"/>
      <c r="AW26" s="25">
        <f t="shared" si="12"/>
        <v>304.5308004</v>
      </c>
      <c r="AX26" s="19">
        <f t="shared" si="13"/>
        <v>304.5308004</v>
      </c>
      <c r="AY26" s="19">
        <v>3</v>
      </c>
      <c r="AZ26" s="19"/>
      <c r="BA26" s="19"/>
      <c r="BB26" s="25">
        <f t="shared" si="14"/>
        <v>51.81394</v>
      </c>
      <c r="BC26" s="19">
        <f t="shared" si="15"/>
        <v>51.81394</v>
      </c>
      <c r="BD26" s="19"/>
      <c r="BE26" s="19"/>
      <c r="BF26" s="19"/>
      <c r="BG26" s="25">
        <f t="shared" si="16"/>
        <v>10283.039588</v>
      </c>
      <c r="BH26" s="19">
        <f t="shared" si="17"/>
        <v>10283.039588</v>
      </c>
      <c r="BI26" s="19">
        <v>118</v>
      </c>
      <c r="BJ26" s="19"/>
      <c r="BK26" s="19"/>
      <c r="BL26" s="25">
        <f t="shared" si="18"/>
        <v>121.49242540000002</v>
      </c>
      <c r="BM26" s="19">
        <f t="shared" si="19"/>
        <v>121.49242540000002</v>
      </c>
      <c r="BN26" s="19"/>
      <c r="BO26" s="19"/>
      <c r="BP26" s="19"/>
      <c r="BQ26" s="25">
        <f t="shared" si="20"/>
        <v>416.0659382</v>
      </c>
      <c r="BR26" s="19">
        <f t="shared" si="21"/>
        <v>416.0659382</v>
      </c>
      <c r="BS26" s="19">
        <v>5</v>
      </c>
      <c r="BT26" s="19"/>
      <c r="BU26" s="19"/>
      <c r="BV26" s="25">
        <f t="shared" si="22"/>
        <v>17.3689338</v>
      </c>
      <c r="BW26" s="19">
        <f t="shared" si="23"/>
        <v>17.3689338</v>
      </c>
      <c r="BX26" s="19"/>
      <c r="BZ26" s="19"/>
      <c r="CA26" s="25">
        <f t="shared" si="24"/>
        <v>1027.4253746</v>
      </c>
      <c r="CB26" s="19">
        <f t="shared" si="25"/>
        <v>1027.4253746</v>
      </c>
      <c r="CC26" s="19">
        <v>12</v>
      </c>
      <c r="CE26" s="19"/>
      <c r="CF26" s="25">
        <f t="shared" si="26"/>
        <v>1.1939734</v>
      </c>
      <c r="CG26" s="19">
        <f t="shared" si="95"/>
        <v>1.1939734</v>
      </c>
      <c r="CH26" s="19"/>
      <c r="CJ26" s="19"/>
      <c r="CK26" s="25">
        <f t="shared" si="27"/>
        <v>338.6378896</v>
      </c>
      <c r="CL26" s="19">
        <f t="shared" si="28"/>
        <v>338.6378896</v>
      </c>
      <c r="CM26" s="19">
        <v>4</v>
      </c>
      <c r="CO26" s="19"/>
      <c r="CP26" s="25">
        <f t="shared" si="29"/>
        <v>37.7565928</v>
      </c>
      <c r="CQ26" s="19">
        <f t="shared" si="30"/>
        <v>37.7565928</v>
      </c>
      <c r="CR26" s="19"/>
      <c r="CT26" s="19"/>
      <c r="CU26" s="25">
        <f t="shared" si="31"/>
        <v>68.0114282</v>
      </c>
      <c r="CV26" s="19">
        <f t="shared" si="32"/>
        <v>68.0114282</v>
      </c>
      <c r="CW26" s="19"/>
      <c r="CY26" s="19"/>
      <c r="CZ26" s="25">
        <f t="shared" si="33"/>
        <v>67.9663726</v>
      </c>
      <c r="DA26" s="19">
        <f t="shared" si="34"/>
        <v>67.9663726</v>
      </c>
      <c r="DB26" s="19"/>
      <c r="DD26" s="19"/>
      <c r="DE26" s="25">
        <f t="shared" si="35"/>
        <v>335.66422</v>
      </c>
      <c r="DF26" s="19">
        <f t="shared" si="36"/>
        <v>335.66422</v>
      </c>
      <c r="DG26" s="19">
        <v>4</v>
      </c>
      <c r="DI26" s="19"/>
      <c r="DJ26" s="25">
        <f t="shared" si="37"/>
        <v>632.9861244</v>
      </c>
      <c r="DK26" s="19">
        <f t="shared" si="38"/>
        <v>632.9861244</v>
      </c>
      <c r="DL26" s="19">
        <v>7</v>
      </c>
      <c r="DN26" s="19"/>
      <c r="DO26" s="25">
        <f t="shared" si="39"/>
        <v>337.1510548</v>
      </c>
      <c r="DP26" s="19">
        <f t="shared" si="40"/>
        <v>337.1510548</v>
      </c>
      <c r="DQ26" s="19">
        <v>4</v>
      </c>
      <c r="DS26" s="19"/>
      <c r="DT26" s="25">
        <f t="shared" si="41"/>
        <v>516.6075096</v>
      </c>
      <c r="DU26" s="19">
        <f t="shared" si="42"/>
        <v>516.6075096</v>
      </c>
      <c r="DV26" s="19">
        <v>6</v>
      </c>
      <c r="DX26" s="19"/>
      <c r="DY26" s="25">
        <f t="shared" si="43"/>
        <v>615.0990512</v>
      </c>
      <c r="DZ26" s="19">
        <f t="shared" si="44"/>
        <v>615.0990512</v>
      </c>
      <c r="EA26" s="19">
        <v>7</v>
      </c>
      <c r="EC26" s="18"/>
      <c r="ED26" s="18">
        <f t="shared" si="45"/>
        <v>90715.57581839999</v>
      </c>
      <c r="EE26" s="18">
        <f t="shared" si="46"/>
        <v>90715.57581839999</v>
      </c>
      <c r="EF26" s="18">
        <v>1039</v>
      </c>
      <c r="EG26" s="18"/>
      <c r="EH26" s="18"/>
      <c r="EI26" s="18">
        <f t="shared" si="47"/>
        <v>4075.504298</v>
      </c>
      <c r="EJ26" s="18">
        <f t="shared" si="48"/>
        <v>4075.504298</v>
      </c>
      <c r="EK26" s="18">
        <v>46</v>
      </c>
      <c r="EL26" s="18"/>
      <c r="EM26" s="18"/>
      <c r="EN26" s="18">
        <f t="shared" si="49"/>
        <v>9538.4732702</v>
      </c>
      <c r="EO26" s="18">
        <f t="shared" si="50"/>
        <v>9538.4732702</v>
      </c>
      <c r="EP26" s="18">
        <v>109</v>
      </c>
      <c r="EQ26" s="18"/>
      <c r="ER26" s="18"/>
      <c r="ES26" s="18">
        <f t="shared" si="51"/>
        <v>690.0940974</v>
      </c>
      <c r="ET26" s="18">
        <f t="shared" si="52"/>
        <v>690.0940974</v>
      </c>
      <c r="EU26" s="18">
        <v>8</v>
      </c>
      <c r="EV26" s="18"/>
      <c r="EW26" s="18"/>
      <c r="EX26" s="18">
        <f t="shared" si="53"/>
        <v>14628.787374800002</v>
      </c>
      <c r="EY26" s="18">
        <f t="shared" si="54"/>
        <v>14628.787374800002</v>
      </c>
      <c r="EZ26" s="18">
        <v>168</v>
      </c>
      <c r="FA26" s="18"/>
      <c r="FB26" s="18"/>
      <c r="FC26" s="18">
        <f t="shared" si="55"/>
        <v>188.8280196</v>
      </c>
      <c r="FD26" s="18">
        <f t="shared" si="56"/>
        <v>188.8280196</v>
      </c>
      <c r="FE26" s="18">
        <v>2</v>
      </c>
      <c r="FF26" s="18"/>
      <c r="FG26" s="18"/>
      <c r="FH26" s="18">
        <f t="shared" si="57"/>
        <v>284.751392</v>
      </c>
      <c r="FI26" s="18">
        <f t="shared" si="58"/>
        <v>284.751392</v>
      </c>
      <c r="FJ26" s="18">
        <v>3</v>
      </c>
      <c r="FK26" s="18"/>
      <c r="FL26" s="18"/>
      <c r="FM26" s="18">
        <f t="shared" si="59"/>
        <v>11615.8518194</v>
      </c>
      <c r="FN26" s="18">
        <f t="shared" si="60"/>
        <v>11615.8518194</v>
      </c>
      <c r="FO26" s="18">
        <v>133</v>
      </c>
      <c r="FP26" s="18"/>
      <c r="FQ26" s="18"/>
      <c r="FR26" s="18">
        <f t="shared" si="61"/>
        <v>1992.3811598</v>
      </c>
      <c r="FS26" s="18">
        <f t="shared" si="62"/>
        <v>1992.3811598</v>
      </c>
      <c r="FT26" s="18">
        <v>23</v>
      </c>
      <c r="FU26" s="18"/>
      <c r="FV26" s="18"/>
      <c r="FW26" s="18">
        <f t="shared" si="63"/>
        <v>354.94801680000006</v>
      </c>
      <c r="FX26" s="18">
        <f t="shared" si="64"/>
        <v>354.94801680000006</v>
      </c>
      <c r="FY26" s="18">
        <v>4</v>
      </c>
      <c r="FZ26" s="18"/>
      <c r="GA26" s="18"/>
      <c r="GB26" s="18">
        <f t="shared" si="65"/>
        <v>4129.5484902</v>
      </c>
      <c r="GC26" s="18">
        <f t="shared" si="66"/>
        <v>4129.5484902</v>
      </c>
      <c r="GD26" s="18">
        <v>47</v>
      </c>
      <c r="GE26" s="18"/>
      <c r="GF26" s="18"/>
      <c r="GG26" s="18">
        <f t="shared" si="67"/>
        <v>1997.4949704</v>
      </c>
      <c r="GH26" s="18">
        <f t="shared" si="68"/>
        <v>1997.4949704</v>
      </c>
      <c r="GI26" s="18">
        <v>23</v>
      </c>
      <c r="GJ26" s="18"/>
      <c r="GK26" s="18"/>
      <c r="GL26" s="18">
        <f t="shared" si="69"/>
        <v>2855.4211778</v>
      </c>
      <c r="GM26" s="18">
        <f t="shared" si="70"/>
        <v>2855.4211778</v>
      </c>
      <c r="GN26" s="18">
        <v>33</v>
      </c>
      <c r="GO26" s="18"/>
      <c r="GP26" s="18"/>
      <c r="GQ26" s="18">
        <f t="shared" si="71"/>
        <v>5367.9016562</v>
      </c>
      <c r="GR26" s="18">
        <f t="shared" si="72"/>
        <v>5367.9016562</v>
      </c>
      <c r="GS26" s="18">
        <v>62</v>
      </c>
      <c r="GT26" s="18"/>
      <c r="GU26" s="18"/>
      <c r="GV26" s="18">
        <f t="shared" si="73"/>
        <v>4135.9463854000005</v>
      </c>
      <c r="GW26" s="18">
        <f t="shared" si="74"/>
        <v>4135.9463854000005</v>
      </c>
      <c r="GX26" s="18">
        <v>48</v>
      </c>
      <c r="GY26" s="18"/>
      <c r="GZ26" s="18"/>
      <c r="HA26" s="18">
        <f t="shared" si="75"/>
        <v>2.5681692</v>
      </c>
      <c r="HB26" s="18">
        <f t="shared" si="76"/>
        <v>2.5681692</v>
      </c>
      <c r="HC26" s="18"/>
      <c r="HD26" s="18"/>
      <c r="HE26" s="18"/>
      <c r="HF26" s="18">
        <f t="shared" si="77"/>
        <v>22.6629668</v>
      </c>
      <c r="HG26" s="18">
        <f t="shared" si="78"/>
        <v>22.6629668</v>
      </c>
      <c r="HH26" s="18"/>
      <c r="HI26" s="18"/>
      <c r="HJ26" s="18"/>
      <c r="HK26" s="18">
        <f t="shared" si="79"/>
        <v>264.5214276</v>
      </c>
      <c r="HL26" s="18">
        <f t="shared" si="80"/>
        <v>264.5214276</v>
      </c>
      <c r="HM26" s="18">
        <v>3</v>
      </c>
      <c r="HN26" s="18"/>
      <c r="HO26" s="18"/>
      <c r="HP26" s="18">
        <f t="shared" si="81"/>
        <v>1146.9578814</v>
      </c>
      <c r="HQ26" s="18">
        <f t="shared" si="82"/>
        <v>1146.9578814</v>
      </c>
      <c r="HR26" s="18">
        <v>13</v>
      </c>
      <c r="HS26" s="18"/>
      <c r="HT26" s="18"/>
      <c r="HU26" s="18">
        <f t="shared" si="83"/>
        <v>302.12032580000005</v>
      </c>
      <c r="HV26" s="18">
        <f t="shared" si="84"/>
        <v>302.12032580000005</v>
      </c>
      <c r="HW26" s="18">
        <v>4</v>
      </c>
      <c r="HX26" s="18"/>
      <c r="HY26" s="18"/>
      <c r="HZ26" s="18">
        <f t="shared" si="85"/>
        <v>6374.218482199999</v>
      </c>
      <c r="IA26" s="18">
        <f t="shared" si="86"/>
        <v>6374.218482199999</v>
      </c>
      <c r="IB26" s="18">
        <v>73</v>
      </c>
      <c r="IC26" s="18"/>
      <c r="ID26" s="18"/>
      <c r="IE26" s="18">
        <f t="shared" si="87"/>
        <v>40159.9035596</v>
      </c>
      <c r="IF26" s="18">
        <f t="shared" si="88"/>
        <v>40159.9035596</v>
      </c>
      <c r="IG26" s="18">
        <v>460</v>
      </c>
      <c r="IH26" s="18"/>
      <c r="II26" s="18"/>
      <c r="IJ26" s="18">
        <f t="shared" si="89"/>
        <v>1679.1321008000002</v>
      </c>
      <c r="IK26" s="18">
        <f t="shared" si="90"/>
        <v>1679.1321008000002</v>
      </c>
      <c r="IL26" s="18">
        <v>19</v>
      </c>
      <c r="IM26" s="18"/>
      <c r="IN26" s="25"/>
      <c r="IO26" s="18"/>
      <c r="IP26" s="18"/>
      <c r="IQ26" s="18"/>
      <c r="IR26" s="18"/>
      <c r="IS26" s="18"/>
      <c r="IT26" s="18"/>
      <c r="IU26" s="18"/>
      <c r="IV26" s="18"/>
    </row>
    <row r="27" spans="1:256" s="39" customFormat="1" ht="12.75">
      <c r="A27" s="38">
        <v>43191</v>
      </c>
      <c r="C27" s="25">
        <v>1805000</v>
      </c>
      <c r="D27" s="25">
        <v>225278</v>
      </c>
      <c r="E27" s="19">
        <f t="shared" si="0"/>
        <v>2030278</v>
      </c>
      <c r="F27" s="19">
        <f t="shared" si="91"/>
        <v>2575</v>
      </c>
      <c r="G27" s="37"/>
      <c r="H27" s="25"/>
      <c r="I27" s="25"/>
      <c r="J27" s="19"/>
      <c r="K27" s="19"/>
      <c r="L27" s="37"/>
      <c r="M27" s="25"/>
      <c r="N27" s="25"/>
      <c r="O27" s="19">
        <f t="shared" si="1"/>
        <v>0</v>
      </c>
      <c r="P27" s="19"/>
      <c r="Q27" s="37"/>
      <c r="R27" s="25"/>
      <c r="S27" s="25"/>
      <c r="T27" s="19">
        <f t="shared" si="2"/>
        <v>0</v>
      </c>
      <c r="U27" s="19"/>
      <c r="V27" s="37"/>
      <c r="W27" s="25">
        <v>1805000</v>
      </c>
      <c r="X27" s="25">
        <v>225278</v>
      </c>
      <c r="Y27" s="19">
        <f t="shared" si="3"/>
        <v>2030278</v>
      </c>
      <c r="Z27" s="19">
        <f t="shared" si="92"/>
        <v>2575</v>
      </c>
      <c r="AA27" s="19"/>
      <c r="AB27" s="19">
        <f>AL27+AQ27+AV27+BA27+BF27+BK27+BP27+BU27+BZ27+CE27+CJ27+CO27+CT27+CY27+DD27+DI27+DN27+DS27+DX27</f>
        <v>182316.19100000005</v>
      </c>
      <c r="AC27" s="19">
        <f t="shared" si="4"/>
        <v>22754.474723599993</v>
      </c>
      <c r="AD27" s="19">
        <f t="shared" si="5"/>
        <v>205070.66572360005</v>
      </c>
      <c r="AE27" s="19">
        <f t="shared" si="93"/>
        <v>256</v>
      </c>
      <c r="AF27" s="19"/>
      <c r="AG27" s="18">
        <f>EC27+EH27+EM27+ER27+EW27+FB27+FG27+FL27+FQ27+FV27+GA27+GF27+GK27+GP27+GU27+GZ27+HE27+HJ27+HO27+HT27+HY27+ID27+II27+IN27</f>
        <v>1622684.3505000002</v>
      </c>
      <c r="AH27" s="18">
        <f t="shared" si="6"/>
        <v>202523.59285979997</v>
      </c>
      <c r="AI27" s="18">
        <f t="shared" si="7"/>
        <v>1825207.9433598001</v>
      </c>
      <c r="AJ27" s="18">
        <f t="shared" si="94"/>
        <v>2319</v>
      </c>
      <c r="AK27" s="18"/>
      <c r="AL27" s="19">
        <f>AM$6*W27</f>
        <v>19706.99</v>
      </c>
      <c r="AM27" s="25">
        <f t="shared" si="8"/>
        <v>2459.585204</v>
      </c>
      <c r="AN27" s="19">
        <f t="shared" si="9"/>
        <v>22166.575204</v>
      </c>
      <c r="AO27" s="19">
        <v>28</v>
      </c>
      <c r="AP27" s="19"/>
      <c r="AQ27" s="19">
        <f>W27*AR$6</f>
        <v>41039.7435</v>
      </c>
      <c r="AR27" s="25">
        <f t="shared" si="10"/>
        <v>5122.0783026</v>
      </c>
      <c r="AS27" s="19">
        <f t="shared" si="11"/>
        <v>46161.821802599996</v>
      </c>
      <c r="AT27" s="19">
        <v>58</v>
      </c>
      <c r="AU27" s="19"/>
      <c r="AV27" s="19">
        <f>AW$6*W27</f>
        <v>2439.999</v>
      </c>
      <c r="AW27" s="25">
        <f t="shared" si="12"/>
        <v>304.5308004</v>
      </c>
      <c r="AX27" s="19">
        <f t="shared" si="13"/>
        <v>2744.5298003999997</v>
      </c>
      <c r="AY27" s="19">
        <v>3</v>
      </c>
      <c r="AZ27" s="19"/>
      <c r="BA27" s="19">
        <f>+BB$6*W27</f>
        <v>415.15000000000003</v>
      </c>
      <c r="BB27" s="25">
        <f t="shared" si="14"/>
        <v>51.81394</v>
      </c>
      <c r="BC27" s="19">
        <f t="shared" si="15"/>
        <v>466.96394000000004</v>
      </c>
      <c r="BD27" s="19"/>
      <c r="BE27" s="19"/>
      <c r="BF27" s="19">
        <f>BG$6*W27</f>
        <v>82391.03</v>
      </c>
      <c r="BG27" s="25">
        <f t="shared" si="16"/>
        <v>10283.039588</v>
      </c>
      <c r="BH27" s="19">
        <f t="shared" si="17"/>
        <v>92674.069588</v>
      </c>
      <c r="BI27" s="19">
        <v>118</v>
      </c>
      <c r="BJ27" s="19"/>
      <c r="BK27" s="19">
        <f>BL$6*W27</f>
        <v>973.4365</v>
      </c>
      <c r="BL27" s="25">
        <f t="shared" si="18"/>
        <v>121.49242540000002</v>
      </c>
      <c r="BM27" s="19">
        <f t="shared" si="19"/>
        <v>1094.9289254</v>
      </c>
      <c r="BN27" s="19"/>
      <c r="BO27" s="19"/>
      <c r="BP27" s="19">
        <f>+BQ$6*W27</f>
        <v>3333.6545</v>
      </c>
      <c r="BQ27" s="25">
        <f t="shared" si="20"/>
        <v>416.0659382</v>
      </c>
      <c r="BR27" s="19">
        <f t="shared" si="21"/>
        <v>3749.7204382</v>
      </c>
      <c r="BS27" s="19">
        <v>5</v>
      </c>
      <c r="BT27" s="19"/>
      <c r="BU27" s="19">
        <f>BV$6*W27</f>
        <v>139.1655</v>
      </c>
      <c r="BV27" s="25">
        <f t="shared" si="22"/>
        <v>17.3689338</v>
      </c>
      <c r="BW27" s="19">
        <f t="shared" si="23"/>
        <v>156.53443380000002</v>
      </c>
      <c r="BX27" s="19"/>
      <c r="BZ27" s="19">
        <f>CA$6*W27</f>
        <v>8232.0635</v>
      </c>
      <c r="CA27" s="25">
        <f t="shared" si="24"/>
        <v>1027.4253746</v>
      </c>
      <c r="CB27" s="19">
        <f t="shared" si="25"/>
        <v>9259.4888746</v>
      </c>
      <c r="CC27" s="19">
        <v>12</v>
      </c>
      <c r="CE27" s="19">
        <f>CF$6*W27</f>
        <v>9.5665</v>
      </c>
      <c r="CF27" s="25">
        <f t="shared" si="26"/>
        <v>1.1939734</v>
      </c>
      <c r="CG27" s="19">
        <f t="shared" si="95"/>
        <v>10.760473399999999</v>
      </c>
      <c r="CH27" s="19"/>
      <c r="CJ27" s="19">
        <f>CK$6*W27</f>
        <v>2713.276</v>
      </c>
      <c r="CK27" s="25">
        <f t="shared" si="27"/>
        <v>338.6378896</v>
      </c>
      <c r="CL27" s="19">
        <f t="shared" si="28"/>
        <v>3051.9138896</v>
      </c>
      <c r="CM27" s="19">
        <v>4</v>
      </c>
      <c r="CO27" s="19">
        <f>CP$6*W27</f>
        <v>302.51800000000003</v>
      </c>
      <c r="CP27" s="25">
        <f t="shared" si="29"/>
        <v>37.7565928</v>
      </c>
      <c r="CQ27" s="19">
        <f t="shared" si="30"/>
        <v>340.27459280000005</v>
      </c>
      <c r="CR27" s="19"/>
      <c r="CT27" s="19">
        <f>CU$6*W27</f>
        <v>544.9295000000001</v>
      </c>
      <c r="CU27" s="25">
        <f t="shared" si="31"/>
        <v>68.0114282</v>
      </c>
      <c r="CV27" s="19">
        <f t="shared" si="32"/>
        <v>612.9409282</v>
      </c>
      <c r="CW27" s="19"/>
      <c r="CY27" s="19">
        <f>CZ$6*W27</f>
        <v>544.5685</v>
      </c>
      <c r="CZ27" s="25">
        <f t="shared" si="33"/>
        <v>67.9663726</v>
      </c>
      <c r="DA27" s="19">
        <f t="shared" si="34"/>
        <v>612.5348726</v>
      </c>
      <c r="DB27" s="19"/>
      <c r="DD27" s="19">
        <f>DE$6*W27</f>
        <v>2689.45</v>
      </c>
      <c r="DE27" s="25">
        <f t="shared" si="35"/>
        <v>335.66422</v>
      </c>
      <c r="DF27" s="19">
        <f t="shared" si="36"/>
        <v>3025.11422</v>
      </c>
      <c r="DG27" s="19">
        <v>4</v>
      </c>
      <c r="DI27" s="19">
        <f>DJ$6*W27</f>
        <v>5071.688999999999</v>
      </c>
      <c r="DJ27" s="25">
        <f t="shared" si="37"/>
        <v>632.9861244</v>
      </c>
      <c r="DK27" s="19">
        <f t="shared" si="38"/>
        <v>5704.6751244</v>
      </c>
      <c r="DL27" s="19">
        <v>7</v>
      </c>
      <c r="DN27" s="19">
        <f>DO$6*W27</f>
        <v>2701.3630000000003</v>
      </c>
      <c r="DO27" s="25">
        <f t="shared" si="39"/>
        <v>337.1510548</v>
      </c>
      <c r="DP27" s="19">
        <f t="shared" si="40"/>
        <v>3038.5140548000004</v>
      </c>
      <c r="DQ27" s="19">
        <v>4</v>
      </c>
      <c r="DS27" s="19">
        <f>DT$6*W27</f>
        <v>4139.226</v>
      </c>
      <c r="DT27" s="25">
        <f t="shared" si="41"/>
        <v>516.6075096</v>
      </c>
      <c r="DU27" s="19">
        <f t="shared" si="42"/>
        <v>4655.833509599999</v>
      </c>
      <c r="DV27" s="19">
        <v>6</v>
      </c>
      <c r="DX27" s="19">
        <f>DY$6*W27</f>
        <v>4928.372</v>
      </c>
      <c r="DY27" s="25">
        <f t="shared" si="43"/>
        <v>615.0990512</v>
      </c>
      <c r="DZ27" s="19">
        <f t="shared" si="44"/>
        <v>5543.4710512</v>
      </c>
      <c r="EA27" s="19">
        <v>7</v>
      </c>
      <c r="EC27" s="18">
        <f t="shared" si="96"/>
        <v>726842.4539999999</v>
      </c>
      <c r="ED27" s="18">
        <f t="shared" si="45"/>
        <v>90715.57581839999</v>
      </c>
      <c r="EE27" s="18">
        <f t="shared" si="46"/>
        <v>817558.0298183999</v>
      </c>
      <c r="EF27" s="18">
        <v>1039</v>
      </c>
      <c r="EG27" s="37"/>
      <c r="EH27" s="18">
        <f t="shared" si="97"/>
        <v>32654.255</v>
      </c>
      <c r="EI27" s="18">
        <f t="shared" si="47"/>
        <v>4075.504298</v>
      </c>
      <c r="EJ27" s="18">
        <f t="shared" si="48"/>
        <v>36729.759298000004</v>
      </c>
      <c r="EK27" s="18">
        <v>46</v>
      </c>
      <c r="EL27" s="37"/>
      <c r="EM27" s="18">
        <f t="shared" si="98"/>
        <v>76425.3245</v>
      </c>
      <c r="EN27" s="18">
        <f t="shared" si="49"/>
        <v>9538.4732702</v>
      </c>
      <c r="EO27" s="18">
        <f t="shared" si="50"/>
        <v>85963.7977702</v>
      </c>
      <c r="EP27" s="18">
        <v>109</v>
      </c>
      <c r="EQ27" s="37"/>
      <c r="ER27" s="18">
        <f t="shared" si="99"/>
        <v>5529.2565</v>
      </c>
      <c r="ES27" s="18">
        <f t="shared" si="51"/>
        <v>690.0940974</v>
      </c>
      <c r="ET27" s="18">
        <f t="shared" si="52"/>
        <v>6219.3505974</v>
      </c>
      <c r="EU27" s="18">
        <v>8</v>
      </c>
      <c r="EV27" s="37"/>
      <c r="EW27" s="18">
        <f t="shared" si="100"/>
        <v>117210.56300000001</v>
      </c>
      <c r="EX27" s="18">
        <f t="shared" si="53"/>
        <v>14628.787374800002</v>
      </c>
      <c r="EY27" s="18">
        <f t="shared" si="54"/>
        <v>131839.3503748</v>
      </c>
      <c r="EZ27" s="18">
        <v>168</v>
      </c>
      <c r="FA27" s="37"/>
      <c r="FB27" s="18">
        <f t="shared" si="101"/>
        <v>1512.951</v>
      </c>
      <c r="FC27" s="18">
        <f t="shared" si="55"/>
        <v>188.8280196</v>
      </c>
      <c r="FD27" s="18">
        <f t="shared" si="56"/>
        <v>1701.7790196</v>
      </c>
      <c r="FE27" s="18">
        <v>2</v>
      </c>
      <c r="FF27" s="37"/>
      <c r="FG27" s="18">
        <f t="shared" si="102"/>
        <v>2281.5200000000004</v>
      </c>
      <c r="FH27" s="18">
        <f t="shared" si="57"/>
        <v>284.751392</v>
      </c>
      <c r="FI27" s="18">
        <f t="shared" si="58"/>
        <v>2566.2713920000006</v>
      </c>
      <c r="FJ27" s="18">
        <v>3</v>
      </c>
      <c r="FK27" s="37"/>
      <c r="FL27" s="18">
        <f t="shared" si="103"/>
        <v>93069.95150000001</v>
      </c>
      <c r="FM27" s="18">
        <f t="shared" si="59"/>
        <v>11615.8518194</v>
      </c>
      <c r="FN27" s="18">
        <f t="shared" si="60"/>
        <v>104685.80331940002</v>
      </c>
      <c r="FO27" s="18">
        <v>133</v>
      </c>
      <c r="FP27" s="37"/>
      <c r="FQ27" s="18">
        <f t="shared" si="104"/>
        <v>15963.6005</v>
      </c>
      <c r="FR27" s="18">
        <f t="shared" si="61"/>
        <v>1992.3811598</v>
      </c>
      <c r="FS27" s="18">
        <f t="shared" si="62"/>
        <v>17955.9816598</v>
      </c>
      <c r="FT27" s="18">
        <v>23</v>
      </c>
      <c r="FU27" s="37"/>
      <c r="FV27" s="18">
        <f t="shared" si="105"/>
        <v>2843.958</v>
      </c>
      <c r="FW27" s="18">
        <f t="shared" si="63"/>
        <v>354.94801680000006</v>
      </c>
      <c r="FX27" s="18">
        <f t="shared" si="64"/>
        <v>3198.9060168</v>
      </c>
      <c r="FY27" s="18">
        <v>4</v>
      </c>
      <c r="FZ27" s="37"/>
      <c r="GA27" s="18">
        <f t="shared" si="106"/>
        <v>33087.2745</v>
      </c>
      <c r="GB27" s="18">
        <f t="shared" si="65"/>
        <v>4129.5484902</v>
      </c>
      <c r="GC27" s="18">
        <f t="shared" si="66"/>
        <v>37216.8229902</v>
      </c>
      <c r="GD27" s="18">
        <v>47</v>
      </c>
      <c r="GE27" s="37"/>
      <c r="GF27" s="18">
        <f t="shared" si="107"/>
        <v>16004.574</v>
      </c>
      <c r="GG27" s="18">
        <f t="shared" si="67"/>
        <v>1997.4949704</v>
      </c>
      <c r="GH27" s="18">
        <f t="shared" si="68"/>
        <v>18002.0689704</v>
      </c>
      <c r="GI27" s="18">
        <v>23</v>
      </c>
      <c r="GJ27" s="37"/>
      <c r="GK27" s="18">
        <f t="shared" si="108"/>
        <v>22878.5555</v>
      </c>
      <c r="GL27" s="18">
        <f t="shared" si="69"/>
        <v>2855.4211778</v>
      </c>
      <c r="GM27" s="18">
        <f t="shared" si="70"/>
        <v>25733.976677799998</v>
      </c>
      <c r="GN27" s="18">
        <v>32</v>
      </c>
      <c r="GO27" s="37"/>
      <c r="GP27" s="18">
        <f t="shared" si="109"/>
        <v>43009.3595</v>
      </c>
      <c r="GQ27" s="18">
        <f t="shared" si="71"/>
        <v>5367.9016562</v>
      </c>
      <c r="GR27" s="18">
        <f t="shared" si="72"/>
        <v>48377.261156199995</v>
      </c>
      <c r="GS27" s="18">
        <v>62</v>
      </c>
      <c r="GT27" s="37"/>
      <c r="GU27" s="18">
        <f t="shared" si="110"/>
        <v>33138.5365</v>
      </c>
      <c r="GV27" s="18">
        <f t="shared" si="73"/>
        <v>4135.9463854000005</v>
      </c>
      <c r="GW27" s="18">
        <f t="shared" si="74"/>
        <v>37274.4828854</v>
      </c>
      <c r="GX27" s="18">
        <v>48</v>
      </c>
      <c r="GY27" s="37"/>
      <c r="GZ27" s="18">
        <f t="shared" si="111"/>
        <v>20.576999999999998</v>
      </c>
      <c r="HA27" s="18">
        <f t="shared" si="75"/>
        <v>2.5681692</v>
      </c>
      <c r="HB27" s="18">
        <f t="shared" si="76"/>
        <v>23.145169199999998</v>
      </c>
      <c r="HC27" s="18"/>
      <c r="HD27" s="37"/>
      <c r="HE27" s="18">
        <f t="shared" si="112"/>
        <v>181.583</v>
      </c>
      <c r="HF27" s="18">
        <f t="shared" si="77"/>
        <v>22.6629668</v>
      </c>
      <c r="HG27" s="18">
        <f t="shared" si="78"/>
        <v>204.2459668</v>
      </c>
      <c r="HH27" s="18"/>
      <c r="HI27" s="37"/>
      <c r="HJ27" s="18">
        <f t="shared" si="113"/>
        <v>2119.431</v>
      </c>
      <c r="HK27" s="18">
        <f t="shared" si="79"/>
        <v>264.5214276</v>
      </c>
      <c r="HL27" s="18">
        <f t="shared" si="80"/>
        <v>2383.9524276</v>
      </c>
      <c r="HM27" s="18">
        <v>3</v>
      </c>
      <c r="HN27" s="37"/>
      <c r="HO27" s="18">
        <f t="shared" si="114"/>
        <v>9189.796499999999</v>
      </c>
      <c r="HP27" s="18">
        <f t="shared" si="81"/>
        <v>1146.9578814</v>
      </c>
      <c r="HQ27" s="18">
        <f t="shared" si="82"/>
        <v>10336.754381399998</v>
      </c>
      <c r="HR27" s="18">
        <v>13</v>
      </c>
      <c r="HS27" s="37"/>
      <c r="HT27" s="18">
        <f t="shared" si="115"/>
        <v>2420.6855</v>
      </c>
      <c r="HU27" s="18">
        <f t="shared" si="83"/>
        <v>302.12032580000005</v>
      </c>
      <c r="HV27" s="18">
        <f t="shared" si="84"/>
        <v>2722.8058258</v>
      </c>
      <c r="HW27" s="18">
        <v>4</v>
      </c>
      <c r="HX27" s="37"/>
      <c r="HY27" s="18">
        <f t="shared" si="116"/>
        <v>51072.29449999999</v>
      </c>
      <c r="HZ27" s="18">
        <f t="shared" si="85"/>
        <v>6374.218482199999</v>
      </c>
      <c r="IA27" s="18">
        <f t="shared" si="86"/>
        <v>57446.51298219999</v>
      </c>
      <c r="IB27" s="18">
        <v>73</v>
      </c>
      <c r="IC27" s="37"/>
      <c r="ID27" s="18">
        <f t="shared" si="117"/>
        <v>321774.101</v>
      </c>
      <c r="IE27" s="18">
        <f t="shared" si="87"/>
        <v>40159.9035596</v>
      </c>
      <c r="IF27" s="18">
        <f t="shared" si="88"/>
        <v>361934.0045596</v>
      </c>
      <c r="IG27" s="18">
        <v>460</v>
      </c>
      <c r="IH27" s="37"/>
      <c r="II27" s="18">
        <f t="shared" si="118"/>
        <v>13453.748</v>
      </c>
      <c r="IJ27" s="18">
        <f t="shared" si="89"/>
        <v>1679.1321008000002</v>
      </c>
      <c r="IK27" s="18">
        <f t="shared" si="90"/>
        <v>15132.8801008</v>
      </c>
      <c r="IL27" s="18">
        <v>19</v>
      </c>
      <c r="IM27" s="37"/>
      <c r="IN27" s="25"/>
      <c r="IO27" s="37"/>
      <c r="IP27" s="37"/>
      <c r="IQ27" s="37"/>
      <c r="IR27" s="37"/>
      <c r="IS27" s="37"/>
      <c r="IT27" s="37"/>
      <c r="IU27" s="37"/>
      <c r="IV27" s="37"/>
    </row>
    <row r="28" spans="1:256" s="39" customFormat="1" ht="12.75">
      <c r="A28" s="38">
        <v>43374</v>
      </c>
      <c r="C28" s="25"/>
      <c r="D28" s="25">
        <v>184666</v>
      </c>
      <c r="E28" s="19">
        <f t="shared" si="0"/>
        <v>184666</v>
      </c>
      <c r="F28" s="19">
        <f t="shared" si="91"/>
        <v>2575</v>
      </c>
      <c r="G28" s="37"/>
      <c r="H28" s="25"/>
      <c r="I28" s="25"/>
      <c r="J28" s="19"/>
      <c r="K28" s="19"/>
      <c r="L28" s="37"/>
      <c r="M28" s="25"/>
      <c r="N28" s="25"/>
      <c r="O28" s="19">
        <f t="shared" si="1"/>
        <v>0</v>
      </c>
      <c r="P28" s="19"/>
      <c r="Q28" s="37"/>
      <c r="R28" s="25"/>
      <c r="S28" s="25"/>
      <c r="T28" s="19">
        <f t="shared" si="2"/>
        <v>0</v>
      </c>
      <c r="U28" s="19"/>
      <c r="V28" s="37"/>
      <c r="W28" s="25"/>
      <c r="X28" s="25">
        <v>184666</v>
      </c>
      <c r="Y28" s="19">
        <f t="shared" si="3"/>
        <v>184666</v>
      </c>
      <c r="Z28" s="19">
        <f t="shared" si="92"/>
        <v>2575</v>
      </c>
      <c r="AA28" s="19"/>
      <c r="AB28" s="19"/>
      <c r="AC28" s="19">
        <f t="shared" si="4"/>
        <v>18652.4109292</v>
      </c>
      <c r="AD28" s="19">
        <f t="shared" si="5"/>
        <v>18652.4109292</v>
      </c>
      <c r="AE28" s="19">
        <f t="shared" si="93"/>
        <v>255</v>
      </c>
      <c r="AF28" s="19"/>
      <c r="AG28" s="18"/>
      <c r="AH28" s="18">
        <f t="shared" si="6"/>
        <v>166013.64447060003</v>
      </c>
      <c r="AI28" s="18">
        <f t="shared" si="7"/>
        <v>166013.64447060003</v>
      </c>
      <c r="AJ28" s="18">
        <f t="shared" si="94"/>
        <v>2320</v>
      </c>
      <c r="AK28" s="18"/>
      <c r="AL28" s="19"/>
      <c r="AM28" s="25">
        <f t="shared" si="8"/>
        <v>2016.1833880000001</v>
      </c>
      <c r="AN28" s="19">
        <f t="shared" si="9"/>
        <v>2016.1833880000001</v>
      </c>
      <c r="AO28" s="19">
        <v>28</v>
      </c>
      <c r="AP28" s="19"/>
      <c r="AQ28" s="19"/>
      <c r="AR28" s="25">
        <f t="shared" si="10"/>
        <v>4198.6954422</v>
      </c>
      <c r="AS28" s="19">
        <f t="shared" si="11"/>
        <v>4198.6954422</v>
      </c>
      <c r="AT28" s="19">
        <v>58</v>
      </c>
      <c r="AU28" s="19"/>
      <c r="AV28" s="19"/>
      <c r="AW28" s="25">
        <f t="shared" si="12"/>
        <v>249.6314988</v>
      </c>
      <c r="AX28" s="19">
        <f t="shared" si="13"/>
        <v>249.6314988</v>
      </c>
      <c r="AY28" s="19">
        <v>3</v>
      </c>
      <c r="AZ28" s="19"/>
      <c r="BA28" s="19"/>
      <c r="BB28" s="25">
        <f t="shared" si="14"/>
        <v>42.47318</v>
      </c>
      <c r="BC28" s="19">
        <f t="shared" si="15"/>
        <v>42.47318</v>
      </c>
      <c r="BD28" s="19"/>
      <c r="BE28" s="19"/>
      <c r="BF28" s="19"/>
      <c r="BG28" s="25">
        <f t="shared" si="16"/>
        <v>8429.264235999999</v>
      </c>
      <c r="BH28" s="19">
        <f t="shared" si="17"/>
        <v>8429.264235999999</v>
      </c>
      <c r="BI28" s="19">
        <v>117</v>
      </c>
      <c r="BJ28" s="19"/>
      <c r="BK28" s="19"/>
      <c r="BL28" s="25">
        <f t="shared" si="18"/>
        <v>99.59037380000001</v>
      </c>
      <c r="BM28" s="19">
        <f t="shared" si="19"/>
        <v>99.59037380000001</v>
      </c>
      <c r="BN28" s="19"/>
      <c r="BO28" s="19"/>
      <c r="BP28" s="19"/>
      <c r="BQ28" s="25">
        <f t="shared" si="20"/>
        <v>341.0596354</v>
      </c>
      <c r="BR28" s="19">
        <f t="shared" si="21"/>
        <v>341.0596354</v>
      </c>
      <c r="BS28" s="19">
        <v>5</v>
      </c>
      <c r="BT28" s="19"/>
      <c r="BU28" s="19"/>
      <c r="BV28" s="25">
        <f t="shared" si="22"/>
        <v>14.237748600000002</v>
      </c>
      <c r="BW28" s="19">
        <f t="shared" si="23"/>
        <v>14.237748600000002</v>
      </c>
      <c r="BX28" s="19"/>
      <c r="BZ28" s="19"/>
      <c r="CA28" s="25">
        <f t="shared" si="24"/>
        <v>842.2062262</v>
      </c>
      <c r="CB28" s="19">
        <f t="shared" si="25"/>
        <v>842.2062262</v>
      </c>
      <c r="CC28" s="19">
        <v>12</v>
      </c>
      <c r="CE28" s="19"/>
      <c r="CF28" s="25">
        <f t="shared" si="26"/>
        <v>0.9787298</v>
      </c>
      <c r="CG28" s="19">
        <f t="shared" si="95"/>
        <v>0.9787298</v>
      </c>
      <c r="CH28" s="19"/>
      <c r="CJ28" s="19"/>
      <c r="CK28" s="25">
        <f t="shared" si="27"/>
        <v>277.58993119999997</v>
      </c>
      <c r="CL28" s="19">
        <f t="shared" si="28"/>
        <v>277.58993119999997</v>
      </c>
      <c r="CM28" s="19">
        <v>4</v>
      </c>
      <c r="CO28" s="19"/>
      <c r="CP28" s="25">
        <f t="shared" si="29"/>
        <v>30.950021600000003</v>
      </c>
      <c r="CQ28" s="19">
        <f t="shared" si="30"/>
        <v>30.950021600000003</v>
      </c>
      <c r="CR28" s="19"/>
      <c r="CT28" s="19"/>
      <c r="CU28" s="25">
        <f t="shared" si="31"/>
        <v>55.7506654</v>
      </c>
      <c r="CV28" s="19">
        <f t="shared" si="32"/>
        <v>55.7506654</v>
      </c>
      <c r="CW28" s="19"/>
      <c r="CY28" s="19"/>
      <c r="CZ28" s="25">
        <f t="shared" si="33"/>
        <v>55.7137322</v>
      </c>
      <c r="DA28" s="19">
        <f t="shared" si="34"/>
        <v>55.7137322</v>
      </c>
      <c r="DB28" s="19"/>
      <c r="DD28" s="19"/>
      <c r="DE28" s="25">
        <f t="shared" si="35"/>
        <v>275.15234</v>
      </c>
      <c r="DF28" s="19">
        <f t="shared" si="36"/>
        <v>275.15234</v>
      </c>
      <c r="DG28" s="19">
        <v>4</v>
      </c>
      <c r="DI28" s="19"/>
      <c r="DJ28" s="25">
        <f t="shared" si="37"/>
        <v>518.8745268</v>
      </c>
      <c r="DK28" s="19">
        <f t="shared" si="38"/>
        <v>518.8745268</v>
      </c>
      <c r="DL28" s="19">
        <v>7</v>
      </c>
      <c r="DN28" s="19"/>
      <c r="DO28" s="25">
        <f t="shared" si="39"/>
        <v>276.3711356</v>
      </c>
      <c r="DP28" s="19">
        <f t="shared" si="40"/>
        <v>276.3711356</v>
      </c>
      <c r="DQ28" s="19">
        <v>4</v>
      </c>
      <c r="DS28" s="19"/>
      <c r="DT28" s="25">
        <f t="shared" si="41"/>
        <v>423.4760712</v>
      </c>
      <c r="DU28" s="19">
        <f t="shared" si="42"/>
        <v>423.4760712</v>
      </c>
      <c r="DV28" s="19">
        <v>6</v>
      </c>
      <c r="DX28" s="19"/>
      <c r="DY28" s="25">
        <f t="shared" si="43"/>
        <v>504.2120464</v>
      </c>
      <c r="DZ28" s="19">
        <f t="shared" si="44"/>
        <v>504.2120464</v>
      </c>
      <c r="EA28" s="19">
        <v>7</v>
      </c>
      <c r="EC28" s="18"/>
      <c r="ED28" s="18">
        <f t="shared" si="45"/>
        <v>74361.82194479999</v>
      </c>
      <c r="EE28" s="18">
        <f t="shared" si="46"/>
        <v>74361.82194479999</v>
      </c>
      <c r="EF28" s="18">
        <v>1039</v>
      </c>
      <c r="EG28" s="37"/>
      <c r="EH28" s="18"/>
      <c r="EI28" s="18">
        <f t="shared" si="47"/>
        <v>3340.792606</v>
      </c>
      <c r="EJ28" s="18">
        <f t="shared" si="48"/>
        <v>3340.792606</v>
      </c>
      <c r="EK28" s="18">
        <v>46</v>
      </c>
      <c r="EL28" s="37"/>
      <c r="EM28" s="18"/>
      <c r="EN28" s="18">
        <f t="shared" si="49"/>
        <v>7818.9246394</v>
      </c>
      <c r="EO28" s="18">
        <f t="shared" si="50"/>
        <v>7818.9246394</v>
      </c>
      <c r="EP28" s="18">
        <v>109</v>
      </c>
      <c r="EQ28" s="37"/>
      <c r="ER28" s="18"/>
      <c r="ES28" s="18">
        <f t="shared" si="51"/>
        <v>565.6873578</v>
      </c>
      <c r="ET28" s="18">
        <f t="shared" si="52"/>
        <v>565.6873578</v>
      </c>
      <c r="EU28" s="18">
        <v>8</v>
      </c>
      <c r="EV28" s="37"/>
      <c r="EW28" s="18"/>
      <c r="EX28" s="18">
        <f t="shared" si="53"/>
        <v>11991.5821756</v>
      </c>
      <c r="EY28" s="18">
        <f t="shared" si="54"/>
        <v>11991.5821756</v>
      </c>
      <c r="EZ28" s="18">
        <v>168</v>
      </c>
      <c r="FA28" s="37"/>
      <c r="FB28" s="18"/>
      <c r="FC28" s="18">
        <f t="shared" si="55"/>
        <v>154.7870412</v>
      </c>
      <c r="FD28" s="18">
        <f t="shared" si="56"/>
        <v>154.7870412</v>
      </c>
      <c r="FE28" s="18">
        <v>2</v>
      </c>
      <c r="FF28" s="37"/>
      <c r="FG28" s="18"/>
      <c r="FH28" s="18">
        <f t="shared" si="57"/>
        <v>233.41782400000002</v>
      </c>
      <c r="FI28" s="18">
        <f t="shared" si="58"/>
        <v>233.41782400000002</v>
      </c>
      <c r="FJ28" s="18">
        <v>3</v>
      </c>
      <c r="FK28" s="37"/>
      <c r="FL28" s="18"/>
      <c r="FM28" s="18">
        <f t="shared" si="59"/>
        <v>9521.8036918</v>
      </c>
      <c r="FN28" s="18">
        <f t="shared" si="60"/>
        <v>9521.8036918</v>
      </c>
      <c r="FO28" s="18">
        <v>133</v>
      </c>
      <c r="FP28" s="37"/>
      <c r="FQ28" s="18"/>
      <c r="FR28" s="18">
        <f t="shared" si="61"/>
        <v>1633.2045706000001</v>
      </c>
      <c r="FS28" s="18">
        <f t="shared" si="62"/>
        <v>1633.2045706000001</v>
      </c>
      <c r="FT28" s="18">
        <v>23</v>
      </c>
      <c r="FU28" s="37"/>
      <c r="FV28" s="18"/>
      <c r="FW28" s="18">
        <f t="shared" si="63"/>
        <v>290.9597496</v>
      </c>
      <c r="FX28" s="18">
        <f t="shared" si="64"/>
        <v>290.9597496</v>
      </c>
      <c r="FY28" s="18">
        <v>4</v>
      </c>
      <c r="FZ28" s="37"/>
      <c r="GA28" s="18"/>
      <c r="GB28" s="18">
        <f t="shared" si="65"/>
        <v>3385.0939794</v>
      </c>
      <c r="GC28" s="18">
        <f t="shared" si="66"/>
        <v>3385.0939794</v>
      </c>
      <c r="GD28" s="18">
        <v>48</v>
      </c>
      <c r="GE28" s="37"/>
      <c r="GF28" s="18"/>
      <c r="GG28" s="18">
        <f t="shared" si="67"/>
        <v>1637.3964888</v>
      </c>
      <c r="GH28" s="18">
        <f t="shared" si="68"/>
        <v>1637.3964888</v>
      </c>
      <c r="GI28" s="18">
        <v>23</v>
      </c>
      <c r="GJ28" s="37"/>
      <c r="GK28" s="18"/>
      <c r="GL28" s="18">
        <f t="shared" si="69"/>
        <v>2340.6600166</v>
      </c>
      <c r="GM28" s="18">
        <f t="shared" si="70"/>
        <v>2340.6600166</v>
      </c>
      <c r="GN28" s="18">
        <v>32</v>
      </c>
      <c r="GO28" s="37"/>
      <c r="GP28" s="18"/>
      <c r="GQ28" s="18">
        <f t="shared" si="71"/>
        <v>4400.2029814</v>
      </c>
      <c r="GR28" s="18">
        <f t="shared" si="72"/>
        <v>4400.2029814</v>
      </c>
      <c r="GS28" s="18">
        <v>62</v>
      </c>
      <c r="GT28" s="37"/>
      <c r="GU28" s="18"/>
      <c r="GV28" s="18">
        <f t="shared" si="73"/>
        <v>3390.3384938000004</v>
      </c>
      <c r="GW28" s="18">
        <f t="shared" si="74"/>
        <v>3390.3384938000004</v>
      </c>
      <c r="GX28" s="18">
        <v>48</v>
      </c>
      <c r="GY28" s="37"/>
      <c r="GZ28" s="18"/>
      <c r="HA28" s="18">
        <f t="shared" si="75"/>
        <v>2.1051924</v>
      </c>
      <c r="HB28" s="18">
        <f t="shared" si="76"/>
        <v>2.1051924</v>
      </c>
      <c r="HC28" s="18"/>
      <c r="HD28" s="37"/>
      <c r="HE28" s="18"/>
      <c r="HF28" s="18">
        <f t="shared" si="77"/>
        <v>18.5773996</v>
      </c>
      <c r="HG28" s="18">
        <f t="shared" si="78"/>
        <v>18.5773996</v>
      </c>
      <c r="HH28" s="18"/>
      <c r="HI28" s="37"/>
      <c r="HJ28" s="18"/>
      <c r="HK28" s="18">
        <f t="shared" si="79"/>
        <v>216.8348172</v>
      </c>
      <c r="HL28" s="18">
        <f t="shared" si="80"/>
        <v>216.8348172</v>
      </c>
      <c r="HM28" s="18">
        <v>3</v>
      </c>
      <c r="HN28" s="37"/>
      <c r="HO28" s="18"/>
      <c r="HP28" s="18">
        <f t="shared" si="81"/>
        <v>940.1900057999999</v>
      </c>
      <c r="HQ28" s="18">
        <f t="shared" si="82"/>
        <v>940.1900057999999</v>
      </c>
      <c r="HR28" s="18">
        <v>13</v>
      </c>
      <c r="HS28" s="37"/>
      <c r="HT28" s="18"/>
      <c r="HU28" s="18">
        <f t="shared" si="83"/>
        <v>247.65557260000003</v>
      </c>
      <c r="HV28" s="18">
        <f t="shared" si="84"/>
        <v>247.65557260000003</v>
      </c>
      <c r="HW28" s="18">
        <v>4</v>
      </c>
      <c r="HX28" s="37"/>
      <c r="HY28" s="18"/>
      <c r="HZ28" s="18">
        <f t="shared" si="85"/>
        <v>5225.106003399999</v>
      </c>
      <c r="IA28" s="18">
        <f t="shared" si="86"/>
        <v>5225.106003399999</v>
      </c>
      <c r="IB28" s="18">
        <v>73</v>
      </c>
      <c r="IC28" s="37"/>
      <c r="ID28" s="18"/>
      <c r="IE28" s="18">
        <f t="shared" si="87"/>
        <v>32920.0754212</v>
      </c>
      <c r="IF28" s="18">
        <f t="shared" si="88"/>
        <v>32920.0754212</v>
      </c>
      <c r="IG28" s="18">
        <v>460</v>
      </c>
      <c r="IH28" s="37"/>
      <c r="II28" s="18"/>
      <c r="IJ28" s="18">
        <f t="shared" si="89"/>
        <v>1376.4264976</v>
      </c>
      <c r="IK28" s="18">
        <f t="shared" si="90"/>
        <v>1376.4264976</v>
      </c>
      <c r="IL28" s="18">
        <v>19</v>
      </c>
      <c r="IM28" s="37"/>
      <c r="IN28" s="25"/>
      <c r="IO28" s="37"/>
      <c r="IP28" s="37"/>
      <c r="IQ28" s="37"/>
      <c r="IR28" s="37"/>
      <c r="IS28" s="37"/>
      <c r="IT28" s="37"/>
      <c r="IU28" s="37"/>
      <c r="IV28" s="37"/>
    </row>
    <row r="29" spans="1:256" s="39" customFormat="1" ht="12.75">
      <c r="A29" s="38">
        <v>43556</v>
      </c>
      <c r="C29" s="25">
        <v>1890000</v>
      </c>
      <c r="D29" s="25">
        <v>184666</v>
      </c>
      <c r="E29" s="19">
        <f t="shared" si="0"/>
        <v>2074666</v>
      </c>
      <c r="F29" s="19">
        <f t="shared" si="91"/>
        <v>2574</v>
      </c>
      <c r="G29" s="37"/>
      <c r="H29" s="25"/>
      <c r="I29" s="25"/>
      <c r="J29" s="19"/>
      <c r="K29" s="19"/>
      <c r="L29" s="37"/>
      <c r="M29" s="25"/>
      <c r="N29" s="25"/>
      <c r="O29" s="19">
        <f t="shared" si="1"/>
        <v>0</v>
      </c>
      <c r="P29" s="19"/>
      <c r="Q29" s="37"/>
      <c r="R29" s="25"/>
      <c r="S29" s="25"/>
      <c r="T29" s="19">
        <f t="shared" si="2"/>
        <v>0</v>
      </c>
      <c r="U29" s="19"/>
      <c r="V29" s="37"/>
      <c r="W29" s="25">
        <v>1890000</v>
      </c>
      <c r="X29" s="25">
        <v>184666</v>
      </c>
      <c r="Y29" s="19">
        <f t="shared" si="3"/>
        <v>2074666</v>
      </c>
      <c r="Z29" s="19">
        <f t="shared" si="92"/>
        <v>2574</v>
      </c>
      <c r="AA29" s="19"/>
      <c r="AB29" s="19">
        <f>AL29+AQ29+AV29+BA29+BF29+BK29+BP29+BU29+BZ29+CE29+CJ29+CO29+CT29+CY29+DD29+DI29+DN29+DS29+DX29-1</f>
        <v>190900.71799999996</v>
      </c>
      <c r="AC29" s="19">
        <f t="shared" si="4"/>
        <v>18652.4109292</v>
      </c>
      <c r="AD29" s="19">
        <f t="shared" si="5"/>
        <v>209553.12892919997</v>
      </c>
      <c r="AE29" s="19">
        <f t="shared" si="93"/>
        <v>254</v>
      </c>
      <c r="AF29" s="19"/>
      <c r="AG29" s="18">
        <f>EC29+EH29+EM29+ER29+EW29+FB29+FG29+FL29+FQ29+FV29+GA29+GF29+GK29+GP29+GU29+GZ29+HE29+HJ29+HO29+HT29+HY29+ID29+II29+IN29</f>
        <v>1699098.8490000002</v>
      </c>
      <c r="AH29" s="18">
        <f t="shared" si="6"/>
        <v>166013.64447060003</v>
      </c>
      <c r="AI29" s="18">
        <f t="shared" si="7"/>
        <v>1865112.4934706</v>
      </c>
      <c r="AJ29" s="18">
        <f t="shared" si="94"/>
        <v>2320</v>
      </c>
      <c r="AK29" s="18"/>
      <c r="AL29" s="19">
        <f>AM$6*W29</f>
        <v>20635.02</v>
      </c>
      <c r="AM29" s="25">
        <f t="shared" si="8"/>
        <v>2016.1833880000001</v>
      </c>
      <c r="AN29" s="19">
        <f t="shared" si="9"/>
        <v>22651.203388</v>
      </c>
      <c r="AO29" s="19">
        <v>28</v>
      </c>
      <c r="AP29" s="19"/>
      <c r="AQ29" s="19">
        <f>W29*AR$6</f>
        <v>42972.363</v>
      </c>
      <c r="AR29" s="25">
        <f t="shared" si="10"/>
        <v>4198.6954422</v>
      </c>
      <c r="AS29" s="19">
        <f t="shared" si="11"/>
        <v>47171.058442199996</v>
      </c>
      <c r="AT29" s="19">
        <v>58</v>
      </c>
      <c r="AU29" s="19"/>
      <c r="AV29" s="19">
        <f>AW$6*W29</f>
        <v>2554.902</v>
      </c>
      <c r="AW29" s="25">
        <f t="shared" si="12"/>
        <v>249.6314988</v>
      </c>
      <c r="AX29" s="19">
        <f t="shared" si="13"/>
        <v>2804.5334988</v>
      </c>
      <c r="AY29" s="19">
        <v>3</v>
      </c>
      <c r="AZ29" s="19"/>
      <c r="BA29" s="19">
        <f>+BB$6*W29</f>
        <v>434.7</v>
      </c>
      <c r="BB29" s="25">
        <f t="shared" si="14"/>
        <v>42.47318</v>
      </c>
      <c r="BC29" s="19">
        <f t="shared" si="15"/>
        <v>477.17318</v>
      </c>
      <c r="BD29" s="19"/>
      <c r="BE29" s="19"/>
      <c r="BF29" s="19">
        <f>BG$6*W29</f>
        <v>86270.94</v>
      </c>
      <c r="BG29" s="25">
        <f t="shared" si="16"/>
        <v>8429.264235999999</v>
      </c>
      <c r="BH29" s="19">
        <f t="shared" si="17"/>
        <v>94700.204236</v>
      </c>
      <c r="BI29" s="19">
        <v>117</v>
      </c>
      <c r="BJ29" s="19"/>
      <c r="BK29" s="19">
        <f>BL$6*W29</f>
        <v>1019.277</v>
      </c>
      <c r="BL29" s="25">
        <f t="shared" si="18"/>
        <v>99.59037380000001</v>
      </c>
      <c r="BM29" s="19">
        <f t="shared" si="19"/>
        <v>1118.8673738</v>
      </c>
      <c r="BN29" s="19"/>
      <c r="BO29" s="19"/>
      <c r="BP29" s="19">
        <f>+BQ$6*W29</f>
        <v>3490.641</v>
      </c>
      <c r="BQ29" s="25">
        <f t="shared" si="20"/>
        <v>341.0596354</v>
      </c>
      <c r="BR29" s="19">
        <f t="shared" si="21"/>
        <v>3831.7006354</v>
      </c>
      <c r="BS29" s="19">
        <v>4</v>
      </c>
      <c r="BT29" s="19"/>
      <c r="BU29" s="19">
        <f>BV$6*W29</f>
        <v>145.719</v>
      </c>
      <c r="BV29" s="25">
        <f t="shared" si="22"/>
        <v>14.237748600000002</v>
      </c>
      <c r="BW29" s="19">
        <f t="shared" si="23"/>
        <v>159.9567486</v>
      </c>
      <c r="BX29" s="19"/>
      <c r="BZ29" s="19">
        <f>CA$6*W29</f>
        <v>8619.723</v>
      </c>
      <c r="CA29" s="25">
        <f t="shared" si="24"/>
        <v>842.2062262</v>
      </c>
      <c r="CB29" s="19">
        <f t="shared" si="25"/>
        <v>9461.9292262</v>
      </c>
      <c r="CC29" s="19">
        <v>11</v>
      </c>
      <c r="CE29" s="19">
        <f>CF$6*W29</f>
        <v>10.017</v>
      </c>
      <c r="CF29" s="25">
        <f t="shared" si="26"/>
        <v>0.9787298</v>
      </c>
      <c r="CG29" s="19">
        <f t="shared" si="95"/>
        <v>10.9957298</v>
      </c>
      <c r="CH29" s="19"/>
      <c r="CJ29" s="19">
        <f>CK$6*W29</f>
        <v>2841.048</v>
      </c>
      <c r="CK29" s="25">
        <f t="shared" si="27"/>
        <v>277.58993119999997</v>
      </c>
      <c r="CL29" s="19">
        <f t="shared" si="28"/>
        <v>3118.6379312</v>
      </c>
      <c r="CM29" s="19">
        <v>4</v>
      </c>
      <c r="CO29" s="19">
        <f>CP$6*W29</f>
        <v>316.764</v>
      </c>
      <c r="CP29" s="25">
        <f t="shared" si="29"/>
        <v>30.950021600000003</v>
      </c>
      <c r="CQ29" s="19">
        <f t="shared" si="30"/>
        <v>347.7140216</v>
      </c>
      <c r="CR29" s="19"/>
      <c r="CT29" s="19">
        <f>CU$6*W29</f>
        <v>570.591</v>
      </c>
      <c r="CU29" s="25">
        <f t="shared" si="31"/>
        <v>55.7506654</v>
      </c>
      <c r="CV29" s="19">
        <f t="shared" si="32"/>
        <v>626.3416654</v>
      </c>
      <c r="CW29" s="19"/>
      <c r="CY29" s="19">
        <f>CZ$6*W29</f>
        <v>570.2130000000001</v>
      </c>
      <c r="CZ29" s="25">
        <f t="shared" si="33"/>
        <v>55.7137322</v>
      </c>
      <c r="DA29" s="19">
        <f t="shared" si="34"/>
        <v>625.9267322000001</v>
      </c>
      <c r="DB29" s="19"/>
      <c r="DD29" s="19">
        <f>DE$6*W29</f>
        <v>2816.1</v>
      </c>
      <c r="DE29" s="25">
        <f t="shared" si="35"/>
        <v>275.15234</v>
      </c>
      <c r="DF29" s="19">
        <f t="shared" si="36"/>
        <v>3091.25234</v>
      </c>
      <c r="DG29" s="19">
        <v>4</v>
      </c>
      <c r="DI29" s="19">
        <f>DJ$6*W29</f>
        <v>5310.522</v>
      </c>
      <c r="DJ29" s="25">
        <f t="shared" si="37"/>
        <v>518.8745268</v>
      </c>
      <c r="DK29" s="19">
        <f t="shared" si="38"/>
        <v>5829.3965268</v>
      </c>
      <c r="DL29" s="19">
        <v>8</v>
      </c>
      <c r="DN29" s="19">
        <f>DO$6*W29</f>
        <v>2828.574</v>
      </c>
      <c r="DO29" s="25">
        <f t="shared" si="39"/>
        <v>276.3711356</v>
      </c>
      <c r="DP29" s="19">
        <f t="shared" si="40"/>
        <v>3104.9451356</v>
      </c>
      <c r="DQ29" s="19">
        <v>4</v>
      </c>
      <c r="DS29" s="19">
        <f>DT$6*W29</f>
        <v>4334.148</v>
      </c>
      <c r="DT29" s="25">
        <f t="shared" si="41"/>
        <v>423.4760712</v>
      </c>
      <c r="DU29" s="19">
        <f t="shared" si="42"/>
        <v>4757.6240712</v>
      </c>
      <c r="DV29" s="19">
        <v>6</v>
      </c>
      <c r="DX29" s="19">
        <f>DY$6*W29</f>
        <v>5160.456</v>
      </c>
      <c r="DY29" s="25">
        <f t="shared" si="43"/>
        <v>504.2120464</v>
      </c>
      <c r="DZ29" s="19">
        <f t="shared" si="44"/>
        <v>5664.6680464</v>
      </c>
      <c r="EA29" s="19">
        <v>7</v>
      </c>
      <c r="EC29" s="18">
        <f t="shared" si="96"/>
        <v>761070.4919999999</v>
      </c>
      <c r="ED29" s="18">
        <f t="shared" si="45"/>
        <v>74361.82194479999</v>
      </c>
      <c r="EE29" s="18">
        <f t="shared" si="46"/>
        <v>835432.3139447998</v>
      </c>
      <c r="EF29" s="18">
        <v>1039</v>
      </c>
      <c r="EG29" s="37"/>
      <c r="EH29" s="18">
        <f t="shared" si="97"/>
        <v>34191.99</v>
      </c>
      <c r="EI29" s="18">
        <f t="shared" si="47"/>
        <v>3340.792606</v>
      </c>
      <c r="EJ29" s="18">
        <f t="shared" si="48"/>
        <v>37532.782606</v>
      </c>
      <c r="EK29" s="18">
        <v>46</v>
      </c>
      <c r="EL29" s="37"/>
      <c r="EM29" s="18">
        <f t="shared" si="98"/>
        <v>80024.301</v>
      </c>
      <c r="EN29" s="18">
        <f t="shared" si="49"/>
        <v>7818.9246394</v>
      </c>
      <c r="EO29" s="18">
        <f t="shared" si="50"/>
        <v>87843.22563940001</v>
      </c>
      <c r="EP29" s="18">
        <v>109</v>
      </c>
      <c r="EQ29" s="37"/>
      <c r="ER29" s="18">
        <f t="shared" si="99"/>
        <v>5789.637</v>
      </c>
      <c r="ES29" s="18">
        <f t="shared" si="51"/>
        <v>565.6873578</v>
      </c>
      <c r="ET29" s="18">
        <f t="shared" si="52"/>
        <v>6355.3243578</v>
      </c>
      <c r="EU29" s="18">
        <v>8</v>
      </c>
      <c r="EV29" s="37"/>
      <c r="EW29" s="18">
        <f t="shared" si="100"/>
        <v>122730.174</v>
      </c>
      <c r="EX29" s="18">
        <f t="shared" si="53"/>
        <v>11991.5821756</v>
      </c>
      <c r="EY29" s="18">
        <f t="shared" si="54"/>
        <v>134721.7561756</v>
      </c>
      <c r="EZ29" s="18">
        <v>168</v>
      </c>
      <c r="FA29" s="37"/>
      <c r="FB29" s="18">
        <f t="shared" si="101"/>
        <v>1584.198</v>
      </c>
      <c r="FC29" s="18">
        <f t="shared" si="55"/>
        <v>154.7870412</v>
      </c>
      <c r="FD29" s="18">
        <f t="shared" si="56"/>
        <v>1738.9850412</v>
      </c>
      <c r="FE29" s="18">
        <v>2</v>
      </c>
      <c r="FF29" s="37"/>
      <c r="FG29" s="18">
        <f t="shared" si="102"/>
        <v>2388.9600000000005</v>
      </c>
      <c r="FH29" s="18">
        <f t="shared" si="57"/>
        <v>233.41782400000002</v>
      </c>
      <c r="FI29" s="18">
        <f t="shared" si="58"/>
        <v>2622.3778240000006</v>
      </c>
      <c r="FJ29" s="18">
        <v>4</v>
      </c>
      <c r="FK29" s="37"/>
      <c r="FL29" s="18">
        <f t="shared" si="103"/>
        <v>97452.74699999999</v>
      </c>
      <c r="FM29" s="18">
        <f t="shared" si="59"/>
        <v>9521.8036918</v>
      </c>
      <c r="FN29" s="18">
        <f t="shared" si="60"/>
        <v>106974.55069179999</v>
      </c>
      <c r="FO29" s="18">
        <v>133</v>
      </c>
      <c r="FP29" s="37"/>
      <c r="FQ29" s="18">
        <f t="shared" si="104"/>
        <v>16715.349000000002</v>
      </c>
      <c r="FR29" s="18">
        <f t="shared" si="61"/>
        <v>1633.2045706000001</v>
      </c>
      <c r="FS29" s="18">
        <f t="shared" si="62"/>
        <v>18348.5535706</v>
      </c>
      <c r="FT29" s="18">
        <v>23</v>
      </c>
      <c r="FU29" s="37"/>
      <c r="FV29" s="18">
        <f t="shared" si="105"/>
        <v>2977.884</v>
      </c>
      <c r="FW29" s="18">
        <f t="shared" si="63"/>
        <v>290.9597496</v>
      </c>
      <c r="FX29" s="18">
        <f t="shared" si="64"/>
        <v>3268.8437496</v>
      </c>
      <c r="FY29" s="18">
        <v>4</v>
      </c>
      <c r="FZ29" s="37"/>
      <c r="GA29" s="18">
        <f t="shared" si="106"/>
        <v>34645.401</v>
      </c>
      <c r="GB29" s="18">
        <f t="shared" si="65"/>
        <v>3385.0939794</v>
      </c>
      <c r="GC29" s="18">
        <f t="shared" si="66"/>
        <v>38030.4949794</v>
      </c>
      <c r="GD29" s="18">
        <v>48</v>
      </c>
      <c r="GE29" s="37"/>
      <c r="GF29" s="18">
        <f t="shared" si="107"/>
        <v>16758.252</v>
      </c>
      <c r="GG29" s="18">
        <f t="shared" si="67"/>
        <v>1637.3964888</v>
      </c>
      <c r="GH29" s="18">
        <f t="shared" si="68"/>
        <v>18395.6484888</v>
      </c>
      <c r="GI29" s="18">
        <v>23</v>
      </c>
      <c r="GJ29" s="37"/>
      <c r="GK29" s="18">
        <f t="shared" si="108"/>
        <v>23955.939</v>
      </c>
      <c r="GL29" s="18">
        <f t="shared" si="69"/>
        <v>2340.6600166</v>
      </c>
      <c r="GM29" s="18">
        <f t="shared" si="70"/>
        <v>26296.599016599997</v>
      </c>
      <c r="GN29" s="18">
        <v>32</v>
      </c>
      <c r="GO29" s="37"/>
      <c r="GP29" s="18">
        <f t="shared" si="109"/>
        <v>45034.731</v>
      </c>
      <c r="GQ29" s="18">
        <f t="shared" si="71"/>
        <v>4400.2029814</v>
      </c>
      <c r="GR29" s="18">
        <f t="shared" si="72"/>
        <v>49434.9339814</v>
      </c>
      <c r="GS29" s="18">
        <v>62</v>
      </c>
      <c r="GT29" s="37"/>
      <c r="GU29" s="18">
        <f t="shared" si="110"/>
        <v>34699.077000000005</v>
      </c>
      <c r="GV29" s="18">
        <f t="shared" si="73"/>
        <v>3390.3384938000004</v>
      </c>
      <c r="GW29" s="18">
        <f t="shared" si="74"/>
        <v>38089.41549380001</v>
      </c>
      <c r="GX29" s="18">
        <v>48</v>
      </c>
      <c r="GY29" s="37"/>
      <c r="GZ29" s="18">
        <f t="shared" si="111"/>
        <v>21.546</v>
      </c>
      <c r="HA29" s="18">
        <f t="shared" si="75"/>
        <v>2.1051924</v>
      </c>
      <c r="HB29" s="18">
        <f t="shared" si="76"/>
        <v>23.6511924</v>
      </c>
      <c r="HC29" s="18"/>
      <c r="HD29" s="37"/>
      <c r="HE29" s="18">
        <f t="shared" si="112"/>
        <v>190.134</v>
      </c>
      <c r="HF29" s="18">
        <f t="shared" si="77"/>
        <v>18.5773996</v>
      </c>
      <c r="HG29" s="18">
        <f t="shared" si="78"/>
        <v>208.7113996</v>
      </c>
      <c r="HH29" s="18"/>
      <c r="HI29" s="37"/>
      <c r="HJ29" s="18">
        <f t="shared" si="113"/>
        <v>2219.238</v>
      </c>
      <c r="HK29" s="18">
        <f t="shared" si="79"/>
        <v>216.8348172</v>
      </c>
      <c r="HL29" s="18">
        <f t="shared" si="80"/>
        <v>2436.0728172</v>
      </c>
      <c r="HM29" s="18">
        <v>3</v>
      </c>
      <c r="HN29" s="37"/>
      <c r="HO29" s="18">
        <f t="shared" si="114"/>
        <v>9622.556999999999</v>
      </c>
      <c r="HP29" s="18">
        <f t="shared" si="81"/>
        <v>940.1900057999999</v>
      </c>
      <c r="HQ29" s="18">
        <f t="shared" si="82"/>
        <v>10562.747005799998</v>
      </c>
      <c r="HR29" s="18">
        <v>13</v>
      </c>
      <c r="HS29" s="37"/>
      <c r="HT29" s="18">
        <f t="shared" si="115"/>
        <v>2534.679</v>
      </c>
      <c r="HU29" s="18">
        <f t="shared" si="83"/>
        <v>247.65557260000003</v>
      </c>
      <c r="HV29" s="18">
        <f t="shared" si="84"/>
        <v>2782.3345726000002</v>
      </c>
      <c r="HW29" s="18">
        <v>4</v>
      </c>
      <c r="HX29" s="37"/>
      <c r="HY29" s="18">
        <f t="shared" si="116"/>
        <v>53477.361</v>
      </c>
      <c r="HZ29" s="18">
        <f t="shared" si="85"/>
        <v>5225.106003399999</v>
      </c>
      <c r="IA29" s="18">
        <f t="shared" si="86"/>
        <v>58702.467003399994</v>
      </c>
      <c r="IB29" s="18">
        <v>73</v>
      </c>
      <c r="IC29" s="37"/>
      <c r="ID29" s="18">
        <f t="shared" si="117"/>
        <v>336926.89800000004</v>
      </c>
      <c r="IE29" s="18">
        <f t="shared" si="87"/>
        <v>32920.0754212</v>
      </c>
      <c r="IF29" s="18">
        <f t="shared" si="88"/>
        <v>369846.97342120006</v>
      </c>
      <c r="IG29" s="18">
        <v>459</v>
      </c>
      <c r="IH29" s="37"/>
      <c r="II29" s="18">
        <f t="shared" si="118"/>
        <v>14087.304000000002</v>
      </c>
      <c r="IJ29" s="18">
        <f t="shared" si="89"/>
        <v>1376.4264976</v>
      </c>
      <c r="IK29" s="18">
        <f t="shared" si="90"/>
        <v>15463.730497600001</v>
      </c>
      <c r="IL29" s="18">
        <v>19</v>
      </c>
      <c r="IM29" s="37"/>
      <c r="IN29" s="25"/>
      <c r="IO29" s="37"/>
      <c r="IP29" s="37"/>
      <c r="IQ29" s="37"/>
      <c r="IR29" s="37"/>
      <c r="IS29" s="37"/>
      <c r="IT29" s="37"/>
      <c r="IU29" s="37"/>
      <c r="IV29" s="37"/>
    </row>
    <row r="30" spans="1:256" s="39" customFormat="1" ht="12.75">
      <c r="A30" s="38">
        <v>43739</v>
      </c>
      <c r="C30" s="25"/>
      <c r="D30" s="25">
        <v>142141</v>
      </c>
      <c r="E30" s="19">
        <f t="shared" si="0"/>
        <v>142141</v>
      </c>
      <c r="F30" s="19">
        <f t="shared" si="91"/>
        <v>2575</v>
      </c>
      <c r="G30" s="37"/>
      <c r="H30" s="25"/>
      <c r="I30" s="25"/>
      <c r="J30" s="19"/>
      <c r="K30" s="19"/>
      <c r="L30" s="37"/>
      <c r="M30" s="25"/>
      <c r="N30" s="25"/>
      <c r="O30" s="19">
        <f t="shared" si="1"/>
        <v>0</v>
      </c>
      <c r="P30" s="19"/>
      <c r="Q30" s="37"/>
      <c r="R30" s="25"/>
      <c r="S30" s="25"/>
      <c r="T30" s="19">
        <f t="shared" si="2"/>
        <v>0</v>
      </c>
      <c r="U30" s="19"/>
      <c r="V30" s="37"/>
      <c r="W30" s="25"/>
      <c r="X30" s="25">
        <v>142141</v>
      </c>
      <c r="Y30" s="19">
        <f t="shared" si="3"/>
        <v>142141</v>
      </c>
      <c r="Z30" s="19">
        <f t="shared" si="92"/>
        <v>2575</v>
      </c>
      <c r="AA30" s="19"/>
      <c r="AB30" s="19"/>
      <c r="AC30" s="19">
        <f t="shared" si="4"/>
        <v>14357.122274200003</v>
      </c>
      <c r="AD30" s="19">
        <f t="shared" si="5"/>
        <v>14357.122274200003</v>
      </c>
      <c r="AE30" s="19">
        <f t="shared" si="93"/>
        <v>254</v>
      </c>
      <c r="AF30" s="19"/>
      <c r="AG30" s="18"/>
      <c r="AH30" s="18">
        <f t="shared" si="6"/>
        <v>127783.92036809999</v>
      </c>
      <c r="AI30" s="18">
        <f t="shared" si="7"/>
        <v>127783.92036809999</v>
      </c>
      <c r="AJ30" s="18">
        <f t="shared" si="94"/>
        <v>2321</v>
      </c>
      <c r="AK30" s="18"/>
      <c r="AL30" s="19"/>
      <c r="AM30" s="25">
        <f t="shared" si="8"/>
        <v>1551.895438</v>
      </c>
      <c r="AN30" s="19">
        <f t="shared" si="9"/>
        <v>1551.895438</v>
      </c>
      <c r="AO30" s="19">
        <v>28</v>
      </c>
      <c r="AP30" s="19"/>
      <c r="AQ30" s="19"/>
      <c r="AR30" s="25">
        <f t="shared" si="10"/>
        <v>3231.8172747</v>
      </c>
      <c r="AS30" s="19">
        <f t="shared" si="11"/>
        <v>3231.8172747</v>
      </c>
      <c r="AT30" s="19">
        <v>58</v>
      </c>
      <c r="AU30" s="19"/>
      <c r="AV30" s="19"/>
      <c r="AW30" s="25">
        <f t="shared" si="12"/>
        <v>192.1462038</v>
      </c>
      <c r="AX30" s="19">
        <f t="shared" si="13"/>
        <v>192.1462038</v>
      </c>
      <c r="AY30" s="19">
        <v>3</v>
      </c>
      <c r="AZ30" s="19"/>
      <c r="BA30" s="19"/>
      <c r="BB30" s="25">
        <f t="shared" si="14"/>
        <v>32.69243</v>
      </c>
      <c r="BC30" s="19">
        <f t="shared" si="15"/>
        <v>32.69243</v>
      </c>
      <c r="BD30" s="19"/>
      <c r="BE30" s="19"/>
      <c r="BF30" s="19"/>
      <c r="BG30" s="25">
        <f t="shared" si="16"/>
        <v>6488.168086</v>
      </c>
      <c r="BH30" s="19">
        <f t="shared" si="17"/>
        <v>6488.168086</v>
      </c>
      <c r="BI30" s="19">
        <v>117</v>
      </c>
      <c r="BJ30" s="19"/>
      <c r="BK30" s="19"/>
      <c r="BL30" s="25">
        <f t="shared" si="18"/>
        <v>76.6566413</v>
      </c>
      <c r="BM30" s="19">
        <f t="shared" si="19"/>
        <v>76.6566413</v>
      </c>
      <c r="BN30" s="19"/>
      <c r="BO30" s="19"/>
      <c r="BP30" s="19"/>
      <c r="BQ30" s="25">
        <f t="shared" si="20"/>
        <v>262.5202129</v>
      </c>
      <c r="BR30" s="19">
        <f t="shared" si="21"/>
        <v>262.5202129</v>
      </c>
      <c r="BS30" s="19">
        <v>4</v>
      </c>
      <c r="BT30" s="19"/>
      <c r="BU30" s="19"/>
      <c r="BV30" s="25">
        <f t="shared" si="22"/>
        <v>10.959071100000001</v>
      </c>
      <c r="BW30" s="19">
        <f t="shared" si="23"/>
        <v>10.959071100000001</v>
      </c>
      <c r="BX30" s="19"/>
      <c r="BZ30" s="19"/>
      <c r="CA30" s="25">
        <f t="shared" si="24"/>
        <v>648.2624587</v>
      </c>
      <c r="CB30" s="19">
        <f t="shared" si="25"/>
        <v>648.2624587</v>
      </c>
      <c r="CC30" s="19">
        <v>11</v>
      </c>
      <c r="CE30" s="19"/>
      <c r="CF30" s="25">
        <f t="shared" si="26"/>
        <v>0.7533473</v>
      </c>
      <c r="CG30" s="19">
        <f t="shared" si="95"/>
        <v>0.7533473</v>
      </c>
      <c r="CH30" s="19"/>
      <c r="CJ30" s="19"/>
      <c r="CK30" s="25">
        <f t="shared" si="27"/>
        <v>213.66635119999998</v>
      </c>
      <c r="CL30" s="19">
        <f t="shared" si="28"/>
        <v>213.66635119999998</v>
      </c>
      <c r="CM30" s="19">
        <v>4</v>
      </c>
      <c r="CO30" s="19"/>
      <c r="CP30" s="25">
        <f t="shared" si="29"/>
        <v>23.8228316</v>
      </c>
      <c r="CQ30" s="19">
        <f t="shared" si="30"/>
        <v>23.8228316</v>
      </c>
      <c r="CR30" s="19"/>
      <c r="CT30" s="19"/>
      <c r="CU30" s="25">
        <f t="shared" si="31"/>
        <v>42.9123679</v>
      </c>
      <c r="CV30" s="19">
        <f t="shared" si="32"/>
        <v>42.9123679</v>
      </c>
      <c r="CW30" s="19"/>
      <c r="CY30" s="19"/>
      <c r="CZ30" s="25">
        <f t="shared" si="33"/>
        <v>42.8839397</v>
      </c>
      <c r="DA30" s="19">
        <f t="shared" si="34"/>
        <v>42.8839397</v>
      </c>
      <c r="DB30" s="19"/>
      <c r="DD30" s="19"/>
      <c r="DE30" s="25">
        <f t="shared" si="35"/>
        <v>211.79009</v>
      </c>
      <c r="DF30" s="19">
        <f t="shared" si="36"/>
        <v>211.79009</v>
      </c>
      <c r="DG30" s="19">
        <v>4</v>
      </c>
      <c r="DI30" s="19"/>
      <c r="DJ30" s="25">
        <f t="shared" si="37"/>
        <v>399.38778179999997</v>
      </c>
      <c r="DK30" s="19">
        <f t="shared" si="38"/>
        <v>399.38778179999997</v>
      </c>
      <c r="DL30" s="19">
        <v>8</v>
      </c>
      <c r="DN30" s="19"/>
      <c r="DO30" s="25">
        <f t="shared" si="39"/>
        <v>212.72822060000001</v>
      </c>
      <c r="DP30" s="19">
        <f t="shared" si="40"/>
        <v>212.72822060000001</v>
      </c>
      <c r="DQ30" s="19">
        <v>4</v>
      </c>
      <c r="DS30" s="19"/>
      <c r="DT30" s="25">
        <f t="shared" si="41"/>
        <v>325.9577412</v>
      </c>
      <c r="DU30" s="19">
        <f t="shared" si="42"/>
        <v>325.9577412</v>
      </c>
      <c r="DV30" s="19">
        <v>6</v>
      </c>
      <c r="DX30" s="19"/>
      <c r="DY30" s="25">
        <f t="shared" si="43"/>
        <v>388.1017864</v>
      </c>
      <c r="DZ30" s="19">
        <f t="shared" si="44"/>
        <v>388.1017864</v>
      </c>
      <c r="EA30" s="19">
        <v>7</v>
      </c>
      <c r="EC30" s="18"/>
      <c r="ED30" s="18">
        <f t="shared" si="45"/>
        <v>57237.73587479999</v>
      </c>
      <c r="EE30" s="18">
        <f t="shared" si="46"/>
        <v>57237.73587479999</v>
      </c>
      <c r="EF30" s="18">
        <v>1039</v>
      </c>
      <c r="EG30" s="37"/>
      <c r="EH30" s="18"/>
      <c r="EI30" s="18">
        <f t="shared" si="47"/>
        <v>2571.472831</v>
      </c>
      <c r="EJ30" s="18">
        <f t="shared" si="48"/>
        <v>2571.472831</v>
      </c>
      <c r="EK30" s="18">
        <v>46</v>
      </c>
      <c r="EL30" s="37"/>
      <c r="EM30" s="18"/>
      <c r="EN30" s="18">
        <f t="shared" si="49"/>
        <v>6018.377866899999</v>
      </c>
      <c r="EO30" s="18">
        <f t="shared" si="50"/>
        <v>6018.377866899999</v>
      </c>
      <c r="EP30" s="18">
        <v>109</v>
      </c>
      <c r="EQ30" s="37"/>
      <c r="ER30" s="18"/>
      <c r="ES30" s="18">
        <f t="shared" si="51"/>
        <v>435.4205253</v>
      </c>
      <c r="ET30" s="18">
        <f t="shared" si="52"/>
        <v>435.4205253</v>
      </c>
      <c r="EU30" s="18">
        <v>8</v>
      </c>
      <c r="EV30" s="37"/>
      <c r="EW30" s="18"/>
      <c r="EX30" s="18">
        <f t="shared" si="53"/>
        <v>9230.1532606</v>
      </c>
      <c r="EY30" s="18">
        <f t="shared" si="54"/>
        <v>9230.1532606</v>
      </c>
      <c r="EZ30" s="18">
        <v>168</v>
      </c>
      <c r="FA30" s="37"/>
      <c r="FB30" s="18"/>
      <c r="FC30" s="18">
        <f t="shared" si="55"/>
        <v>119.14258620000001</v>
      </c>
      <c r="FD30" s="18">
        <f t="shared" si="56"/>
        <v>119.14258620000001</v>
      </c>
      <c r="FE30" s="18">
        <v>2</v>
      </c>
      <c r="FF30" s="37"/>
      <c r="FG30" s="18"/>
      <c r="FH30" s="18">
        <f t="shared" si="57"/>
        <v>179.666224</v>
      </c>
      <c r="FI30" s="18">
        <f t="shared" si="58"/>
        <v>179.666224</v>
      </c>
      <c r="FJ30" s="18">
        <v>4</v>
      </c>
      <c r="FK30" s="37"/>
      <c r="FL30" s="18"/>
      <c r="FM30" s="18">
        <f t="shared" si="59"/>
        <v>7329.1168843</v>
      </c>
      <c r="FN30" s="18">
        <f t="shared" si="60"/>
        <v>7329.1168843</v>
      </c>
      <c r="FO30" s="18">
        <v>133</v>
      </c>
      <c r="FP30" s="37"/>
      <c r="FQ30" s="18"/>
      <c r="FR30" s="18">
        <f t="shared" si="61"/>
        <v>1257.1092181</v>
      </c>
      <c r="FS30" s="18">
        <f t="shared" si="62"/>
        <v>1257.1092181</v>
      </c>
      <c r="FT30" s="18">
        <v>23</v>
      </c>
      <c r="FU30" s="37"/>
      <c r="FV30" s="18"/>
      <c r="FW30" s="18">
        <f t="shared" si="63"/>
        <v>223.95735960000002</v>
      </c>
      <c r="FX30" s="18">
        <f t="shared" si="64"/>
        <v>223.95735960000002</v>
      </c>
      <c r="FY30" s="18">
        <v>4</v>
      </c>
      <c r="FZ30" s="37"/>
      <c r="GA30" s="18"/>
      <c r="GB30" s="18">
        <f t="shared" si="65"/>
        <v>2605.5724569</v>
      </c>
      <c r="GC30" s="18">
        <f t="shared" si="66"/>
        <v>2605.5724569</v>
      </c>
      <c r="GD30" s="18">
        <v>48</v>
      </c>
      <c r="GE30" s="37"/>
      <c r="GF30" s="18"/>
      <c r="GG30" s="18">
        <f t="shared" si="67"/>
        <v>1260.3358188</v>
      </c>
      <c r="GH30" s="18">
        <f t="shared" si="68"/>
        <v>1260.3358188</v>
      </c>
      <c r="GI30" s="18">
        <v>23</v>
      </c>
      <c r="GJ30" s="37"/>
      <c r="GK30" s="18"/>
      <c r="GL30" s="18">
        <f t="shared" si="69"/>
        <v>1801.6513890999997</v>
      </c>
      <c r="GM30" s="18">
        <f t="shared" si="70"/>
        <v>1801.6513890999997</v>
      </c>
      <c r="GN30" s="18">
        <v>32</v>
      </c>
      <c r="GO30" s="37"/>
      <c r="GP30" s="18"/>
      <c r="GQ30" s="18">
        <f t="shared" si="71"/>
        <v>3386.9215338999998</v>
      </c>
      <c r="GR30" s="18">
        <f t="shared" si="72"/>
        <v>3386.9215338999998</v>
      </c>
      <c r="GS30" s="18">
        <v>62</v>
      </c>
      <c r="GT30" s="37"/>
      <c r="GU30" s="18"/>
      <c r="GV30" s="18">
        <f t="shared" si="73"/>
        <v>2609.6092613</v>
      </c>
      <c r="GW30" s="18">
        <f t="shared" si="74"/>
        <v>2609.6092613</v>
      </c>
      <c r="GX30" s="18">
        <v>48</v>
      </c>
      <c r="GY30" s="37"/>
      <c r="GZ30" s="18"/>
      <c r="HA30" s="18">
        <f t="shared" si="75"/>
        <v>1.6204074</v>
      </c>
      <c r="HB30" s="18">
        <f t="shared" si="76"/>
        <v>1.6204074</v>
      </c>
      <c r="HC30" s="18"/>
      <c r="HD30" s="37"/>
      <c r="HE30" s="18"/>
      <c r="HF30" s="18">
        <f t="shared" si="77"/>
        <v>14.299384599999998</v>
      </c>
      <c r="HG30" s="18">
        <f t="shared" si="78"/>
        <v>14.299384599999998</v>
      </c>
      <c r="HH30" s="18"/>
      <c r="HI30" s="37"/>
      <c r="HJ30" s="18"/>
      <c r="HK30" s="18">
        <f t="shared" si="79"/>
        <v>166.90196219999999</v>
      </c>
      <c r="HL30" s="18">
        <f t="shared" si="80"/>
        <v>166.90196219999999</v>
      </c>
      <c r="HM30" s="18">
        <v>3</v>
      </c>
      <c r="HN30" s="37"/>
      <c r="HO30" s="18"/>
      <c r="HP30" s="18">
        <f t="shared" si="81"/>
        <v>723.6824733</v>
      </c>
      <c r="HQ30" s="18">
        <f t="shared" si="82"/>
        <v>723.6824733</v>
      </c>
      <c r="HR30" s="18">
        <v>13</v>
      </c>
      <c r="HS30" s="37"/>
      <c r="HT30" s="18"/>
      <c r="HU30" s="18">
        <f t="shared" si="83"/>
        <v>190.62529510000002</v>
      </c>
      <c r="HV30" s="18">
        <f t="shared" si="84"/>
        <v>190.62529510000002</v>
      </c>
      <c r="HW30" s="18">
        <v>4</v>
      </c>
      <c r="HX30" s="37"/>
      <c r="HY30" s="18"/>
      <c r="HZ30" s="18">
        <f t="shared" si="85"/>
        <v>4021.8653808999998</v>
      </c>
      <c r="IA30" s="18">
        <f t="shared" si="86"/>
        <v>4021.8653808999998</v>
      </c>
      <c r="IB30" s="18">
        <v>73</v>
      </c>
      <c r="IC30" s="37"/>
      <c r="ID30" s="18"/>
      <c r="IE30" s="18">
        <f t="shared" si="87"/>
        <v>25339.220216200003</v>
      </c>
      <c r="IF30" s="18">
        <f t="shared" si="88"/>
        <v>25339.220216200003</v>
      </c>
      <c r="IG30" s="18">
        <v>459</v>
      </c>
      <c r="IH30" s="37"/>
      <c r="II30" s="18"/>
      <c r="IJ30" s="18">
        <f t="shared" si="89"/>
        <v>1059.4621576</v>
      </c>
      <c r="IK30" s="18">
        <f t="shared" si="90"/>
        <v>1059.4621576</v>
      </c>
      <c r="IL30" s="18">
        <v>20</v>
      </c>
      <c r="IM30" s="37"/>
      <c r="IN30" s="25"/>
      <c r="IO30" s="37"/>
      <c r="IP30" s="37"/>
      <c r="IQ30" s="37"/>
      <c r="IR30" s="37"/>
      <c r="IS30" s="37"/>
      <c r="IT30" s="37"/>
      <c r="IU30" s="37"/>
      <c r="IV30" s="37"/>
    </row>
    <row r="31" spans="1:256" s="39" customFormat="1" ht="12.75">
      <c r="A31" s="38">
        <v>43922</v>
      </c>
      <c r="C31" s="25">
        <v>1975000</v>
      </c>
      <c r="D31" s="25">
        <v>142141</v>
      </c>
      <c r="E31" s="19">
        <f t="shared" si="0"/>
        <v>2117141</v>
      </c>
      <c r="F31" s="19">
        <f t="shared" si="91"/>
        <v>2576</v>
      </c>
      <c r="G31" s="37"/>
      <c r="H31" s="25"/>
      <c r="I31" s="25"/>
      <c r="J31" s="19"/>
      <c r="K31" s="19"/>
      <c r="L31" s="37"/>
      <c r="M31" s="25"/>
      <c r="N31" s="25"/>
      <c r="O31" s="19">
        <f t="shared" si="1"/>
        <v>0</v>
      </c>
      <c r="P31" s="19"/>
      <c r="Q31" s="37"/>
      <c r="R31" s="25"/>
      <c r="S31" s="25"/>
      <c r="T31" s="19">
        <f t="shared" si="2"/>
        <v>0</v>
      </c>
      <c r="U31" s="19"/>
      <c r="V31" s="37"/>
      <c r="W31" s="25">
        <v>1975000</v>
      </c>
      <c r="X31" s="25">
        <v>142141</v>
      </c>
      <c r="Y31" s="19">
        <f t="shared" si="3"/>
        <v>2117141</v>
      </c>
      <c r="Z31" s="19">
        <f t="shared" si="92"/>
        <v>2576</v>
      </c>
      <c r="AA31" s="19"/>
      <c r="AB31" s="19">
        <f>AL31+AQ31+AV31+BA31+BF31+BK31+BP31+BU31+BZ31+CE31+CJ31+CO31+CT31+CY31+DD31+DI31+DN31+DS31+DX31</f>
        <v>199487.24500000005</v>
      </c>
      <c r="AC31" s="19">
        <f t="shared" si="4"/>
        <v>14357.122274200003</v>
      </c>
      <c r="AD31" s="19">
        <f t="shared" si="5"/>
        <v>213844.36727420005</v>
      </c>
      <c r="AE31" s="19">
        <f t="shared" si="93"/>
        <v>254</v>
      </c>
      <c r="AF31" s="19"/>
      <c r="AG31" s="18">
        <f>EC31+EH31+EM31+ER31+EW31+FB31+FG31+FL31+FQ31+FV31+GA31+GF31+GK31+GP31+GU31+GZ31+HE31+HJ31+HO31+HT31+HY31+ID31+II31+IN31</f>
        <v>1775513.3475</v>
      </c>
      <c r="AH31" s="18">
        <f t="shared" si="6"/>
        <v>127783.92036809999</v>
      </c>
      <c r="AI31" s="18">
        <f t="shared" si="7"/>
        <v>1903297.2678681</v>
      </c>
      <c r="AJ31" s="18">
        <f t="shared" si="94"/>
        <v>2322</v>
      </c>
      <c r="AK31" s="18"/>
      <c r="AL31" s="19">
        <f>AM$6*W31</f>
        <v>21563.050000000003</v>
      </c>
      <c r="AM31" s="25">
        <f t="shared" si="8"/>
        <v>1551.895438</v>
      </c>
      <c r="AN31" s="19">
        <f t="shared" si="9"/>
        <v>23114.945438000002</v>
      </c>
      <c r="AO31" s="19">
        <v>28</v>
      </c>
      <c r="AP31" s="19"/>
      <c r="AQ31" s="19">
        <f>W31*AR$6</f>
        <v>44904.9825</v>
      </c>
      <c r="AR31" s="25">
        <f t="shared" si="10"/>
        <v>3231.8172747</v>
      </c>
      <c r="AS31" s="19">
        <f t="shared" si="11"/>
        <v>48136.7997747</v>
      </c>
      <c r="AT31" s="19">
        <v>58</v>
      </c>
      <c r="AU31" s="19"/>
      <c r="AV31" s="19">
        <f>AW$6*W31</f>
        <v>2669.805</v>
      </c>
      <c r="AW31" s="25">
        <f t="shared" si="12"/>
        <v>192.1462038</v>
      </c>
      <c r="AX31" s="19">
        <f t="shared" si="13"/>
        <v>2861.9512038</v>
      </c>
      <c r="AY31" s="19">
        <v>3</v>
      </c>
      <c r="AZ31" s="19"/>
      <c r="BA31" s="19">
        <f>+BB$6*W31</f>
        <v>454.25</v>
      </c>
      <c r="BB31" s="25">
        <f t="shared" si="14"/>
        <v>32.69243</v>
      </c>
      <c r="BC31" s="19">
        <f t="shared" si="15"/>
        <v>486.94243</v>
      </c>
      <c r="BD31" s="19"/>
      <c r="BE31" s="19"/>
      <c r="BF31" s="19">
        <f>BG$6*W31</f>
        <v>90150.84999999999</v>
      </c>
      <c r="BG31" s="25">
        <f t="shared" si="16"/>
        <v>6488.168086</v>
      </c>
      <c r="BH31" s="19">
        <f t="shared" si="17"/>
        <v>96639.018086</v>
      </c>
      <c r="BI31" s="19">
        <v>117</v>
      </c>
      <c r="BJ31" s="19"/>
      <c r="BK31" s="19">
        <f>BL$6*W31</f>
        <v>1065.1175</v>
      </c>
      <c r="BL31" s="25">
        <f t="shared" si="18"/>
        <v>76.6566413</v>
      </c>
      <c r="BM31" s="19">
        <f t="shared" si="19"/>
        <v>1141.7741413</v>
      </c>
      <c r="BN31" s="19"/>
      <c r="BO31" s="19"/>
      <c r="BP31" s="19">
        <f>+BQ$6*W31</f>
        <v>3647.6275</v>
      </c>
      <c r="BQ31" s="25">
        <f t="shared" si="20"/>
        <v>262.5202129</v>
      </c>
      <c r="BR31" s="19">
        <f t="shared" si="21"/>
        <v>3910.1477129</v>
      </c>
      <c r="BS31" s="19">
        <v>4</v>
      </c>
      <c r="BT31" s="19"/>
      <c r="BU31" s="19">
        <f>BV$6*W31</f>
        <v>152.2725</v>
      </c>
      <c r="BV31" s="25">
        <f t="shared" si="22"/>
        <v>10.959071100000001</v>
      </c>
      <c r="BW31" s="19">
        <f t="shared" si="23"/>
        <v>163.2315711</v>
      </c>
      <c r="BX31" s="19"/>
      <c r="BZ31" s="19">
        <f>CA$6*W31</f>
        <v>9007.3825</v>
      </c>
      <c r="CA31" s="25">
        <f t="shared" si="24"/>
        <v>648.2624587</v>
      </c>
      <c r="CB31" s="19">
        <f t="shared" si="25"/>
        <v>9655.644958699999</v>
      </c>
      <c r="CC31" s="19">
        <v>11</v>
      </c>
      <c r="CE31" s="19">
        <f>CF$6*W31</f>
        <v>10.4675</v>
      </c>
      <c r="CF31" s="25">
        <f t="shared" si="26"/>
        <v>0.7533473</v>
      </c>
      <c r="CG31" s="19">
        <f t="shared" si="95"/>
        <v>11.220847299999999</v>
      </c>
      <c r="CH31" s="19"/>
      <c r="CJ31" s="19">
        <f>CK$6*W31</f>
        <v>2968.8199999999997</v>
      </c>
      <c r="CK31" s="25">
        <f t="shared" si="27"/>
        <v>213.66635119999998</v>
      </c>
      <c r="CL31" s="19">
        <f t="shared" si="28"/>
        <v>3182.4863511999997</v>
      </c>
      <c r="CM31" s="19">
        <v>4</v>
      </c>
      <c r="CO31" s="19">
        <f>CP$6*W31</f>
        <v>331.01</v>
      </c>
      <c r="CP31" s="25">
        <f t="shared" si="29"/>
        <v>23.8228316</v>
      </c>
      <c r="CQ31" s="19">
        <f t="shared" si="30"/>
        <v>354.83283159999996</v>
      </c>
      <c r="CR31" s="19"/>
      <c r="CT31" s="19">
        <f>CU$6*W31</f>
        <v>596.2525</v>
      </c>
      <c r="CU31" s="25">
        <f t="shared" si="31"/>
        <v>42.9123679</v>
      </c>
      <c r="CV31" s="19">
        <f t="shared" si="32"/>
        <v>639.1648679000001</v>
      </c>
      <c r="CW31" s="19"/>
      <c r="CY31" s="19">
        <f>CZ$6*W31</f>
        <v>595.8575000000001</v>
      </c>
      <c r="CZ31" s="25">
        <f t="shared" si="33"/>
        <v>42.8839397</v>
      </c>
      <c r="DA31" s="19">
        <f t="shared" si="34"/>
        <v>638.7414397000001</v>
      </c>
      <c r="DB31" s="19"/>
      <c r="DD31" s="19">
        <f>DE$6*W31</f>
        <v>2942.75</v>
      </c>
      <c r="DE31" s="25">
        <f t="shared" si="35"/>
        <v>211.79009</v>
      </c>
      <c r="DF31" s="19">
        <f t="shared" si="36"/>
        <v>3154.54009</v>
      </c>
      <c r="DG31" s="19">
        <v>4</v>
      </c>
      <c r="DI31" s="19">
        <f>DJ$6*W31</f>
        <v>5549.355</v>
      </c>
      <c r="DJ31" s="25">
        <f t="shared" si="37"/>
        <v>399.38778179999997</v>
      </c>
      <c r="DK31" s="19">
        <f t="shared" si="38"/>
        <v>5948.7427818</v>
      </c>
      <c r="DL31" s="19">
        <v>8</v>
      </c>
      <c r="DN31" s="19">
        <f>DO$6*W31</f>
        <v>2955.7850000000003</v>
      </c>
      <c r="DO31" s="25">
        <f t="shared" si="39"/>
        <v>212.72822060000001</v>
      </c>
      <c r="DP31" s="19">
        <f t="shared" si="40"/>
        <v>3168.5132206000003</v>
      </c>
      <c r="DQ31" s="19">
        <v>4</v>
      </c>
      <c r="DS31" s="19">
        <f>DT$6*W31</f>
        <v>4529.07</v>
      </c>
      <c r="DT31" s="25">
        <f t="shared" si="41"/>
        <v>325.9577412</v>
      </c>
      <c r="DU31" s="19">
        <f t="shared" si="42"/>
        <v>4855.0277412</v>
      </c>
      <c r="DV31" s="19">
        <v>6</v>
      </c>
      <c r="DX31" s="19">
        <f>DY$6*W31</f>
        <v>5392.54</v>
      </c>
      <c r="DY31" s="25">
        <f t="shared" si="43"/>
        <v>388.1017864</v>
      </c>
      <c r="DZ31" s="19">
        <f t="shared" si="44"/>
        <v>5780.6417864</v>
      </c>
      <c r="EA31" s="19">
        <v>7</v>
      </c>
      <c r="EC31" s="18">
        <f t="shared" si="96"/>
        <v>795298.53</v>
      </c>
      <c r="ED31" s="18">
        <f t="shared" si="45"/>
        <v>57237.73587479999</v>
      </c>
      <c r="EE31" s="18">
        <f t="shared" si="46"/>
        <v>852536.2658748</v>
      </c>
      <c r="EF31" s="18">
        <v>1039</v>
      </c>
      <c r="EG31" s="37"/>
      <c r="EH31" s="18">
        <f t="shared" si="97"/>
        <v>35729.725</v>
      </c>
      <c r="EI31" s="18">
        <f t="shared" si="47"/>
        <v>2571.472831</v>
      </c>
      <c r="EJ31" s="18">
        <f t="shared" si="48"/>
        <v>38301.197831</v>
      </c>
      <c r="EK31" s="18">
        <v>46</v>
      </c>
      <c r="EL31" s="37"/>
      <c r="EM31" s="18">
        <f t="shared" si="98"/>
        <v>83623.2775</v>
      </c>
      <c r="EN31" s="18">
        <f t="shared" si="49"/>
        <v>6018.377866899999</v>
      </c>
      <c r="EO31" s="18">
        <f t="shared" si="50"/>
        <v>89641.6553669</v>
      </c>
      <c r="EP31" s="18">
        <v>110</v>
      </c>
      <c r="EQ31" s="37"/>
      <c r="ER31" s="18">
        <f t="shared" si="99"/>
        <v>6050.0175</v>
      </c>
      <c r="ES31" s="18">
        <f t="shared" si="51"/>
        <v>435.4205253</v>
      </c>
      <c r="ET31" s="18">
        <f t="shared" si="52"/>
        <v>6485.4380253</v>
      </c>
      <c r="EU31" s="18">
        <v>8</v>
      </c>
      <c r="EV31" s="37"/>
      <c r="EW31" s="18">
        <f t="shared" si="100"/>
        <v>128249.785</v>
      </c>
      <c r="EX31" s="18">
        <f t="shared" si="53"/>
        <v>9230.1532606</v>
      </c>
      <c r="EY31" s="18">
        <f t="shared" si="54"/>
        <v>137479.9382606</v>
      </c>
      <c r="EZ31" s="18">
        <v>168</v>
      </c>
      <c r="FA31" s="37"/>
      <c r="FB31" s="18">
        <f t="shared" si="101"/>
        <v>1655.445</v>
      </c>
      <c r="FC31" s="18">
        <f t="shared" si="55"/>
        <v>119.14258620000001</v>
      </c>
      <c r="FD31" s="18">
        <f t="shared" si="56"/>
        <v>1774.5875862</v>
      </c>
      <c r="FE31" s="18">
        <v>3</v>
      </c>
      <c r="FF31" s="37"/>
      <c r="FG31" s="18">
        <f t="shared" si="102"/>
        <v>2496.4</v>
      </c>
      <c r="FH31" s="18">
        <f t="shared" si="57"/>
        <v>179.666224</v>
      </c>
      <c r="FI31" s="18">
        <f t="shared" si="58"/>
        <v>2676.066224</v>
      </c>
      <c r="FJ31" s="18">
        <v>4</v>
      </c>
      <c r="FK31" s="37"/>
      <c r="FL31" s="18">
        <f t="shared" si="103"/>
        <v>101835.5425</v>
      </c>
      <c r="FM31" s="18">
        <f t="shared" si="59"/>
        <v>7329.1168843</v>
      </c>
      <c r="FN31" s="18">
        <f t="shared" si="60"/>
        <v>109164.6593843</v>
      </c>
      <c r="FO31" s="18">
        <v>133</v>
      </c>
      <c r="FP31" s="37"/>
      <c r="FQ31" s="18">
        <f t="shared" si="104"/>
        <v>17467.0975</v>
      </c>
      <c r="FR31" s="18">
        <f t="shared" si="61"/>
        <v>1257.1092181</v>
      </c>
      <c r="FS31" s="18">
        <f t="shared" si="62"/>
        <v>18724.2067181</v>
      </c>
      <c r="FT31" s="18">
        <v>22</v>
      </c>
      <c r="FU31" s="37"/>
      <c r="FV31" s="18">
        <f t="shared" si="105"/>
        <v>3111.81</v>
      </c>
      <c r="FW31" s="18">
        <f t="shared" si="63"/>
        <v>223.95735960000002</v>
      </c>
      <c r="FX31" s="18">
        <f t="shared" si="64"/>
        <v>3335.7673596</v>
      </c>
      <c r="FY31" s="18">
        <v>4</v>
      </c>
      <c r="FZ31" s="37"/>
      <c r="GA31" s="18">
        <f t="shared" si="106"/>
        <v>36203.5275</v>
      </c>
      <c r="GB31" s="18">
        <f t="shared" si="65"/>
        <v>2605.5724569</v>
      </c>
      <c r="GC31" s="18">
        <f t="shared" si="66"/>
        <v>38809.0999569</v>
      </c>
      <c r="GD31" s="18">
        <v>48</v>
      </c>
      <c r="GE31" s="37"/>
      <c r="GF31" s="18">
        <f t="shared" si="107"/>
        <v>17511.93</v>
      </c>
      <c r="GG31" s="18">
        <f t="shared" si="67"/>
        <v>1260.3358188</v>
      </c>
      <c r="GH31" s="18">
        <f t="shared" si="68"/>
        <v>18772.2658188</v>
      </c>
      <c r="GI31" s="18">
        <v>23</v>
      </c>
      <c r="GJ31" s="37"/>
      <c r="GK31" s="18">
        <f t="shared" si="108"/>
        <v>25033.3225</v>
      </c>
      <c r="GL31" s="18">
        <f t="shared" si="69"/>
        <v>1801.6513890999997</v>
      </c>
      <c r="GM31" s="18">
        <f t="shared" si="70"/>
        <v>26834.973889099998</v>
      </c>
      <c r="GN31" s="18">
        <v>32</v>
      </c>
      <c r="GO31" s="37"/>
      <c r="GP31" s="18">
        <f t="shared" si="109"/>
        <v>47060.1025</v>
      </c>
      <c r="GQ31" s="18">
        <f t="shared" si="71"/>
        <v>3386.9215338999998</v>
      </c>
      <c r="GR31" s="18">
        <f t="shared" si="72"/>
        <v>50447.0240339</v>
      </c>
      <c r="GS31" s="18">
        <v>62</v>
      </c>
      <c r="GT31" s="37"/>
      <c r="GU31" s="18">
        <f t="shared" si="110"/>
        <v>36259.6175</v>
      </c>
      <c r="GV31" s="18">
        <f t="shared" si="73"/>
        <v>2609.6092613</v>
      </c>
      <c r="GW31" s="18">
        <f t="shared" si="74"/>
        <v>38869.2267613</v>
      </c>
      <c r="GX31" s="18">
        <v>48</v>
      </c>
      <c r="GY31" s="37"/>
      <c r="GZ31" s="18">
        <f t="shared" si="111"/>
        <v>22.515</v>
      </c>
      <c r="HA31" s="18">
        <f t="shared" si="75"/>
        <v>1.6204074</v>
      </c>
      <c r="HB31" s="18">
        <f t="shared" si="76"/>
        <v>24.135407400000002</v>
      </c>
      <c r="HC31" s="18"/>
      <c r="HD31" s="37"/>
      <c r="HE31" s="18">
        <f t="shared" si="112"/>
        <v>198.685</v>
      </c>
      <c r="HF31" s="18">
        <f t="shared" si="77"/>
        <v>14.299384599999998</v>
      </c>
      <c r="HG31" s="18">
        <f t="shared" si="78"/>
        <v>212.9843846</v>
      </c>
      <c r="HH31" s="18"/>
      <c r="HI31" s="37"/>
      <c r="HJ31" s="18">
        <f t="shared" si="113"/>
        <v>2319.045</v>
      </c>
      <c r="HK31" s="18">
        <f t="shared" si="79"/>
        <v>166.90196219999999</v>
      </c>
      <c r="HL31" s="18">
        <f t="shared" si="80"/>
        <v>2485.9469622</v>
      </c>
      <c r="HM31" s="18">
        <v>3</v>
      </c>
      <c r="HN31" s="37"/>
      <c r="HO31" s="18">
        <f t="shared" si="114"/>
        <v>10055.3175</v>
      </c>
      <c r="HP31" s="18">
        <f t="shared" si="81"/>
        <v>723.6824733</v>
      </c>
      <c r="HQ31" s="18">
        <f t="shared" si="82"/>
        <v>10778.999973299999</v>
      </c>
      <c r="HR31" s="18">
        <v>13</v>
      </c>
      <c r="HS31" s="37"/>
      <c r="HT31" s="18">
        <f t="shared" si="115"/>
        <v>2648.6725</v>
      </c>
      <c r="HU31" s="18">
        <f t="shared" si="83"/>
        <v>190.62529510000002</v>
      </c>
      <c r="HV31" s="18">
        <f t="shared" si="84"/>
        <v>2839.2977951000003</v>
      </c>
      <c r="HW31" s="18">
        <v>4</v>
      </c>
      <c r="HX31" s="37"/>
      <c r="HY31" s="18">
        <f t="shared" si="116"/>
        <v>55882.4275</v>
      </c>
      <c r="HZ31" s="18">
        <f t="shared" si="85"/>
        <v>4021.8653808999998</v>
      </c>
      <c r="IA31" s="18">
        <f t="shared" si="86"/>
        <v>59904.2928809</v>
      </c>
      <c r="IB31" s="18">
        <v>73</v>
      </c>
      <c r="IC31" s="37"/>
      <c r="ID31" s="18">
        <f t="shared" si="117"/>
        <v>352079.695</v>
      </c>
      <c r="IE31" s="18">
        <f t="shared" si="87"/>
        <v>25339.220216200003</v>
      </c>
      <c r="IF31" s="18">
        <f t="shared" si="88"/>
        <v>377418.9152162</v>
      </c>
      <c r="IG31" s="18">
        <v>459</v>
      </c>
      <c r="IH31" s="37"/>
      <c r="II31" s="18">
        <f t="shared" si="118"/>
        <v>14720.86</v>
      </c>
      <c r="IJ31" s="18">
        <f t="shared" si="89"/>
        <v>1059.4621576</v>
      </c>
      <c r="IK31" s="18">
        <f t="shared" si="90"/>
        <v>15780.3221576</v>
      </c>
      <c r="IL31" s="18">
        <v>20</v>
      </c>
      <c r="IM31" s="37"/>
      <c r="IN31" s="25"/>
      <c r="IO31" s="37"/>
      <c r="IP31" s="37"/>
      <c r="IQ31" s="37"/>
      <c r="IR31" s="37"/>
      <c r="IS31" s="37"/>
      <c r="IT31" s="37"/>
      <c r="IU31" s="37"/>
      <c r="IV31" s="37"/>
    </row>
    <row r="32" spans="1:256" s="39" customFormat="1" ht="12.75">
      <c r="A32" s="38">
        <v>44105</v>
      </c>
      <c r="C32" s="25"/>
      <c r="D32" s="25">
        <v>97703</v>
      </c>
      <c r="E32" s="19">
        <f t="shared" si="0"/>
        <v>97703</v>
      </c>
      <c r="F32" s="19">
        <f t="shared" si="91"/>
        <v>2575</v>
      </c>
      <c r="G32" s="37"/>
      <c r="H32" s="25"/>
      <c r="I32" s="25"/>
      <c r="J32" s="19"/>
      <c r="K32" s="19"/>
      <c r="L32" s="37"/>
      <c r="M32" s="25"/>
      <c r="N32" s="25"/>
      <c r="O32" s="19">
        <f t="shared" si="1"/>
        <v>0</v>
      </c>
      <c r="P32" s="19"/>
      <c r="Q32" s="37"/>
      <c r="R32" s="25"/>
      <c r="S32" s="25"/>
      <c r="T32" s="19">
        <f t="shared" si="2"/>
        <v>0</v>
      </c>
      <c r="U32" s="19"/>
      <c r="V32" s="37"/>
      <c r="W32" s="25"/>
      <c r="X32" s="25">
        <v>97703</v>
      </c>
      <c r="Y32" s="19">
        <f t="shared" si="3"/>
        <v>97703</v>
      </c>
      <c r="Z32" s="19">
        <f t="shared" si="92"/>
        <v>2575</v>
      </c>
      <c r="AA32" s="19"/>
      <c r="AB32" s="19"/>
      <c r="AC32" s="19">
        <f t="shared" si="4"/>
        <v>9868.608758600001</v>
      </c>
      <c r="AD32" s="19">
        <f t="shared" si="5"/>
        <v>9868.608758600001</v>
      </c>
      <c r="AE32" s="19">
        <f t="shared" si="93"/>
        <v>253</v>
      </c>
      <c r="AF32" s="19"/>
      <c r="AG32" s="18"/>
      <c r="AH32" s="18">
        <f t="shared" si="6"/>
        <v>87834.42055229998</v>
      </c>
      <c r="AI32" s="18">
        <f t="shared" si="7"/>
        <v>87834.42055229998</v>
      </c>
      <c r="AJ32" s="18">
        <f t="shared" si="94"/>
        <v>2322</v>
      </c>
      <c r="AK32" s="18"/>
      <c r="AL32" s="19"/>
      <c r="AM32" s="25">
        <f t="shared" si="8"/>
        <v>1066.721354</v>
      </c>
      <c r="AN32" s="19">
        <f t="shared" si="9"/>
        <v>1066.721354</v>
      </c>
      <c r="AO32" s="19">
        <v>29</v>
      </c>
      <c r="AP32" s="19"/>
      <c r="AQ32" s="19"/>
      <c r="AR32" s="25">
        <f t="shared" si="10"/>
        <v>2221.4438001</v>
      </c>
      <c r="AS32" s="19">
        <f t="shared" si="11"/>
        <v>2221.4438001</v>
      </c>
      <c r="AT32" s="19">
        <v>58</v>
      </c>
      <c r="AU32" s="19"/>
      <c r="AV32" s="19"/>
      <c r="AW32" s="25">
        <f t="shared" si="12"/>
        <v>132.0749154</v>
      </c>
      <c r="AX32" s="19">
        <f t="shared" si="13"/>
        <v>132.0749154</v>
      </c>
      <c r="AY32" s="19">
        <v>3</v>
      </c>
      <c r="AZ32" s="19"/>
      <c r="BA32" s="19"/>
      <c r="BB32" s="25">
        <f t="shared" si="14"/>
        <v>22.471690000000002</v>
      </c>
      <c r="BC32" s="19">
        <f t="shared" si="15"/>
        <v>22.471690000000002</v>
      </c>
      <c r="BD32" s="19"/>
      <c r="BE32" s="19"/>
      <c r="BF32" s="19"/>
      <c r="BG32" s="25">
        <f t="shared" si="16"/>
        <v>4459.751138</v>
      </c>
      <c r="BH32" s="19">
        <f t="shared" si="17"/>
        <v>4459.751138</v>
      </c>
      <c r="BI32" s="19">
        <v>117</v>
      </c>
      <c r="BJ32" s="19"/>
      <c r="BK32" s="19"/>
      <c r="BL32" s="25">
        <f t="shared" si="18"/>
        <v>52.6912279</v>
      </c>
      <c r="BM32" s="19">
        <f t="shared" si="19"/>
        <v>52.6912279</v>
      </c>
      <c r="BN32" s="19"/>
      <c r="BO32" s="19"/>
      <c r="BP32" s="19"/>
      <c r="BQ32" s="25">
        <f t="shared" si="20"/>
        <v>180.4476707</v>
      </c>
      <c r="BR32" s="19">
        <f t="shared" si="21"/>
        <v>180.4476707</v>
      </c>
      <c r="BS32" s="19">
        <v>4</v>
      </c>
      <c r="BT32" s="19"/>
      <c r="BU32" s="19"/>
      <c r="BV32" s="25">
        <f t="shared" si="22"/>
        <v>7.532901300000001</v>
      </c>
      <c r="BW32" s="19">
        <f t="shared" si="23"/>
        <v>7.532901300000001</v>
      </c>
      <c r="BX32" s="19"/>
      <c r="BZ32" s="19"/>
      <c r="CA32" s="25">
        <f t="shared" si="24"/>
        <v>445.5940721</v>
      </c>
      <c r="CB32" s="19">
        <f t="shared" si="25"/>
        <v>445.5940721</v>
      </c>
      <c r="CC32" s="19">
        <v>11</v>
      </c>
      <c r="CE32" s="19"/>
      <c r="CF32" s="25">
        <f t="shared" si="26"/>
        <v>0.5178259000000001</v>
      </c>
      <c r="CG32" s="19">
        <f t="shared" si="95"/>
        <v>0.5178259000000001</v>
      </c>
      <c r="CH32" s="19"/>
      <c r="CJ32" s="19"/>
      <c r="CK32" s="25">
        <f t="shared" si="27"/>
        <v>146.86714959999998</v>
      </c>
      <c r="CL32" s="19">
        <f t="shared" si="28"/>
        <v>146.86714959999998</v>
      </c>
      <c r="CM32" s="19">
        <v>4</v>
      </c>
      <c r="CO32" s="19"/>
      <c r="CP32" s="25">
        <f t="shared" si="29"/>
        <v>16.3750228</v>
      </c>
      <c r="CQ32" s="19">
        <f t="shared" si="30"/>
        <v>16.3750228</v>
      </c>
      <c r="CR32" s="19"/>
      <c r="CT32" s="19"/>
      <c r="CU32" s="25">
        <f t="shared" si="31"/>
        <v>29.496535700000003</v>
      </c>
      <c r="CV32" s="19">
        <f t="shared" si="32"/>
        <v>29.496535700000003</v>
      </c>
      <c r="CW32" s="19"/>
      <c r="CY32" s="19"/>
      <c r="CZ32" s="25">
        <f t="shared" si="33"/>
        <v>29.4769951</v>
      </c>
      <c r="DA32" s="19">
        <f t="shared" si="34"/>
        <v>29.4769951</v>
      </c>
      <c r="DB32" s="19"/>
      <c r="DD32" s="19"/>
      <c r="DE32" s="25">
        <f t="shared" si="35"/>
        <v>145.57747</v>
      </c>
      <c r="DF32" s="19">
        <f t="shared" si="36"/>
        <v>145.57747</v>
      </c>
      <c r="DG32" s="19">
        <v>3</v>
      </c>
      <c r="DI32" s="19"/>
      <c r="DJ32" s="25">
        <f t="shared" si="37"/>
        <v>274.5258894</v>
      </c>
      <c r="DK32" s="19">
        <f t="shared" si="38"/>
        <v>274.5258894</v>
      </c>
      <c r="DL32" s="19">
        <v>8</v>
      </c>
      <c r="DN32" s="19"/>
      <c r="DO32" s="25">
        <f t="shared" si="39"/>
        <v>146.2223098</v>
      </c>
      <c r="DP32" s="19">
        <f t="shared" si="40"/>
        <v>146.2223098</v>
      </c>
      <c r="DQ32" s="19">
        <v>3</v>
      </c>
      <c r="DS32" s="19"/>
      <c r="DT32" s="25">
        <f t="shared" si="41"/>
        <v>224.0525196</v>
      </c>
      <c r="DU32" s="19">
        <f t="shared" si="42"/>
        <v>224.0525196</v>
      </c>
      <c r="DV32" s="19">
        <v>6</v>
      </c>
      <c r="DX32" s="19"/>
      <c r="DY32" s="25">
        <f t="shared" si="43"/>
        <v>266.7682712</v>
      </c>
      <c r="DZ32" s="19">
        <f t="shared" si="44"/>
        <v>266.7682712</v>
      </c>
      <c r="EA32" s="19">
        <v>7</v>
      </c>
      <c r="EC32" s="18"/>
      <c r="ED32" s="18">
        <f t="shared" si="45"/>
        <v>39343.31760839999</v>
      </c>
      <c r="EE32" s="18">
        <f t="shared" si="46"/>
        <v>39343.31760839999</v>
      </c>
      <c r="EF32" s="18">
        <v>1039</v>
      </c>
      <c r="EG32" s="37"/>
      <c r="EH32" s="18"/>
      <c r="EI32" s="18">
        <f t="shared" si="47"/>
        <v>1767.5449729999998</v>
      </c>
      <c r="EJ32" s="18">
        <f t="shared" si="48"/>
        <v>1767.5449729999998</v>
      </c>
      <c r="EK32" s="18">
        <v>46</v>
      </c>
      <c r="EL32" s="37"/>
      <c r="EM32" s="18"/>
      <c r="EN32" s="18">
        <f t="shared" si="49"/>
        <v>4136.8329527</v>
      </c>
      <c r="EO32" s="18">
        <f t="shared" si="50"/>
        <v>4136.8329527</v>
      </c>
      <c r="EP32" s="18">
        <v>110</v>
      </c>
      <c r="EQ32" s="37"/>
      <c r="ER32" s="18"/>
      <c r="ES32" s="18">
        <f t="shared" si="51"/>
        <v>299.2935999</v>
      </c>
      <c r="ET32" s="18">
        <f t="shared" si="52"/>
        <v>299.2935999</v>
      </c>
      <c r="EU32" s="18">
        <v>8</v>
      </c>
      <c r="EV32" s="37"/>
      <c r="EW32" s="18"/>
      <c r="EX32" s="18">
        <f t="shared" si="53"/>
        <v>6344.500629800001</v>
      </c>
      <c r="EY32" s="18">
        <f t="shared" si="54"/>
        <v>6344.500629800001</v>
      </c>
      <c r="EZ32" s="18">
        <v>168</v>
      </c>
      <c r="FA32" s="37"/>
      <c r="FB32" s="18"/>
      <c r="FC32" s="18">
        <f t="shared" si="55"/>
        <v>81.89465460000001</v>
      </c>
      <c r="FD32" s="18">
        <f t="shared" si="56"/>
        <v>81.89465460000001</v>
      </c>
      <c r="FE32" s="18">
        <v>3</v>
      </c>
      <c r="FF32" s="37"/>
      <c r="FG32" s="18"/>
      <c r="FH32" s="18">
        <f t="shared" si="57"/>
        <v>123.49659200000002</v>
      </c>
      <c r="FI32" s="18">
        <f t="shared" si="58"/>
        <v>123.49659200000002</v>
      </c>
      <c r="FJ32" s="18">
        <v>4</v>
      </c>
      <c r="FK32" s="37"/>
      <c r="FL32" s="18"/>
      <c r="FM32" s="18">
        <f t="shared" si="59"/>
        <v>5037.7913969</v>
      </c>
      <c r="FN32" s="18">
        <f t="shared" si="60"/>
        <v>5037.7913969</v>
      </c>
      <c r="FO32" s="18">
        <v>133</v>
      </c>
      <c r="FP32" s="37"/>
      <c r="FQ32" s="18"/>
      <c r="FR32" s="18">
        <f t="shared" si="61"/>
        <v>864.0951023</v>
      </c>
      <c r="FS32" s="18">
        <f t="shared" si="62"/>
        <v>864.0951023</v>
      </c>
      <c r="FT32" s="18">
        <v>22</v>
      </c>
      <c r="FU32" s="37"/>
      <c r="FV32" s="18"/>
      <c r="FW32" s="18">
        <f t="shared" si="63"/>
        <v>153.9408468</v>
      </c>
      <c r="FX32" s="18">
        <f t="shared" si="64"/>
        <v>153.9408468</v>
      </c>
      <c r="FY32" s="18">
        <v>4</v>
      </c>
      <c r="FZ32" s="37"/>
      <c r="GA32" s="18"/>
      <c r="GB32" s="18">
        <f t="shared" si="65"/>
        <v>1790.9839227000002</v>
      </c>
      <c r="GC32" s="18">
        <f t="shared" si="66"/>
        <v>1790.9839227000002</v>
      </c>
      <c r="GD32" s="18">
        <v>48</v>
      </c>
      <c r="GE32" s="37"/>
      <c r="GF32" s="18"/>
      <c r="GG32" s="18">
        <f t="shared" si="67"/>
        <v>866.3129604000001</v>
      </c>
      <c r="GH32" s="18">
        <f t="shared" si="68"/>
        <v>866.3129604000001</v>
      </c>
      <c r="GI32" s="18">
        <v>22</v>
      </c>
      <c r="GJ32" s="37"/>
      <c r="GK32" s="18"/>
      <c r="GL32" s="18">
        <f t="shared" si="69"/>
        <v>1238.3952952999998</v>
      </c>
      <c r="GM32" s="18">
        <f t="shared" si="70"/>
        <v>1238.3952952999998</v>
      </c>
      <c r="GN32" s="18">
        <v>32</v>
      </c>
      <c r="GO32" s="37"/>
      <c r="GP32" s="18"/>
      <c r="GQ32" s="18">
        <f t="shared" si="71"/>
        <v>2328.0573137</v>
      </c>
      <c r="GR32" s="18">
        <f t="shared" si="72"/>
        <v>2328.0573137</v>
      </c>
      <c r="GS32" s="18">
        <v>62</v>
      </c>
      <c r="GT32" s="37"/>
      <c r="GU32" s="18"/>
      <c r="GV32" s="18">
        <f t="shared" si="73"/>
        <v>1793.7586879</v>
      </c>
      <c r="GW32" s="18">
        <f t="shared" si="74"/>
        <v>1793.7586879</v>
      </c>
      <c r="GX32" s="18">
        <v>48</v>
      </c>
      <c r="GY32" s="37"/>
      <c r="GZ32" s="18"/>
      <c r="HA32" s="18">
        <f t="shared" si="75"/>
        <v>1.1138142</v>
      </c>
      <c r="HB32" s="18">
        <f t="shared" si="76"/>
        <v>1.1138142</v>
      </c>
      <c r="HC32" s="18"/>
      <c r="HD32" s="37"/>
      <c r="HE32" s="18"/>
      <c r="HF32" s="18">
        <f t="shared" si="77"/>
        <v>9.8289218</v>
      </c>
      <c r="HG32" s="18">
        <f t="shared" si="78"/>
        <v>9.8289218</v>
      </c>
      <c r="HH32" s="18"/>
      <c r="HI32" s="37"/>
      <c r="HJ32" s="18"/>
      <c r="HK32" s="18">
        <f t="shared" si="79"/>
        <v>114.72286259999998</v>
      </c>
      <c r="HL32" s="18">
        <f t="shared" si="80"/>
        <v>114.72286259999998</v>
      </c>
      <c r="HM32" s="18">
        <v>3</v>
      </c>
      <c r="HN32" s="37"/>
      <c r="HO32" s="18"/>
      <c r="HP32" s="18">
        <f t="shared" si="81"/>
        <v>497.4352839</v>
      </c>
      <c r="HQ32" s="18">
        <f t="shared" si="82"/>
        <v>497.4352839</v>
      </c>
      <c r="HR32" s="18">
        <v>14</v>
      </c>
      <c r="HS32" s="37"/>
      <c r="HT32" s="18"/>
      <c r="HU32" s="18">
        <f t="shared" si="83"/>
        <v>131.0294933</v>
      </c>
      <c r="HV32" s="18">
        <f t="shared" si="84"/>
        <v>131.0294933</v>
      </c>
      <c r="HW32" s="18">
        <v>4</v>
      </c>
      <c r="HX32" s="37"/>
      <c r="HY32" s="18"/>
      <c r="HZ32" s="18">
        <f t="shared" si="85"/>
        <v>2764.4966147</v>
      </c>
      <c r="IA32" s="18">
        <f t="shared" si="86"/>
        <v>2764.4966147</v>
      </c>
      <c r="IB32" s="18">
        <v>73</v>
      </c>
      <c r="IC32" s="37"/>
      <c r="ID32" s="18"/>
      <c r="IE32" s="18">
        <f t="shared" si="87"/>
        <v>17417.337944600004</v>
      </c>
      <c r="IF32" s="18">
        <f t="shared" si="88"/>
        <v>17417.337944600004</v>
      </c>
      <c r="IG32" s="18">
        <v>459</v>
      </c>
      <c r="IH32" s="37"/>
      <c r="II32" s="18"/>
      <c r="IJ32" s="18">
        <f t="shared" si="89"/>
        <v>728.2390808000001</v>
      </c>
      <c r="IK32" s="18">
        <f t="shared" si="90"/>
        <v>728.2390808000001</v>
      </c>
      <c r="IL32" s="18">
        <v>20</v>
      </c>
      <c r="IM32" s="37"/>
      <c r="IN32" s="25"/>
      <c r="IO32" s="37"/>
      <c r="IP32" s="37"/>
      <c r="IQ32" s="37"/>
      <c r="IR32" s="37"/>
      <c r="IS32" s="37"/>
      <c r="IT32" s="37"/>
      <c r="IU32" s="37"/>
      <c r="IV32" s="37"/>
    </row>
    <row r="33" spans="1:256" s="39" customFormat="1" ht="12.75">
      <c r="A33" s="38">
        <v>44287</v>
      </c>
      <c r="C33" s="25">
        <v>2065000</v>
      </c>
      <c r="D33" s="25">
        <v>97703</v>
      </c>
      <c r="E33" s="19">
        <f t="shared" si="0"/>
        <v>2162703</v>
      </c>
      <c r="F33" s="19">
        <f t="shared" si="91"/>
        <v>2573</v>
      </c>
      <c r="G33" s="37"/>
      <c r="H33" s="25"/>
      <c r="I33" s="25"/>
      <c r="J33" s="19"/>
      <c r="K33" s="19"/>
      <c r="L33" s="37"/>
      <c r="M33" s="25"/>
      <c r="N33" s="25"/>
      <c r="O33" s="19">
        <f t="shared" si="1"/>
        <v>0</v>
      </c>
      <c r="P33" s="19"/>
      <c r="Q33" s="37"/>
      <c r="R33" s="25"/>
      <c r="S33" s="25"/>
      <c r="T33" s="19">
        <f t="shared" si="2"/>
        <v>0</v>
      </c>
      <c r="U33" s="19"/>
      <c r="V33" s="37"/>
      <c r="W33" s="25">
        <v>2065000</v>
      </c>
      <c r="X33" s="25">
        <v>97703</v>
      </c>
      <c r="Y33" s="19">
        <f t="shared" si="3"/>
        <v>2162703</v>
      </c>
      <c r="Z33" s="19">
        <f t="shared" si="92"/>
        <v>2573</v>
      </c>
      <c r="AA33" s="19"/>
      <c r="AB33" s="19">
        <f>AL33+AQ33+AV33+BA33+BF33+BK33+BP33+BU33+BZ33+CE33+CJ33+CO33+CT33+CY33+DD33+DI33+DN33+DS33+DX33-1</f>
        <v>208576.80300000004</v>
      </c>
      <c r="AC33" s="19">
        <f t="shared" si="4"/>
        <v>9868.608758600001</v>
      </c>
      <c r="AD33" s="19">
        <f t="shared" si="5"/>
        <v>218445.41175860004</v>
      </c>
      <c r="AE33" s="19">
        <f t="shared" si="93"/>
        <v>252</v>
      </c>
      <c r="AF33" s="19"/>
      <c r="AG33" s="18">
        <f>EC33+EH33+EM33+ER33+EW33+FB33+FG33+FL33+FQ33+FV33+GA33+GF33+GK33+GP33+GU33+GZ33+HE33+HJ33+HO33+HT33+HY33+ID33+II33+IN33</f>
        <v>1856422.8164999997</v>
      </c>
      <c r="AH33" s="18">
        <f t="shared" si="6"/>
        <v>87834.42055229998</v>
      </c>
      <c r="AI33" s="18">
        <f t="shared" si="7"/>
        <v>1944257.2370522998</v>
      </c>
      <c r="AJ33" s="18">
        <f t="shared" si="94"/>
        <v>2321</v>
      </c>
      <c r="AK33" s="18"/>
      <c r="AL33" s="19">
        <f>AM$6*W33</f>
        <v>22545.670000000002</v>
      </c>
      <c r="AM33" s="25">
        <f t="shared" si="8"/>
        <v>1066.721354</v>
      </c>
      <c r="AN33" s="19">
        <f t="shared" si="9"/>
        <v>23612.391354000003</v>
      </c>
      <c r="AO33" s="19">
        <v>29</v>
      </c>
      <c r="AP33" s="19"/>
      <c r="AQ33" s="19">
        <f>W33*AR$6</f>
        <v>46951.2855</v>
      </c>
      <c r="AR33" s="25">
        <f t="shared" si="10"/>
        <v>2221.4438001</v>
      </c>
      <c r="AS33" s="19">
        <f t="shared" si="11"/>
        <v>49172.7293001</v>
      </c>
      <c r="AT33" s="19">
        <v>58</v>
      </c>
      <c r="AU33" s="19"/>
      <c r="AV33" s="19">
        <f>AW$6*W33</f>
        <v>2791.467</v>
      </c>
      <c r="AW33" s="25">
        <f t="shared" si="12"/>
        <v>132.0749154</v>
      </c>
      <c r="AX33" s="19">
        <f t="shared" si="13"/>
        <v>2923.5419154</v>
      </c>
      <c r="AY33" s="19">
        <v>3</v>
      </c>
      <c r="AZ33" s="19"/>
      <c r="BA33" s="19">
        <f>+BB$6*W33</f>
        <v>474.95</v>
      </c>
      <c r="BB33" s="25">
        <f t="shared" si="14"/>
        <v>22.471690000000002</v>
      </c>
      <c r="BC33" s="19">
        <f t="shared" si="15"/>
        <v>497.42169</v>
      </c>
      <c r="BD33" s="19"/>
      <c r="BE33" s="19"/>
      <c r="BF33" s="19">
        <f>BG$6*W33</f>
        <v>94258.99</v>
      </c>
      <c r="BG33" s="25">
        <f t="shared" si="16"/>
        <v>4459.751138</v>
      </c>
      <c r="BH33" s="19">
        <f t="shared" si="17"/>
        <v>98718.74113800001</v>
      </c>
      <c r="BI33" s="19">
        <v>117</v>
      </c>
      <c r="BJ33" s="19"/>
      <c r="BK33" s="19">
        <f>BL$6*W33</f>
        <v>1113.6545</v>
      </c>
      <c r="BL33" s="25">
        <f t="shared" si="18"/>
        <v>52.6912279</v>
      </c>
      <c r="BM33" s="19">
        <f t="shared" si="19"/>
        <v>1166.3457279000002</v>
      </c>
      <c r="BN33" s="19"/>
      <c r="BO33" s="19"/>
      <c r="BP33" s="19">
        <f>+BQ$6*W33</f>
        <v>3813.8485</v>
      </c>
      <c r="BQ33" s="25">
        <f t="shared" si="20"/>
        <v>180.4476707</v>
      </c>
      <c r="BR33" s="19">
        <f t="shared" si="21"/>
        <v>3994.2961707</v>
      </c>
      <c r="BS33" s="19">
        <v>4</v>
      </c>
      <c r="BT33" s="19"/>
      <c r="BU33" s="19">
        <f>BV$6*W33</f>
        <v>159.2115</v>
      </c>
      <c r="BV33" s="25">
        <f t="shared" si="22"/>
        <v>7.532901300000001</v>
      </c>
      <c r="BW33" s="19">
        <f t="shared" si="23"/>
        <v>166.7444013</v>
      </c>
      <c r="BX33" s="19"/>
      <c r="BZ33" s="19">
        <f>CA$6*W33</f>
        <v>9417.8455</v>
      </c>
      <c r="CA33" s="25">
        <f t="shared" si="24"/>
        <v>445.5940721</v>
      </c>
      <c r="CB33" s="19">
        <f t="shared" si="25"/>
        <v>9863.4395721</v>
      </c>
      <c r="CC33" s="19">
        <v>11</v>
      </c>
      <c r="CE33" s="19">
        <f>CF$6*W33</f>
        <v>10.9445</v>
      </c>
      <c r="CF33" s="25">
        <f t="shared" si="26"/>
        <v>0.5178259000000001</v>
      </c>
      <c r="CG33" s="19">
        <f t="shared" si="95"/>
        <v>11.4623259</v>
      </c>
      <c r="CH33" s="19"/>
      <c r="CJ33" s="19">
        <f>CK$6*W33</f>
        <v>3104.1079999999997</v>
      </c>
      <c r="CK33" s="25">
        <f t="shared" si="27"/>
        <v>146.86714959999998</v>
      </c>
      <c r="CL33" s="19">
        <f t="shared" si="28"/>
        <v>3250.9751496</v>
      </c>
      <c r="CM33" s="19">
        <v>3</v>
      </c>
      <c r="CO33" s="19">
        <f>CP$6*W33</f>
        <v>346.094</v>
      </c>
      <c r="CP33" s="25">
        <f t="shared" si="29"/>
        <v>16.3750228</v>
      </c>
      <c r="CQ33" s="19">
        <f t="shared" si="30"/>
        <v>362.4690228</v>
      </c>
      <c r="CR33" s="19"/>
      <c r="CT33" s="19">
        <f>CU$6*W33</f>
        <v>623.4235</v>
      </c>
      <c r="CU33" s="25">
        <f t="shared" si="31"/>
        <v>29.496535700000003</v>
      </c>
      <c r="CV33" s="19">
        <f t="shared" si="32"/>
        <v>652.9200357</v>
      </c>
      <c r="CW33" s="19"/>
      <c r="CY33" s="19">
        <f>CZ$6*W33</f>
        <v>623.0105</v>
      </c>
      <c r="CZ33" s="25">
        <f t="shared" si="33"/>
        <v>29.4769951</v>
      </c>
      <c r="DA33" s="19">
        <f t="shared" si="34"/>
        <v>652.4874950999999</v>
      </c>
      <c r="DB33" s="19"/>
      <c r="DD33" s="19">
        <f>DE$6*W33</f>
        <v>3076.85</v>
      </c>
      <c r="DE33" s="25">
        <f t="shared" si="35"/>
        <v>145.57747</v>
      </c>
      <c r="DF33" s="19">
        <f t="shared" si="36"/>
        <v>3222.42747</v>
      </c>
      <c r="DG33" s="19">
        <v>3</v>
      </c>
      <c r="DI33" s="19">
        <f>DJ$6*W33</f>
        <v>5802.237</v>
      </c>
      <c r="DJ33" s="25">
        <f t="shared" si="37"/>
        <v>274.5258894</v>
      </c>
      <c r="DK33" s="19">
        <f t="shared" si="38"/>
        <v>6076.7628894</v>
      </c>
      <c r="DL33" s="19">
        <v>8</v>
      </c>
      <c r="DN33" s="19">
        <f>DO$6*W33</f>
        <v>3090.4790000000003</v>
      </c>
      <c r="DO33" s="25">
        <f t="shared" si="39"/>
        <v>146.2223098</v>
      </c>
      <c r="DP33" s="19">
        <f t="shared" si="40"/>
        <v>3236.7013098</v>
      </c>
      <c r="DQ33" s="19">
        <v>3</v>
      </c>
      <c r="DS33" s="19">
        <f>DT$6*W33</f>
        <v>4735.458</v>
      </c>
      <c r="DT33" s="25">
        <f t="shared" si="41"/>
        <v>224.0525196</v>
      </c>
      <c r="DU33" s="19">
        <f t="shared" si="42"/>
        <v>4959.5105195999995</v>
      </c>
      <c r="DV33" s="19">
        <v>6</v>
      </c>
      <c r="DX33" s="19">
        <f>DY$6*W33</f>
        <v>5638.276</v>
      </c>
      <c r="DY33" s="25">
        <f t="shared" si="43"/>
        <v>266.7682712</v>
      </c>
      <c r="DZ33" s="19">
        <f t="shared" si="44"/>
        <v>5905.0442711999995</v>
      </c>
      <c r="EA33" s="19">
        <v>7</v>
      </c>
      <c r="EC33" s="18">
        <f t="shared" si="96"/>
        <v>831539.9819999998</v>
      </c>
      <c r="ED33" s="18">
        <f t="shared" si="45"/>
        <v>39343.31760839999</v>
      </c>
      <c r="EE33" s="18">
        <f t="shared" si="46"/>
        <v>870883.2996083999</v>
      </c>
      <c r="EF33" s="18">
        <v>1039</v>
      </c>
      <c r="EG33" s="37"/>
      <c r="EH33" s="18">
        <f t="shared" si="97"/>
        <v>37357.915</v>
      </c>
      <c r="EI33" s="18">
        <f t="shared" si="47"/>
        <v>1767.5449729999998</v>
      </c>
      <c r="EJ33" s="18">
        <f t="shared" si="48"/>
        <v>39125.459973</v>
      </c>
      <c r="EK33" s="18">
        <v>46</v>
      </c>
      <c r="EL33" s="37"/>
      <c r="EM33" s="18">
        <f t="shared" si="98"/>
        <v>87433.9585</v>
      </c>
      <c r="EN33" s="18">
        <f t="shared" si="49"/>
        <v>4136.8329527</v>
      </c>
      <c r="EO33" s="18">
        <f t="shared" si="50"/>
        <v>91570.7914527</v>
      </c>
      <c r="EP33" s="18">
        <v>110</v>
      </c>
      <c r="EQ33" s="37"/>
      <c r="ER33" s="18">
        <f t="shared" si="99"/>
        <v>6325.714499999999</v>
      </c>
      <c r="ES33" s="18">
        <f t="shared" si="51"/>
        <v>299.2935999</v>
      </c>
      <c r="ET33" s="18">
        <f t="shared" si="52"/>
        <v>6625.008099899999</v>
      </c>
      <c r="EU33" s="18">
        <v>7</v>
      </c>
      <c r="EV33" s="37"/>
      <c r="EW33" s="18">
        <f t="shared" si="100"/>
        <v>134094.079</v>
      </c>
      <c r="EX33" s="18">
        <f t="shared" si="53"/>
        <v>6344.500629800001</v>
      </c>
      <c r="EY33" s="18">
        <f t="shared" si="54"/>
        <v>140438.5796298</v>
      </c>
      <c r="EZ33" s="18">
        <v>168</v>
      </c>
      <c r="FA33" s="37"/>
      <c r="FB33" s="18">
        <f t="shared" si="101"/>
        <v>1730.8830000000003</v>
      </c>
      <c r="FC33" s="18">
        <f t="shared" si="55"/>
        <v>81.89465460000001</v>
      </c>
      <c r="FD33" s="18">
        <f t="shared" si="56"/>
        <v>1812.7776546000002</v>
      </c>
      <c r="FE33" s="18">
        <v>3</v>
      </c>
      <c r="FF33" s="37"/>
      <c r="FG33" s="18">
        <f t="shared" si="102"/>
        <v>2610.1600000000003</v>
      </c>
      <c r="FH33" s="18">
        <f t="shared" si="57"/>
        <v>123.49659200000002</v>
      </c>
      <c r="FI33" s="18">
        <f t="shared" si="58"/>
        <v>2733.6565920000003</v>
      </c>
      <c r="FJ33" s="18">
        <v>4</v>
      </c>
      <c r="FK33" s="37"/>
      <c r="FL33" s="18">
        <f t="shared" si="103"/>
        <v>106476.1495</v>
      </c>
      <c r="FM33" s="18">
        <f t="shared" si="59"/>
        <v>5037.7913969</v>
      </c>
      <c r="FN33" s="18">
        <f t="shared" si="60"/>
        <v>111513.94089689999</v>
      </c>
      <c r="FO33" s="18">
        <v>133</v>
      </c>
      <c r="FP33" s="37"/>
      <c r="FQ33" s="18">
        <f t="shared" si="104"/>
        <v>18263.0665</v>
      </c>
      <c r="FR33" s="18">
        <f t="shared" si="61"/>
        <v>864.0951023</v>
      </c>
      <c r="FS33" s="18">
        <f t="shared" si="62"/>
        <v>19127.161602300002</v>
      </c>
      <c r="FT33" s="18">
        <v>22</v>
      </c>
      <c r="FU33" s="37"/>
      <c r="FV33" s="18">
        <f t="shared" si="105"/>
        <v>3253.614</v>
      </c>
      <c r="FW33" s="18">
        <f t="shared" si="63"/>
        <v>153.9408468</v>
      </c>
      <c r="FX33" s="18">
        <f t="shared" si="64"/>
        <v>3407.5548468</v>
      </c>
      <c r="FY33" s="18">
        <v>4</v>
      </c>
      <c r="FZ33" s="37"/>
      <c r="GA33" s="18">
        <f t="shared" si="106"/>
        <v>37853.3085</v>
      </c>
      <c r="GB33" s="18">
        <f t="shared" si="65"/>
        <v>1790.9839227000002</v>
      </c>
      <c r="GC33" s="18">
        <f t="shared" si="66"/>
        <v>39644.2924227</v>
      </c>
      <c r="GD33" s="18">
        <v>48</v>
      </c>
      <c r="GE33" s="37"/>
      <c r="GF33" s="18">
        <f t="shared" si="107"/>
        <v>18309.942</v>
      </c>
      <c r="GG33" s="18">
        <f t="shared" si="67"/>
        <v>866.3129604000001</v>
      </c>
      <c r="GH33" s="18">
        <f t="shared" si="68"/>
        <v>19176.254960399998</v>
      </c>
      <c r="GI33" s="18">
        <v>22</v>
      </c>
      <c r="GJ33" s="37"/>
      <c r="GK33" s="18">
        <f t="shared" si="108"/>
        <v>26174.0815</v>
      </c>
      <c r="GL33" s="18">
        <f t="shared" si="69"/>
        <v>1238.3952952999998</v>
      </c>
      <c r="GM33" s="18">
        <f t="shared" si="70"/>
        <v>27412.4767953</v>
      </c>
      <c r="GN33" s="18">
        <v>32</v>
      </c>
      <c r="GO33" s="37"/>
      <c r="GP33" s="18">
        <f t="shared" si="109"/>
        <v>49204.6135</v>
      </c>
      <c r="GQ33" s="18">
        <f t="shared" si="71"/>
        <v>2328.0573137</v>
      </c>
      <c r="GR33" s="18">
        <f t="shared" si="72"/>
        <v>51532.6708137</v>
      </c>
      <c r="GS33" s="18">
        <v>62</v>
      </c>
      <c r="GT33" s="37"/>
      <c r="GU33" s="18">
        <f t="shared" si="110"/>
        <v>37911.9545</v>
      </c>
      <c r="GV33" s="18">
        <f t="shared" si="73"/>
        <v>1793.7586879</v>
      </c>
      <c r="GW33" s="18">
        <f t="shared" si="74"/>
        <v>39705.7131879</v>
      </c>
      <c r="GX33" s="18">
        <v>48</v>
      </c>
      <c r="GY33" s="37"/>
      <c r="GZ33" s="18">
        <f t="shared" si="111"/>
        <v>23.541</v>
      </c>
      <c r="HA33" s="18">
        <f t="shared" si="75"/>
        <v>1.1138142</v>
      </c>
      <c r="HB33" s="18">
        <f t="shared" si="76"/>
        <v>24.6548142</v>
      </c>
      <c r="HC33" s="18"/>
      <c r="HD33" s="37"/>
      <c r="HE33" s="18">
        <f t="shared" si="112"/>
        <v>207.73899999999998</v>
      </c>
      <c r="HF33" s="18">
        <f t="shared" si="77"/>
        <v>9.8289218</v>
      </c>
      <c r="HG33" s="18">
        <f t="shared" si="78"/>
        <v>217.56792179999997</v>
      </c>
      <c r="HH33" s="18"/>
      <c r="HI33" s="37"/>
      <c r="HJ33" s="18">
        <f t="shared" si="113"/>
        <v>2424.723</v>
      </c>
      <c r="HK33" s="18">
        <f t="shared" si="79"/>
        <v>114.72286259999998</v>
      </c>
      <c r="HL33" s="18">
        <f t="shared" si="80"/>
        <v>2539.4458626</v>
      </c>
      <c r="HM33" s="18">
        <v>3</v>
      </c>
      <c r="HN33" s="37"/>
      <c r="HO33" s="18">
        <f t="shared" si="114"/>
        <v>10513.5345</v>
      </c>
      <c r="HP33" s="18">
        <f t="shared" si="81"/>
        <v>497.4352839</v>
      </c>
      <c r="HQ33" s="18">
        <f t="shared" si="82"/>
        <v>11010.9697839</v>
      </c>
      <c r="HR33" s="18">
        <v>14</v>
      </c>
      <c r="HS33" s="37"/>
      <c r="HT33" s="18">
        <f t="shared" si="115"/>
        <v>2769.3715</v>
      </c>
      <c r="HU33" s="18">
        <f t="shared" si="83"/>
        <v>131.0294933</v>
      </c>
      <c r="HV33" s="18">
        <f t="shared" si="84"/>
        <v>2900.4009933</v>
      </c>
      <c r="HW33" s="18">
        <v>4</v>
      </c>
      <c r="HX33" s="37"/>
      <c r="HY33" s="18">
        <f t="shared" si="116"/>
        <v>58428.968499999995</v>
      </c>
      <c r="HZ33" s="18">
        <f t="shared" si="85"/>
        <v>2764.4966147</v>
      </c>
      <c r="IA33" s="18">
        <f t="shared" si="86"/>
        <v>61193.4651147</v>
      </c>
      <c r="IB33" s="18">
        <v>73</v>
      </c>
      <c r="IC33" s="37"/>
      <c r="ID33" s="18">
        <f t="shared" si="117"/>
        <v>368123.83300000004</v>
      </c>
      <c r="IE33" s="18">
        <f t="shared" si="87"/>
        <v>17417.337944600004</v>
      </c>
      <c r="IF33" s="18">
        <f t="shared" si="88"/>
        <v>385541.1709446</v>
      </c>
      <c r="IG33" s="18">
        <v>459</v>
      </c>
      <c r="IH33" s="37"/>
      <c r="II33" s="18">
        <f t="shared" si="118"/>
        <v>15391.684000000001</v>
      </c>
      <c r="IJ33" s="18">
        <f t="shared" si="89"/>
        <v>728.2390808000001</v>
      </c>
      <c r="IK33" s="18">
        <f t="shared" si="90"/>
        <v>16119.923080800001</v>
      </c>
      <c r="IL33" s="18">
        <v>20</v>
      </c>
      <c r="IM33" s="37"/>
      <c r="IN33" s="25"/>
      <c r="IO33" s="37"/>
      <c r="IP33" s="37"/>
      <c r="IQ33" s="37"/>
      <c r="IR33" s="37"/>
      <c r="IS33" s="37"/>
      <c r="IT33" s="37"/>
      <c r="IU33" s="37"/>
      <c r="IV33" s="37"/>
    </row>
    <row r="34" spans="1:256" s="39" customFormat="1" ht="12.75">
      <c r="A34" s="38">
        <v>44470</v>
      </c>
      <c r="C34" s="25"/>
      <c r="D34" s="25">
        <v>49950</v>
      </c>
      <c r="E34" s="19">
        <f t="shared" si="0"/>
        <v>49950</v>
      </c>
      <c r="F34" s="19">
        <f t="shared" si="91"/>
        <v>2573</v>
      </c>
      <c r="G34" s="37"/>
      <c r="H34" s="25"/>
      <c r="I34" s="25"/>
      <c r="J34" s="19"/>
      <c r="K34" s="19"/>
      <c r="L34" s="37"/>
      <c r="M34" s="25"/>
      <c r="N34" s="25"/>
      <c r="O34" s="19">
        <f t="shared" si="1"/>
        <v>0</v>
      </c>
      <c r="P34" s="19"/>
      <c r="Q34" s="37"/>
      <c r="R34" s="25"/>
      <c r="S34" s="25"/>
      <c r="T34" s="19">
        <f t="shared" si="2"/>
        <v>0</v>
      </c>
      <c r="U34" s="19"/>
      <c r="V34" s="37"/>
      <c r="W34" s="25"/>
      <c r="X34" s="25">
        <v>49950</v>
      </c>
      <c r="Y34" s="19">
        <f t="shared" si="3"/>
        <v>49950</v>
      </c>
      <c r="Z34" s="19">
        <f t="shared" si="92"/>
        <v>2573</v>
      </c>
      <c r="AA34" s="19"/>
      <c r="AB34" s="19"/>
      <c r="AC34" s="19">
        <f t="shared" si="4"/>
        <v>5045.25969</v>
      </c>
      <c r="AD34" s="19">
        <f t="shared" si="5"/>
        <v>5045.25969</v>
      </c>
      <c r="AE34" s="19">
        <f t="shared" si="93"/>
        <v>251</v>
      </c>
      <c r="AF34" s="19"/>
      <c r="AG34" s="18"/>
      <c r="AH34" s="18">
        <f t="shared" si="6"/>
        <v>44904.75529500001</v>
      </c>
      <c r="AI34" s="18">
        <f t="shared" si="7"/>
        <v>44904.75529500001</v>
      </c>
      <c r="AJ34" s="18">
        <f t="shared" si="94"/>
        <v>2322</v>
      </c>
      <c r="AK34" s="18"/>
      <c r="AL34" s="19"/>
      <c r="AM34" s="25">
        <f t="shared" si="8"/>
        <v>545.3541</v>
      </c>
      <c r="AN34" s="19">
        <f t="shared" si="9"/>
        <v>545.3541</v>
      </c>
      <c r="AO34" s="19">
        <v>29</v>
      </c>
      <c r="AP34" s="19"/>
      <c r="AQ34" s="19"/>
      <c r="AR34" s="25">
        <f t="shared" si="10"/>
        <v>1135.698165</v>
      </c>
      <c r="AS34" s="19">
        <f t="shared" si="11"/>
        <v>1135.698165</v>
      </c>
      <c r="AT34" s="19">
        <v>58</v>
      </c>
      <c r="AU34" s="19"/>
      <c r="AV34" s="19"/>
      <c r="AW34" s="25">
        <f t="shared" si="12"/>
        <v>67.52241</v>
      </c>
      <c r="AX34" s="19">
        <f t="shared" si="13"/>
        <v>67.52241</v>
      </c>
      <c r="AY34" s="19">
        <v>3</v>
      </c>
      <c r="AZ34" s="19"/>
      <c r="BA34" s="19"/>
      <c r="BB34" s="25">
        <f t="shared" si="14"/>
        <v>11.4885</v>
      </c>
      <c r="BC34" s="19">
        <f t="shared" si="15"/>
        <v>11.4885</v>
      </c>
      <c r="BD34" s="19"/>
      <c r="BE34" s="19"/>
      <c r="BF34" s="19"/>
      <c r="BG34" s="25">
        <f t="shared" si="16"/>
        <v>2280.0177</v>
      </c>
      <c r="BH34" s="19">
        <f t="shared" si="17"/>
        <v>2280.0177</v>
      </c>
      <c r="BI34" s="19">
        <v>117</v>
      </c>
      <c r="BJ34" s="19"/>
      <c r="BK34" s="19"/>
      <c r="BL34" s="25">
        <f t="shared" si="18"/>
        <v>26.938035000000003</v>
      </c>
      <c r="BM34" s="19">
        <f t="shared" si="19"/>
        <v>26.938035000000003</v>
      </c>
      <c r="BN34" s="19"/>
      <c r="BO34" s="19"/>
      <c r="BP34" s="19"/>
      <c r="BQ34" s="25">
        <f t="shared" si="20"/>
        <v>92.252655</v>
      </c>
      <c r="BR34" s="19">
        <f t="shared" si="21"/>
        <v>92.252655</v>
      </c>
      <c r="BS34" s="19">
        <v>4</v>
      </c>
      <c r="BT34" s="19"/>
      <c r="BU34" s="19"/>
      <c r="BV34" s="25">
        <f t="shared" si="22"/>
        <v>3.8511450000000003</v>
      </c>
      <c r="BW34" s="19">
        <f t="shared" si="23"/>
        <v>3.8511450000000003</v>
      </c>
      <c r="BX34" s="19"/>
      <c r="BZ34" s="19"/>
      <c r="CA34" s="25">
        <f t="shared" si="24"/>
        <v>227.806965</v>
      </c>
      <c r="CB34" s="19">
        <f t="shared" si="25"/>
        <v>227.806965</v>
      </c>
      <c r="CC34" s="19">
        <v>11</v>
      </c>
      <c r="CE34" s="19"/>
      <c r="CF34" s="25">
        <f t="shared" si="26"/>
        <v>0.264735</v>
      </c>
      <c r="CG34" s="19">
        <f t="shared" si="95"/>
        <v>0.264735</v>
      </c>
      <c r="CH34" s="19"/>
      <c r="CJ34" s="19"/>
      <c r="CK34" s="25">
        <f t="shared" si="27"/>
        <v>75.08484</v>
      </c>
      <c r="CL34" s="19">
        <f t="shared" si="28"/>
        <v>75.08484</v>
      </c>
      <c r="CM34" s="19">
        <v>3</v>
      </c>
      <c r="CO34" s="19"/>
      <c r="CP34" s="25">
        <f t="shared" si="29"/>
        <v>8.37162</v>
      </c>
      <c r="CQ34" s="19">
        <f t="shared" si="30"/>
        <v>8.37162</v>
      </c>
      <c r="CR34" s="19"/>
      <c r="CT34" s="19"/>
      <c r="CU34" s="25">
        <f t="shared" si="31"/>
        <v>15.079905</v>
      </c>
      <c r="CV34" s="19">
        <f t="shared" si="32"/>
        <v>15.079905</v>
      </c>
      <c r="CW34" s="19"/>
      <c r="CY34" s="19"/>
      <c r="CZ34" s="25">
        <f t="shared" si="33"/>
        <v>15.069915</v>
      </c>
      <c r="DA34" s="19">
        <f t="shared" si="34"/>
        <v>15.069915</v>
      </c>
      <c r="DB34" s="19"/>
      <c r="DD34" s="19"/>
      <c r="DE34" s="25">
        <f t="shared" si="35"/>
        <v>74.4255</v>
      </c>
      <c r="DF34" s="19">
        <f t="shared" si="36"/>
        <v>74.4255</v>
      </c>
      <c r="DG34" s="19">
        <v>3</v>
      </c>
      <c r="DI34" s="19"/>
      <c r="DJ34" s="25">
        <f t="shared" si="37"/>
        <v>140.34950999999998</v>
      </c>
      <c r="DK34" s="19">
        <f t="shared" si="38"/>
        <v>140.34950999999998</v>
      </c>
      <c r="DL34" s="19">
        <v>8</v>
      </c>
      <c r="DN34" s="19"/>
      <c r="DO34" s="25">
        <f t="shared" si="39"/>
        <v>74.75517</v>
      </c>
      <c r="DP34" s="19">
        <f t="shared" si="40"/>
        <v>74.75517</v>
      </c>
      <c r="DQ34" s="19">
        <v>3</v>
      </c>
      <c r="DS34" s="19"/>
      <c r="DT34" s="25">
        <f t="shared" si="41"/>
        <v>114.54534</v>
      </c>
      <c r="DU34" s="19">
        <f t="shared" si="42"/>
        <v>114.54534</v>
      </c>
      <c r="DV34" s="19">
        <v>5</v>
      </c>
      <c r="DX34" s="19"/>
      <c r="DY34" s="25">
        <f t="shared" si="43"/>
        <v>136.38348</v>
      </c>
      <c r="DZ34" s="19">
        <f t="shared" si="44"/>
        <v>136.38348</v>
      </c>
      <c r="EA34" s="19">
        <v>7</v>
      </c>
      <c r="EC34" s="18"/>
      <c r="ED34" s="18">
        <f t="shared" si="45"/>
        <v>20114.005859999997</v>
      </c>
      <c r="EE34" s="18">
        <f t="shared" si="46"/>
        <v>20114.005859999997</v>
      </c>
      <c r="EF34" s="18">
        <v>1039</v>
      </c>
      <c r="EG34" s="37"/>
      <c r="EH34" s="18"/>
      <c r="EI34" s="18">
        <f t="shared" si="47"/>
        <v>903.64545</v>
      </c>
      <c r="EJ34" s="18">
        <f t="shared" si="48"/>
        <v>903.64545</v>
      </c>
      <c r="EK34" s="18">
        <v>46</v>
      </c>
      <c r="EL34" s="37"/>
      <c r="EM34" s="18"/>
      <c r="EN34" s="18">
        <f t="shared" si="49"/>
        <v>2114.927955</v>
      </c>
      <c r="EO34" s="18">
        <f t="shared" si="50"/>
        <v>2114.927955</v>
      </c>
      <c r="EP34" s="18">
        <v>110</v>
      </c>
      <c r="EQ34" s="37"/>
      <c r="ER34" s="18"/>
      <c r="ES34" s="18">
        <f t="shared" si="51"/>
        <v>153.011835</v>
      </c>
      <c r="ET34" s="18">
        <f t="shared" si="52"/>
        <v>153.011835</v>
      </c>
      <c r="EU34" s="18">
        <v>7</v>
      </c>
      <c r="EV34" s="37"/>
      <c r="EW34" s="18"/>
      <c r="EX34" s="18">
        <f t="shared" si="53"/>
        <v>3243.5831700000003</v>
      </c>
      <c r="EY34" s="18">
        <f t="shared" si="54"/>
        <v>3243.5831700000003</v>
      </c>
      <c r="EZ34" s="18">
        <v>168</v>
      </c>
      <c r="FA34" s="37"/>
      <c r="FB34" s="18"/>
      <c r="FC34" s="18">
        <f t="shared" si="55"/>
        <v>41.86809</v>
      </c>
      <c r="FD34" s="18">
        <f t="shared" si="56"/>
        <v>41.86809</v>
      </c>
      <c r="FE34" s="18">
        <v>3</v>
      </c>
      <c r="FF34" s="37"/>
      <c r="FG34" s="18"/>
      <c r="FH34" s="18">
        <f t="shared" si="57"/>
        <v>63.1368</v>
      </c>
      <c r="FI34" s="18">
        <f t="shared" si="58"/>
        <v>63.1368</v>
      </c>
      <c r="FJ34" s="18">
        <v>4</v>
      </c>
      <c r="FK34" s="37"/>
      <c r="FL34" s="18"/>
      <c r="FM34" s="18">
        <f t="shared" si="59"/>
        <v>2575.536885</v>
      </c>
      <c r="FN34" s="18">
        <f t="shared" si="60"/>
        <v>2575.536885</v>
      </c>
      <c r="FO34" s="18">
        <v>133</v>
      </c>
      <c r="FP34" s="37"/>
      <c r="FQ34" s="18"/>
      <c r="FR34" s="18">
        <f t="shared" si="61"/>
        <v>441.76279500000004</v>
      </c>
      <c r="FS34" s="18">
        <f t="shared" si="62"/>
        <v>441.76279500000004</v>
      </c>
      <c r="FT34" s="18">
        <v>22</v>
      </c>
      <c r="FU34" s="37"/>
      <c r="FV34" s="18"/>
      <c r="FW34" s="18">
        <f t="shared" si="63"/>
        <v>78.70122</v>
      </c>
      <c r="FX34" s="18">
        <f t="shared" si="64"/>
        <v>78.70122</v>
      </c>
      <c r="FY34" s="18">
        <v>5</v>
      </c>
      <c r="FZ34" s="37"/>
      <c r="GA34" s="18"/>
      <c r="GB34" s="18">
        <f t="shared" si="65"/>
        <v>915.6284550000001</v>
      </c>
      <c r="GC34" s="18">
        <f t="shared" si="66"/>
        <v>915.6284550000001</v>
      </c>
      <c r="GD34" s="18">
        <v>48</v>
      </c>
      <c r="GE34" s="37"/>
      <c r="GF34" s="18"/>
      <c r="GG34" s="18">
        <f t="shared" si="67"/>
        <v>442.89666000000005</v>
      </c>
      <c r="GH34" s="18">
        <f t="shared" si="68"/>
        <v>442.89666000000005</v>
      </c>
      <c r="GI34" s="18">
        <v>22</v>
      </c>
      <c r="GJ34" s="37"/>
      <c r="GK34" s="18"/>
      <c r="GL34" s="18">
        <f t="shared" si="69"/>
        <v>633.1212449999999</v>
      </c>
      <c r="GM34" s="18">
        <f t="shared" si="70"/>
        <v>633.1212449999999</v>
      </c>
      <c r="GN34" s="18">
        <v>32</v>
      </c>
      <c r="GO34" s="37"/>
      <c r="GP34" s="18"/>
      <c r="GQ34" s="18">
        <f t="shared" si="71"/>
        <v>1190.203605</v>
      </c>
      <c r="GR34" s="18">
        <f t="shared" si="72"/>
        <v>1190.203605</v>
      </c>
      <c r="GS34" s="18">
        <v>62</v>
      </c>
      <c r="GT34" s="37"/>
      <c r="GU34" s="18"/>
      <c r="GV34" s="18">
        <f t="shared" si="73"/>
        <v>917.047035</v>
      </c>
      <c r="GW34" s="18">
        <f t="shared" si="74"/>
        <v>917.047035</v>
      </c>
      <c r="GX34" s="18">
        <v>48</v>
      </c>
      <c r="GY34" s="37"/>
      <c r="GZ34" s="18"/>
      <c r="HA34" s="18">
        <f t="shared" si="75"/>
        <v>0.56943</v>
      </c>
      <c r="HB34" s="18">
        <f t="shared" si="76"/>
        <v>0.56943</v>
      </c>
      <c r="HC34" s="18"/>
      <c r="HD34" s="37"/>
      <c r="HE34" s="18"/>
      <c r="HF34" s="18">
        <f t="shared" si="77"/>
        <v>5.02497</v>
      </c>
      <c r="HG34" s="18">
        <f t="shared" si="78"/>
        <v>5.02497</v>
      </c>
      <c r="HH34" s="18"/>
      <c r="HI34" s="37"/>
      <c r="HJ34" s="18"/>
      <c r="HK34" s="18">
        <f t="shared" si="79"/>
        <v>58.651289999999996</v>
      </c>
      <c r="HL34" s="18">
        <f t="shared" si="80"/>
        <v>58.651289999999996</v>
      </c>
      <c r="HM34" s="18">
        <v>3</v>
      </c>
      <c r="HN34" s="37"/>
      <c r="HO34" s="18"/>
      <c r="HP34" s="18">
        <f t="shared" si="81"/>
        <v>254.31043499999998</v>
      </c>
      <c r="HQ34" s="18">
        <f t="shared" si="82"/>
        <v>254.31043499999998</v>
      </c>
      <c r="HR34" s="18">
        <v>14</v>
      </c>
      <c r="HS34" s="37"/>
      <c r="HT34" s="18"/>
      <c r="HU34" s="18">
        <f t="shared" si="83"/>
        <v>66.987945</v>
      </c>
      <c r="HV34" s="18">
        <f t="shared" si="84"/>
        <v>66.987945</v>
      </c>
      <c r="HW34" s="18">
        <v>4</v>
      </c>
      <c r="HX34" s="37"/>
      <c r="HY34" s="18"/>
      <c r="HZ34" s="18">
        <f t="shared" si="85"/>
        <v>1413.3302549999999</v>
      </c>
      <c r="IA34" s="18">
        <f t="shared" si="86"/>
        <v>1413.3302549999999</v>
      </c>
      <c r="IB34" s="18">
        <v>73</v>
      </c>
      <c r="IC34" s="37"/>
      <c r="ID34" s="18"/>
      <c r="IE34" s="18">
        <f t="shared" si="87"/>
        <v>8904.49659</v>
      </c>
      <c r="IF34" s="18">
        <f t="shared" si="88"/>
        <v>8904.49659</v>
      </c>
      <c r="IG34" s="18">
        <v>459</v>
      </c>
      <c r="IH34" s="37"/>
      <c r="II34" s="18"/>
      <c r="IJ34" s="18">
        <f t="shared" si="89"/>
        <v>372.30732000000006</v>
      </c>
      <c r="IK34" s="18">
        <f t="shared" si="90"/>
        <v>372.30732000000006</v>
      </c>
      <c r="IL34" s="18">
        <v>20</v>
      </c>
      <c r="IM34" s="37"/>
      <c r="IN34" s="25"/>
      <c r="IO34" s="37"/>
      <c r="IP34" s="37"/>
      <c r="IQ34" s="37"/>
      <c r="IR34" s="37"/>
      <c r="IS34" s="37"/>
      <c r="IT34" s="37"/>
      <c r="IU34" s="37"/>
      <c r="IV34" s="37"/>
    </row>
    <row r="35" spans="1:256" s="39" customFormat="1" ht="12.75">
      <c r="A35" s="38">
        <v>44652</v>
      </c>
      <c r="C35" s="25">
        <v>2160000</v>
      </c>
      <c r="D35" s="25">
        <v>49950</v>
      </c>
      <c r="E35" s="19">
        <f t="shared" si="0"/>
        <v>2209950</v>
      </c>
      <c r="F35" s="19">
        <f t="shared" si="91"/>
        <v>2573</v>
      </c>
      <c r="G35" s="37"/>
      <c r="H35" s="25"/>
      <c r="I35" s="25"/>
      <c r="J35" s="19"/>
      <c r="K35" s="19"/>
      <c r="L35" s="37"/>
      <c r="M35" s="25"/>
      <c r="N35" s="25"/>
      <c r="O35" s="19">
        <f t="shared" si="1"/>
        <v>0</v>
      </c>
      <c r="P35" s="19"/>
      <c r="Q35" s="37"/>
      <c r="R35" s="25"/>
      <c r="S35" s="25"/>
      <c r="T35" s="19">
        <f t="shared" si="2"/>
        <v>0</v>
      </c>
      <c r="U35" s="19"/>
      <c r="V35" s="37"/>
      <c r="W35" s="25">
        <v>2160000</v>
      </c>
      <c r="X35" s="25">
        <v>49950</v>
      </c>
      <c r="Y35" s="19">
        <f t="shared" si="3"/>
        <v>2209950</v>
      </c>
      <c r="Z35" s="19">
        <f t="shared" si="92"/>
        <v>2573</v>
      </c>
      <c r="AA35" s="19"/>
      <c r="AB35" s="19">
        <f>AL35+AQ35+AV35+BA35+BF35+BK35+BP35+BU35+BZ35+CE35+CJ35+CO35+CT35+CY35+DD35+DI35+DN35+DS35+DX35</f>
        <v>218173.392</v>
      </c>
      <c r="AC35" s="19">
        <f t="shared" si="4"/>
        <v>5045.25969</v>
      </c>
      <c r="AD35" s="19">
        <f t="shared" si="5"/>
        <v>223218.65169</v>
      </c>
      <c r="AE35" s="19">
        <f t="shared" si="93"/>
        <v>252</v>
      </c>
      <c r="AF35" s="19"/>
      <c r="AG35" s="18">
        <f>EC35+EH35+EM35+ER35+EW35+FB35+FG35+FL35+FQ35+FV35+GA35+GF35+GK35+GP35+GU35+GZ35+HE35+HJ35+HO35+HT35+HY35+ID35+II35+IN35</f>
        <v>1941827.2560000005</v>
      </c>
      <c r="AH35" s="18">
        <f t="shared" si="6"/>
        <v>44904.75529500001</v>
      </c>
      <c r="AI35" s="18">
        <f t="shared" si="7"/>
        <v>1986732.0112950006</v>
      </c>
      <c r="AJ35" s="18">
        <f t="shared" si="94"/>
        <v>2321</v>
      </c>
      <c r="AK35" s="18"/>
      <c r="AL35" s="19">
        <f>AM$6*W35</f>
        <v>23582.88</v>
      </c>
      <c r="AM35" s="25">
        <f t="shared" si="8"/>
        <v>545.3541</v>
      </c>
      <c r="AN35" s="19">
        <f t="shared" si="9"/>
        <v>24128.2341</v>
      </c>
      <c r="AO35" s="19">
        <v>29</v>
      </c>
      <c r="AP35" s="19"/>
      <c r="AQ35" s="19">
        <f>W35*AR$6</f>
        <v>49111.272</v>
      </c>
      <c r="AR35" s="25">
        <f t="shared" si="10"/>
        <v>1135.698165</v>
      </c>
      <c r="AS35" s="19">
        <f t="shared" si="11"/>
        <v>50246.970165</v>
      </c>
      <c r="AT35" s="19">
        <v>58</v>
      </c>
      <c r="AU35" s="19"/>
      <c r="AV35" s="19">
        <f>AW$6*W35</f>
        <v>2919.888</v>
      </c>
      <c r="AW35" s="25">
        <f t="shared" si="12"/>
        <v>67.52241</v>
      </c>
      <c r="AX35" s="19">
        <f t="shared" si="13"/>
        <v>2987.41041</v>
      </c>
      <c r="AY35" s="19">
        <v>3</v>
      </c>
      <c r="AZ35" s="19"/>
      <c r="BA35" s="19">
        <f>+BB$6*W35</f>
        <v>496.8</v>
      </c>
      <c r="BB35" s="25">
        <f t="shared" si="14"/>
        <v>11.4885</v>
      </c>
      <c r="BC35" s="19">
        <f t="shared" si="15"/>
        <v>508.2885</v>
      </c>
      <c r="BD35" s="19"/>
      <c r="BE35" s="19"/>
      <c r="BF35" s="19">
        <f>BG$6*W35</f>
        <v>98595.36</v>
      </c>
      <c r="BG35" s="25">
        <f t="shared" si="16"/>
        <v>2280.0177</v>
      </c>
      <c r="BH35" s="19">
        <f t="shared" si="17"/>
        <v>100875.3777</v>
      </c>
      <c r="BI35" s="19">
        <v>117</v>
      </c>
      <c r="BJ35" s="19"/>
      <c r="BK35" s="19">
        <f>BL$6*W35</f>
        <v>1164.8880000000001</v>
      </c>
      <c r="BL35" s="25">
        <f t="shared" si="18"/>
        <v>26.938035000000003</v>
      </c>
      <c r="BM35" s="19">
        <f t="shared" si="19"/>
        <v>1191.826035</v>
      </c>
      <c r="BN35" s="19"/>
      <c r="BO35" s="19"/>
      <c r="BP35" s="19">
        <f>+BQ$6*W35</f>
        <v>3989.304</v>
      </c>
      <c r="BQ35" s="25">
        <f t="shared" si="20"/>
        <v>92.252655</v>
      </c>
      <c r="BR35" s="19">
        <f t="shared" si="21"/>
        <v>4081.5566550000003</v>
      </c>
      <c r="BS35" s="19">
        <v>4</v>
      </c>
      <c r="BT35" s="19"/>
      <c r="BU35" s="19">
        <f>BV$6*W35</f>
        <v>166.536</v>
      </c>
      <c r="BV35" s="25">
        <f t="shared" si="22"/>
        <v>3.8511450000000003</v>
      </c>
      <c r="BW35" s="19">
        <f t="shared" si="23"/>
        <v>170.387145</v>
      </c>
      <c r="BX35" s="19"/>
      <c r="BZ35" s="19">
        <f>CA$6*W35</f>
        <v>9851.112</v>
      </c>
      <c r="CA35" s="25">
        <f t="shared" si="24"/>
        <v>227.806965</v>
      </c>
      <c r="CB35" s="19">
        <f t="shared" si="25"/>
        <v>10078.918964999999</v>
      </c>
      <c r="CC35" s="19">
        <v>11</v>
      </c>
      <c r="CE35" s="19">
        <f>CF$6*W35</f>
        <v>11.448</v>
      </c>
      <c r="CF35" s="25">
        <f t="shared" si="26"/>
        <v>0.264735</v>
      </c>
      <c r="CG35" s="19">
        <f t="shared" si="95"/>
        <v>11.712735</v>
      </c>
      <c r="CH35" s="19"/>
      <c r="CJ35" s="19">
        <f>CK$6*W35</f>
        <v>3246.912</v>
      </c>
      <c r="CK35" s="25">
        <f t="shared" si="27"/>
        <v>75.08484</v>
      </c>
      <c r="CL35" s="19">
        <f t="shared" si="28"/>
        <v>3321.99684</v>
      </c>
      <c r="CM35" s="19">
        <v>3</v>
      </c>
      <c r="CO35" s="19">
        <f>CP$6*W35</f>
        <v>362.016</v>
      </c>
      <c r="CP35" s="25">
        <f t="shared" si="29"/>
        <v>8.37162</v>
      </c>
      <c r="CQ35" s="19">
        <f t="shared" si="30"/>
        <v>370.38762</v>
      </c>
      <c r="CR35" s="19"/>
      <c r="CT35" s="19">
        <f>CU$6*W35</f>
        <v>652.104</v>
      </c>
      <c r="CU35" s="25">
        <f t="shared" si="31"/>
        <v>15.079905</v>
      </c>
      <c r="CV35" s="19">
        <f t="shared" si="32"/>
        <v>667.1839050000001</v>
      </c>
      <c r="CW35" s="19"/>
      <c r="CY35" s="19">
        <f>CZ$6*W35</f>
        <v>651.672</v>
      </c>
      <c r="CZ35" s="25">
        <f t="shared" si="33"/>
        <v>15.069915</v>
      </c>
      <c r="DA35" s="19">
        <f t="shared" si="34"/>
        <v>666.7419150000001</v>
      </c>
      <c r="DB35" s="19"/>
      <c r="DD35" s="19">
        <f>DE$6*W35</f>
        <v>3218.4</v>
      </c>
      <c r="DE35" s="25">
        <f t="shared" si="35"/>
        <v>74.4255</v>
      </c>
      <c r="DF35" s="19">
        <f t="shared" si="36"/>
        <v>3292.8255</v>
      </c>
      <c r="DG35" s="19">
        <v>3</v>
      </c>
      <c r="DI35" s="19">
        <f>DJ$6*W35</f>
        <v>6069.168</v>
      </c>
      <c r="DJ35" s="25">
        <f t="shared" si="37"/>
        <v>140.34950999999998</v>
      </c>
      <c r="DK35" s="19">
        <f t="shared" si="38"/>
        <v>6209.51751</v>
      </c>
      <c r="DL35" s="19">
        <v>8</v>
      </c>
      <c r="DN35" s="19">
        <f>DO$6*W35</f>
        <v>3232.656</v>
      </c>
      <c r="DO35" s="25">
        <f t="shared" si="39"/>
        <v>74.75517</v>
      </c>
      <c r="DP35" s="19">
        <f t="shared" si="40"/>
        <v>3307.41117</v>
      </c>
      <c r="DQ35" s="19">
        <v>3</v>
      </c>
      <c r="DS35" s="19">
        <f>DT$6*W35</f>
        <v>4953.312</v>
      </c>
      <c r="DT35" s="25">
        <f t="shared" si="41"/>
        <v>114.54534</v>
      </c>
      <c r="DU35" s="19">
        <f t="shared" si="42"/>
        <v>5067.85734</v>
      </c>
      <c r="DV35" s="19">
        <v>5</v>
      </c>
      <c r="DX35" s="19">
        <f>DY$6*W35</f>
        <v>5897.664</v>
      </c>
      <c r="DY35" s="25">
        <f t="shared" si="43"/>
        <v>136.38348</v>
      </c>
      <c r="DZ35" s="19">
        <f t="shared" si="44"/>
        <v>6034.04748</v>
      </c>
      <c r="EA35" s="19">
        <v>8</v>
      </c>
      <c r="EC35" s="18">
        <f t="shared" si="96"/>
        <v>869794.848</v>
      </c>
      <c r="ED35" s="18">
        <f t="shared" si="45"/>
        <v>20114.005859999997</v>
      </c>
      <c r="EE35" s="18">
        <f t="shared" si="46"/>
        <v>889908.85386</v>
      </c>
      <c r="EF35" s="18">
        <v>1039</v>
      </c>
      <c r="EG35" s="37"/>
      <c r="EH35" s="18">
        <f t="shared" si="97"/>
        <v>39076.56</v>
      </c>
      <c r="EI35" s="18">
        <f t="shared" si="47"/>
        <v>903.64545</v>
      </c>
      <c r="EJ35" s="18">
        <f t="shared" si="48"/>
        <v>39980.205449999994</v>
      </c>
      <c r="EK35" s="18">
        <v>46</v>
      </c>
      <c r="EL35" s="37"/>
      <c r="EM35" s="18">
        <f t="shared" si="98"/>
        <v>91456.344</v>
      </c>
      <c r="EN35" s="18">
        <f t="shared" si="49"/>
        <v>2114.927955</v>
      </c>
      <c r="EO35" s="18">
        <f t="shared" si="50"/>
        <v>93571.271955</v>
      </c>
      <c r="EP35" s="18">
        <v>110</v>
      </c>
      <c r="EQ35" s="37"/>
      <c r="ER35" s="18">
        <f t="shared" si="99"/>
        <v>6616.727999999999</v>
      </c>
      <c r="ES35" s="18">
        <f t="shared" si="51"/>
        <v>153.011835</v>
      </c>
      <c r="ET35" s="18">
        <f t="shared" si="52"/>
        <v>6769.739834999999</v>
      </c>
      <c r="EU35" s="18">
        <v>7</v>
      </c>
      <c r="EV35" s="37"/>
      <c r="EW35" s="18">
        <f t="shared" si="100"/>
        <v>140263.05599999998</v>
      </c>
      <c r="EX35" s="18">
        <f t="shared" si="53"/>
        <v>3243.5831700000003</v>
      </c>
      <c r="EY35" s="18">
        <f t="shared" si="54"/>
        <v>143506.63916999998</v>
      </c>
      <c r="EZ35" s="18">
        <v>168</v>
      </c>
      <c r="FA35" s="37"/>
      <c r="FB35" s="18">
        <f t="shared" si="101"/>
        <v>1810.5120000000002</v>
      </c>
      <c r="FC35" s="18">
        <f t="shared" si="55"/>
        <v>41.86809</v>
      </c>
      <c r="FD35" s="18">
        <f t="shared" si="56"/>
        <v>1852.38009</v>
      </c>
      <c r="FE35" s="18">
        <v>3</v>
      </c>
      <c r="FF35" s="37"/>
      <c r="FG35" s="18">
        <f t="shared" si="102"/>
        <v>2730.24</v>
      </c>
      <c r="FH35" s="18">
        <f t="shared" si="57"/>
        <v>63.1368</v>
      </c>
      <c r="FI35" s="18">
        <f t="shared" si="58"/>
        <v>2793.3768</v>
      </c>
      <c r="FJ35" s="18">
        <v>4</v>
      </c>
      <c r="FK35" s="37"/>
      <c r="FL35" s="18">
        <f t="shared" si="103"/>
        <v>111374.56799999998</v>
      </c>
      <c r="FM35" s="18">
        <f t="shared" si="59"/>
        <v>2575.536885</v>
      </c>
      <c r="FN35" s="18">
        <f t="shared" si="60"/>
        <v>113950.10488499998</v>
      </c>
      <c r="FO35" s="18">
        <v>132</v>
      </c>
      <c r="FP35" s="37"/>
      <c r="FQ35" s="18">
        <f t="shared" si="104"/>
        <v>19103.256</v>
      </c>
      <c r="FR35" s="18">
        <f t="shared" si="61"/>
        <v>441.76279500000004</v>
      </c>
      <c r="FS35" s="18">
        <f t="shared" si="62"/>
        <v>19545.018795</v>
      </c>
      <c r="FT35" s="18">
        <v>22</v>
      </c>
      <c r="FU35" s="37"/>
      <c r="FV35" s="18">
        <f t="shared" si="105"/>
        <v>3403.2960000000003</v>
      </c>
      <c r="FW35" s="18">
        <f t="shared" si="63"/>
        <v>78.70122</v>
      </c>
      <c r="FX35" s="18">
        <f t="shared" si="64"/>
        <v>3481.99722</v>
      </c>
      <c r="FY35" s="18">
        <v>5</v>
      </c>
      <c r="FZ35" s="37"/>
      <c r="GA35" s="18">
        <f t="shared" si="106"/>
        <v>39594.744000000006</v>
      </c>
      <c r="GB35" s="18">
        <f t="shared" si="65"/>
        <v>915.6284550000001</v>
      </c>
      <c r="GC35" s="18">
        <f t="shared" si="66"/>
        <v>40510.372455000004</v>
      </c>
      <c r="GD35" s="18">
        <v>48</v>
      </c>
      <c r="GE35" s="37"/>
      <c r="GF35" s="18">
        <f t="shared" si="107"/>
        <v>19152.288</v>
      </c>
      <c r="GG35" s="18">
        <f t="shared" si="67"/>
        <v>442.89666000000005</v>
      </c>
      <c r="GH35" s="18">
        <f t="shared" si="68"/>
        <v>19595.18466</v>
      </c>
      <c r="GI35" s="18">
        <v>22</v>
      </c>
      <c r="GJ35" s="37"/>
      <c r="GK35" s="18">
        <f t="shared" si="108"/>
        <v>27378.215999999997</v>
      </c>
      <c r="GL35" s="18">
        <f t="shared" si="69"/>
        <v>633.1212449999999</v>
      </c>
      <c r="GM35" s="18">
        <f t="shared" si="70"/>
        <v>28011.337244999995</v>
      </c>
      <c r="GN35" s="18">
        <v>32</v>
      </c>
      <c r="GO35" s="37"/>
      <c r="GP35" s="18">
        <f t="shared" si="109"/>
        <v>51468.264</v>
      </c>
      <c r="GQ35" s="18">
        <f t="shared" si="71"/>
        <v>1190.203605</v>
      </c>
      <c r="GR35" s="18">
        <f t="shared" si="72"/>
        <v>52658.467605000005</v>
      </c>
      <c r="GS35" s="18">
        <v>62</v>
      </c>
      <c r="GT35" s="37"/>
      <c r="GU35" s="18">
        <f t="shared" si="110"/>
        <v>39656.088</v>
      </c>
      <c r="GV35" s="18">
        <f t="shared" si="73"/>
        <v>917.047035</v>
      </c>
      <c r="GW35" s="18">
        <f t="shared" si="74"/>
        <v>40573.13503500001</v>
      </c>
      <c r="GX35" s="18">
        <v>48</v>
      </c>
      <c r="GY35" s="37"/>
      <c r="GZ35" s="18">
        <f t="shared" si="111"/>
        <v>24.624000000000002</v>
      </c>
      <c r="HA35" s="18">
        <f t="shared" si="75"/>
        <v>0.56943</v>
      </c>
      <c r="HB35" s="18">
        <f t="shared" si="76"/>
        <v>25.193430000000003</v>
      </c>
      <c r="HC35" s="18"/>
      <c r="HD35" s="37"/>
      <c r="HE35" s="18">
        <f t="shared" si="112"/>
        <v>217.296</v>
      </c>
      <c r="HF35" s="18">
        <f t="shared" si="77"/>
        <v>5.02497</v>
      </c>
      <c r="HG35" s="18">
        <f t="shared" si="78"/>
        <v>222.32097</v>
      </c>
      <c r="HH35" s="18"/>
      <c r="HI35" s="37"/>
      <c r="HJ35" s="18">
        <f t="shared" si="113"/>
        <v>2536.272</v>
      </c>
      <c r="HK35" s="18">
        <f t="shared" si="79"/>
        <v>58.651289999999996</v>
      </c>
      <c r="HL35" s="18">
        <f t="shared" si="80"/>
        <v>2594.9232899999997</v>
      </c>
      <c r="HM35" s="18">
        <v>4</v>
      </c>
      <c r="HN35" s="37"/>
      <c r="HO35" s="18">
        <f t="shared" si="114"/>
        <v>10997.208</v>
      </c>
      <c r="HP35" s="18">
        <f t="shared" si="81"/>
        <v>254.31043499999998</v>
      </c>
      <c r="HQ35" s="18">
        <f t="shared" si="82"/>
        <v>11251.518435</v>
      </c>
      <c r="HR35" s="18">
        <v>14</v>
      </c>
      <c r="HS35" s="37"/>
      <c r="HT35" s="18">
        <f t="shared" si="115"/>
        <v>2896.7760000000003</v>
      </c>
      <c r="HU35" s="18">
        <f t="shared" si="83"/>
        <v>66.987945</v>
      </c>
      <c r="HV35" s="18">
        <f t="shared" si="84"/>
        <v>2963.763945</v>
      </c>
      <c r="HW35" s="18">
        <v>4</v>
      </c>
      <c r="HX35" s="37"/>
      <c r="HY35" s="18">
        <f t="shared" si="116"/>
        <v>61116.984</v>
      </c>
      <c r="HZ35" s="18">
        <f t="shared" si="85"/>
        <v>1413.3302549999999</v>
      </c>
      <c r="IA35" s="18">
        <f t="shared" si="86"/>
        <v>62530.314255</v>
      </c>
      <c r="IB35" s="18">
        <v>72</v>
      </c>
      <c r="IC35" s="37"/>
      <c r="ID35" s="18">
        <f t="shared" si="117"/>
        <v>385059.31200000003</v>
      </c>
      <c r="IE35" s="18">
        <f t="shared" si="87"/>
        <v>8904.49659</v>
      </c>
      <c r="IF35" s="18">
        <f t="shared" si="88"/>
        <v>393963.80859000003</v>
      </c>
      <c r="IG35" s="18">
        <v>459</v>
      </c>
      <c r="IH35" s="37"/>
      <c r="II35" s="18">
        <f t="shared" si="118"/>
        <v>16099.776000000002</v>
      </c>
      <c r="IJ35" s="18">
        <f t="shared" si="89"/>
        <v>372.30732000000006</v>
      </c>
      <c r="IK35" s="18">
        <f t="shared" si="90"/>
        <v>16472.08332</v>
      </c>
      <c r="IL35" s="18">
        <v>20</v>
      </c>
      <c r="IM35" s="37"/>
      <c r="IN35" s="25"/>
      <c r="IO35" s="37"/>
      <c r="IP35" s="37"/>
      <c r="IQ35" s="37"/>
      <c r="IR35" s="37"/>
      <c r="IS35" s="37"/>
      <c r="IT35" s="37"/>
      <c r="IU35" s="37"/>
      <c r="IV35" s="37"/>
    </row>
    <row r="36" spans="3:256" ht="12.75">
      <c r="C36" s="25"/>
      <c r="D36" s="25"/>
      <c r="E36" s="25"/>
      <c r="F36" s="25"/>
      <c r="H36" s="25"/>
      <c r="I36" s="25"/>
      <c r="J36" s="25"/>
      <c r="K36" s="25"/>
      <c r="M36" s="25"/>
      <c r="N36" s="25"/>
      <c r="O36" s="25"/>
      <c r="P36" s="25"/>
      <c r="R36" s="25"/>
      <c r="S36" s="25"/>
      <c r="T36" s="25"/>
      <c r="U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/>
      <c r="AH36"/>
      <c r="AI36"/>
      <c r="AJ36"/>
      <c r="AK36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5"/>
      <c r="BK36" s="25"/>
      <c r="BL36" s="25"/>
      <c r="BM36" s="25"/>
      <c r="BN36" s="25"/>
      <c r="BO36" s="25"/>
      <c r="BP36" s="25"/>
      <c r="BQ36" s="25"/>
      <c r="BR36" s="25"/>
      <c r="BS36" s="25"/>
      <c r="BT36" s="25"/>
      <c r="BU36" s="25"/>
      <c r="BV36" s="25"/>
      <c r="BW36" s="25"/>
      <c r="BX36" s="25"/>
      <c r="BZ36" s="25"/>
      <c r="CA36" s="25"/>
      <c r="CB36" s="25"/>
      <c r="CC36" s="25"/>
      <c r="CE36" s="25"/>
      <c r="CF36" s="25"/>
      <c r="CG36" s="25"/>
      <c r="CH36" s="25"/>
      <c r="CJ36" s="25"/>
      <c r="CK36" s="25"/>
      <c r="CL36" s="25"/>
      <c r="CM36" s="25"/>
      <c r="CO36" s="25"/>
      <c r="CP36" s="25"/>
      <c r="CQ36" s="25"/>
      <c r="CR36" s="25"/>
      <c r="CT36" s="25"/>
      <c r="CU36" s="25"/>
      <c r="CV36" s="25"/>
      <c r="CW36" s="25"/>
      <c r="CY36" s="25"/>
      <c r="CZ36" s="25"/>
      <c r="DA36" s="25"/>
      <c r="DB36" s="25"/>
      <c r="DD36" s="25"/>
      <c r="DE36" s="25"/>
      <c r="DF36" s="25"/>
      <c r="DG36" s="25"/>
      <c r="DI36" s="25"/>
      <c r="DJ36" s="25"/>
      <c r="DK36" s="25"/>
      <c r="DL36" s="25"/>
      <c r="DN36" s="25"/>
      <c r="DO36" s="25"/>
      <c r="DP36" s="25"/>
      <c r="DQ36" s="25"/>
      <c r="DS36" s="25"/>
      <c r="DT36" s="25"/>
      <c r="DU36" s="25"/>
      <c r="DV36" s="25"/>
      <c r="DX36" s="25"/>
      <c r="DY36" s="25"/>
      <c r="DZ36" s="25"/>
      <c r="EA36" s="25"/>
      <c r="EC36" s="37"/>
      <c r="ED36" s="37"/>
      <c r="EE36" s="37"/>
      <c r="EF36" s="37"/>
      <c r="EG36" s="18"/>
      <c r="EH36" s="37"/>
      <c r="EI36" s="37"/>
      <c r="EJ36" s="37"/>
      <c r="EK36" s="37"/>
      <c r="EL36" s="18"/>
      <c r="EM36" s="37"/>
      <c r="EN36" s="37"/>
      <c r="EO36" s="37"/>
      <c r="EP36" s="37"/>
      <c r="EQ36" s="18"/>
      <c r="ER36" s="37"/>
      <c r="ES36" s="37"/>
      <c r="ET36" s="37"/>
      <c r="EU36" s="37"/>
      <c r="EV36" s="18"/>
      <c r="EW36" s="37"/>
      <c r="EX36" s="37"/>
      <c r="EY36" s="37"/>
      <c r="EZ36" s="37"/>
      <c r="FA36" s="18"/>
      <c r="FB36" s="37"/>
      <c r="FC36" s="37"/>
      <c r="FD36" s="37"/>
      <c r="FE36" s="37"/>
      <c r="FF36" s="18"/>
      <c r="FG36" s="37"/>
      <c r="FH36" s="37"/>
      <c r="FI36" s="37"/>
      <c r="FJ36" s="37"/>
      <c r="FK36" s="18"/>
      <c r="FL36" s="18"/>
      <c r="FM36" s="18"/>
      <c r="FN36" s="18"/>
      <c r="FO36" s="18"/>
      <c r="FP36" s="18"/>
      <c r="FQ36" s="18"/>
      <c r="FR36" s="18"/>
      <c r="FS36" s="18"/>
      <c r="FT36" s="18"/>
      <c r="FU36" s="18"/>
      <c r="FV36" s="18"/>
      <c r="FW36" s="18"/>
      <c r="FX36" s="18"/>
      <c r="FY36" s="18"/>
      <c r="FZ36" s="18"/>
      <c r="GA36" s="18"/>
      <c r="GB36" s="18"/>
      <c r="GC36" s="18"/>
      <c r="GD36" s="18"/>
      <c r="GE36" s="18"/>
      <c r="GF36" s="37"/>
      <c r="GG36" s="37"/>
      <c r="GH36" s="37"/>
      <c r="GI36" s="37"/>
      <c r="GJ36" s="37"/>
      <c r="GK36" s="37"/>
      <c r="GL36" s="37"/>
      <c r="GM36" s="37"/>
      <c r="GN36" s="37"/>
      <c r="GO36" s="18"/>
      <c r="GP36" s="18"/>
      <c r="GQ36" s="18"/>
      <c r="GR36" s="18"/>
      <c r="GS36" s="18"/>
      <c r="GT36" s="18"/>
      <c r="GU36" s="18"/>
      <c r="GV36" s="18"/>
      <c r="GW36" s="18"/>
      <c r="GX36" s="18"/>
      <c r="GY36" s="18"/>
      <c r="GZ36" s="37"/>
      <c r="HA36" s="37"/>
      <c r="HB36" s="37"/>
      <c r="HC36" s="37"/>
      <c r="HD36" s="18"/>
      <c r="HE36" s="18"/>
      <c r="HF36" s="18"/>
      <c r="HG36" s="18"/>
      <c r="HH36" s="18"/>
      <c r="HI36" s="18"/>
      <c r="HJ36" s="37"/>
      <c r="HK36" s="37"/>
      <c r="HL36" s="37"/>
      <c r="HM36" s="37"/>
      <c r="HN36" s="18"/>
      <c r="HO36" s="18"/>
      <c r="HP36" s="18"/>
      <c r="HQ36" s="18"/>
      <c r="HR36" s="18"/>
      <c r="HS36" s="18"/>
      <c r="HT36" s="18"/>
      <c r="HU36" s="18"/>
      <c r="HV36" s="18"/>
      <c r="HW36" s="18"/>
      <c r="HX36" s="18"/>
      <c r="HY36" s="18"/>
      <c r="HZ36" s="18"/>
      <c r="IA36" s="18"/>
      <c r="IB36" s="18"/>
      <c r="IC36" s="18"/>
      <c r="ID36" s="18"/>
      <c r="IE36" s="18"/>
      <c r="IF36" s="18"/>
      <c r="IG36" s="18"/>
      <c r="IH36" s="18"/>
      <c r="II36" s="18"/>
      <c r="IJ36" s="18"/>
      <c r="IK36" s="18"/>
      <c r="IL36" s="18"/>
      <c r="IM36" s="18"/>
      <c r="IN36" s="37"/>
      <c r="IO36" s="37"/>
      <c r="IP36" s="37"/>
      <c r="IQ36" s="18"/>
      <c r="IR36" s="18"/>
      <c r="IS36" s="18"/>
      <c r="IT36" s="18"/>
      <c r="IU36" s="18"/>
      <c r="IV36" s="18"/>
    </row>
    <row r="37" spans="1:256" ht="13.5" thickBot="1">
      <c r="A37" s="16" t="s">
        <v>0</v>
      </c>
      <c r="C37" s="36">
        <f>SUM(C8:C36)</f>
        <v>43775000</v>
      </c>
      <c r="D37" s="36">
        <f>SUM(D8:D36)</f>
        <v>11679590</v>
      </c>
      <c r="E37" s="36">
        <f>SUM(E8:E36)</f>
        <v>55454590</v>
      </c>
      <c r="F37" s="36">
        <f>SUM(F8:F36)</f>
        <v>130614</v>
      </c>
      <c r="H37" s="36">
        <f>SUM(H8:H36)</f>
        <v>0</v>
      </c>
      <c r="I37" s="36">
        <f>SUM(I8:I36)</f>
        <v>0</v>
      </c>
      <c r="J37" s="36">
        <f>SUM(J8:J36)</f>
        <v>0</v>
      </c>
      <c r="K37" s="25"/>
      <c r="M37" s="36">
        <f>SUM(M8:M36)</f>
        <v>16870000</v>
      </c>
      <c r="N37" s="36">
        <f>SUM(N8:N36)</f>
        <v>2717200</v>
      </c>
      <c r="O37" s="36">
        <f>SUM(O8:O36)</f>
        <v>19587200</v>
      </c>
      <c r="P37" s="36">
        <f>SUM(P8:P36)</f>
        <v>50136</v>
      </c>
      <c r="R37" s="36">
        <f>SUM(R8:R36)</f>
        <v>3665000</v>
      </c>
      <c r="S37" s="36">
        <f>SUM(S8:S36)</f>
        <v>586400</v>
      </c>
      <c r="T37" s="36">
        <f>SUM(T8:T36)</f>
        <v>4251400</v>
      </c>
      <c r="U37" s="36">
        <f>SUM(U8:U36)</f>
        <v>8267</v>
      </c>
      <c r="W37" s="36">
        <f>SUM(W8:W36)</f>
        <v>23240000</v>
      </c>
      <c r="X37" s="36">
        <f>SUM(X8:X36)</f>
        <v>8375990</v>
      </c>
      <c r="Y37" s="36">
        <f>SUM(Y8:Y36)</f>
        <v>31615990</v>
      </c>
      <c r="Z37" s="36">
        <f>SUM(Z8:Z36)</f>
        <v>72211</v>
      </c>
      <c r="AA37" s="25"/>
      <c r="AB37" s="36">
        <f>SUM(AB8:AB36)</f>
        <v>2347378.088</v>
      </c>
      <c r="AC37" s="36">
        <f>SUM(AC8:AC36)</f>
        <v>846026.921138</v>
      </c>
      <c r="AD37" s="36">
        <f>SUM(AD8:AD36)</f>
        <v>3193405.009138</v>
      </c>
      <c r="AE37" s="36">
        <f>SUM(AE8:AE36)</f>
        <v>7295</v>
      </c>
      <c r="AF37" s="25"/>
      <c r="AG37" s="36">
        <f>SUM(AG8:AG36)</f>
        <v>20892622.884</v>
      </c>
      <c r="AH37" s="36">
        <f>SUM(AH8:AH36)</f>
        <v>7529965.591659002</v>
      </c>
      <c r="AI37" s="36">
        <f>SUM(AI8:AI36)</f>
        <v>28422588.475659005</v>
      </c>
      <c r="AJ37" s="36">
        <f>SUM(AJ8:AJ36)</f>
        <v>64916</v>
      </c>
      <c r="AK37" s="36"/>
      <c r="AL37" s="36">
        <f>SUM(AL8:AL36)</f>
        <v>253734.32000000004</v>
      </c>
      <c r="AM37" s="36">
        <f>SUM(AM8:AM36)</f>
        <v>91449.05882000002</v>
      </c>
      <c r="AN37" s="36">
        <f>SUM(AN8:AN36)</f>
        <v>345183.3788200001</v>
      </c>
      <c r="AO37" s="36">
        <f>SUM(AO8:AO36)</f>
        <v>788</v>
      </c>
      <c r="AP37" s="25"/>
      <c r="AQ37" s="36">
        <f>SUM(AQ8:AQ36)</f>
        <v>528400.9079999999</v>
      </c>
      <c r="AR37" s="36">
        <f>SUM(AR8:AR36)</f>
        <v>190442.37183300004</v>
      </c>
      <c r="AS37" s="36">
        <f>SUM(AS8:AS36)</f>
        <v>718843.2798329999</v>
      </c>
      <c r="AT37" s="36">
        <f>SUM(AT8:AT36)</f>
        <v>1642</v>
      </c>
      <c r="AU37" s="25"/>
      <c r="AV37" s="36">
        <f>SUM(AV8:AV36)</f>
        <v>31415.832</v>
      </c>
      <c r="AW37" s="36">
        <f>SUM(AW8:AW36)</f>
        <v>11322.663282000001</v>
      </c>
      <c r="AX37" s="36">
        <f>SUM(AX8:AX36)</f>
        <v>42738.495282</v>
      </c>
      <c r="AY37" s="36">
        <f>SUM(AY8:AY36)</f>
        <v>98</v>
      </c>
      <c r="AZ37" s="25"/>
      <c r="BA37" s="36">
        <f>SUM(BA8:BA36)</f>
        <v>5345.200000000001</v>
      </c>
      <c r="BB37" s="36">
        <f>SUM(BB8:BB36)</f>
        <v>1926.4777000000004</v>
      </c>
      <c r="BC37" s="36">
        <f>SUM(BC8:BC36)</f>
        <v>7271.6777</v>
      </c>
      <c r="BD37" s="36">
        <f>SUM(BD8:BD36)</f>
        <v>17</v>
      </c>
      <c r="BE37" s="25"/>
      <c r="BF37" s="36">
        <f>SUM(BF8:BF36)</f>
        <v>1060813.04</v>
      </c>
      <c r="BG37" s="36">
        <f>SUM(BG8:BG36)</f>
        <v>382330.4395400001</v>
      </c>
      <c r="BH37" s="36">
        <f>SUM(BH8:BH36)</f>
        <v>1443143.4795400002</v>
      </c>
      <c r="BI37" s="36">
        <f>SUM(BI8:BI36)</f>
        <v>3296</v>
      </c>
      <c r="BJ37" s="25"/>
      <c r="BK37" s="36">
        <f>SUM(BK8:BK36)</f>
        <v>12533.332000000002</v>
      </c>
      <c r="BL37" s="36">
        <f>SUM(BL8:BL36)</f>
        <v>4517.171407000001</v>
      </c>
      <c r="BM37" s="36">
        <f>SUM(BM8:BM36)</f>
        <v>17050.503407000004</v>
      </c>
      <c r="BN37" s="36">
        <f>SUM(BN8:BN36)</f>
        <v>39</v>
      </c>
      <c r="BO37" s="25"/>
      <c r="BP37" s="36">
        <f>SUM(BP8:BP36)</f>
        <v>42921.956000000006</v>
      </c>
      <c r="BQ37" s="36">
        <f>SUM(BQ8:BQ36)</f>
        <v>15469.615931000004</v>
      </c>
      <c r="BR37" s="36">
        <f>SUM(BR8:BR36)</f>
        <v>58391.57193099999</v>
      </c>
      <c r="BS37" s="36">
        <f>SUM(BS8:BS36)</f>
        <v>133</v>
      </c>
      <c r="BT37" s="25"/>
      <c r="BU37" s="36">
        <f>SUM(BU8:BU36)</f>
        <v>1791.804</v>
      </c>
      <c r="BV37" s="36">
        <f>SUM(BV8:BV36)</f>
        <v>645.7888290000002</v>
      </c>
      <c r="BW37" s="36">
        <f>SUM(BW8:BW36)</f>
        <v>2437.592829</v>
      </c>
      <c r="BX37" s="36">
        <f>SUM(BX8:BX36)</f>
        <v>6</v>
      </c>
      <c r="BZ37" s="36">
        <f>SUM(BZ8:BZ36)</f>
        <v>105990.66799999998</v>
      </c>
      <c r="CA37" s="36">
        <f>SUM(CA8:CA36)</f>
        <v>38200.37759300001</v>
      </c>
      <c r="CB37" s="36">
        <f>SUM(CB8:CB36)</f>
        <v>144191.04559299996</v>
      </c>
      <c r="CC37" s="36">
        <f>SUM(CC8:CC36)</f>
        <v>329</v>
      </c>
      <c r="CE37" s="36">
        <f>SUM(CE8:CE36)</f>
        <v>123.172</v>
      </c>
      <c r="CF37" s="36">
        <f>SUM(CF8:CF36)</f>
        <v>44.392746999999986</v>
      </c>
      <c r="CG37" s="36">
        <f>SUM(CG8:CG36)</f>
        <v>167.56474699999998</v>
      </c>
      <c r="CH37" s="36">
        <f>SUM(CH8:CH36)</f>
        <v>0</v>
      </c>
      <c r="CJ37" s="36">
        <f>SUM(CJ8:CJ36)</f>
        <v>34934.367999999995</v>
      </c>
      <c r="CK37" s="36">
        <f>SUM(CK8:CK36)</f>
        <v>12590.788168000001</v>
      </c>
      <c r="CL37" s="36">
        <f>SUM(CL8:CL36)</f>
        <v>47525.156167999994</v>
      </c>
      <c r="CM37" s="36">
        <f>SUM(CM8:CM36)</f>
        <v>109</v>
      </c>
      <c r="CO37" s="36">
        <f>SUM(CO8:CO36)</f>
        <v>3895.024</v>
      </c>
      <c r="CP37" s="36">
        <f>SUM(CP8:CP36)</f>
        <v>1403.8159239999993</v>
      </c>
      <c r="CQ37" s="36">
        <f>SUM(CQ8:CQ36)</f>
        <v>5298.839924000001</v>
      </c>
      <c r="CR37" s="36">
        <f>SUM(CR8:CR36)</f>
        <v>12</v>
      </c>
      <c r="CT37" s="36">
        <f>SUM(CT8:CT36)</f>
        <v>7016.156000000001</v>
      </c>
      <c r="CU37" s="36">
        <f>SUM(CU8:CU36)</f>
        <v>2528.7113809999996</v>
      </c>
      <c r="CV37" s="36">
        <f>SUM(CV8:CV36)</f>
        <v>9544.867381000004</v>
      </c>
      <c r="CW37" s="36">
        <f>SUM(CW8:CW36)</f>
        <v>22</v>
      </c>
      <c r="CY37" s="36">
        <f>SUM(CY8:CY36)</f>
        <v>7011.508</v>
      </c>
      <c r="CZ37" s="36">
        <f>SUM(CZ8:CZ36)</f>
        <v>2527.0361829999997</v>
      </c>
      <c r="DA37" s="36">
        <f>SUM(DA8:DA36)</f>
        <v>9538.544183</v>
      </c>
      <c r="DB37" s="36">
        <f>SUM(DB8:DB36)</f>
        <v>22</v>
      </c>
      <c r="DD37" s="36">
        <f>SUM(DD8:DD36)</f>
        <v>34627.6</v>
      </c>
      <c r="DE37" s="36">
        <f>SUM(DE8:DE36)</f>
        <v>12480.225100000003</v>
      </c>
      <c r="DF37" s="36">
        <f>SUM(DF8:DF36)</f>
        <v>47107.825099999995</v>
      </c>
      <c r="DG37" s="36">
        <f>SUM(DG8:DG36)</f>
        <v>108</v>
      </c>
      <c r="DI37" s="36">
        <f>SUM(DI8:DI36)</f>
        <v>65299.75199999999</v>
      </c>
      <c r="DJ37" s="36">
        <f>SUM(DJ8:DJ36)</f>
        <v>23534.856702</v>
      </c>
      <c r="DK37" s="36">
        <f>SUM(DK8:DK36)</f>
        <v>88834.608702</v>
      </c>
      <c r="DL37" s="36">
        <f>SUM(DL8:DL36)</f>
        <v>203</v>
      </c>
      <c r="DN37" s="36">
        <f>SUM(DN8:DN36)</f>
        <v>34780.984000000004</v>
      </c>
      <c r="DO37" s="36">
        <f>SUM(DO8:DO36)</f>
        <v>12535.506634</v>
      </c>
      <c r="DP37" s="36">
        <f>SUM(DP8:DP36)</f>
        <v>47316.490634</v>
      </c>
      <c r="DQ37" s="36">
        <f>SUM(DQ8:DQ36)</f>
        <v>108</v>
      </c>
      <c r="DS37" s="36">
        <f>SUM(DS8:DS36)</f>
        <v>53293.968</v>
      </c>
      <c r="DT37" s="36">
        <f>SUM(DT8:DT36)</f>
        <v>19207.820268000003</v>
      </c>
      <c r="DU37" s="36">
        <f>SUM(DU8:DU36)</f>
        <v>72501.788268</v>
      </c>
      <c r="DV37" s="36">
        <f>SUM(DV8:DV36)</f>
        <v>166</v>
      </c>
      <c r="DX37" s="36">
        <f>SUM(DX8:DX36)</f>
        <v>63454.49599999999</v>
      </c>
      <c r="DY37" s="36">
        <f>SUM(DY8:DY36)</f>
        <v>22869.803096</v>
      </c>
      <c r="DZ37" s="36">
        <f>SUM(DZ8:DZ36)</f>
        <v>86324.29909599999</v>
      </c>
      <c r="EA37" s="36">
        <f>SUM(EA8:EA36)</f>
        <v>197</v>
      </c>
      <c r="EC37" s="36">
        <f>SUM(EC8:EC36)</f>
        <v>9358348.271999998</v>
      </c>
      <c r="ED37" s="36">
        <f>SUM(ED8:ED36)</f>
        <v>3372867.1059719995</v>
      </c>
      <c r="EE37" s="36">
        <f>SUM(EE8:EE36)</f>
        <v>12731215.377972</v>
      </c>
      <c r="EF37" s="36">
        <f>SUM(EF8:EF36)</f>
        <v>29077</v>
      </c>
      <c r="EG37" s="18"/>
      <c r="EH37" s="36">
        <f>SUM(EH8:EH36)</f>
        <v>420434.8399999999</v>
      </c>
      <c r="EI37" s="36">
        <f>SUM(EI8:EI36)</f>
        <v>151530.03509000002</v>
      </c>
      <c r="EJ37" s="36">
        <f>SUM(EJ8:EJ36)</f>
        <v>571964.8750900001</v>
      </c>
      <c r="EK37" s="36">
        <f>SUM(EK8:EK36)</f>
        <v>1306</v>
      </c>
      <c r="EL37" s="18"/>
      <c r="EM37" s="36">
        <f>SUM(EM8:EM36)</f>
        <v>984002.516</v>
      </c>
      <c r="EN37" s="36">
        <f>SUM(EN8:EN36)</f>
        <v>354646.95499099995</v>
      </c>
      <c r="EO37" s="36">
        <f>SUM(EO8:EO36)</f>
        <v>1338649.470991</v>
      </c>
      <c r="EP37" s="36">
        <f>SUM(EP8:EP36)</f>
        <v>3057</v>
      </c>
      <c r="EQ37" s="18"/>
      <c r="ER37" s="36">
        <f>SUM(ER8:ER36)</f>
        <v>71191.092</v>
      </c>
      <c r="ES37" s="36">
        <f>SUM(ES8:ES36)</f>
        <v>25658.170167000007</v>
      </c>
      <c r="ET37" s="36">
        <f>SUM(ET8:ET36)</f>
        <v>96849.262167</v>
      </c>
      <c r="EU37" s="36">
        <f>SUM(EU8:EU36)</f>
        <v>221</v>
      </c>
      <c r="EV37" s="18"/>
      <c r="EW37" s="36">
        <f>SUM(EW8:EW36)</f>
        <v>1509126.5839999998</v>
      </c>
      <c r="EX37" s="36">
        <f>SUM(EX8:EX36)</f>
        <v>543908.3122340002</v>
      </c>
      <c r="EY37" s="36">
        <f>SUM(EY8:EY36)</f>
        <v>2053034.896234</v>
      </c>
      <c r="EZ37" s="36">
        <f>SUM(EZ8:EZ36)</f>
        <v>4689</v>
      </c>
      <c r="FA37" s="18"/>
      <c r="FB37" s="36">
        <f>SUM(FB8:FB36)</f>
        <v>19479.768</v>
      </c>
      <c r="FC37" s="36">
        <f>SUM(FC8:FC36)</f>
        <v>7020.754817999999</v>
      </c>
      <c r="FD37" s="36">
        <f>SUM(FD8:FD36)</f>
        <v>26500.522818</v>
      </c>
      <c r="FE37" s="36">
        <f>SUM(FE8:FE36)</f>
        <v>61</v>
      </c>
      <c r="FF37" s="18"/>
      <c r="FG37" s="36">
        <f>SUM(FG8:FG36)</f>
        <v>29375.36</v>
      </c>
      <c r="FH37" s="36">
        <f>SUM(FH8:FH36)</f>
        <v>10587.251360000002</v>
      </c>
      <c r="FI37" s="36">
        <f>SUM(FI8:FI36)</f>
        <v>39962.61136000001</v>
      </c>
      <c r="FJ37" s="36">
        <f>SUM(FJ8:FJ36)</f>
        <v>91</v>
      </c>
      <c r="FK37" s="18"/>
      <c r="FL37" s="36">
        <f>SUM(FL8:FL36)</f>
        <v>1198307.8519999997</v>
      </c>
      <c r="FM37" s="36">
        <f>SUM(FM8:FM36)</f>
        <v>431885.3091770001</v>
      </c>
      <c r="FN37" s="36">
        <f>SUM(FN8:FN36)</f>
        <v>1630193.161177</v>
      </c>
      <c r="FO37" s="36">
        <f>SUM(FO8:FO36)</f>
        <v>3723</v>
      </c>
      <c r="FP37" s="18"/>
      <c r="FQ37" s="36">
        <f>SUM(FQ8:FQ36)</f>
        <v>205536.88400000002</v>
      </c>
      <c r="FR37" s="36">
        <f>SUM(FR8:FR36)</f>
        <v>74078.09315900001</v>
      </c>
      <c r="FS37" s="36">
        <f>SUM(FS8:FS36)</f>
        <v>279614.977159</v>
      </c>
      <c r="FT37" s="36">
        <f>SUM(FT8:FT36)</f>
        <v>639</v>
      </c>
      <c r="FU37" s="18"/>
      <c r="FV37" s="36">
        <f>SUM(FV8:FV36)</f>
        <v>36616.944</v>
      </c>
      <c r="FW37" s="36">
        <f>SUM(FW8:FW36)</f>
        <v>13197.209844000005</v>
      </c>
      <c r="FX37" s="36">
        <f>SUM(FX8:FX36)</f>
        <v>49814.15384399999</v>
      </c>
      <c r="FY37" s="36">
        <f>SUM(FY8:FY36)</f>
        <v>114</v>
      </c>
      <c r="FZ37" s="18"/>
      <c r="GA37" s="36">
        <f>SUM(GA8:GA36)</f>
        <v>426010.11600000004</v>
      </c>
      <c r="GB37" s="36">
        <f>SUM(GB8:GB36)</f>
        <v>153539.435091</v>
      </c>
      <c r="GC37" s="36">
        <f>SUM(GC8:GC36)</f>
        <v>579549.551091</v>
      </c>
      <c r="GD37" s="36">
        <f>SUM(GD8:GD36)</f>
        <v>1324</v>
      </c>
      <c r="GE37" s="18"/>
      <c r="GF37" s="36">
        <f>SUM(GF8:GF36)</f>
        <v>206064.43200000003</v>
      </c>
      <c r="GG37" s="36">
        <f>SUM(GG8:GG36)</f>
        <v>74268.22813200002</v>
      </c>
      <c r="GH37" s="36">
        <f>SUM(GH8:GH36)</f>
        <v>280332.660132</v>
      </c>
      <c r="GI37" s="36">
        <f>SUM(GI8:GI36)</f>
        <v>640</v>
      </c>
      <c r="GJ37" s="25"/>
      <c r="GK37" s="36">
        <f>SUM(GK8:GK36)</f>
        <v>294569.324</v>
      </c>
      <c r="GL37" s="36">
        <f>SUM(GL8:GL36)</f>
        <v>106166.51084900001</v>
      </c>
      <c r="GM37" s="36">
        <f>SUM(GM8:GM36)</f>
        <v>400735.83484900004</v>
      </c>
      <c r="GN37" s="36">
        <f>SUM(GN8:GN36)</f>
        <v>915</v>
      </c>
      <c r="GO37" s="18"/>
      <c r="GP37" s="36">
        <f>SUM(GP8:GP36)</f>
        <v>553760.396</v>
      </c>
      <c r="GQ37" s="36">
        <f>SUM(GQ8:GQ36)</f>
        <v>199582.252121</v>
      </c>
      <c r="GR37" s="36">
        <f>SUM(GR8:GR36)</f>
        <v>753342.6481209999</v>
      </c>
      <c r="GS37" s="36">
        <f>SUM(GS8:GS36)</f>
        <v>1721</v>
      </c>
      <c r="GT37" s="18"/>
      <c r="GU37" s="36">
        <f>SUM(GU8:GU36)</f>
        <v>426670.132</v>
      </c>
      <c r="GV37" s="36">
        <f>SUM(GV8:GV36)</f>
        <v>153777.313207</v>
      </c>
      <c r="GW37" s="36">
        <f>SUM(GW8:GW36)</f>
        <v>580447.4452070002</v>
      </c>
      <c r="GX37" s="36">
        <f>SUM(GX8:GX36)</f>
        <v>1326</v>
      </c>
      <c r="GY37" s="18"/>
      <c r="GZ37" s="36">
        <f>SUM(GZ8:GZ36)</f>
        <v>264.93600000000004</v>
      </c>
      <c r="HA37" s="36">
        <f>SUM(HA8:HA36)</f>
        <v>95.48628599999995</v>
      </c>
      <c r="HB37" s="36">
        <f>SUM(HB8:HB36)</f>
        <v>360.422286</v>
      </c>
      <c r="HC37" s="36">
        <f>SUM(HC8:HC36)</f>
        <v>1</v>
      </c>
      <c r="HD37" s="18"/>
      <c r="HE37" s="36">
        <f>SUM(HE8:HE36)</f>
        <v>2337.9439999999995</v>
      </c>
      <c r="HF37" s="36">
        <f>SUM(HF8:HF36)</f>
        <v>842.6245940000002</v>
      </c>
      <c r="HG37" s="36">
        <f>SUM(HG8:HG36)</f>
        <v>3180.5685939999994</v>
      </c>
      <c r="HH37" s="36">
        <f>SUM(HH8:HH36)</f>
        <v>7</v>
      </c>
      <c r="HI37" s="18"/>
      <c r="HJ37" s="36">
        <f>SUM(HJ8:HJ36)</f>
        <v>27288.408</v>
      </c>
      <c r="HK37" s="36">
        <f>SUM(HK8:HK36)</f>
        <v>9835.087458</v>
      </c>
      <c r="HL37" s="36">
        <f>SUM(HL8:HL36)</f>
        <v>37123.495458000005</v>
      </c>
      <c r="HM37" s="36">
        <f>SUM(HM8:HM36)</f>
        <v>85</v>
      </c>
      <c r="HN37" s="18"/>
      <c r="HO37" s="36">
        <f>SUM(HO8:HO36)</f>
        <v>118321.81199999999</v>
      </c>
      <c r="HP37" s="36">
        <f>SUM(HP8:HP36)</f>
        <v>42644.67788699999</v>
      </c>
      <c r="HQ37" s="36">
        <f>SUM(HQ8:HQ36)</f>
        <v>160966.48988699997</v>
      </c>
      <c r="HR37" s="36">
        <f>SUM(HR8:HR36)</f>
        <v>368</v>
      </c>
      <c r="HS37" s="18"/>
      <c r="HT37" s="36">
        <f>SUM(HT8:HT36)</f>
        <v>31167.164000000004</v>
      </c>
      <c r="HU37" s="36">
        <f>SUM(HU8:HU36)</f>
        <v>11233.040189000007</v>
      </c>
      <c r="HV37" s="36">
        <f>SUM(HV8:HV36)</f>
        <v>42400.20418899999</v>
      </c>
      <c r="HW37" s="36">
        <f>SUM(HW8:HW36)</f>
        <v>97</v>
      </c>
      <c r="HX37" s="18"/>
      <c r="HY37" s="36">
        <f>SUM(HY8:HY36)</f>
        <v>657573.476</v>
      </c>
      <c r="HZ37" s="36">
        <f>SUM(HZ8:HZ36)</f>
        <v>236997.79945100006</v>
      </c>
      <c r="IA37" s="36">
        <f>SUM(IA8:IA36)</f>
        <v>894571.2754510001</v>
      </c>
      <c r="IB37" s="36">
        <f>SUM(IB8:IB36)</f>
        <v>2043</v>
      </c>
      <c r="IC37" s="18"/>
      <c r="ID37" s="36">
        <f>SUM(ID8:ID36)</f>
        <v>4142952.9680000003</v>
      </c>
      <c r="IE37" s="36">
        <f>SUM(IE8:IE36)</f>
        <v>1493172.6605180006</v>
      </c>
      <c r="IF37" s="36">
        <f>SUM(IF8:IF36)</f>
        <v>5636125.628518</v>
      </c>
      <c r="IG37" s="36">
        <f>SUM(IG8:IG36)</f>
        <v>12873</v>
      </c>
      <c r="IH37" s="18"/>
      <c r="II37" s="36">
        <f>SUM(II8:II36)</f>
        <v>173221.66400000005</v>
      </c>
      <c r="IJ37" s="36">
        <f>SUM(IJ8:IJ36)</f>
        <v>62431.27906400001</v>
      </c>
      <c r="IK37" s="36">
        <f>SUM(IK8:IK36)</f>
        <v>235652.943064</v>
      </c>
      <c r="IL37" s="36">
        <f>SUM(IL8:IL36)</f>
        <v>538</v>
      </c>
      <c r="IM37" s="18"/>
      <c r="IN37" s="36">
        <f>SUM(IN8:IN36)</f>
        <v>0</v>
      </c>
      <c r="IO37" s="36">
        <f>SUM(IO8:IO36)</f>
        <v>0</v>
      </c>
      <c r="IP37" s="36">
        <f>SUM(IP8:IP36)</f>
        <v>0</v>
      </c>
      <c r="IQ37" s="18"/>
      <c r="IR37" s="18"/>
      <c r="IS37" s="18"/>
      <c r="IT37" s="18"/>
      <c r="IU37" s="18"/>
      <c r="IV37" s="18"/>
    </row>
    <row r="38" spans="78:131" ht="13.5" thickTop="1">
      <c r="BZ38" s="18"/>
      <c r="CA38" s="18"/>
      <c r="CB38" s="18"/>
      <c r="CC38" s="18"/>
      <c r="CE38" s="18"/>
      <c r="CF38" s="18"/>
      <c r="CG38" s="18"/>
      <c r="CH38" s="18"/>
      <c r="CJ38" s="18"/>
      <c r="CK38" s="18"/>
      <c r="CL38" s="18"/>
      <c r="CM38" s="18"/>
      <c r="CO38" s="18"/>
      <c r="CP38" s="18"/>
      <c r="CQ38" s="18"/>
      <c r="CR38" s="18"/>
      <c r="CT38" s="18"/>
      <c r="CU38" s="18"/>
      <c r="CV38" s="18"/>
      <c r="CW38" s="18"/>
      <c r="CY38" s="18"/>
      <c r="CZ38" s="18"/>
      <c r="DA38" s="18"/>
      <c r="DB38" s="18"/>
      <c r="DD38" s="18"/>
      <c r="DE38" s="18"/>
      <c r="DF38" s="18"/>
      <c r="DG38" s="18"/>
      <c r="DI38" s="18"/>
      <c r="DJ38" s="18"/>
      <c r="DK38" s="18"/>
      <c r="DL38" s="18"/>
      <c r="DN38" s="18"/>
      <c r="DO38" s="18"/>
      <c r="DP38" s="18"/>
      <c r="DQ38" s="18"/>
      <c r="DS38" s="18"/>
      <c r="DT38" s="18"/>
      <c r="DU38" s="18"/>
      <c r="DV38" s="18"/>
      <c r="DX38" s="18"/>
      <c r="DY38" s="18"/>
      <c r="DZ38" s="18"/>
      <c r="EA38" s="18"/>
    </row>
    <row r="39" spans="78:121" ht="12.75">
      <c r="BZ39" s="18"/>
      <c r="CA39" s="18"/>
      <c r="CB39" s="18"/>
      <c r="CC39" s="18"/>
      <c r="CE39" s="18"/>
      <c r="CF39" s="18"/>
      <c r="CG39" s="18"/>
      <c r="CH39" s="18"/>
      <c r="CJ39" s="18"/>
      <c r="CK39" s="18"/>
      <c r="CL39" s="18"/>
      <c r="CM39" s="18"/>
      <c r="CO39" s="18"/>
      <c r="CP39" s="18"/>
      <c r="CQ39" s="18"/>
      <c r="CR39" s="18"/>
      <c r="CT39" s="18"/>
      <c r="CU39" s="18"/>
      <c r="CV39" s="18"/>
      <c r="CW39" s="18"/>
      <c r="CY39" s="18"/>
      <c r="CZ39" s="18"/>
      <c r="DA39" s="18"/>
      <c r="DB39" s="18"/>
      <c r="DD39" s="18"/>
      <c r="DE39" s="18"/>
      <c r="DF39" s="18"/>
      <c r="DG39" s="18"/>
      <c r="DI39" s="18"/>
      <c r="DJ39" s="18"/>
      <c r="DK39" s="18"/>
      <c r="DL39" s="18"/>
      <c r="DN39" s="18"/>
      <c r="DO39" s="18"/>
      <c r="DP39" s="18"/>
      <c r="DQ39" s="18"/>
    </row>
    <row r="40" spans="78:121" ht="12.75">
      <c r="BZ40" s="18"/>
      <c r="CA40" s="18"/>
      <c r="CB40" s="18"/>
      <c r="CC40" s="18"/>
      <c r="CE40" s="18"/>
      <c r="CF40" s="18"/>
      <c r="CG40" s="18"/>
      <c r="CH40" s="18"/>
      <c r="CJ40" s="18"/>
      <c r="CK40" s="18"/>
      <c r="CL40" s="18"/>
      <c r="CM40" s="18"/>
      <c r="CO40" s="18"/>
      <c r="CP40" s="18"/>
      <c r="CQ40" s="18"/>
      <c r="CR40" s="18"/>
      <c r="CT40" s="18"/>
      <c r="CU40" s="18"/>
      <c r="CV40" s="18"/>
      <c r="CW40" s="18"/>
      <c r="CY40" s="18"/>
      <c r="CZ40" s="18"/>
      <c r="DA40" s="18"/>
      <c r="DB40" s="18"/>
      <c r="DD40" s="18"/>
      <c r="DE40" s="18"/>
      <c r="DF40" s="18"/>
      <c r="DG40" s="18"/>
      <c r="DI40" s="18"/>
      <c r="DJ40" s="18"/>
      <c r="DK40" s="18"/>
      <c r="DL40" s="18"/>
      <c r="DN40" s="18"/>
      <c r="DO40" s="18"/>
      <c r="DP40" s="18"/>
      <c r="DQ40" s="18"/>
    </row>
    <row r="41" spans="78:121" ht="12.75">
      <c r="BZ41" s="18"/>
      <c r="CA41" s="18"/>
      <c r="CB41" s="18"/>
      <c r="CC41" s="18"/>
      <c r="CE41" s="18"/>
      <c r="CF41" s="18"/>
      <c r="CG41" s="18"/>
      <c r="CH41" s="18"/>
      <c r="CJ41" s="18"/>
      <c r="CK41" s="18"/>
      <c r="CL41" s="18"/>
      <c r="CM41" s="18"/>
      <c r="CO41" s="18"/>
      <c r="CP41" s="18"/>
      <c r="CQ41" s="18"/>
      <c r="CR41" s="18"/>
      <c r="CT41" s="18"/>
      <c r="CU41" s="18"/>
      <c r="CV41" s="18"/>
      <c r="CW41" s="18"/>
      <c r="CY41" s="18"/>
      <c r="CZ41" s="18"/>
      <c r="DA41" s="18"/>
      <c r="DB41" s="18"/>
      <c r="DD41" s="18"/>
      <c r="DE41" s="18"/>
      <c r="DF41" s="18"/>
      <c r="DG41" s="18"/>
      <c r="DI41" s="18"/>
      <c r="DJ41" s="18"/>
      <c r="DK41" s="18"/>
      <c r="DL41" s="18"/>
      <c r="DN41" s="18"/>
      <c r="DO41" s="18"/>
      <c r="DP41" s="18"/>
      <c r="DQ41" s="18"/>
    </row>
    <row r="42" spans="78:121" ht="12.75">
      <c r="BZ42" s="18"/>
      <c r="CA42" s="18"/>
      <c r="CB42" s="18"/>
      <c r="CC42" s="18"/>
      <c r="CE42" s="18"/>
      <c r="CF42" s="18"/>
      <c r="CG42" s="18"/>
      <c r="CH42" s="18"/>
      <c r="CJ42" s="18"/>
      <c r="CK42" s="18"/>
      <c r="CL42" s="18"/>
      <c r="CM42" s="18"/>
      <c r="CO42" s="18"/>
      <c r="CP42" s="18"/>
      <c r="CQ42" s="18"/>
      <c r="CR42" s="18"/>
      <c r="CT42" s="18"/>
      <c r="CU42" s="18"/>
      <c r="CV42" s="18"/>
      <c r="CW42" s="18"/>
      <c r="CY42" s="18"/>
      <c r="CZ42" s="18"/>
      <c r="DA42" s="18"/>
      <c r="DB42" s="18"/>
      <c r="DD42" s="18"/>
      <c r="DE42" s="18"/>
      <c r="DF42" s="18"/>
      <c r="DG42" s="18"/>
      <c r="DI42" s="18"/>
      <c r="DJ42" s="18"/>
      <c r="DK42" s="18"/>
      <c r="DL42" s="18"/>
      <c r="DN42" s="18"/>
      <c r="DO42" s="18"/>
      <c r="DP42" s="18"/>
      <c r="DQ42" s="18"/>
    </row>
    <row r="43" spans="78:121" ht="12.75">
      <c r="BZ43" s="18"/>
      <c r="CA43" s="18"/>
      <c r="CB43" s="18"/>
      <c r="CC43" s="18"/>
      <c r="CE43" s="18"/>
      <c r="CF43" s="18"/>
      <c r="CG43" s="18"/>
      <c r="CH43" s="18"/>
      <c r="CJ43" s="18"/>
      <c r="CK43" s="18"/>
      <c r="CL43" s="18"/>
      <c r="CM43" s="18"/>
      <c r="CO43" s="18"/>
      <c r="CP43" s="18"/>
      <c r="CQ43" s="18"/>
      <c r="CR43" s="18"/>
      <c r="CT43" s="18"/>
      <c r="CU43" s="18"/>
      <c r="CV43" s="18"/>
      <c r="CW43" s="18"/>
      <c r="CY43" s="18"/>
      <c r="CZ43" s="18"/>
      <c r="DA43" s="18"/>
      <c r="DB43" s="18"/>
      <c r="DD43" s="18"/>
      <c r="DE43" s="18"/>
      <c r="DF43" s="18"/>
      <c r="DG43" s="18"/>
      <c r="DI43" s="18"/>
      <c r="DJ43" s="18"/>
      <c r="DK43" s="18"/>
      <c r="DL43" s="18"/>
      <c r="DN43" s="18"/>
      <c r="DO43" s="18"/>
      <c r="DP43" s="18"/>
      <c r="DQ43" s="18"/>
    </row>
    <row r="44" spans="78:121" ht="12.75">
      <c r="BZ44" s="18"/>
      <c r="CA44" s="18"/>
      <c r="CB44" s="18"/>
      <c r="CC44" s="18"/>
      <c r="CE44" s="18"/>
      <c r="CF44" s="18"/>
      <c r="CG44" s="18"/>
      <c r="CH44" s="18"/>
      <c r="CJ44" s="18"/>
      <c r="CK44" s="18"/>
      <c r="CL44" s="18"/>
      <c r="CM44" s="18"/>
      <c r="CO44" s="18"/>
      <c r="CP44" s="18"/>
      <c r="CQ44" s="18"/>
      <c r="CR44" s="18"/>
      <c r="CT44" s="18"/>
      <c r="CU44" s="18"/>
      <c r="CV44" s="18"/>
      <c r="CW44" s="18"/>
      <c r="CY44" s="18"/>
      <c r="CZ44" s="18"/>
      <c r="DA44" s="18"/>
      <c r="DB44" s="18"/>
      <c r="DD44" s="18"/>
      <c r="DE44" s="18"/>
      <c r="DF44" s="18"/>
      <c r="DG44" s="18"/>
      <c r="DI44" s="18"/>
      <c r="DJ44" s="18"/>
      <c r="DK44" s="18"/>
      <c r="DL44" s="18"/>
      <c r="DN44" s="18"/>
      <c r="DO44" s="18"/>
      <c r="DP44" s="18"/>
      <c r="DQ44" s="18"/>
    </row>
    <row r="45" spans="78:121" ht="12.75">
      <c r="BZ45" s="18"/>
      <c r="CA45" s="18"/>
      <c r="CB45" s="18"/>
      <c r="CC45" s="18"/>
      <c r="CE45" s="18"/>
      <c r="CF45" s="18"/>
      <c r="CG45" s="18"/>
      <c r="CH45" s="18"/>
      <c r="CJ45" s="18"/>
      <c r="CK45" s="18"/>
      <c r="CL45" s="18"/>
      <c r="CM45" s="18"/>
      <c r="CO45" s="18"/>
      <c r="CP45" s="18"/>
      <c r="CQ45" s="18"/>
      <c r="CR45" s="18"/>
      <c r="CT45" s="18"/>
      <c r="CU45" s="18"/>
      <c r="CV45" s="18"/>
      <c r="CW45" s="18"/>
      <c r="CY45" s="18"/>
      <c r="CZ45" s="18"/>
      <c r="DA45" s="18"/>
      <c r="DB45" s="18"/>
      <c r="DD45" s="18"/>
      <c r="DE45" s="18"/>
      <c r="DF45" s="18"/>
      <c r="DG45" s="18"/>
      <c r="DI45" s="18"/>
      <c r="DJ45" s="18"/>
      <c r="DK45" s="18"/>
      <c r="DL45" s="18"/>
      <c r="DN45" s="18"/>
      <c r="DO45" s="18"/>
      <c r="DP45" s="18"/>
      <c r="DQ45" s="18"/>
    </row>
    <row r="46" spans="78:121" ht="12.75">
      <c r="BZ46" s="18"/>
      <c r="CA46" s="18"/>
      <c r="CB46" s="18"/>
      <c r="CC46" s="18"/>
      <c r="CE46" s="18"/>
      <c r="CF46" s="18"/>
      <c r="CG46" s="18"/>
      <c r="CH46" s="18"/>
      <c r="CJ46" s="18"/>
      <c r="CK46" s="18"/>
      <c r="CL46" s="18"/>
      <c r="CM46" s="18"/>
      <c r="CO46" s="18"/>
      <c r="CP46" s="18"/>
      <c r="CQ46" s="18"/>
      <c r="CR46" s="18"/>
      <c r="CT46" s="18"/>
      <c r="CU46" s="18"/>
      <c r="CV46" s="18"/>
      <c r="CW46" s="18"/>
      <c r="CY46" s="18"/>
      <c r="CZ46" s="18"/>
      <c r="DA46" s="18"/>
      <c r="DB46" s="18"/>
      <c r="DD46" s="18"/>
      <c r="DE46" s="18"/>
      <c r="DF46" s="18"/>
      <c r="DG46" s="18"/>
      <c r="DI46" s="18"/>
      <c r="DJ46" s="18"/>
      <c r="DK46" s="18"/>
      <c r="DL46" s="18"/>
      <c r="DN46" s="18"/>
      <c r="DO46" s="18"/>
      <c r="DP46" s="18"/>
      <c r="DQ46" s="18"/>
    </row>
    <row r="47" spans="78:121" ht="12.75">
      <c r="BZ47" s="18"/>
      <c r="CA47" s="18"/>
      <c r="CB47" s="18"/>
      <c r="CC47" s="18"/>
      <c r="CE47" s="18"/>
      <c r="CF47" s="18"/>
      <c r="CG47" s="18"/>
      <c r="CH47" s="18"/>
      <c r="CJ47" s="18"/>
      <c r="CK47" s="18"/>
      <c r="CL47" s="18"/>
      <c r="CM47" s="18"/>
      <c r="CO47" s="18"/>
      <c r="CP47" s="18"/>
      <c r="CQ47" s="18"/>
      <c r="CR47" s="18"/>
      <c r="CT47" s="18"/>
      <c r="CU47" s="18"/>
      <c r="CV47" s="18"/>
      <c r="CW47" s="18"/>
      <c r="CY47" s="18"/>
      <c r="CZ47" s="18"/>
      <c r="DA47" s="18"/>
      <c r="DB47" s="18"/>
      <c r="DD47" s="18"/>
      <c r="DE47" s="18"/>
      <c r="DF47" s="18"/>
      <c r="DG47" s="18"/>
      <c r="DI47" s="18"/>
      <c r="DJ47" s="18"/>
      <c r="DK47" s="18"/>
      <c r="DL47" s="18"/>
      <c r="DN47" s="18"/>
      <c r="DO47" s="18"/>
      <c r="DP47" s="18"/>
      <c r="DQ47" s="18"/>
    </row>
    <row r="48" spans="78:121" ht="12.75">
      <c r="BZ48" s="18"/>
      <c r="CA48" s="18"/>
      <c r="CB48" s="18"/>
      <c r="CC48" s="18"/>
      <c r="CE48" s="18"/>
      <c r="CF48" s="18"/>
      <c r="CG48" s="18"/>
      <c r="CH48" s="18"/>
      <c r="CJ48" s="18"/>
      <c r="CK48" s="18"/>
      <c r="CL48" s="18"/>
      <c r="CM48" s="18"/>
      <c r="CO48" s="18"/>
      <c r="CP48" s="18"/>
      <c r="CQ48" s="18"/>
      <c r="CR48" s="18"/>
      <c r="CT48" s="18"/>
      <c r="CU48" s="18"/>
      <c r="CV48" s="18"/>
      <c r="CW48" s="18"/>
      <c r="CY48" s="18"/>
      <c r="CZ48" s="18"/>
      <c r="DA48" s="18"/>
      <c r="DB48" s="18"/>
      <c r="DD48" s="18"/>
      <c r="DE48" s="18"/>
      <c r="DF48" s="18"/>
      <c r="DG48" s="18"/>
      <c r="DI48" s="18"/>
      <c r="DJ48" s="18"/>
      <c r="DK48" s="18"/>
      <c r="DL48" s="18"/>
      <c r="DN48" s="18"/>
      <c r="DO48" s="18"/>
      <c r="DP48" s="18"/>
      <c r="DQ48" s="18"/>
    </row>
    <row r="49" spans="78:121" ht="12.75">
      <c r="BZ49" s="18"/>
      <c r="CA49" s="18"/>
      <c r="CB49" s="18"/>
      <c r="CC49" s="18"/>
      <c r="CE49" s="18"/>
      <c r="CF49" s="18"/>
      <c r="CG49" s="18"/>
      <c r="CH49" s="18"/>
      <c r="CJ49" s="18"/>
      <c r="CK49" s="18"/>
      <c r="CL49" s="18"/>
      <c r="CM49" s="18"/>
      <c r="CO49" s="18"/>
      <c r="CP49" s="18"/>
      <c r="CQ49" s="18"/>
      <c r="CR49" s="18"/>
      <c r="CT49" s="18"/>
      <c r="CU49" s="18"/>
      <c r="CV49" s="18"/>
      <c r="CW49" s="18"/>
      <c r="CY49" s="18"/>
      <c r="CZ49" s="18"/>
      <c r="DA49" s="18"/>
      <c r="DB49" s="18"/>
      <c r="DD49" s="18"/>
      <c r="DE49" s="18"/>
      <c r="DF49" s="18"/>
      <c r="DG49" s="18"/>
      <c r="DI49" s="18"/>
      <c r="DJ49" s="18"/>
      <c r="DK49" s="18"/>
      <c r="DL49" s="18"/>
      <c r="DN49" s="18"/>
      <c r="DO49" s="18"/>
      <c r="DP49" s="18"/>
      <c r="DQ49" s="18"/>
    </row>
    <row r="50" spans="78:121" ht="12.75">
      <c r="BZ50" s="18"/>
      <c r="CA50" s="18"/>
      <c r="CB50" s="18"/>
      <c r="CC50" s="18"/>
      <c r="CE50" s="18"/>
      <c r="CF50" s="18"/>
      <c r="CG50" s="18"/>
      <c r="CH50" s="18"/>
      <c r="CJ50" s="18"/>
      <c r="CK50" s="18"/>
      <c r="CL50" s="18"/>
      <c r="CM50" s="18"/>
      <c r="CO50" s="18"/>
      <c r="CP50" s="18"/>
      <c r="CQ50" s="18"/>
      <c r="CR50" s="18"/>
      <c r="CT50" s="18"/>
      <c r="CU50" s="18"/>
      <c r="CV50" s="18"/>
      <c r="CW50" s="18"/>
      <c r="CY50" s="18"/>
      <c r="CZ50" s="18"/>
      <c r="DA50" s="18"/>
      <c r="DB50" s="18"/>
      <c r="DD50" s="18"/>
      <c r="DE50" s="18"/>
      <c r="DF50" s="18"/>
      <c r="DG50" s="18"/>
      <c r="DI50" s="18"/>
      <c r="DJ50" s="18"/>
      <c r="DK50" s="18"/>
      <c r="DL50" s="18"/>
      <c r="DN50" s="18"/>
      <c r="DO50" s="18"/>
      <c r="DP50" s="18"/>
      <c r="DQ50" s="18"/>
    </row>
    <row r="51" spans="78:106" ht="12.75">
      <c r="BZ51" s="18"/>
      <c r="CA51" s="18"/>
      <c r="CB51" s="18"/>
      <c r="CC51" s="18"/>
      <c r="CE51" s="18"/>
      <c r="CF51" s="18"/>
      <c r="CG51" s="18"/>
      <c r="CH51" s="18"/>
      <c r="CJ51" s="18"/>
      <c r="CK51" s="18"/>
      <c r="CL51" s="18"/>
      <c r="CM51" s="18"/>
      <c r="CO51" s="18"/>
      <c r="CP51" s="18"/>
      <c r="CQ51" s="18"/>
      <c r="CR51" s="18"/>
      <c r="CT51" s="18"/>
      <c r="CU51" s="18"/>
      <c r="CV51" s="18"/>
      <c r="CW51" s="18"/>
      <c r="CY51" s="18"/>
      <c r="CZ51" s="18"/>
      <c r="DA51" s="18"/>
      <c r="DB51" s="18"/>
    </row>
  </sheetData>
  <sheetProtection/>
  <printOptions/>
  <pageMargins left="0.75" right="0.5" top="0.5" bottom="0.25" header="0" footer="0"/>
  <pageSetup fitToWidth="11" horizontalDpi="600" verticalDpi="600" orientation="landscape" scale="77" r:id="rId1"/>
  <headerFooter alignWithMargins="0">
    <oddFooter>&amp;CPage &amp;P&amp;R&amp;D</oddFooter>
  </headerFooter>
  <colBreaks count="9" manualBreakCount="9">
    <brk id="17" max="65535" man="1"/>
    <brk id="142" max="65535" man="1"/>
    <brk id="157" max="65535" man="1"/>
    <brk id="172" max="65535" man="1"/>
    <brk id="187" max="65535" man="1"/>
    <brk id="202" max="65535" man="1"/>
    <brk id="217" max="65535" man="1"/>
    <brk id="232" max="65535" man="1"/>
    <brk id="24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debt services for 96a</dc:title>
  <dc:subject/>
  <dc:creator>Weems R McFadden</dc:creator>
  <cp:keywords/>
  <dc:description/>
  <cp:lastModifiedBy>Eric Nicholson</cp:lastModifiedBy>
  <cp:lastPrinted>2003-06-26T18:56:55Z</cp:lastPrinted>
  <dcterms:created xsi:type="dcterms:W3CDTF">1998-02-23T20:58:01Z</dcterms:created>
  <dcterms:modified xsi:type="dcterms:W3CDTF">2009-06-11T15:18:20Z</dcterms:modified>
  <cp:category/>
  <cp:version/>
  <cp:contentType/>
  <cp:contentStatus/>
</cp:coreProperties>
</file>