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6300" windowHeight="4320" tabRatio="893" activeTab="0"/>
  </bookViews>
  <sheets>
    <sheet name="2002A" sheetId="1" r:id="rId1"/>
    <sheet name="2002A Academic" sheetId="2" r:id="rId2"/>
    <sheet name="2007A" sheetId="3" r:id="rId3"/>
    <sheet name="2007A Academic" sheetId="4" r:id="rId4"/>
  </sheets>
  <definedNames>
    <definedName name="_xlnm.Print_Area" localSheetId="0">'2002A'!$A$1:$GK$39</definedName>
    <definedName name="_xlnm.Print_Area" localSheetId="2">'2007A'!$A$1:$HA$39</definedName>
    <definedName name="_xlnm.Print_Area" localSheetId="3">'2007A Academic'!$A$1:$GF$39</definedName>
    <definedName name="_xlnm.Print_Titles" localSheetId="0">'2002A'!$A:$A</definedName>
  </definedNames>
  <calcPr fullCalcOnLoad="1"/>
</workbook>
</file>

<file path=xl/sharedStrings.xml><?xml version="1.0" encoding="utf-8"?>
<sst xmlns="http://schemas.openxmlformats.org/spreadsheetml/2006/main" count="1105" uniqueCount="92">
  <si>
    <t>Total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</si>
  <si>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</si>
  <si>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</si>
  <si>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</si>
  <si>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</si>
  <si>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</si>
  <si>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</si>
  <si>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>UMCP South Campus Parking Garage (Auxiliary)</t>
  </si>
  <si>
    <t>UMCP North Campus Parking Garage (Auxiliary)</t>
  </si>
  <si>
    <t xml:space="preserve">     UMB Saratoga Street Garage (Auxiliary)</t>
  </si>
  <si>
    <t xml:space="preserve">   UMES Murphy Hall Annex Renov (Auxiliary)</t>
  </si>
  <si>
    <t xml:space="preserve">       UMES New Residence Hall (Auxiliary)</t>
  </si>
  <si>
    <t xml:space="preserve">     UMES Student Service Center (Auxiliary)</t>
  </si>
  <si>
    <t xml:space="preserve">  UMBC Housing Central Utility Plant (Auxiliary)</t>
  </si>
  <si>
    <t xml:space="preserve">          UMBC Parking Garage (Auxiliary)</t>
  </si>
  <si>
    <t xml:space="preserve">     UMB Donaldson Brown Center ( Auxiliary)</t>
  </si>
  <si>
    <t xml:space="preserve">  UMCP Stamp Student Union Renov (Auxiliary)</t>
  </si>
  <si>
    <t xml:space="preserve">            UMCP Health Center (Auxiliary)</t>
  </si>
  <si>
    <t xml:space="preserve">  UMCP Comcast Arena - 20th Resol (Auxiliary)</t>
  </si>
  <si>
    <t xml:space="preserve"> UMUC Hotel Add at Inn &amp; Conference (Auxiliary)</t>
  </si>
  <si>
    <t xml:space="preserve">        CSC New Residence Hall (Auxiliary)</t>
  </si>
  <si>
    <t xml:space="preserve">   TU Prettyman/Scarborough HVAC (Auxiliary)</t>
  </si>
  <si>
    <t xml:space="preserve">   TU Bowling Conversion to Cuberca (Auxiliary)</t>
  </si>
  <si>
    <t xml:space="preserve">       TU Newell Dining Renovation (Auxiliary)</t>
  </si>
  <si>
    <t xml:space="preserve">        TU Interim Fitness Center (Auxiliary)</t>
  </si>
  <si>
    <t xml:space="preserve">        TU 7800 York Road Garage (Auxiliary)</t>
  </si>
  <si>
    <t xml:space="preserve">  TU Richmond Hall &amp; Newell Dining (Auxiliary)</t>
  </si>
  <si>
    <t xml:space="preserve">           Total Auxiliary Projects - 2002A</t>
  </si>
  <si>
    <t>2002 Series A Bond Funded Projects</t>
  </si>
  <si>
    <t xml:space="preserve">   1996 Series A Bonds Refinanced on 2002A</t>
  </si>
  <si>
    <t xml:space="preserve">    2000 Series A Bond Refinanced on 2002A</t>
  </si>
  <si>
    <t xml:space="preserve">          Total New Money - 2002 Series A </t>
  </si>
  <si>
    <t xml:space="preserve">           Total Academic Projects - 2002A</t>
  </si>
  <si>
    <t xml:space="preserve">  UMCP Comcast Arena - 19th Resol (Auxiliary)</t>
  </si>
  <si>
    <t xml:space="preserve"> UMCP Queen Anne's Hall Renovation (Auxiliary)</t>
  </si>
  <si>
    <t xml:space="preserve"> UMCP SCUB 3 Planning and Constr (Auxiliary)</t>
  </si>
  <si>
    <t xml:space="preserve">     UMB Temporary Building #2 ( Auxiliary)</t>
  </si>
  <si>
    <t xml:space="preserve">     UMB New Parking Garage (Auxiliary)</t>
  </si>
  <si>
    <t xml:space="preserve">     UMB Pascault Row Renovation (Auxiliary)</t>
  </si>
  <si>
    <t>UMBC Land Acquisition for Alumni Ctr (Auxiliary)</t>
  </si>
  <si>
    <t xml:space="preserve">  UMBC Residence Hall Renovation (Auxiliary)</t>
  </si>
  <si>
    <t xml:space="preserve">        TU Minnegan Stadium Renov (Auxiliary)</t>
  </si>
  <si>
    <t xml:space="preserve">         UB New Student Center (Auxiliary)</t>
  </si>
  <si>
    <t xml:space="preserve">  Debt Svc from Earnings and Accrued Interest</t>
  </si>
  <si>
    <t xml:space="preserve">           CSC New Dining Hall (Auxiliary)</t>
  </si>
  <si>
    <t xml:space="preserve">    UMCP Hornbake &amp; McKeldin (Academic)</t>
  </si>
  <si>
    <t>19th &amp; 20th</t>
  </si>
  <si>
    <t xml:space="preserve">    UMCP Key &amp; Taliaferro Renov (Academic)</t>
  </si>
  <si>
    <t>19,20,21th</t>
  </si>
  <si>
    <t xml:space="preserve">  UMCP Engineering &amp; Applied Sci (Academic)</t>
  </si>
  <si>
    <t>19th</t>
  </si>
  <si>
    <t xml:space="preserve">      UMCP Facilities Renewal (Academic)</t>
  </si>
  <si>
    <t>18th &amp; 21th</t>
  </si>
  <si>
    <t xml:space="preserve">  2002A Refinance on 2007A</t>
  </si>
  <si>
    <t xml:space="preserve">          UMB New Dental School (Academic)</t>
  </si>
  <si>
    <t xml:space="preserve">    UMB Howard Hall PH IV Renov (Academic)</t>
  </si>
  <si>
    <t xml:space="preserve">         UMB Facilities Renewal (Academic)</t>
  </si>
  <si>
    <t xml:space="preserve"> UMB School of Nursing Equipment (Academic)</t>
  </si>
  <si>
    <t xml:space="preserve">   UMB School of Law-Marshall (Academic)</t>
  </si>
  <si>
    <t xml:space="preserve">         UMB Emergency Fund (Academic)</t>
  </si>
  <si>
    <t xml:space="preserve">       UMES Utilities Upgrade (Academic)</t>
  </si>
  <si>
    <t xml:space="preserve">  UMES Soc Sci Education &amp; Health (Academic)</t>
  </si>
  <si>
    <t xml:space="preserve">      UMES Facilities Renewal (Academic)</t>
  </si>
  <si>
    <t xml:space="preserve">         UMES Emergency Fund (Academic)</t>
  </si>
  <si>
    <t>UMBC Equip Information Technology (Academic)</t>
  </si>
  <si>
    <t xml:space="preserve">        UMBC Emergency Fund (Academic)</t>
  </si>
  <si>
    <t xml:space="preserve">        UMBC Facilities Renewal (Academic)</t>
  </si>
  <si>
    <t xml:space="preserve">    UMCES Aquaculture Building (Academic)</t>
  </si>
  <si>
    <t xml:space="preserve">      UMCES Facilities Renewal (Academic)</t>
  </si>
  <si>
    <t xml:space="preserve">         BSU Facilities Renewal (Academic)</t>
  </si>
  <si>
    <t xml:space="preserve">          BSU Emergency Fund (Academic)</t>
  </si>
  <si>
    <t xml:space="preserve">        CSU Facilities Renewal (Academic)</t>
  </si>
  <si>
    <t xml:space="preserve">          CSU Emergency Fund (Academic)</t>
  </si>
  <si>
    <t xml:space="preserve">          FSU Facilities Renewal (Academic)</t>
  </si>
  <si>
    <t xml:space="preserve">          SU Facilities Renewal (Academic)</t>
  </si>
  <si>
    <t xml:space="preserve">         SU Emergency Fund (Academic)</t>
  </si>
  <si>
    <t xml:space="preserve">         TU Facilities Renewal (Academic)</t>
  </si>
  <si>
    <t xml:space="preserve">       TU 7800 York Road Renov (Academic)</t>
  </si>
  <si>
    <t xml:space="preserve">          TU Emergency Fund (Academic)</t>
  </si>
  <si>
    <t xml:space="preserve">           UB Facilities Renewal (Academic)</t>
  </si>
  <si>
    <t xml:space="preserve">        USMO Emergency Fund (Academic)</t>
  </si>
  <si>
    <t xml:space="preserve">         Distribution of Debt Services after 2007A Bond Issue</t>
  </si>
  <si>
    <t xml:space="preserve">      2002 Series A - Original</t>
  </si>
  <si>
    <t>Revised 2002A after 2007A</t>
  </si>
  <si>
    <t>2002 Series A Bond Funded Projects 2007</t>
  </si>
  <si>
    <t>Amort of</t>
  </si>
  <si>
    <t>Premium</t>
  </si>
  <si>
    <t>Loss on Refunding</t>
  </si>
  <si>
    <t xml:space="preserve">         UMES Henson Center Roof (Academic)</t>
  </si>
  <si>
    <t xml:space="preserve">          CSU Emergency Light Poles (Academic)</t>
  </si>
  <si>
    <t xml:space="preserve">        USMO Shady Grove Road (Academic)</t>
  </si>
  <si>
    <t xml:space="preserve">2002 Series A Bond Funded Projects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</si>
</sst>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  <numFmt numFmtId="166" formatCode="0_);[Red]\(0\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65" fontId="0" fillId="0" borderId="11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6" xfId="0" applyNumberFormat="1" applyBorder="1" applyAlignment="1">
      <alignment horizontal="center"/>
    </xf>
    <xf numFmtId="164" fontId="0" fillId="0" borderId="10" xfId="0" applyNumberFormat="1" applyBorder="1" applyAlignment="1" quotePrefix="1">
      <alignment horizontal="left"/>
    </xf>
    <xf numFmtId="164" fontId="0" fillId="0" borderId="13" xfId="0" applyNumberFormat="1" applyBorder="1" applyAlignment="1">
      <alignment/>
    </xf>
    <xf numFmtId="38" fontId="0" fillId="0" borderId="12" xfId="0" applyNumberFormat="1" applyBorder="1" applyAlignment="1">
      <alignment horizontal="center"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2" xfId="0" applyNumberFormat="1" applyBorder="1" applyAlignment="1">
      <alignment horizontal="right"/>
    </xf>
    <xf numFmtId="3" fontId="0" fillId="0" borderId="10" xfId="0" applyNumberFormat="1" applyBorder="1" applyAlignment="1">
      <alignment horizontal="left"/>
    </xf>
    <xf numFmtId="38" fontId="0" fillId="33" borderId="12" xfId="0" applyNumberFormat="1" applyFill="1" applyBorder="1" applyAlignment="1">
      <alignment horizontal="centerContinuous"/>
    </xf>
    <xf numFmtId="38" fontId="0" fillId="33" borderId="13" xfId="0" applyNumberFormat="1" applyFill="1" applyBorder="1" applyAlignment="1">
      <alignment horizontal="centerContinuous"/>
    </xf>
    <xf numFmtId="38" fontId="0" fillId="33" borderId="18" xfId="0" applyNumberFormat="1" applyFill="1" applyBorder="1" applyAlignment="1" quotePrefix="1">
      <alignment horizontal="centerContinuous"/>
    </xf>
    <xf numFmtId="38" fontId="0" fillId="0" borderId="10" xfId="0" applyNumberFormat="1" applyBorder="1" applyAlignment="1" quotePrefix="1">
      <alignment horizontal="centerContinuous"/>
    </xf>
    <xf numFmtId="38" fontId="0" fillId="0" borderId="19" xfId="0" applyNumberFormat="1" applyBorder="1" applyAlignment="1">
      <alignment horizontal="centerContinuous"/>
    </xf>
    <xf numFmtId="38" fontId="0" fillId="0" borderId="13" xfId="0" applyNumberFormat="1" applyBorder="1" applyAlignment="1">
      <alignment horizontal="centerContinuous"/>
    </xf>
    <xf numFmtId="38" fontId="0" fillId="0" borderId="12" xfId="0" applyNumberFormat="1" applyBorder="1" applyAlignment="1">
      <alignment horizontal="centerContinuous"/>
    </xf>
    <xf numFmtId="38" fontId="0" fillId="0" borderId="18" xfId="0" applyNumberForma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41"/>
  <sheetViews>
    <sheetView showZero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9" sqref="D9"/>
    </sheetView>
  </sheetViews>
  <sheetFormatPr defaultColWidth="9.140625" defaultRowHeight="12.75"/>
  <cols>
    <col min="1" max="1" width="9.7109375" style="3" customWidth="1"/>
    <col min="2" max="2" width="3.7109375" style="0" customWidth="1"/>
    <col min="3" max="4" width="12.7109375" style="19" customWidth="1"/>
    <col min="5" max="6" width="13.7109375" style="20" customWidth="1"/>
    <col min="7" max="7" width="15.57421875" style="20" customWidth="1"/>
    <col min="8" max="8" width="3.7109375" style="19" customWidth="1"/>
    <col min="9" max="12" width="13.7109375" style="19" customWidth="1"/>
    <col min="13" max="13" width="16.57421875" style="19" customWidth="1"/>
    <col min="14" max="14" width="3.7109375" style="19" customWidth="1"/>
    <col min="15" max="18" width="13.7109375" style="20" customWidth="1"/>
    <col min="19" max="19" width="16.421875" style="20" customWidth="1"/>
    <col min="20" max="20" width="3.7109375" style="19" customWidth="1"/>
    <col min="21" max="24" width="13.7109375" style="19" customWidth="1"/>
    <col min="25" max="25" width="3.7109375" style="19" customWidth="1"/>
    <col min="26" max="29" width="13.7109375" style="19" customWidth="1"/>
    <col min="30" max="30" width="3.7109375" style="0" customWidth="1"/>
    <col min="31" max="34" width="13.7109375" style="0" customWidth="1"/>
    <col min="35" max="35" width="3.7109375" style="0" customWidth="1"/>
    <col min="36" max="39" width="13.7109375" style="0" customWidth="1"/>
    <col min="40" max="40" width="3.7109375" style="0" customWidth="1"/>
    <col min="41" max="44" width="13.7109375" style="4" customWidth="1"/>
    <col min="45" max="45" width="3.7109375" style="4" customWidth="1"/>
    <col min="46" max="49" width="13.7109375" style="4" customWidth="1"/>
    <col min="50" max="50" width="3.7109375" style="4" customWidth="1"/>
    <col min="51" max="54" width="13.7109375" style="4" customWidth="1"/>
    <col min="55" max="55" width="3.7109375" style="4" customWidth="1"/>
    <col min="56" max="59" width="13.7109375" style="4" customWidth="1"/>
    <col min="60" max="60" width="3.7109375" style="4" customWidth="1"/>
    <col min="61" max="64" width="13.7109375" style="4" customWidth="1"/>
    <col min="65" max="65" width="3.7109375" style="4" customWidth="1"/>
    <col min="66" max="69" width="13.7109375" style="4" customWidth="1"/>
    <col min="70" max="70" width="3.7109375" style="4" customWidth="1"/>
    <col min="71" max="74" width="13.7109375" style="4" customWidth="1"/>
    <col min="75" max="75" width="3.7109375" style="4" customWidth="1"/>
    <col min="76" max="79" width="13.7109375" style="4" customWidth="1"/>
    <col min="80" max="80" width="3.7109375" style="4" customWidth="1"/>
    <col min="81" max="84" width="13.7109375" style="4" customWidth="1"/>
    <col min="85" max="85" width="3.7109375" style="4" customWidth="1"/>
    <col min="86" max="89" width="13.7109375" style="4" customWidth="1"/>
    <col min="90" max="90" width="3.7109375" style="4" customWidth="1"/>
    <col min="91" max="94" width="13.7109375" style="4" customWidth="1"/>
    <col min="95" max="95" width="3.7109375" style="4" customWidth="1"/>
    <col min="96" max="99" width="13.7109375" style="4" customWidth="1"/>
    <col min="100" max="100" width="3.7109375" style="4" customWidth="1"/>
    <col min="101" max="104" width="13.7109375" style="4" customWidth="1"/>
    <col min="105" max="105" width="3.7109375" style="4" customWidth="1"/>
    <col min="106" max="109" width="13.7109375" style="4" customWidth="1"/>
    <col min="110" max="110" width="3.7109375" style="4" customWidth="1"/>
    <col min="111" max="114" width="13.7109375" style="4" customWidth="1"/>
    <col min="115" max="115" width="3.7109375" style="4" customWidth="1"/>
    <col min="116" max="119" width="13.7109375" style="4" customWidth="1"/>
    <col min="120" max="120" width="3.7109375" style="4" customWidth="1"/>
    <col min="121" max="124" width="13.7109375" style="4" customWidth="1"/>
    <col min="125" max="125" width="3.7109375" style="4" customWidth="1"/>
    <col min="126" max="129" width="13.7109375" style="4" customWidth="1"/>
    <col min="130" max="130" width="3.7109375" style="4" customWidth="1"/>
    <col min="131" max="134" width="13.7109375" style="4" customWidth="1"/>
    <col min="135" max="135" width="3.7109375" style="4" customWidth="1"/>
    <col min="136" max="139" width="13.7109375" style="4" customWidth="1"/>
    <col min="140" max="140" width="3.7109375" style="4" customWidth="1"/>
    <col min="141" max="144" width="13.7109375" style="4" customWidth="1"/>
    <col min="145" max="145" width="3.7109375" style="4" customWidth="1"/>
    <col min="146" max="149" width="13.7109375" style="4" customWidth="1"/>
    <col min="150" max="150" width="3.7109375" style="4" customWidth="1"/>
    <col min="151" max="154" width="13.7109375" style="4" customWidth="1"/>
    <col min="155" max="155" width="3.7109375" style="4" customWidth="1"/>
    <col min="156" max="159" width="13.7109375" style="4" customWidth="1"/>
    <col min="160" max="160" width="3.7109375" style="4" customWidth="1"/>
    <col min="161" max="164" width="13.7109375" style="4" customWidth="1"/>
    <col min="165" max="165" width="3.7109375" style="4" customWidth="1"/>
    <col min="166" max="169" width="13.7109375" style="4" customWidth="1"/>
    <col min="170" max="170" width="3.7109375" style="4" customWidth="1"/>
    <col min="171" max="174" width="13.7109375" style="4" customWidth="1"/>
    <col min="175" max="175" width="3.7109375" style="4" customWidth="1"/>
    <col min="176" max="179" width="13.7109375" style="4" customWidth="1"/>
    <col min="180" max="180" width="3.7109375" style="4" customWidth="1"/>
    <col min="181" max="184" width="13.7109375" style="4" customWidth="1"/>
    <col min="185" max="185" width="3.7109375" style="4" customWidth="1"/>
    <col min="186" max="189" width="13.7109375" style="4" customWidth="1"/>
    <col min="190" max="190" width="3.7109375" style="4" customWidth="1"/>
    <col min="191" max="194" width="13.7109375" style="4" customWidth="1"/>
    <col min="195" max="195" width="3.7109375" style="0" customWidth="1"/>
  </cols>
  <sheetData>
    <row r="1" spans="1:197" ht="12.75">
      <c r="A1" s="28"/>
      <c r="B1" s="14"/>
      <c r="C1" s="27"/>
      <c r="D1" s="27"/>
      <c r="I1" s="29"/>
      <c r="O1" s="27"/>
      <c r="P1" s="29" t="s">
        <v>6</v>
      </c>
      <c r="U1" s="29"/>
      <c r="Z1" s="29"/>
      <c r="AA1" s="29"/>
      <c r="AB1" s="20"/>
      <c r="AC1" s="20"/>
      <c r="AE1" s="27"/>
      <c r="AF1" s="29" t="s">
        <v>6</v>
      </c>
      <c r="AO1" s="29"/>
      <c r="AP1" s="5"/>
      <c r="AT1" s="27"/>
      <c r="AU1" s="29" t="s">
        <v>6</v>
      </c>
      <c r="BD1" s="29"/>
      <c r="BE1" s="5"/>
      <c r="BI1" s="27"/>
      <c r="BJ1" s="29" t="s">
        <v>6</v>
      </c>
      <c r="BS1" s="29"/>
      <c r="BT1" s="5"/>
      <c r="BX1" s="27"/>
      <c r="BY1" s="29" t="s">
        <v>6</v>
      </c>
      <c r="CC1" s="29"/>
      <c r="CH1" s="29"/>
      <c r="CM1" s="27"/>
      <c r="CN1" s="29" t="s">
        <v>6</v>
      </c>
      <c r="CW1" s="29"/>
      <c r="DB1" s="27"/>
      <c r="DC1" s="29" t="s">
        <v>6</v>
      </c>
      <c r="DL1" s="29"/>
      <c r="DQ1" s="27"/>
      <c r="DR1" s="29" t="s">
        <v>6</v>
      </c>
      <c r="DW1" s="5"/>
      <c r="EA1" s="29"/>
      <c r="EF1" s="27"/>
      <c r="EG1" s="29" t="s">
        <v>6</v>
      </c>
      <c r="EK1" s="29"/>
      <c r="EP1" s="29"/>
      <c r="EU1" s="27"/>
      <c r="EV1" s="29" t="s">
        <v>6</v>
      </c>
      <c r="EZ1" s="29"/>
      <c r="FE1" s="29"/>
      <c r="FJ1" s="27"/>
      <c r="FK1" s="29" t="s">
        <v>6</v>
      </c>
      <c r="FT1" s="29"/>
      <c r="FY1" s="27"/>
      <c r="FZ1" s="29" t="s">
        <v>6</v>
      </c>
      <c r="GI1" s="29"/>
      <c r="GN1" s="27"/>
      <c r="GO1" s="29" t="s">
        <v>6</v>
      </c>
    </row>
    <row r="2" spans="1:197" ht="12.75">
      <c r="A2" s="28"/>
      <c r="B2" s="14"/>
      <c r="C2" s="27"/>
      <c r="D2" s="29"/>
      <c r="I2" s="29"/>
      <c r="O2" s="29" t="s">
        <v>81</v>
      </c>
      <c r="P2" s="19"/>
      <c r="U2" s="29"/>
      <c r="Z2" s="29"/>
      <c r="AA2" s="29"/>
      <c r="AB2" s="20"/>
      <c r="AC2" s="20"/>
      <c r="AE2" s="29" t="s">
        <v>81</v>
      </c>
      <c r="AF2" s="19"/>
      <c r="AO2" s="29"/>
      <c r="AP2" s="5"/>
      <c r="AT2" s="29" t="s">
        <v>81</v>
      </c>
      <c r="AU2" s="19"/>
      <c r="BD2" s="29"/>
      <c r="BE2" s="5"/>
      <c r="BI2" s="29" t="s">
        <v>81</v>
      </c>
      <c r="BJ2" s="19"/>
      <c r="BS2" s="29"/>
      <c r="BT2" s="5"/>
      <c r="BX2" s="29" t="s">
        <v>81</v>
      </c>
      <c r="BY2" s="19"/>
      <c r="CC2" s="29"/>
      <c r="CH2" s="29"/>
      <c r="CM2" s="29" t="s">
        <v>81</v>
      </c>
      <c r="CN2" s="19"/>
      <c r="CW2" s="29"/>
      <c r="DB2" s="29" t="s">
        <v>81</v>
      </c>
      <c r="DC2" s="19"/>
      <c r="DL2" s="29"/>
      <c r="DQ2" s="29" t="s">
        <v>81</v>
      </c>
      <c r="DR2" s="19"/>
      <c r="DW2" s="5"/>
      <c r="EA2" s="29"/>
      <c r="EF2" s="29" t="s">
        <v>81</v>
      </c>
      <c r="EG2" s="19"/>
      <c r="EK2" s="29"/>
      <c r="EP2" s="29"/>
      <c r="EU2" s="29" t="s">
        <v>81</v>
      </c>
      <c r="EV2" s="19"/>
      <c r="EZ2" s="29"/>
      <c r="FE2" s="29"/>
      <c r="FJ2" s="29" t="s">
        <v>81</v>
      </c>
      <c r="FK2" s="19"/>
      <c r="FT2" s="29"/>
      <c r="FY2" s="29" t="s">
        <v>81</v>
      </c>
      <c r="FZ2" s="19"/>
      <c r="GI2" s="29"/>
      <c r="GN2" s="29" t="s">
        <v>81</v>
      </c>
      <c r="GO2" s="19"/>
    </row>
    <row r="3" spans="1:197" ht="12.75">
      <c r="A3" s="28"/>
      <c r="B3" s="14"/>
      <c r="C3" s="27"/>
      <c r="D3" s="27"/>
      <c r="I3" s="29"/>
      <c r="O3" s="27"/>
      <c r="P3" s="29" t="s">
        <v>91</v>
      </c>
      <c r="U3" s="29"/>
      <c r="Z3" s="29"/>
      <c r="AA3" s="27"/>
      <c r="AB3" s="20"/>
      <c r="AC3" s="20"/>
      <c r="AE3" s="27"/>
      <c r="AF3" s="29" t="s">
        <v>84</v>
      </c>
      <c r="AO3" s="29"/>
      <c r="AT3" s="27"/>
      <c r="AU3" s="29" t="s">
        <v>28</v>
      </c>
      <c r="BD3" s="29"/>
      <c r="BI3" s="27"/>
      <c r="BJ3" s="29" t="s">
        <v>28</v>
      </c>
      <c r="BS3" s="29"/>
      <c r="BX3" s="27"/>
      <c r="BY3" s="29" t="s">
        <v>28</v>
      </c>
      <c r="CC3" s="29"/>
      <c r="CH3" s="29"/>
      <c r="CM3" s="27"/>
      <c r="CN3" s="29" t="s">
        <v>28</v>
      </c>
      <c r="CW3" s="29"/>
      <c r="DB3" s="27"/>
      <c r="DC3" s="29" t="s">
        <v>28</v>
      </c>
      <c r="DL3" s="29"/>
      <c r="DQ3" s="27"/>
      <c r="DR3" s="29" t="s">
        <v>28</v>
      </c>
      <c r="EA3" s="29"/>
      <c r="EF3" s="27"/>
      <c r="EG3" s="29" t="s">
        <v>28</v>
      </c>
      <c r="EK3" s="29"/>
      <c r="EP3" s="29"/>
      <c r="EU3" s="27"/>
      <c r="EV3" s="29" t="s">
        <v>28</v>
      </c>
      <c r="EZ3" s="29"/>
      <c r="FE3" s="29"/>
      <c r="FJ3" s="27"/>
      <c r="FK3" s="29" t="s">
        <v>28</v>
      </c>
      <c r="FT3" s="29"/>
      <c r="FY3" s="27"/>
      <c r="FZ3" s="29" t="s">
        <v>28</v>
      </c>
      <c r="GI3" s="29"/>
      <c r="GN3" s="27"/>
      <c r="GO3" s="29" t="s">
        <v>28</v>
      </c>
    </row>
    <row r="4" spans="1:191" ht="12.75">
      <c r="A4" s="28"/>
      <c r="B4" s="14"/>
      <c r="C4" s="27"/>
      <c r="D4" s="27"/>
      <c r="O4" s="27"/>
      <c r="P4" s="29"/>
      <c r="AA4" s="29"/>
      <c r="AB4" s="20"/>
      <c r="AC4" s="20"/>
      <c r="AP4" s="5"/>
      <c r="AU4" s="5"/>
      <c r="BE4" s="5"/>
      <c r="BT4" s="5"/>
      <c r="DW4" s="5"/>
      <c r="EV4" s="5"/>
      <c r="GI4" s="5"/>
    </row>
    <row r="5" spans="1:194" ht="12.75">
      <c r="A5" s="6" t="s">
        <v>1</v>
      </c>
      <c r="C5" s="42" t="s">
        <v>83</v>
      </c>
      <c r="D5" s="40"/>
      <c r="E5" s="41"/>
      <c r="F5" s="25"/>
      <c r="G5" s="25"/>
      <c r="I5" s="21" t="s">
        <v>29</v>
      </c>
      <c r="J5" s="22"/>
      <c r="K5" s="23"/>
      <c r="L5" s="25"/>
      <c r="M5" s="25"/>
      <c r="O5" s="21" t="s">
        <v>30</v>
      </c>
      <c r="P5" s="22"/>
      <c r="Q5" s="23"/>
      <c r="R5" s="25"/>
      <c r="S5" s="25"/>
      <c r="U5" s="21" t="s">
        <v>31</v>
      </c>
      <c r="V5" s="22"/>
      <c r="W5" s="23"/>
      <c r="X5" s="25"/>
      <c r="Z5" s="21" t="s">
        <v>32</v>
      </c>
      <c r="AA5" s="22"/>
      <c r="AB5" s="23"/>
      <c r="AC5" s="25"/>
      <c r="AE5" s="21" t="s">
        <v>27</v>
      </c>
      <c r="AF5" s="22"/>
      <c r="AG5" s="23"/>
      <c r="AH5" s="25"/>
      <c r="AJ5" s="7" t="s">
        <v>33</v>
      </c>
      <c r="AK5" s="8"/>
      <c r="AL5" s="9"/>
      <c r="AM5" s="25"/>
      <c r="AO5" s="7" t="s">
        <v>18</v>
      </c>
      <c r="AP5" s="8"/>
      <c r="AQ5" s="9"/>
      <c r="AR5" s="25"/>
      <c r="AT5" s="7" t="s">
        <v>7</v>
      </c>
      <c r="AU5" s="8"/>
      <c r="AV5" s="9"/>
      <c r="AW5" s="25"/>
      <c r="AY5" s="7" t="s">
        <v>8</v>
      </c>
      <c r="AZ5" s="8"/>
      <c r="BA5" s="9"/>
      <c r="BB5" s="25"/>
      <c r="BD5" s="7" t="s">
        <v>17</v>
      </c>
      <c r="BE5" s="8"/>
      <c r="BF5" s="9"/>
      <c r="BG5" s="25"/>
      <c r="BH5" s="15"/>
      <c r="BI5" s="7" t="s">
        <v>34</v>
      </c>
      <c r="BJ5" s="8"/>
      <c r="BK5" s="9"/>
      <c r="BL5" s="25"/>
      <c r="BM5" s="15"/>
      <c r="BN5" s="7" t="s">
        <v>16</v>
      </c>
      <c r="BO5" s="8"/>
      <c r="BP5" s="9"/>
      <c r="BQ5" s="25"/>
      <c r="BR5" s="15"/>
      <c r="BS5" s="7" t="s">
        <v>35</v>
      </c>
      <c r="BT5" s="8"/>
      <c r="BU5" s="9"/>
      <c r="BV5" s="25"/>
      <c r="BW5" s="15"/>
      <c r="BX5" s="7" t="s">
        <v>36</v>
      </c>
      <c r="BY5" s="8"/>
      <c r="BZ5" s="9"/>
      <c r="CA5" s="25"/>
      <c r="CB5" s="15"/>
      <c r="CC5" s="7" t="s">
        <v>15</v>
      </c>
      <c r="CD5" s="8"/>
      <c r="CE5" s="9"/>
      <c r="CF5" s="25"/>
      <c r="CH5" s="7" t="s">
        <v>9</v>
      </c>
      <c r="CI5" s="8"/>
      <c r="CJ5" s="9"/>
      <c r="CK5" s="25"/>
      <c r="CM5" s="7" t="s">
        <v>37</v>
      </c>
      <c r="CN5" s="8"/>
      <c r="CO5" s="9"/>
      <c r="CP5" s="25"/>
      <c r="CR5" s="7" t="s">
        <v>38</v>
      </c>
      <c r="CS5" s="8"/>
      <c r="CT5" s="9"/>
      <c r="CU5" s="25"/>
      <c r="CW5" s="7" t="s">
        <v>10</v>
      </c>
      <c r="CX5" s="8"/>
      <c r="CY5" s="9"/>
      <c r="CZ5" s="25"/>
      <c r="DB5" s="7" t="s">
        <v>11</v>
      </c>
      <c r="DC5" s="8"/>
      <c r="DD5" s="9"/>
      <c r="DE5" s="25"/>
      <c r="DG5" s="7" t="s">
        <v>12</v>
      </c>
      <c r="DH5" s="8"/>
      <c r="DI5" s="9"/>
      <c r="DJ5" s="25"/>
      <c r="DL5" s="7" t="s">
        <v>39</v>
      </c>
      <c r="DM5" s="8"/>
      <c r="DN5" s="9"/>
      <c r="DO5" s="25"/>
      <c r="DQ5" s="7" t="s">
        <v>40</v>
      </c>
      <c r="DR5" s="8"/>
      <c r="DS5" s="9"/>
      <c r="DT5" s="25"/>
      <c r="DV5" s="7" t="s">
        <v>13</v>
      </c>
      <c r="DW5" s="8"/>
      <c r="DX5" s="9"/>
      <c r="DY5" s="25"/>
      <c r="DZ5" s="15"/>
      <c r="EA5" s="7" t="s">
        <v>14</v>
      </c>
      <c r="EB5" s="8"/>
      <c r="EC5" s="9"/>
      <c r="ED5" s="25"/>
      <c r="EF5" s="7" t="s">
        <v>19</v>
      </c>
      <c r="EG5" s="8"/>
      <c r="EH5" s="9"/>
      <c r="EI5" s="25"/>
      <c r="EK5" s="7" t="s">
        <v>20</v>
      </c>
      <c r="EL5" s="8"/>
      <c r="EM5" s="9"/>
      <c r="EN5" s="25"/>
      <c r="EO5" s="15"/>
      <c r="EP5" s="7" t="s">
        <v>44</v>
      </c>
      <c r="EQ5" s="8"/>
      <c r="ER5" s="9"/>
      <c r="ES5" s="25"/>
      <c r="ET5" s="15"/>
      <c r="EU5" s="7" t="s">
        <v>21</v>
      </c>
      <c r="EV5" s="8"/>
      <c r="EW5" s="9"/>
      <c r="EX5" s="25"/>
      <c r="EY5" s="15"/>
      <c r="EZ5" s="7" t="s">
        <v>22</v>
      </c>
      <c r="FA5" s="8"/>
      <c r="FB5" s="9"/>
      <c r="FC5" s="25"/>
      <c r="FD5" s="15"/>
      <c r="FE5" s="7" t="s">
        <v>23</v>
      </c>
      <c r="FF5" s="8"/>
      <c r="FG5" s="9"/>
      <c r="FH5" s="25"/>
      <c r="FI5" s="15"/>
      <c r="FJ5" s="7" t="s">
        <v>24</v>
      </c>
      <c r="FK5" s="8"/>
      <c r="FL5" s="9"/>
      <c r="FM5" s="25"/>
      <c r="FN5" s="15"/>
      <c r="FO5" s="7" t="s">
        <v>41</v>
      </c>
      <c r="FP5" s="8"/>
      <c r="FQ5" s="9"/>
      <c r="FR5" s="25"/>
      <c r="FS5" s="15"/>
      <c r="FT5" s="7" t="s">
        <v>25</v>
      </c>
      <c r="FU5" s="8"/>
      <c r="FV5" s="9"/>
      <c r="FW5" s="25"/>
      <c r="FX5" s="15"/>
      <c r="FY5" s="7" t="s">
        <v>26</v>
      </c>
      <c r="FZ5" s="8"/>
      <c r="GA5" s="9"/>
      <c r="GB5" s="25"/>
      <c r="GC5" s="15"/>
      <c r="GD5" s="7" t="s">
        <v>42</v>
      </c>
      <c r="GE5" s="8"/>
      <c r="GF5" s="9"/>
      <c r="GG5" s="25"/>
      <c r="GH5" s="15"/>
      <c r="GI5" s="39" t="s">
        <v>43</v>
      </c>
      <c r="GJ5" s="8"/>
      <c r="GK5" s="9"/>
      <c r="GL5" s="25"/>
    </row>
    <row r="6" spans="1:194" s="1" customFormat="1" ht="12.75">
      <c r="A6" s="30" t="s">
        <v>2</v>
      </c>
      <c r="C6" s="43" t="s">
        <v>82</v>
      </c>
      <c r="D6" s="44"/>
      <c r="E6" s="45"/>
      <c r="F6" s="25" t="s">
        <v>85</v>
      </c>
      <c r="G6" s="25" t="s">
        <v>85</v>
      </c>
      <c r="H6" s="19"/>
      <c r="I6" s="24"/>
      <c r="J6" s="22"/>
      <c r="K6" s="23"/>
      <c r="L6" s="25" t="s">
        <v>85</v>
      </c>
      <c r="M6" s="25" t="s">
        <v>85</v>
      </c>
      <c r="N6" s="19"/>
      <c r="O6" s="21"/>
      <c r="P6" s="22"/>
      <c r="Q6" s="23"/>
      <c r="R6" s="25" t="s">
        <v>85</v>
      </c>
      <c r="S6" s="25" t="s">
        <v>85</v>
      </c>
      <c r="T6" s="19"/>
      <c r="U6" s="24"/>
      <c r="V6" s="33"/>
      <c r="W6" s="23"/>
      <c r="X6" s="25" t="s">
        <v>85</v>
      </c>
      <c r="Y6" s="19"/>
      <c r="Z6" s="24"/>
      <c r="AA6" s="38">
        <v>0.1774091</v>
      </c>
      <c r="AB6" s="23"/>
      <c r="AC6" s="25" t="s">
        <v>85</v>
      </c>
      <c r="AE6" s="24"/>
      <c r="AF6" s="38">
        <f>AK6+AP6+AU6+AZ6+BE6+BJ6+BO6+BT6+BY6+CD6+CI6+CN6+CS6+CX6+DC6+DH6+DM6+DR6+DW6+EB6+EG6+EL6+EQ6+EV6+FA6+FF6+FK6+FP6+FU6+FZ6+GE6</f>
        <v>0.8225908999999999</v>
      </c>
      <c r="AG6" s="23"/>
      <c r="AH6" s="25" t="s">
        <v>85</v>
      </c>
      <c r="AJ6" s="31"/>
      <c r="AK6" s="18">
        <v>0.0001736</v>
      </c>
      <c r="AL6" s="32"/>
      <c r="AM6" s="25" t="s">
        <v>85</v>
      </c>
      <c r="AO6" s="31"/>
      <c r="AP6" s="18">
        <v>0.0224825</v>
      </c>
      <c r="AQ6" s="32"/>
      <c r="AR6" s="25" t="s">
        <v>85</v>
      </c>
      <c r="AT6" s="31"/>
      <c r="AU6" s="18">
        <v>0.1389587</v>
      </c>
      <c r="AV6" s="32"/>
      <c r="AW6" s="25" t="s">
        <v>85</v>
      </c>
      <c r="AY6" s="31"/>
      <c r="AZ6" s="18">
        <v>0.0014088</v>
      </c>
      <c r="BA6" s="32"/>
      <c r="BB6" s="25" t="s">
        <v>85</v>
      </c>
      <c r="BD6" s="31"/>
      <c r="BE6" s="18">
        <v>0.0392527</v>
      </c>
      <c r="BF6" s="32"/>
      <c r="BG6" s="25" t="s">
        <v>85</v>
      </c>
      <c r="BH6" s="13"/>
      <c r="BI6" s="31"/>
      <c r="BJ6" s="18">
        <v>0.0027645</v>
      </c>
      <c r="BK6" s="32"/>
      <c r="BL6" s="25" t="s">
        <v>85</v>
      </c>
      <c r="BM6" s="13"/>
      <c r="BN6" s="31"/>
      <c r="BO6" s="18">
        <v>0.063907</v>
      </c>
      <c r="BP6" s="32"/>
      <c r="BQ6" s="25" t="s">
        <v>85</v>
      </c>
      <c r="BR6" s="13"/>
      <c r="BS6" s="31"/>
      <c r="BT6" s="18">
        <v>0.0021962</v>
      </c>
      <c r="BU6" s="32"/>
      <c r="BV6" s="25" t="s">
        <v>85</v>
      </c>
      <c r="BW6" s="13"/>
      <c r="BX6" s="31"/>
      <c r="BY6" s="18">
        <v>0.0023679</v>
      </c>
      <c r="BZ6" s="32"/>
      <c r="CA6" s="25" t="s">
        <v>85</v>
      </c>
      <c r="CB6" s="13"/>
      <c r="CC6" s="31"/>
      <c r="CD6" s="18">
        <v>0.0006255</v>
      </c>
      <c r="CE6" s="32"/>
      <c r="CF6" s="25" t="s">
        <v>85</v>
      </c>
      <c r="CH6" s="31"/>
      <c r="CI6" s="18">
        <v>0.1389834</v>
      </c>
      <c r="CJ6" s="32"/>
      <c r="CK6" s="25" t="s">
        <v>85</v>
      </c>
      <c r="CM6" s="31"/>
      <c r="CN6" s="18">
        <v>0.0019064</v>
      </c>
      <c r="CO6" s="32"/>
      <c r="CP6" s="25" t="s">
        <v>85</v>
      </c>
      <c r="CR6" s="31"/>
      <c r="CS6" s="18">
        <v>0.0022587</v>
      </c>
      <c r="CT6" s="32"/>
      <c r="CU6" s="25" t="s">
        <v>85</v>
      </c>
      <c r="CW6" s="31"/>
      <c r="CX6" s="18">
        <v>0.0269452</v>
      </c>
      <c r="CY6" s="32"/>
      <c r="CZ6" s="25" t="s">
        <v>85</v>
      </c>
      <c r="DB6" s="31"/>
      <c r="DC6" s="18">
        <v>0.0024417</v>
      </c>
      <c r="DD6" s="32"/>
      <c r="DE6" s="25" t="s">
        <v>85</v>
      </c>
      <c r="DG6" s="31"/>
      <c r="DH6" s="18">
        <v>0.0092028</v>
      </c>
      <c r="DI6" s="32"/>
      <c r="DJ6" s="25" t="s">
        <v>85</v>
      </c>
      <c r="DL6" s="31"/>
      <c r="DM6" s="18">
        <v>0.0214249</v>
      </c>
      <c r="DN6" s="32"/>
      <c r="DO6" s="25" t="s">
        <v>85</v>
      </c>
      <c r="DQ6" s="31"/>
      <c r="DR6" s="18">
        <v>0.0104086</v>
      </c>
      <c r="DS6" s="32"/>
      <c r="DT6" s="25" t="s">
        <v>85</v>
      </c>
      <c r="DV6" s="31"/>
      <c r="DW6" s="18">
        <v>0.0017922</v>
      </c>
      <c r="DX6" s="32"/>
      <c r="DY6" s="25" t="s">
        <v>85</v>
      </c>
      <c r="DZ6" s="13"/>
      <c r="EA6" s="31"/>
      <c r="EB6" s="18">
        <v>0.0023104</v>
      </c>
      <c r="EC6" s="32"/>
      <c r="ED6" s="25" t="s">
        <v>85</v>
      </c>
      <c r="EF6" s="31"/>
      <c r="EG6" s="18">
        <v>0.0605401</v>
      </c>
      <c r="EH6" s="32"/>
      <c r="EI6" s="25" t="s">
        <v>85</v>
      </c>
      <c r="EK6" s="31"/>
      <c r="EL6" s="18">
        <v>0.0151927</v>
      </c>
      <c r="EM6" s="32"/>
      <c r="EN6" s="25" t="s">
        <v>85</v>
      </c>
      <c r="EO6" s="13"/>
      <c r="EP6" s="31"/>
      <c r="EQ6" s="18">
        <v>0.0221555</v>
      </c>
      <c r="ER6" s="32"/>
      <c r="ES6" s="25" t="s">
        <v>85</v>
      </c>
      <c r="ET6" s="13"/>
      <c r="EU6" s="31"/>
      <c r="EV6" s="18">
        <v>6.8E-06</v>
      </c>
      <c r="EW6" s="32"/>
      <c r="EX6" s="25" t="s">
        <v>85</v>
      </c>
      <c r="EY6" s="13"/>
      <c r="EZ6" s="31"/>
      <c r="FA6" s="18">
        <v>0.0145821</v>
      </c>
      <c r="FB6" s="32"/>
      <c r="FC6" s="25" t="s">
        <v>85</v>
      </c>
      <c r="FD6" s="13"/>
      <c r="FE6" s="31"/>
      <c r="FF6" s="18">
        <v>0.018151</v>
      </c>
      <c r="FG6" s="32"/>
      <c r="FH6" s="25" t="s">
        <v>85</v>
      </c>
      <c r="FI6" s="13"/>
      <c r="FJ6" s="31"/>
      <c r="FK6" s="18">
        <v>0.0212676</v>
      </c>
      <c r="FL6" s="32"/>
      <c r="FM6" s="25" t="s">
        <v>85</v>
      </c>
      <c r="FN6" s="13"/>
      <c r="FO6" s="31"/>
      <c r="FP6" s="18">
        <v>0.0678414</v>
      </c>
      <c r="FQ6" s="32"/>
      <c r="FR6" s="25" t="s">
        <v>85</v>
      </c>
      <c r="FS6" s="13"/>
      <c r="FT6" s="31"/>
      <c r="FU6" s="18">
        <v>0.1089131</v>
      </c>
      <c r="FV6" s="32"/>
      <c r="FW6" s="25" t="s">
        <v>85</v>
      </c>
      <c r="FX6" s="13"/>
      <c r="FY6" s="31"/>
      <c r="FZ6" s="18">
        <v>0.0003264</v>
      </c>
      <c r="GA6" s="32"/>
      <c r="GB6" s="25" t="s">
        <v>85</v>
      </c>
      <c r="GC6" s="13"/>
      <c r="GD6" s="31"/>
      <c r="GE6" s="18">
        <v>0.0018025</v>
      </c>
      <c r="GF6" s="32"/>
      <c r="GG6" s="25" t="s">
        <v>85</v>
      </c>
      <c r="GH6" s="13"/>
      <c r="GI6" s="31"/>
      <c r="GJ6" s="18"/>
      <c r="GK6" s="32"/>
      <c r="GL6" s="25" t="s">
        <v>85</v>
      </c>
    </row>
    <row r="7" spans="1:194" ht="12.75">
      <c r="A7" s="10"/>
      <c r="C7" s="25" t="s">
        <v>3</v>
      </c>
      <c r="D7" s="25" t="s">
        <v>4</v>
      </c>
      <c r="E7" s="25" t="s">
        <v>0</v>
      </c>
      <c r="F7" s="25" t="s">
        <v>86</v>
      </c>
      <c r="G7" s="25" t="s">
        <v>87</v>
      </c>
      <c r="I7" s="25" t="s">
        <v>3</v>
      </c>
      <c r="J7" s="25" t="s">
        <v>4</v>
      </c>
      <c r="K7" s="25" t="s">
        <v>0</v>
      </c>
      <c r="L7" s="25" t="s">
        <v>86</v>
      </c>
      <c r="M7" s="25" t="s">
        <v>87</v>
      </c>
      <c r="O7" s="25" t="s">
        <v>3</v>
      </c>
      <c r="P7" s="25" t="s">
        <v>4</v>
      </c>
      <c r="Q7" s="25" t="s">
        <v>0</v>
      </c>
      <c r="R7" s="25" t="s">
        <v>86</v>
      </c>
      <c r="S7" s="25" t="s">
        <v>87</v>
      </c>
      <c r="U7" s="25" t="s">
        <v>3</v>
      </c>
      <c r="V7" s="25" t="s">
        <v>4</v>
      </c>
      <c r="W7" s="25" t="s">
        <v>0</v>
      </c>
      <c r="X7" s="25" t="s">
        <v>86</v>
      </c>
      <c r="Z7" s="25" t="s">
        <v>3</v>
      </c>
      <c r="AA7" s="25" t="s">
        <v>4</v>
      </c>
      <c r="AB7" s="25" t="s">
        <v>0</v>
      </c>
      <c r="AC7" s="25" t="s">
        <v>86</v>
      </c>
      <c r="AE7" s="25" t="s">
        <v>3</v>
      </c>
      <c r="AF7" s="25" t="s">
        <v>4</v>
      </c>
      <c r="AG7" s="25" t="s">
        <v>0</v>
      </c>
      <c r="AH7" s="25" t="s">
        <v>86</v>
      </c>
      <c r="AJ7" s="11" t="s">
        <v>3</v>
      </c>
      <c r="AK7" s="11" t="s">
        <v>4</v>
      </c>
      <c r="AL7" s="11" t="s">
        <v>0</v>
      </c>
      <c r="AM7" s="25" t="s">
        <v>86</v>
      </c>
      <c r="AO7" s="11" t="s">
        <v>3</v>
      </c>
      <c r="AP7" s="11" t="s">
        <v>4</v>
      </c>
      <c r="AQ7" s="11" t="s">
        <v>0</v>
      </c>
      <c r="AR7" s="25" t="s">
        <v>86</v>
      </c>
      <c r="AT7" s="11" t="s">
        <v>3</v>
      </c>
      <c r="AU7" s="11" t="s">
        <v>4</v>
      </c>
      <c r="AV7" s="11" t="s">
        <v>0</v>
      </c>
      <c r="AW7" s="25" t="s">
        <v>86</v>
      </c>
      <c r="AY7" s="11" t="s">
        <v>3</v>
      </c>
      <c r="AZ7" s="11" t="s">
        <v>4</v>
      </c>
      <c r="BA7" s="11" t="s">
        <v>0</v>
      </c>
      <c r="BB7" s="25" t="s">
        <v>86</v>
      </c>
      <c r="BD7" s="11" t="s">
        <v>3</v>
      </c>
      <c r="BE7" s="11" t="s">
        <v>4</v>
      </c>
      <c r="BF7" s="11" t="s">
        <v>0</v>
      </c>
      <c r="BG7" s="25" t="s">
        <v>86</v>
      </c>
      <c r="BH7" s="16"/>
      <c r="BI7" s="11" t="s">
        <v>3</v>
      </c>
      <c r="BJ7" s="11" t="s">
        <v>4</v>
      </c>
      <c r="BK7" s="11" t="s">
        <v>0</v>
      </c>
      <c r="BL7" s="25" t="s">
        <v>86</v>
      </c>
      <c r="BM7" s="16"/>
      <c r="BN7" s="11" t="s">
        <v>3</v>
      </c>
      <c r="BO7" s="11" t="s">
        <v>4</v>
      </c>
      <c r="BP7" s="11" t="s">
        <v>0</v>
      </c>
      <c r="BQ7" s="25" t="s">
        <v>86</v>
      </c>
      <c r="BR7" s="16"/>
      <c r="BS7" s="11" t="s">
        <v>3</v>
      </c>
      <c r="BT7" s="11" t="s">
        <v>4</v>
      </c>
      <c r="BU7" s="11" t="s">
        <v>0</v>
      </c>
      <c r="BV7" s="25" t="s">
        <v>86</v>
      </c>
      <c r="BW7" s="16"/>
      <c r="BX7" s="11" t="s">
        <v>3</v>
      </c>
      <c r="BY7" s="11" t="s">
        <v>4</v>
      </c>
      <c r="BZ7" s="11" t="s">
        <v>0</v>
      </c>
      <c r="CA7" s="25" t="s">
        <v>86</v>
      </c>
      <c r="CB7" s="16"/>
      <c r="CC7" s="11" t="s">
        <v>3</v>
      </c>
      <c r="CD7" s="11" t="s">
        <v>4</v>
      </c>
      <c r="CE7" s="11" t="s">
        <v>0</v>
      </c>
      <c r="CF7" s="25" t="s">
        <v>86</v>
      </c>
      <c r="CH7" s="11" t="s">
        <v>3</v>
      </c>
      <c r="CI7" s="11" t="s">
        <v>4</v>
      </c>
      <c r="CJ7" s="11" t="s">
        <v>0</v>
      </c>
      <c r="CK7" s="25" t="s">
        <v>86</v>
      </c>
      <c r="CM7" s="11" t="s">
        <v>3</v>
      </c>
      <c r="CN7" s="11" t="s">
        <v>4</v>
      </c>
      <c r="CO7" s="11" t="s">
        <v>0</v>
      </c>
      <c r="CP7" s="25" t="s">
        <v>86</v>
      </c>
      <c r="CR7" s="11" t="s">
        <v>3</v>
      </c>
      <c r="CS7" s="11" t="s">
        <v>4</v>
      </c>
      <c r="CT7" s="11" t="s">
        <v>0</v>
      </c>
      <c r="CU7" s="25" t="s">
        <v>86</v>
      </c>
      <c r="CW7" s="11" t="s">
        <v>3</v>
      </c>
      <c r="CX7" s="11" t="s">
        <v>4</v>
      </c>
      <c r="CY7" s="11" t="s">
        <v>0</v>
      </c>
      <c r="CZ7" s="25" t="s">
        <v>86</v>
      </c>
      <c r="DB7" s="11" t="s">
        <v>3</v>
      </c>
      <c r="DC7" s="11" t="s">
        <v>4</v>
      </c>
      <c r="DD7" s="11" t="s">
        <v>0</v>
      </c>
      <c r="DE7" s="25" t="s">
        <v>86</v>
      </c>
      <c r="DG7" s="11" t="s">
        <v>3</v>
      </c>
      <c r="DH7" s="11" t="s">
        <v>4</v>
      </c>
      <c r="DI7" s="11" t="s">
        <v>0</v>
      </c>
      <c r="DJ7" s="25" t="s">
        <v>86</v>
      </c>
      <c r="DL7" s="11" t="s">
        <v>3</v>
      </c>
      <c r="DM7" s="11" t="s">
        <v>4</v>
      </c>
      <c r="DN7" s="11" t="s">
        <v>0</v>
      </c>
      <c r="DO7" s="25" t="s">
        <v>86</v>
      </c>
      <c r="DQ7" s="11" t="s">
        <v>3</v>
      </c>
      <c r="DR7" s="11" t="s">
        <v>4</v>
      </c>
      <c r="DS7" s="11" t="s">
        <v>0</v>
      </c>
      <c r="DT7" s="25" t="s">
        <v>86</v>
      </c>
      <c r="DV7" s="11" t="s">
        <v>3</v>
      </c>
      <c r="DW7" s="11" t="s">
        <v>4</v>
      </c>
      <c r="DX7" s="11" t="s">
        <v>0</v>
      </c>
      <c r="DY7" s="25" t="s">
        <v>86</v>
      </c>
      <c r="DZ7" s="16"/>
      <c r="EA7" s="11" t="s">
        <v>3</v>
      </c>
      <c r="EB7" s="11" t="s">
        <v>4</v>
      </c>
      <c r="EC7" s="11" t="s">
        <v>0</v>
      </c>
      <c r="ED7" s="25" t="s">
        <v>86</v>
      </c>
      <c r="EF7" s="11" t="s">
        <v>3</v>
      </c>
      <c r="EG7" s="11" t="s">
        <v>4</v>
      </c>
      <c r="EH7" s="11" t="s">
        <v>0</v>
      </c>
      <c r="EI7" s="25" t="s">
        <v>86</v>
      </c>
      <c r="EK7" s="11" t="s">
        <v>3</v>
      </c>
      <c r="EL7" s="11" t="s">
        <v>4</v>
      </c>
      <c r="EM7" s="11" t="s">
        <v>0</v>
      </c>
      <c r="EN7" s="25" t="s">
        <v>86</v>
      </c>
      <c r="EO7" s="16"/>
      <c r="EP7" s="11" t="s">
        <v>3</v>
      </c>
      <c r="EQ7" s="11" t="s">
        <v>4</v>
      </c>
      <c r="ER7" s="11" t="s">
        <v>0</v>
      </c>
      <c r="ES7" s="25" t="s">
        <v>86</v>
      </c>
      <c r="ET7" s="16"/>
      <c r="EU7" s="11" t="s">
        <v>3</v>
      </c>
      <c r="EV7" s="11" t="s">
        <v>4</v>
      </c>
      <c r="EW7" s="11" t="s">
        <v>0</v>
      </c>
      <c r="EX7" s="25" t="s">
        <v>86</v>
      </c>
      <c r="EY7" s="16"/>
      <c r="EZ7" s="11" t="s">
        <v>3</v>
      </c>
      <c r="FA7" s="11" t="s">
        <v>4</v>
      </c>
      <c r="FB7" s="11" t="s">
        <v>0</v>
      </c>
      <c r="FC7" s="25" t="s">
        <v>86</v>
      </c>
      <c r="FD7" s="16"/>
      <c r="FE7" s="11" t="s">
        <v>3</v>
      </c>
      <c r="FF7" s="11" t="s">
        <v>4</v>
      </c>
      <c r="FG7" s="11" t="s">
        <v>0</v>
      </c>
      <c r="FH7" s="25" t="s">
        <v>86</v>
      </c>
      <c r="FI7" s="16"/>
      <c r="FJ7" s="11" t="s">
        <v>3</v>
      </c>
      <c r="FK7" s="11" t="s">
        <v>4</v>
      </c>
      <c r="FL7" s="11" t="s">
        <v>0</v>
      </c>
      <c r="FM7" s="25" t="s">
        <v>86</v>
      </c>
      <c r="FN7" s="16"/>
      <c r="FO7" s="11" t="s">
        <v>3</v>
      </c>
      <c r="FP7" s="11" t="s">
        <v>4</v>
      </c>
      <c r="FQ7" s="11" t="s">
        <v>0</v>
      </c>
      <c r="FR7" s="25" t="s">
        <v>86</v>
      </c>
      <c r="FS7" s="16"/>
      <c r="FT7" s="11" t="s">
        <v>3</v>
      </c>
      <c r="FU7" s="11" t="s">
        <v>4</v>
      </c>
      <c r="FV7" s="11" t="s">
        <v>0</v>
      </c>
      <c r="FW7" s="25" t="s">
        <v>86</v>
      </c>
      <c r="FX7" s="16"/>
      <c r="FY7" s="11" t="s">
        <v>3</v>
      </c>
      <c r="FZ7" s="11" t="s">
        <v>4</v>
      </c>
      <c r="GA7" s="11" t="s">
        <v>0</v>
      </c>
      <c r="GB7" s="25" t="s">
        <v>86</v>
      </c>
      <c r="GC7" s="16"/>
      <c r="GD7" s="11" t="s">
        <v>3</v>
      </c>
      <c r="GE7" s="11" t="s">
        <v>4</v>
      </c>
      <c r="GF7" s="11" t="s">
        <v>0</v>
      </c>
      <c r="GG7" s="25" t="s">
        <v>86</v>
      </c>
      <c r="GH7" s="16"/>
      <c r="GI7" s="11" t="s">
        <v>3</v>
      </c>
      <c r="GJ7" s="11" t="s">
        <v>4</v>
      </c>
      <c r="GK7" s="11" t="s">
        <v>0</v>
      </c>
      <c r="GL7" s="25" t="s">
        <v>86</v>
      </c>
    </row>
    <row r="8" spans="1:212" ht="12.75">
      <c r="A8" s="3">
        <v>39722</v>
      </c>
      <c r="C8" s="19">
        <f aca="true" t="shared" si="0" ref="C8:C37">I8+O8+U8</f>
        <v>0</v>
      </c>
      <c r="D8" s="19">
        <f aca="true" t="shared" si="1" ref="D8:D37">J8+P8+V8</f>
        <v>1811800</v>
      </c>
      <c r="E8" s="20">
        <f aca="true" t="shared" si="2" ref="E8:E37">C8+D8</f>
        <v>1811800</v>
      </c>
      <c r="F8" s="20">
        <f>L8+R8+X8</f>
        <v>135241</v>
      </c>
      <c r="G8" s="20">
        <f>M8+S8</f>
        <v>126309</v>
      </c>
      <c r="I8" s="20"/>
      <c r="J8" s="20">
        <v>715228</v>
      </c>
      <c r="K8" s="20">
        <f aca="true" t="shared" si="3" ref="K8:K25">I8+J8</f>
        <v>715228</v>
      </c>
      <c r="L8" s="20">
        <v>51986</v>
      </c>
      <c r="M8" s="20">
        <v>82693</v>
      </c>
      <c r="P8" s="20">
        <v>326475</v>
      </c>
      <c r="Q8" s="20">
        <f aca="true" t="shared" si="4" ref="Q8:Q29">O8+P8</f>
        <v>326475</v>
      </c>
      <c r="R8" s="20">
        <v>18936</v>
      </c>
      <c r="S8" s="20">
        <v>43616</v>
      </c>
      <c r="U8" s="20"/>
      <c r="V8" s="20">
        <f>770097</f>
        <v>770097</v>
      </c>
      <c r="W8" s="20">
        <f aca="true" t="shared" si="5" ref="W8:W37">U8+V8</f>
        <v>770097</v>
      </c>
      <c r="X8" s="20">
        <f aca="true" t="shared" si="6" ref="X8:X31">AC8+AH8</f>
        <v>64319</v>
      </c>
      <c r="Z8" s="20"/>
      <c r="AA8" s="26">
        <f aca="true" t="shared" si="7" ref="AA8:AA37">V8*17.74091/100</f>
        <v>136622.21568269999</v>
      </c>
      <c r="AB8" s="20">
        <f aca="true" t="shared" si="8" ref="AB8:AB37">Z8+AA8</f>
        <v>136622.21568269999</v>
      </c>
      <c r="AC8" s="20">
        <v>11431</v>
      </c>
      <c r="AE8" s="19">
        <f aca="true" t="shared" si="9" ref="AE8:AE37">AJ8+AO8+AT8+AY8+BD8+BI8+BN8+BS8+BX8+CC8+CH8+CM8+CR8+CW8+DB8+DG8+DL8+DQ8+DV8+EA8+EF8+EK8+EP8+EU8+EZ8+FE8+FJ8+FO8++FT8+FY8+GD8+GI8</f>
        <v>0</v>
      </c>
      <c r="AF8" s="26">
        <f aca="true" t="shared" si="10" ref="AF8:AF37">AK8+AP8+AU8+AZ8+BE8+BJ8+BO8+BT8+BY8+CD8+CI8+CN8+CS8+CX8+DC8+DH8+DM8+DR8+DW8+EB8+EG8+EL8+EQ8+EV8+FA8+FF8+FK8+FP8+FU8+FZ8+GE8</f>
        <v>633474.7843173</v>
      </c>
      <c r="AG8" s="19">
        <f aca="true" t="shared" si="11" ref="AG8:AG37">AE8+AF8</f>
        <v>633474.7843173</v>
      </c>
      <c r="AH8" s="19">
        <f aca="true" t="shared" si="12" ref="AH8:AH31">AM8+AR8+AW8+BB8+BG8+BL8+BQ8+BV8+CA8+CF8+CK8+CP8+CU8+CZ8+DE8+DJ8+DO8+DT8+DY8+ED8+EI8+EN8+ES8+EX8+FC8+FH8+FM8+FR8+FW8+GB8+GG8+GL8</f>
        <v>52888</v>
      </c>
      <c r="AJ8" s="19"/>
      <c r="AK8" s="19">
        <f aca="true" t="shared" si="13" ref="AK8:AK37">V8*0.01736/100</f>
        <v>133.6888392</v>
      </c>
      <c r="AL8" s="19">
        <f aca="true" t="shared" si="14" ref="AL8:AL37">AJ8+AK8</f>
        <v>133.6888392</v>
      </c>
      <c r="AM8" s="19">
        <v>15</v>
      </c>
      <c r="AO8" s="19"/>
      <c r="AP8" s="19">
        <f aca="true" t="shared" si="15" ref="AP8:AP37">V8*2.24825/100</f>
        <v>17313.7058025</v>
      </c>
      <c r="AQ8" s="19">
        <f aca="true" t="shared" si="16" ref="AQ8:AQ37">AO8+AP8</f>
        <v>17313.7058025</v>
      </c>
      <c r="AR8" s="19">
        <v>1442</v>
      </c>
      <c r="AS8" s="19"/>
      <c r="AT8" s="19"/>
      <c r="AU8" s="19">
        <f aca="true" t="shared" si="17" ref="AU8:AU37">V8*13.89587/100</f>
        <v>107011.67799390001</v>
      </c>
      <c r="AV8" s="19">
        <f aca="true" t="shared" si="18" ref="AV8:AV37">AT8+AU8</f>
        <v>107011.67799390001</v>
      </c>
      <c r="AW8" s="19">
        <v>8932</v>
      </c>
      <c r="AX8" s="19"/>
      <c r="AY8" s="19"/>
      <c r="AZ8" s="19">
        <f aca="true" t="shared" si="19" ref="AZ8:AZ37">V8*0.14088/100</f>
        <v>1084.9126536</v>
      </c>
      <c r="BA8" s="19">
        <f aca="true" t="shared" si="20" ref="BA8:BA37">AY8+AZ8</f>
        <v>1084.9126536</v>
      </c>
      <c r="BB8" s="19">
        <v>91</v>
      </c>
      <c r="BC8" s="19"/>
      <c r="BD8" s="19"/>
      <c r="BE8" s="19">
        <f aca="true" t="shared" si="21" ref="BE8:BE37">V8*3.92527/100</f>
        <v>30228.386511899997</v>
      </c>
      <c r="BF8" s="19">
        <f aca="true" t="shared" si="22" ref="BF8:BF37">BD8+BE8</f>
        <v>30228.386511899997</v>
      </c>
      <c r="BG8" s="19">
        <v>2523</v>
      </c>
      <c r="BH8" s="19"/>
      <c r="BI8" s="19"/>
      <c r="BJ8" s="19">
        <f aca="true" t="shared" si="23" ref="BJ8:BJ37">V8*0.27645/100</f>
        <v>2128.9331564999998</v>
      </c>
      <c r="BK8" s="19">
        <f aca="true" t="shared" si="24" ref="BK8:BK37">BI8+BJ8</f>
        <v>2128.9331564999998</v>
      </c>
      <c r="BL8" s="19">
        <v>178</v>
      </c>
      <c r="BM8" s="19"/>
      <c r="BN8" s="19"/>
      <c r="BO8" s="19">
        <f aca="true" t="shared" si="25" ref="BO8:BO37">V8*6.3907/100</f>
        <v>49214.588979</v>
      </c>
      <c r="BP8" s="19">
        <f aca="true" t="shared" si="26" ref="BP8:BP37">BN8+BO8</f>
        <v>49214.588979</v>
      </c>
      <c r="BQ8" s="19">
        <v>4108</v>
      </c>
      <c r="BR8" s="19"/>
      <c r="BS8" s="19"/>
      <c r="BT8" s="19">
        <f aca="true" t="shared" si="27" ref="BT8:BT37">V8*0.21962/100</f>
        <v>1691.2870314</v>
      </c>
      <c r="BU8" s="19">
        <f aca="true" t="shared" si="28" ref="BU8:BU37">BS8+BT8</f>
        <v>1691.2870314</v>
      </c>
      <c r="BV8" s="19">
        <v>141</v>
      </c>
      <c r="BW8" s="19"/>
      <c r="BX8" s="19"/>
      <c r="BY8" s="19">
        <f aca="true" t="shared" si="29" ref="BY8:BY37">V8*0.23679/100</f>
        <v>1823.5126863</v>
      </c>
      <c r="BZ8" s="19">
        <f aca="true" t="shared" si="30" ref="BZ8:BZ37">BX8+BY8</f>
        <v>1823.5126863</v>
      </c>
      <c r="CA8" s="19">
        <v>152</v>
      </c>
      <c r="CB8" s="19"/>
      <c r="CC8" s="19"/>
      <c r="CD8" s="19">
        <f aca="true" t="shared" si="31" ref="CD8:CD37">V8*0.06255/100</f>
        <v>481.6956735</v>
      </c>
      <c r="CE8" s="19">
        <f aca="true" t="shared" si="32" ref="CE8:CE37">CC8+CD8</f>
        <v>481.6956735</v>
      </c>
      <c r="CF8" s="19">
        <v>40</v>
      </c>
      <c r="CG8" s="19"/>
      <c r="CH8" s="19"/>
      <c r="CI8" s="19">
        <f aca="true" t="shared" si="33" ref="CI8:CI37">V8*13.89834/100</f>
        <v>107030.69938980001</v>
      </c>
      <c r="CJ8" s="19">
        <f aca="true" t="shared" si="34" ref="CJ8:CJ37">CH8+CI8</f>
        <v>107030.69938980001</v>
      </c>
      <c r="CK8" s="19">
        <v>8934</v>
      </c>
      <c r="CL8" s="19"/>
      <c r="CM8" s="19"/>
      <c r="CN8" s="19">
        <f aca="true" t="shared" si="35" ref="CN8:CN37">V8*0.19064/100</f>
        <v>1468.1129208000002</v>
      </c>
      <c r="CO8" s="19">
        <f aca="true" t="shared" si="36" ref="CO8:CO37">CM8+CN8</f>
        <v>1468.1129208000002</v>
      </c>
      <c r="CP8" s="19">
        <v>123</v>
      </c>
      <c r="CQ8" s="19"/>
      <c r="CR8" s="19"/>
      <c r="CS8" s="19">
        <f aca="true" t="shared" si="37" ref="CS8:CS37">V8*0.22587/100</f>
        <v>1739.4180938999998</v>
      </c>
      <c r="CT8" s="19">
        <f aca="true" t="shared" si="38" ref="CT8:CT37">CR8+CS8</f>
        <v>1739.4180938999998</v>
      </c>
      <c r="CU8" s="19">
        <v>145</v>
      </c>
      <c r="CV8" s="19"/>
      <c r="CW8" s="19"/>
      <c r="CX8" s="19">
        <f aca="true" t="shared" si="39" ref="CX8:CX37">V8*2.69452/100</f>
        <v>20750.4176844</v>
      </c>
      <c r="CY8" s="19">
        <f aca="true" t="shared" si="40" ref="CY8:CY37">CW8+CX8</f>
        <v>20750.4176844</v>
      </c>
      <c r="CZ8" s="19">
        <v>1732</v>
      </c>
      <c r="DA8" s="19"/>
      <c r="DB8" s="19"/>
      <c r="DC8" s="19">
        <f aca="true" t="shared" si="41" ref="DC8:DC37">V8*0.24417/100</f>
        <v>1880.3458449</v>
      </c>
      <c r="DD8" s="19">
        <f aca="true" t="shared" si="42" ref="DD8:DD37">DB8+DC8</f>
        <v>1880.3458449</v>
      </c>
      <c r="DE8" s="19">
        <v>157</v>
      </c>
      <c r="DF8" s="19"/>
      <c r="DG8" s="19"/>
      <c r="DH8" s="19">
        <f aca="true" t="shared" si="43" ref="DH8:DH37">V8*0.92028/100</f>
        <v>7087.0486716000005</v>
      </c>
      <c r="DI8" s="19">
        <f aca="true" t="shared" si="44" ref="DI8:DI37">DG8+DH8</f>
        <v>7087.0486716000005</v>
      </c>
      <c r="DJ8" s="19">
        <v>592</v>
      </c>
      <c r="DK8" s="19"/>
      <c r="DL8" s="19"/>
      <c r="DM8" s="19">
        <f aca="true" t="shared" si="45" ref="DM8:DM37">V8*2.14249/100</f>
        <v>16499.251215300003</v>
      </c>
      <c r="DN8" s="19">
        <f aca="true" t="shared" si="46" ref="DN8:DN37">DL8+DM8</f>
        <v>16499.251215300003</v>
      </c>
      <c r="DO8" s="19">
        <v>1377</v>
      </c>
      <c r="DP8" s="19"/>
      <c r="DQ8" s="19"/>
      <c r="DR8" s="19">
        <f aca="true" t="shared" si="47" ref="DR8:DR37">V8*1.04086/100</f>
        <v>8015.631634199999</v>
      </c>
      <c r="DS8" s="19">
        <f aca="true" t="shared" si="48" ref="DS8:DS37">DQ8+DR8</f>
        <v>8015.631634199999</v>
      </c>
      <c r="DT8" s="19">
        <v>669</v>
      </c>
      <c r="DU8" s="19"/>
      <c r="DV8" s="19"/>
      <c r="DW8" s="19">
        <f aca="true" t="shared" si="49" ref="DW8:DW37">V8*0.17922/100</f>
        <v>1380.1678433999998</v>
      </c>
      <c r="DX8" s="19">
        <f aca="true" t="shared" si="50" ref="DX8:DX37">DV8+DW8</f>
        <v>1380.1678433999998</v>
      </c>
      <c r="DY8" s="19">
        <v>115</v>
      </c>
      <c r="DZ8" s="19"/>
      <c r="EA8" s="19"/>
      <c r="EB8" s="19">
        <f aca="true" t="shared" si="51" ref="EB8:EB37">V8*0.23104/100</f>
        <v>1779.2321087999999</v>
      </c>
      <c r="EC8" s="19">
        <f aca="true" t="shared" si="52" ref="EC8:EC37">EA8+EB8</f>
        <v>1779.2321087999999</v>
      </c>
      <c r="ED8" s="19">
        <v>149</v>
      </c>
      <c r="EE8" s="19"/>
      <c r="EF8" s="19"/>
      <c r="EG8" s="19">
        <f aca="true" t="shared" si="53" ref="EG8:EG37">V8*6.05401/100</f>
        <v>46621.749389699995</v>
      </c>
      <c r="EH8" s="19">
        <f aca="true" t="shared" si="54" ref="EH8:EH37">EF8+EG8</f>
        <v>46621.749389699995</v>
      </c>
      <c r="EI8" s="19">
        <v>3892</v>
      </c>
      <c r="EJ8" s="19"/>
      <c r="EK8" s="19"/>
      <c r="EL8" s="19">
        <f aca="true" t="shared" si="55" ref="EL8:EL37">V8*1.51927/100</f>
        <v>11699.8526919</v>
      </c>
      <c r="EM8" s="19">
        <f aca="true" t="shared" si="56" ref="EM8:EM37">EK8+EL8</f>
        <v>11699.8526919</v>
      </c>
      <c r="EN8" s="19">
        <v>977</v>
      </c>
      <c r="EO8" s="19"/>
      <c r="EP8" s="19"/>
      <c r="EQ8" s="19">
        <f aca="true" t="shared" si="57" ref="EQ8:EQ37">V8*2.21555/100</f>
        <v>17061.8840835</v>
      </c>
      <c r="ER8" s="19">
        <f aca="true" t="shared" si="58" ref="ER8:ER37">EP8+EQ8</f>
        <v>17061.8840835</v>
      </c>
      <c r="ES8" s="19">
        <v>1424</v>
      </c>
      <c r="ET8" s="19"/>
      <c r="EU8" s="19"/>
      <c r="EV8" s="19">
        <f aca="true" t="shared" si="59" ref="EV8:EV37">V8*0.00068/100</f>
        <v>5.2366596</v>
      </c>
      <c r="EW8" s="19">
        <f aca="true" t="shared" si="60" ref="EW8:EW37">EU8+EV8</f>
        <v>5.2366596</v>
      </c>
      <c r="EX8" s="19">
        <v>10</v>
      </c>
      <c r="EY8" s="19"/>
      <c r="EZ8" s="19"/>
      <c r="FA8" s="19">
        <f aca="true" t="shared" si="61" ref="FA8:FA37">V8*1.45821/100</f>
        <v>11229.6314637</v>
      </c>
      <c r="FB8" s="19">
        <f aca="true" t="shared" si="62" ref="FB8:FB37">EZ8+FA8</f>
        <v>11229.6314637</v>
      </c>
      <c r="FC8" s="19">
        <v>937</v>
      </c>
      <c r="FD8" s="19"/>
      <c r="FE8" s="19"/>
      <c r="FF8" s="19">
        <f aca="true" t="shared" si="63" ref="FF8:FF37">V8*1.8151/100</f>
        <v>13978.030647</v>
      </c>
      <c r="FG8" s="19">
        <f aca="true" t="shared" si="64" ref="FG8:FG37">FE8+FF8</f>
        <v>13978.030647</v>
      </c>
      <c r="FH8" s="19">
        <v>1167</v>
      </c>
      <c r="FI8" s="19"/>
      <c r="FJ8" s="19"/>
      <c r="FK8" s="19">
        <f aca="true" t="shared" si="65" ref="FK8:FK37">V8*2.12676/100</f>
        <v>16378.1149572</v>
      </c>
      <c r="FL8" s="19">
        <f aca="true" t="shared" si="66" ref="FL8:FL37">FJ8+FK8</f>
        <v>16378.1149572</v>
      </c>
      <c r="FM8" s="19">
        <v>1367</v>
      </c>
      <c r="FN8" s="19"/>
      <c r="FO8" s="19"/>
      <c r="FP8" s="19">
        <f aca="true" t="shared" si="67" ref="FP8:FP37">V8*6.78414/100</f>
        <v>52244.4586158</v>
      </c>
      <c r="FQ8" s="19">
        <f aca="true" t="shared" si="68" ref="FQ8:FQ37">FO8+FP8</f>
        <v>52244.4586158</v>
      </c>
      <c r="FR8" s="19">
        <v>4361</v>
      </c>
      <c r="FS8" s="19"/>
      <c r="FT8" s="19"/>
      <c r="FU8" s="19">
        <f aca="true" t="shared" si="69" ref="FU8:FU37">V8*10.89131/100</f>
        <v>83873.6515707</v>
      </c>
      <c r="FV8" s="19">
        <f aca="true" t="shared" si="70" ref="FV8:FV37">FT8+FU8</f>
        <v>83873.6515707</v>
      </c>
      <c r="FW8" s="19">
        <v>7001</v>
      </c>
      <c r="FX8" s="19"/>
      <c r="FY8" s="19"/>
      <c r="FZ8" s="19">
        <f aca="true" t="shared" si="71" ref="FZ8:FZ37">V8*0.03264/100</f>
        <v>251.35966080000003</v>
      </c>
      <c r="GA8" s="19">
        <f aca="true" t="shared" si="72" ref="GA8:GA37">FY8+FZ8</f>
        <v>251.35966080000003</v>
      </c>
      <c r="GB8" s="19">
        <v>21</v>
      </c>
      <c r="GC8" s="19"/>
      <c r="GD8" s="19"/>
      <c r="GE8" s="19">
        <f aca="true" t="shared" si="73" ref="GE8:GE37">V8*0.18025/100</f>
        <v>1388.0998425</v>
      </c>
      <c r="GF8" s="19">
        <f aca="true" t="shared" si="74" ref="GF8:GF37">GD8+GE8</f>
        <v>1388.0998425</v>
      </c>
      <c r="GG8" s="19">
        <v>116</v>
      </c>
      <c r="GH8" s="19"/>
      <c r="GI8" s="26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</row>
    <row r="9" spans="1:212" ht="12.75">
      <c r="A9" s="3">
        <v>39904</v>
      </c>
      <c r="C9" s="19">
        <f t="shared" si="0"/>
        <v>6840000</v>
      </c>
      <c r="D9" s="19">
        <f t="shared" si="1"/>
        <v>1811800</v>
      </c>
      <c r="E9" s="20">
        <f t="shared" si="2"/>
        <v>8651800</v>
      </c>
      <c r="F9" s="20">
        <f aca="true" t="shared" si="75" ref="F9:F31">L9+R9+X9</f>
        <v>135202</v>
      </c>
      <c r="G9" s="20">
        <f aca="true" t="shared" si="76" ref="G9:G31">M9+S9</f>
        <v>126309</v>
      </c>
      <c r="I9" s="20">
        <v>2900000</v>
      </c>
      <c r="J9" s="20">
        <v>715228</v>
      </c>
      <c r="K9" s="20">
        <f t="shared" si="3"/>
        <v>3615228</v>
      </c>
      <c r="L9" s="20">
        <v>51986</v>
      </c>
      <c r="M9" s="20">
        <v>82693</v>
      </c>
      <c r="O9" s="20">
        <v>60000</v>
      </c>
      <c r="P9" s="20">
        <v>326475</v>
      </c>
      <c r="Q9" s="20">
        <f t="shared" si="4"/>
        <v>386475</v>
      </c>
      <c r="R9" s="20">
        <v>18936</v>
      </c>
      <c r="S9" s="20">
        <v>43616</v>
      </c>
      <c r="U9" s="20">
        <f>3880000</f>
        <v>3880000</v>
      </c>
      <c r="V9" s="20">
        <f>770097</f>
        <v>770097</v>
      </c>
      <c r="W9" s="20">
        <f t="shared" si="5"/>
        <v>4650097</v>
      </c>
      <c r="X9" s="20">
        <f t="shared" si="6"/>
        <v>64280</v>
      </c>
      <c r="Z9" s="20">
        <f aca="true" t="shared" si="77" ref="Z9:Z37">U9*17.74091/100</f>
        <v>688347.308</v>
      </c>
      <c r="AA9" s="26">
        <f t="shared" si="7"/>
        <v>136622.21568269999</v>
      </c>
      <c r="AB9" s="20">
        <f t="shared" si="8"/>
        <v>824969.5236827</v>
      </c>
      <c r="AC9" s="20">
        <v>11402</v>
      </c>
      <c r="AE9" s="19">
        <f t="shared" si="9"/>
        <v>3191652.6920000003</v>
      </c>
      <c r="AF9" s="26">
        <f t="shared" si="10"/>
        <v>633474.7843173</v>
      </c>
      <c r="AG9" s="19">
        <f t="shared" si="11"/>
        <v>3825127.4763173005</v>
      </c>
      <c r="AH9" s="19">
        <f t="shared" si="12"/>
        <v>52878</v>
      </c>
      <c r="AJ9" s="19">
        <f aca="true" t="shared" si="78" ref="AJ9:AJ37">U9*0.01736/100</f>
        <v>673.568</v>
      </c>
      <c r="AK9" s="19">
        <f t="shared" si="13"/>
        <v>133.6888392</v>
      </c>
      <c r="AL9" s="19">
        <f t="shared" si="14"/>
        <v>807.2568392</v>
      </c>
      <c r="AM9" s="19">
        <v>15</v>
      </c>
      <c r="AO9" s="19">
        <f aca="true" t="shared" si="79" ref="AO9:AO37">U9*2.24825/100</f>
        <v>87232.1</v>
      </c>
      <c r="AP9" s="19">
        <f t="shared" si="15"/>
        <v>17313.7058025</v>
      </c>
      <c r="AQ9" s="19">
        <f t="shared" si="16"/>
        <v>104545.8058025</v>
      </c>
      <c r="AR9" s="19">
        <v>1442</v>
      </c>
      <c r="AS9" s="19"/>
      <c r="AT9" s="19">
        <f aca="true" t="shared" si="80" ref="AT9:AT37">U9*13.89587/100</f>
        <v>539159.756</v>
      </c>
      <c r="AU9" s="19">
        <f t="shared" si="17"/>
        <v>107011.67799390001</v>
      </c>
      <c r="AV9" s="19">
        <f t="shared" si="18"/>
        <v>646171.4339939001</v>
      </c>
      <c r="AW9" s="19">
        <v>8932</v>
      </c>
      <c r="AX9" s="19"/>
      <c r="AY9" s="19">
        <f aca="true" t="shared" si="81" ref="AY9:AY37">U9*0.14088/100</f>
        <v>5466.144</v>
      </c>
      <c r="AZ9" s="19">
        <f t="shared" si="19"/>
        <v>1084.9126536</v>
      </c>
      <c r="BA9" s="19">
        <f t="shared" si="20"/>
        <v>6551.056653600001</v>
      </c>
      <c r="BB9" s="19">
        <v>91</v>
      </c>
      <c r="BC9" s="19"/>
      <c r="BD9" s="19">
        <f aca="true" t="shared" si="82" ref="BD9:BD37">U9*3.92527/100</f>
        <v>152300.476</v>
      </c>
      <c r="BE9" s="19">
        <f t="shared" si="21"/>
        <v>30228.386511899997</v>
      </c>
      <c r="BF9" s="19">
        <f t="shared" si="22"/>
        <v>182528.8625119</v>
      </c>
      <c r="BG9" s="19">
        <v>2523</v>
      </c>
      <c r="BH9" s="19"/>
      <c r="BI9" s="19">
        <f aca="true" t="shared" si="83" ref="BI9:BI37">U9*0.27645/100</f>
        <v>10726.26</v>
      </c>
      <c r="BJ9" s="19">
        <f t="shared" si="23"/>
        <v>2128.9331564999998</v>
      </c>
      <c r="BK9" s="19">
        <f t="shared" si="24"/>
        <v>12855.1931565</v>
      </c>
      <c r="BL9" s="19">
        <v>178</v>
      </c>
      <c r="BM9" s="19"/>
      <c r="BN9" s="19">
        <f aca="true" t="shared" si="84" ref="BN9:BN37">U9*6.3907/100</f>
        <v>247959.16</v>
      </c>
      <c r="BO9" s="19">
        <f t="shared" si="25"/>
        <v>49214.588979</v>
      </c>
      <c r="BP9" s="19">
        <f t="shared" si="26"/>
        <v>297173.748979</v>
      </c>
      <c r="BQ9" s="19">
        <v>4108</v>
      </c>
      <c r="BR9" s="19"/>
      <c r="BS9" s="19">
        <f aca="true" t="shared" si="85" ref="BS9:BS37">U9*0.21962/100</f>
        <v>8521.256000000001</v>
      </c>
      <c r="BT9" s="19">
        <f t="shared" si="27"/>
        <v>1691.2870314</v>
      </c>
      <c r="BU9" s="19">
        <f t="shared" si="28"/>
        <v>10212.5430314</v>
      </c>
      <c r="BV9" s="19">
        <v>141</v>
      </c>
      <c r="BW9" s="19"/>
      <c r="BX9" s="19">
        <f aca="true" t="shared" si="86" ref="BX9:BX37">U9*0.23679/100</f>
        <v>9187.452</v>
      </c>
      <c r="BY9" s="19">
        <f t="shared" si="29"/>
        <v>1823.5126863</v>
      </c>
      <c r="BZ9" s="19">
        <f t="shared" si="30"/>
        <v>11010.9646863</v>
      </c>
      <c r="CA9" s="19">
        <v>152</v>
      </c>
      <c r="CB9" s="19"/>
      <c r="CC9" s="19">
        <f aca="true" t="shared" si="87" ref="CC9:CC37">U9*0.06255/100</f>
        <v>2426.9399999999996</v>
      </c>
      <c r="CD9" s="19">
        <f t="shared" si="31"/>
        <v>481.6956735</v>
      </c>
      <c r="CE9" s="19">
        <f t="shared" si="32"/>
        <v>2908.6356734999995</v>
      </c>
      <c r="CF9" s="19">
        <v>40</v>
      </c>
      <c r="CG9" s="19"/>
      <c r="CH9" s="19">
        <f aca="true" t="shared" si="88" ref="CH9:CH37">U9*13.89834/100</f>
        <v>539255.592</v>
      </c>
      <c r="CI9" s="19">
        <f t="shared" si="33"/>
        <v>107030.69938980001</v>
      </c>
      <c r="CJ9" s="19">
        <f t="shared" si="34"/>
        <v>646286.2913897999</v>
      </c>
      <c r="CK9" s="19">
        <v>8934</v>
      </c>
      <c r="CL9" s="19"/>
      <c r="CM9" s="19">
        <f aca="true" t="shared" si="89" ref="CM9:CM37">U9*0.19064/100</f>
        <v>7396.832</v>
      </c>
      <c r="CN9" s="19">
        <f t="shared" si="35"/>
        <v>1468.1129208000002</v>
      </c>
      <c r="CO9" s="19">
        <f t="shared" si="36"/>
        <v>8864.9449208</v>
      </c>
      <c r="CP9" s="19">
        <v>123</v>
      </c>
      <c r="CQ9" s="19"/>
      <c r="CR9" s="19">
        <f aca="true" t="shared" si="90" ref="CR9:CR37">U9*0.22587/100</f>
        <v>8763.756</v>
      </c>
      <c r="CS9" s="19">
        <f t="shared" si="37"/>
        <v>1739.4180938999998</v>
      </c>
      <c r="CT9" s="19">
        <f t="shared" si="38"/>
        <v>10503.1740939</v>
      </c>
      <c r="CU9" s="19">
        <v>145</v>
      </c>
      <c r="CV9" s="19"/>
      <c r="CW9" s="19">
        <f aca="true" t="shared" si="91" ref="CW9:CW37">U9*2.69452/100</f>
        <v>104547.37599999999</v>
      </c>
      <c r="CX9" s="19">
        <f t="shared" si="39"/>
        <v>20750.4176844</v>
      </c>
      <c r="CY9" s="19">
        <f t="shared" si="40"/>
        <v>125297.79368439999</v>
      </c>
      <c r="CZ9" s="19">
        <v>1732</v>
      </c>
      <c r="DA9" s="19"/>
      <c r="DB9" s="19">
        <f aca="true" t="shared" si="92" ref="DB9:DB37">U9*0.24417/100</f>
        <v>9473.796</v>
      </c>
      <c r="DC9" s="19">
        <f t="shared" si="41"/>
        <v>1880.3458449</v>
      </c>
      <c r="DD9" s="19">
        <f t="shared" si="42"/>
        <v>11354.141844900001</v>
      </c>
      <c r="DE9" s="19">
        <v>157</v>
      </c>
      <c r="DF9" s="19"/>
      <c r="DG9" s="19">
        <f aca="true" t="shared" si="93" ref="DG9:DG37">U9*0.92028/100</f>
        <v>35706.864</v>
      </c>
      <c r="DH9" s="19">
        <f t="shared" si="43"/>
        <v>7087.0486716000005</v>
      </c>
      <c r="DI9" s="19">
        <f t="shared" si="44"/>
        <v>42793.9126716</v>
      </c>
      <c r="DJ9" s="19">
        <v>592</v>
      </c>
      <c r="DK9" s="19"/>
      <c r="DL9" s="19">
        <f aca="true" t="shared" si="94" ref="DL9:DL37">U9*2.14249/100</f>
        <v>83128.61200000001</v>
      </c>
      <c r="DM9" s="19">
        <f t="shared" si="45"/>
        <v>16499.251215300003</v>
      </c>
      <c r="DN9" s="19">
        <f t="shared" si="46"/>
        <v>99627.8632153</v>
      </c>
      <c r="DO9" s="19">
        <v>1377</v>
      </c>
      <c r="DP9" s="19"/>
      <c r="DQ9" s="19">
        <f aca="true" t="shared" si="95" ref="DQ9:DQ37">U9*1.04086/100</f>
        <v>40385.367999999995</v>
      </c>
      <c r="DR9" s="19">
        <f t="shared" si="47"/>
        <v>8015.631634199999</v>
      </c>
      <c r="DS9" s="19">
        <f t="shared" si="48"/>
        <v>48400.999634199994</v>
      </c>
      <c r="DT9" s="19">
        <v>669</v>
      </c>
      <c r="DU9" s="19"/>
      <c r="DV9" s="19">
        <f aca="true" t="shared" si="96" ref="DV9:DV37">U9*0.17922/100</f>
        <v>6953.736</v>
      </c>
      <c r="DW9" s="19">
        <f t="shared" si="49"/>
        <v>1380.1678433999998</v>
      </c>
      <c r="DX9" s="19">
        <f t="shared" si="50"/>
        <v>8333.9038434</v>
      </c>
      <c r="DY9" s="19">
        <v>115</v>
      </c>
      <c r="DZ9" s="19"/>
      <c r="EA9" s="19">
        <f aca="true" t="shared" si="97" ref="EA9:EA37">U9*0.23104/100</f>
        <v>8964.351999999999</v>
      </c>
      <c r="EB9" s="19">
        <f t="shared" si="51"/>
        <v>1779.2321087999999</v>
      </c>
      <c r="EC9" s="19">
        <f t="shared" si="52"/>
        <v>10743.584108799998</v>
      </c>
      <c r="ED9" s="19">
        <v>149</v>
      </c>
      <c r="EE9" s="19"/>
      <c r="EF9" s="19">
        <f aca="true" t="shared" si="98" ref="EF9:EF37">U9*6.05401/100</f>
        <v>234895.58800000002</v>
      </c>
      <c r="EG9" s="19">
        <f t="shared" si="53"/>
        <v>46621.749389699995</v>
      </c>
      <c r="EH9" s="19">
        <f t="shared" si="54"/>
        <v>281517.3373897</v>
      </c>
      <c r="EI9" s="19">
        <v>3892</v>
      </c>
      <c r="EJ9" s="19"/>
      <c r="EK9" s="19">
        <f aca="true" t="shared" si="99" ref="EK9:EK37">U9*1.51927/100</f>
        <v>58947.676</v>
      </c>
      <c r="EL9" s="19">
        <f t="shared" si="55"/>
        <v>11699.8526919</v>
      </c>
      <c r="EM9" s="19">
        <f t="shared" si="56"/>
        <v>70647.52869189999</v>
      </c>
      <c r="EN9" s="19">
        <v>977</v>
      </c>
      <c r="EO9" s="19"/>
      <c r="EP9" s="19">
        <f aca="true" t="shared" si="100" ref="EP9:EP37">U9*2.21555/100</f>
        <v>85963.34</v>
      </c>
      <c r="EQ9" s="19">
        <f t="shared" si="57"/>
        <v>17061.8840835</v>
      </c>
      <c r="ER9" s="19">
        <f t="shared" si="58"/>
        <v>103025.2240835</v>
      </c>
      <c r="ES9" s="19">
        <v>1424</v>
      </c>
      <c r="ET9" s="19"/>
      <c r="EU9" s="19">
        <f aca="true" t="shared" si="101" ref="EU9:EU37">U9*0.00068/100</f>
        <v>26.384</v>
      </c>
      <c r="EV9" s="19">
        <f t="shared" si="59"/>
        <v>5.2366596</v>
      </c>
      <c r="EW9" s="19">
        <f t="shared" si="60"/>
        <v>31.6206596</v>
      </c>
      <c r="EX9" s="19"/>
      <c r="EY9" s="19"/>
      <c r="EZ9" s="19">
        <f aca="true" t="shared" si="102" ref="EZ9:EZ37">U9*1.45821/100</f>
        <v>56578.547999999995</v>
      </c>
      <c r="FA9" s="19">
        <f t="shared" si="61"/>
        <v>11229.6314637</v>
      </c>
      <c r="FB9" s="19">
        <f t="shared" si="62"/>
        <v>67808.1794637</v>
      </c>
      <c r="FC9" s="19">
        <v>937</v>
      </c>
      <c r="FD9" s="19"/>
      <c r="FE9" s="19">
        <f aca="true" t="shared" si="103" ref="FE9:FE37">U9*1.8151/100</f>
        <v>70425.88</v>
      </c>
      <c r="FF9" s="19">
        <f t="shared" si="63"/>
        <v>13978.030647</v>
      </c>
      <c r="FG9" s="19">
        <f t="shared" si="64"/>
        <v>84403.91064700001</v>
      </c>
      <c r="FH9" s="19">
        <v>1167</v>
      </c>
      <c r="FI9" s="19"/>
      <c r="FJ9" s="19">
        <f aca="true" t="shared" si="104" ref="FJ9:FJ37">U9*2.12676/100</f>
        <v>82518.288</v>
      </c>
      <c r="FK9" s="19">
        <f t="shared" si="65"/>
        <v>16378.1149572</v>
      </c>
      <c r="FL9" s="19">
        <f t="shared" si="66"/>
        <v>98896.4029572</v>
      </c>
      <c r="FM9" s="19">
        <v>1367</v>
      </c>
      <c r="FN9" s="19"/>
      <c r="FO9" s="19">
        <f aca="true" t="shared" si="105" ref="FO9:FO37">U9*6.78414/100</f>
        <v>263224.632</v>
      </c>
      <c r="FP9" s="19">
        <f t="shared" si="67"/>
        <v>52244.4586158</v>
      </c>
      <c r="FQ9" s="19">
        <f t="shared" si="68"/>
        <v>315469.0906158</v>
      </c>
      <c r="FR9" s="19">
        <v>4361</v>
      </c>
      <c r="FS9" s="19"/>
      <c r="FT9" s="19">
        <f aca="true" t="shared" si="106" ref="FT9:FT37">U9*10.89131/100</f>
        <v>422582.82800000004</v>
      </c>
      <c r="FU9" s="19">
        <f t="shared" si="69"/>
        <v>83873.6515707</v>
      </c>
      <c r="FV9" s="19">
        <f t="shared" si="70"/>
        <v>506456.47957070003</v>
      </c>
      <c r="FW9" s="19">
        <v>7001</v>
      </c>
      <c r="FX9" s="19"/>
      <c r="FY9" s="19">
        <f aca="true" t="shared" si="107" ref="FY9:FY37">U9*0.03264/100</f>
        <v>1266.432</v>
      </c>
      <c r="FZ9" s="19">
        <f t="shared" si="71"/>
        <v>251.35966080000003</v>
      </c>
      <c r="GA9" s="19">
        <f t="shared" si="72"/>
        <v>1517.7916608</v>
      </c>
      <c r="GB9" s="19">
        <v>21</v>
      </c>
      <c r="GC9" s="19"/>
      <c r="GD9" s="19">
        <f aca="true" t="shared" si="108" ref="GD9:GD37">U9*0.18025/100</f>
        <v>6993.7</v>
      </c>
      <c r="GE9" s="19">
        <f t="shared" si="73"/>
        <v>1388.0998425</v>
      </c>
      <c r="GF9" s="19">
        <f t="shared" si="74"/>
        <v>8381.7998425</v>
      </c>
      <c r="GG9" s="19">
        <v>116</v>
      </c>
      <c r="GH9" s="19"/>
      <c r="GI9" s="26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</row>
    <row r="10" spans="1:212" ht="12.75">
      <c r="A10" s="3">
        <v>40087</v>
      </c>
      <c r="C10" s="19">
        <f t="shared" si="0"/>
        <v>0</v>
      </c>
      <c r="D10" s="19">
        <f t="shared" si="1"/>
        <v>1640800</v>
      </c>
      <c r="E10" s="20">
        <f t="shared" si="2"/>
        <v>1640800</v>
      </c>
      <c r="F10" s="20">
        <f t="shared" si="75"/>
        <v>135202</v>
      </c>
      <c r="G10" s="20">
        <f t="shared" si="76"/>
        <v>126309</v>
      </c>
      <c r="I10" s="20"/>
      <c r="J10" s="20">
        <v>642728</v>
      </c>
      <c r="K10" s="20">
        <f t="shared" si="3"/>
        <v>642728</v>
      </c>
      <c r="L10" s="20">
        <v>51986</v>
      </c>
      <c r="M10" s="20">
        <v>82693</v>
      </c>
      <c r="P10" s="20">
        <v>324975</v>
      </c>
      <c r="Q10" s="20">
        <f t="shared" si="4"/>
        <v>324975</v>
      </c>
      <c r="R10" s="20">
        <v>18936</v>
      </c>
      <c r="S10" s="20">
        <v>43616</v>
      </c>
      <c r="U10" s="20"/>
      <c r="V10" s="20">
        <f>673097</f>
        <v>673097</v>
      </c>
      <c r="W10" s="20">
        <f t="shared" si="5"/>
        <v>673097</v>
      </c>
      <c r="X10" s="20">
        <f t="shared" si="6"/>
        <v>64280</v>
      </c>
      <c r="Z10" s="20"/>
      <c r="AA10" s="26">
        <f t="shared" si="7"/>
        <v>119413.5329827</v>
      </c>
      <c r="AB10" s="20">
        <f t="shared" si="8"/>
        <v>119413.5329827</v>
      </c>
      <c r="AC10" s="20">
        <v>11402</v>
      </c>
      <c r="AE10" s="19">
        <f t="shared" si="9"/>
        <v>0</v>
      </c>
      <c r="AF10" s="26">
        <f t="shared" si="10"/>
        <v>553683.4670173002</v>
      </c>
      <c r="AG10" s="19">
        <f t="shared" si="11"/>
        <v>553683.4670173002</v>
      </c>
      <c r="AH10" s="19">
        <f t="shared" si="12"/>
        <v>52878</v>
      </c>
      <c r="AJ10" s="19"/>
      <c r="AK10" s="19">
        <f t="shared" si="13"/>
        <v>116.8496392</v>
      </c>
      <c r="AL10" s="19">
        <f t="shared" si="14"/>
        <v>116.8496392</v>
      </c>
      <c r="AM10" s="19">
        <v>15</v>
      </c>
      <c r="AO10" s="19"/>
      <c r="AP10" s="19">
        <f t="shared" si="15"/>
        <v>15132.9033025</v>
      </c>
      <c r="AQ10" s="19">
        <f t="shared" si="16"/>
        <v>15132.9033025</v>
      </c>
      <c r="AR10" s="19">
        <v>1442</v>
      </c>
      <c r="AS10" s="19"/>
      <c r="AT10" s="19"/>
      <c r="AU10" s="19">
        <f t="shared" si="17"/>
        <v>93532.68409390001</v>
      </c>
      <c r="AV10" s="19">
        <f t="shared" si="18"/>
        <v>93532.68409390001</v>
      </c>
      <c r="AW10" s="19">
        <v>8932</v>
      </c>
      <c r="AX10" s="19"/>
      <c r="AY10" s="19"/>
      <c r="AZ10" s="19">
        <f t="shared" si="19"/>
        <v>948.2590536</v>
      </c>
      <c r="BA10" s="19">
        <f t="shared" si="20"/>
        <v>948.2590536</v>
      </c>
      <c r="BB10" s="19">
        <v>91</v>
      </c>
      <c r="BC10" s="19"/>
      <c r="BD10" s="19"/>
      <c r="BE10" s="19">
        <f t="shared" si="21"/>
        <v>26420.8746119</v>
      </c>
      <c r="BF10" s="19">
        <f t="shared" si="22"/>
        <v>26420.8746119</v>
      </c>
      <c r="BG10" s="19">
        <v>2523</v>
      </c>
      <c r="BH10" s="19"/>
      <c r="BI10" s="19"/>
      <c r="BJ10" s="19">
        <f t="shared" si="23"/>
        <v>1860.7766564999997</v>
      </c>
      <c r="BK10" s="19">
        <f t="shared" si="24"/>
        <v>1860.7766564999997</v>
      </c>
      <c r="BL10" s="19">
        <v>178</v>
      </c>
      <c r="BM10" s="19"/>
      <c r="BN10" s="19"/>
      <c r="BO10" s="19">
        <f t="shared" si="25"/>
        <v>43015.609979</v>
      </c>
      <c r="BP10" s="19">
        <f t="shared" si="26"/>
        <v>43015.609979</v>
      </c>
      <c r="BQ10" s="19">
        <v>4108</v>
      </c>
      <c r="BR10" s="19"/>
      <c r="BS10" s="19"/>
      <c r="BT10" s="19">
        <f t="shared" si="27"/>
        <v>1478.2556314</v>
      </c>
      <c r="BU10" s="19">
        <f t="shared" si="28"/>
        <v>1478.2556314</v>
      </c>
      <c r="BV10" s="19">
        <v>141</v>
      </c>
      <c r="BW10" s="19"/>
      <c r="BX10" s="19"/>
      <c r="BY10" s="19">
        <f t="shared" si="29"/>
        <v>1593.8263863</v>
      </c>
      <c r="BZ10" s="19">
        <f t="shared" si="30"/>
        <v>1593.8263863</v>
      </c>
      <c r="CA10" s="19">
        <v>152</v>
      </c>
      <c r="CB10" s="19"/>
      <c r="CC10" s="19"/>
      <c r="CD10" s="19">
        <f t="shared" si="31"/>
        <v>421.0221735</v>
      </c>
      <c r="CE10" s="19">
        <f t="shared" si="32"/>
        <v>421.0221735</v>
      </c>
      <c r="CF10" s="19">
        <v>40</v>
      </c>
      <c r="CG10" s="19"/>
      <c r="CH10" s="19"/>
      <c r="CI10" s="19">
        <f t="shared" si="33"/>
        <v>93549.3095898</v>
      </c>
      <c r="CJ10" s="19">
        <f t="shared" si="34"/>
        <v>93549.3095898</v>
      </c>
      <c r="CK10" s="19">
        <v>8934</v>
      </c>
      <c r="CL10" s="19"/>
      <c r="CM10" s="19"/>
      <c r="CN10" s="19">
        <f t="shared" si="35"/>
        <v>1283.1921207999999</v>
      </c>
      <c r="CO10" s="19">
        <f t="shared" si="36"/>
        <v>1283.1921207999999</v>
      </c>
      <c r="CP10" s="19">
        <v>123</v>
      </c>
      <c r="CQ10" s="19"/>
      <c r="CR10" s="19"/>
      <c r="CS10" s="19">
        <f t="shared" si="37"/>
        <v>1520.3241939</v>
      </c>
      <c r="CT10" s="19">
        <f t="shared" si="38"/>
        <v>1520.3241939</v>
      </c>
      <c r="CU10" s="19">
        <v>145</v>
      </c>
      <c r="CV10" s="19"/>
      <c r="CW10" s="19"/>
      <c r="CX10" s="19">
        <f t="shared" si="39"/>
        <v>18136.733284399998</v>
      </c>
      <c r="CY10" s="19">
        <f t="shared" si="40"/>
        <v>18136.733284399998</v>
      </c>
      <c r="CZ10" s="19">
        <v>1732</v>
      </c>
      <c r="DA10" s="19"/>
      <c r="DB10" s="19"/>
      <c r="DC10" s="19">
        <f t="shared" si="41"/>
        <v>1643.5009449</v>
      </c>
      <c r="DD10" s="19">
        <f t="shared" si="42"/>
        <v>1643.5009449</v>
      </c>
      <c r="DE10" s="19">
        <v>157</v>
      </c>
      <c r="DF10" s="19"/>
      <c r="DG10" s="19"/>
      <c r="DH10" s="19">
        <f t="shared" si="43"/>
        <v>6194.3770716</v>
      </c>
      <c r="DI10" s="19">
        <f t="shared" si="44"/>
        <v>6194.3770716</v>
      </c>
      <c r="DJ10" s="19">
        <v>592</v>
      </c>
      <c r="DK10" s="19"/>
      <c r="DL10" s="19"/>
      <c r="DM10" s="19">
        <f t="shared" si="45"/>
        <v>14421.0359153</v>
      </c>
      <c r="DN10" s="19">
        <f t="shared" si="46"/>
        <v>14421.0359153</v>
      </c>
      <c r="DO10" s="19">
        <v>1377</v>
      </c>
      <c r="DP10" s="19"/>
      <c r="DQ10" s="19"/>
      <c r="DR10" s="19">
        <f t="shared" si="47"/>
        <v>7005.9974342</v>
      </c>
      <c r="DS10" s="19">
        <f t="shared" si="48"/>
        <v>7005.9974342</v>
      </c>
      <c r="DT10" s="19">
        <v>669</v>
      </c>
      <c r="DU10" s="19"/>
      <c r="DV10" s="19"/>
      <c r="DW10" s="19">
        <f t="shared" si="49"/>
        <v>1206.3244433999998</v>
      </c>
      <c r="DX10" s="19">
        <f t="shared" si="50"/>
        <v>1206.3244433999998</v>
      </c>
      <c r="DY10" s="19">
        <v>115</v>
      </c>
      <c r="DZ10" s="19"/>
      <c r="EA10" s="19"/>
      <c r="EB10" s="19">
        <f t="shared" si="51"/>
        <v>1555.1233088</v>
      </c>
      <c r="EC10" s="19">
        <f t="shared" si="52"/>
        <v>1555.1233088</v>
      </c>
      <c r="ED10" s="19">
        <v>149</v>
      </c>
      <c r="EE10" s="19"/>
      <c r="EF10" s="19"/>
      <c r="EG10" s="19">
        <f t="shared" si="53"/>
        <v>40749.359689699995</v>
      </c>
      <c r="EH10" s="19">
        <f t="shared" si="54"/>
        <v>40749.359689699995</v>
      </c>
      <c r="EI10" s="19">
        <v>3892</v>
      </c>
      <c r="EJ10" s="19"/>
      <c r="EK10" s="19"/>
      <c r="EL10" s="19">
        <f t="shared" si="55"/>
        <v>10226.1607919</v>
      </c>
      <c r="EM10" s="19">
        <f t="shared" si="56"/>
        <v>10226.1607919</v>
      </c>
      <c r="EN10" s="19">
        <v>977</v>
      </c>
      <c r="EO10" s="19"/>
      <c r="EP10" s="19"/>
      <c r="EQ10" s="19">
        <f t="shared" si="57"/>
        <v>14912.800583499999</v>
      </c>
      <c r="ER10" s="19">
        <f t="shared" si="58"/>
        <v>14912.800583499999</v>
      </c>
      <c r="ES10" s="19">
        <v>1424</v>
      </c>
      <c r="ET10" s="19"/>
      <c r="EU10" s="19"/>
      <c r="EV10" s="19">
        <f t="shared" si="59"/>
        <v>4.5770596</v>
      </c>
      <c r="EW10" s="19">
        <f t="shared" si="60"/>
        <v>4.5770596</v>
      </c>
      <c r="EX10" s="19"/>
      <c r="EY10" s="19"/>
      <c r="EZ10" s="19"/>
      <c r="FA10" s="19">
        <f t="shared" si="61"/>
        <v>9815.1677637</v>
      </c>
      <c r="FB10" s="19">
        <f t="shared" si="62"/>
        <v>9815.1677637</v>
      </c>
      <c r="FC10" s="19">
        <v>937</v>
      </c>
      <c r="FD10" s="19"/>
      <c r="FE10" s="19"/>
      <c r="FF10" s="19">
        <f t="shared" si="63"/>
        <v>12217.383647</v>
      </c>
      <c r="FG10" s="19">
        <f t="shared" si="64"/>
        <v>12217.383647</v>
      </c>
      <c r="FH10" s="19">
        <v>1167</v>
      </c>
      <c r="FI10" s="19"/>
      <c r="FJ10" s="19"/>
      <c r="FK10" s="19">
        <f t="shared" si="65"/>
        <v>14315.1577572</v>
      </c>
      <c r="FL10" s="19">
        <f t="shared" si="66"/>
        <v>14315.1577572</v>
      </c>
      <c r="FM10" s="19">
        <v>1367</v>
      </c>
      <c r="FN10" s="19"/>
      <c r="FO10" s="19"/>
      <c r="FP10" s="19">
        <f t="shared" si="67"/>
        <v>45663.8428158</v>
      </c>
      <c r="FQ10" s="19">
        <f t="shared" si="68"/>
        <v>45663.8428158</v>
      </c>
      <c r="FR10" s="19">
        <v>4361</v>
      </c>
      <c r="FS10" s="19"/>
      <c r="FT10" s="19"/>
      <c r="FU10" s="19">
        <f t="shared" si="69"/>
        <v>73309.08087070001</v>
      </c>
      <c r="FV10" s="19">
        <f t="shared" si="70"/>
        <v>73309.08087070001</v>
      </c>
      <c r="FW10" s="19">
        <v>7001</v>
      </c>
      <c r="FX10" s="19"/>
      <c r="FY10" s="19"/>
      <c r="FZ10" s="19">
        <f t="shared" si="71"/>
        <v>219.6988608</v>
      </c>
      <c r="GA10" s="19">
        <f t="shared" si="72"/>
        <v>219.6988608</v>
      </c>
      <c r="GB10" s="19">
        <v>21</v>
      </c>
      <c r="GC10" s="19"/>
      <c r="GD10" s="19"/>
      <c r="GE10" s="19">
        <f t="shared" si="73"/>
        <v>1213.2573425</v>
      </c>
      <c r="GF10" s="19">
        <f t="shared" si="74"/>
        <v>1213.2573425</v>
      </c>
      <c r="GG10" s="19">
        <v>116</v>
      </c>
      <c r="GH10" s="19"/>
      <c r="GI10" s="26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</row>
    <row r="11" spans="1:212" ht="12.75">
      <c r="A11" s="3">
        <v>40269</v>
      </c>
      <c r="C11" s="19">
        <f t="shared" si="0"/>
        <v>7185000</v>
      </c>
      <c r="D11" s="19">
        <f t="shared" si="1"/>
        <v>1640800</v>
      </c>
      <c r="E11" s="20">
        <f t="shared" si="2"/>
        <v>8825800</v>
      </c>
      <c r="F11" s="20">
        <f t="shared" si="75"/>
        <v>135202</v>
      </c>
      <c r="G11" s="20">
        <f t="shared" si="76"/>
        <v>126309</v>
      </c>
      <c r="I11" s="20">
        <v>3045000</v>
      </c>
      <c r="J11" s="20">
        <v>642728</v>
      </c>
      <c r="K11" s="20">
        <f t="shared" si="3"/>
        <v>3687728</v>
      </c>
      <c r="L11" s="20">
        <v>51986</v>
      </c>
      <c r="M11" s="20">
        <v>82693</v>
      </c>
      <c r="O11" s="20">
        <v>65000</v>
      </c>
      <c r="P11" s="20">
        <v>324975</v>
      </c>
      <c r="Q11" s="20">
        <f t="shared" si="4"/>
        <v>389975</v>
      </c>
      <c r="R11" s="20">
        <v>18936</v>
      </c>
      <c r="S11" s="20">
        <v>43616</v>
      </c>
      <c r="U11" s="20">
        <f>4075000</f>
        <v>4075000</v>
      </c>
      <c r="V11" s="20">
        <f>673097</f>
        <v>673097</v>
      </c>
      <c r="W11" s="20">
        <f t="shared" si="5"/>
        <v>4748097</v>
      </c>
      <c r="X11" s="20">
        <f t="shared" si="6"/>
        <v>64280</v>
      </c>
      <c r="Z11" s="20">
        <f t="shared" si="77"/>
        <v>722942.0825</v>
      </c>
      <c r="AA11" s="26">
        <f t="shared" si="7"/>
        <v>119413.5329827</v>
      </c>
      <c r="AB11" s="20">
        <f t="shared" si="8"/>
        <v>842355.6154827</v>
      </c>
      <c r="AC11" s="20">
        <v>11402</v>
      </c>
      <c r="AE11" s="19">
        <f t="shared" si="9"/>
        <v>3352057.9175000004</v>
      </c>
      <c r="AF11" s="26">
        <f t="shared" si="10"/>
        <v>553683.4670173002</v>
      </c>
      <c r="AG11" s="19">
        <f t="shared" si="11"/>
        <v>3905741.384517301</v>
      </c>
      <c r="AH11" s="19">
        <f t="shared" si="12"/>
        <v>52878</v>
      </c>
      <c r="AJ11" s="19">
        <f t="shared" si="78"/>
        <v>707.42</v>
      </c>
      <c r="AK11" s="19">
        <f t="shared" si="13"/>
        <v>116.8496392</v>
      </c>
      <c r="AL11" s="19">
        <f t="shared" si="14"/>
        <v>824.2696391999999</v>
      </c>
      <c r="AM11" s="19">
        <v>15</v>
      </c>
      <c r="AO11" s="19">
        <f t="shared" si="79"/>
        <v>91616.1875</v>
      </c>
      <c r="AP11" s="19">
        <f t="shared" si="15"/>
        <v>15132.9033025</v>
      </c>
      <c r="AQ11" s="19">
        <f t="shared" si="16"/>
        <v>106749.0908025</v>
      </c>
      <c r="AR11" s="19">
        <v>1442</v>
      </c>
      <c r="AS11" s="19"/>
      <c r="AT11" s="19">
        <f t="shared" si="80"/>
        <v>566256.7025</v>
      </c>
      <c r="AU11" s="19">
        <f t="shared" si="17"/>
        <v>93532.68409390001</v>
      </c>
      <c r="AV11" s="19">
        <f t="shared" si="18"/>
        <v>659789.3865939</v>
      </c>
      <c r="AW11" s="19">
        <v>8932</v>
      </c>
      <c r="AX11" s="19"/>
      <c r="AY11" s="19">
        <f t="shared" si="81"/>
        <v>5740.86</v>
      </c>
      <c r="AZ11" s="19">
        <f t="shared" si="19"/>
        <v>948.2590536</v>
      </c>
      <c r="BA11" s="19">
        <f t="shared" si="20"/>
        <v>6689.1190535999995</v>
      </c>
      <c r="BB11" s="19">
        <v>91</v>
      </c>
      <c r="BC11" s="19"/>
      <c r="BD11" s="19">
        <f t="shared" si="82"/>
        <v>159954.7525</v>
      </c>
      <c r="BE11" s="19">
        <f t="shared" si="21"/>
        <v>26420.8746119</v>
      </c>
      <c r="BF11" s="19">
        <f t="shared" si="22"/>
        <v>186375.62711190002</v>
      </c>
      <c r="BG11" s="19">
        <v>2523</v>
      </c>
      <c r="BH11" s="19"/>
      <c r="BI11" s="19">
        <f t="shared" si="83"/>
        <v>11265.3375</v>
      </c>
      <c r="BJ11" s="19">
        <f t="shared" si="23"/>
        <v>1860.7766564999997</v>
      </c>
      <c r="BK11" s="19">
        <f t="shared" si="24"/>
        <v>13126.1141565</v>
      </c>
      <c r="BL11" s="19">
        <v>178</v>
      </c>
      <c r="BM11" s="19"/>
      <c r="BN11" s="19">
        <f t="shared" si="84"/>
        <v>260421.025</v>
      </c>
      <c r="BO11" s="19">
        <f t="shared" si="25"/>
        <v>43015.609979</v>
      </c>
      <c r="BP11" s="19">
        <f t="shared" si="26"/>
        <v>303436.63497899997</v>
      </c>
      <c r="BQ11" s="19">
        <v>4108</v>
      </c>
      <c r="BR11" s="19"/>
      <c r="BS11" s="19">
        <f t="shared" si="85"/>
        <v>8949.515</v>
      </c>
      <c r="BT11" s="19">
        <f t="shared" si="27"/>
        <v>1478.2556314</v>
      </c>
      <c r="BU11" s="19">
        <f t="shared" si="28"/>
        <v>10427.770631399999</v>
      </c>
      <c r="BV11" s="19">
        <v>141</v>
      </c>
      <c r="BW11" s="19"/>
      <c r="BX11" s="19">
        <f t="shared" si="86"/>
        <v>9649.1925</v>
      </c>
      <c r="BY11" s="19">
        <f t="shared" si="29"/>
        <v>1593.8263863</v>
      </c>
      <c r="BZ11" s="19">
        <f t="shared" si="30"/>
        <v>11243.018886299998</v>
      </c>
      <c r="CA11" s="19">
        <v>152</v>
      </c>
      <c r="CB11" s="19"/>
      <c r="CC11" s="19">
        <f t="shared" si="87"/>
        <v>2548.9125</v>
      </c>
      <c r="CD11" s="19">
        <f t="shared" si="31"/>
        <v>421.0221735</v>
      </c>
      <c r="CE11" s="19">
        <f t="shared" si="32"/>
        <v>2969.9346735</v>
      </c>
      <c r="CF11" s="19">
        <v>40</v>
      </c>
      <c r="CG11" s="19"/>
      <c r="CH11" s="19">
        <f t="shared" si="88"/>
        <v>566357.355</v>
      </c>
      <c r="CI11" s="19">
        <f t="shared" si="33"/>
        <v>93549.3095898</v>
      </c>
      <c r="CJ11" s="19">
        <f t="shared" si="34"/>
        <v>659906.6645897999</v>
      </c>
      <c r="CK11" s="19">
        <v>8934</v>
      </c>
      <c r="CL11" s="19"/>
      <c r="CM11" s="19">
        <f t="shared" si="89"/>
        <v>7768.58</v>
      </c>
      <c r="CN11" s="19">
        <f t="shared" si="35"/>
        <v>1283.1921207999999</v>
      </c>
      <c r="CO11" s="19">
        <f t="shared" si="36"/>
        <v>9051.7721208</v>
      </c>
      <c r="CP11" s="19">
        <v>123</v>
      </c>
      <c r="CQ11" s="19"/>
      <c r="CR11" s="19">
        <f t="shared" si="90"/>
        <v>9204.2025</v>
      </c>
      <c r="CS11" s="19">
        <f t="shared" si="37"/>
        <v>1520.3241939</v>
      </c>
      <c r="CT11" s="19">
        <f t="shared" si="38"/>
        <v>10724.5266939</v>
      </c>
      <c r="CU11" s="19">
        <v>145</v>
      </c>
      <c r="CV11" s="19"/>
      <c r="CW11" s="19">
        <f t="shared" si="91"/>
        <v>109801.69</v>
      </c>
      <c r="CX11" s="19">
        <f t="shared" si="39"/>
        <v>18136.733284399998</v>
      </c>
      <c r="CY11" s="19">
        <f t="shared" si="40"/>
        <v>127938.42328439999</v>
      </c>
      <c r="CZ11" s="19">
        <v>1732</v>
      </c>
      <c r="DA11" s="19"/>
      <c r="DB11" s="19">
        <f t="shared" si="92"/>
        <v>9949.9275</v>
      </c>
      <c r="DC11" s="19">
        <f t="shared" si="41"/>
        <v>1643.5009449</v>
      </c>
      <c r="DD11" s="19">
        <f t="shared" si="42"/>
        <v>11593.4284449</v>
      </c>
      <c r="DE11" s="19">
        <v>157</v>
      </c>
      <c r="DF11" s="19"/>
      <c r="DG11" s="19">
        <f t="shared" si="93"/>
        <v>37501.41</v>
      </c>
      <c r="DH11" s="19">
        <f t="shared" si="43"/>
        <v>6194.3770716</v>
      </c>
      <c r="DI11" s="19">
        <f t="shared" si="44"/>
        <v>43695.7870716</v>
      </c>
      <c r="DJ11" s="19">
        <v>592</v>
      </c>
      <c r="DK11" s="19"/>
      <c r="DL11" s="19">
        <f t="shared" si="94"/>
        <v>87306.4675</v>
      </c>
      <c r="DM11" s="19">
        <f t="shared" si="45"/>
        <v>14421.0359153</v>
      </c>
      <c r="DN11" s="19">
        <f t="shared" si="46"/>
        <v>101727.5034153</v>
      </c>
      <c r="DO11" s="19">
        <v>1377</v>
      </c>
      <c r="DP11" s="19"/>
      <c r="DQ11" s="19">
        <f t="shared" si="95"/>
        <v>42415.045</v>
      </c>
      <c r="DR11" s="19">
        <f t="shared" si="47"/>
        <v>7005.9974342</v>
      </c>
      <c r="DS11" s="19">
        <f t="shared" si="48"/>
        <v>49421.0424342</v>
      </c>
      <c r="DT11" s="19">
        <v>669</v>
      </c>
      <c r="DU11" s="19"/>
      <c r="DV11" s="19">
        <f t="shared" si="96"/>
        <v>7303.215</v>
      </c>
      <c r="DW11" s="19">
        <f t="shared" si="49"/>
        <v>1206.3244433999998</v>
      </c>
      <c r="DX11" s="19">
        <f t="shared" si="50"/>
        <v>8509.5394434</v>
      </c>
      <c r="DY11" s="19">
        <v>115</v>
      </c>
      <c r="DZ11" s="19"/>
      <c r="EA11" s="19">
        <f t="shared" si="97"/>
        <v>9414.88</v>
      </c>
      <c r="EB11" s="19">
        <f t="shared" si="51"/>
        <v>1555.1233088</v>
      </c>
      <c r="EC11" s="19">
        <f t="shared" si="52"/>
        <v>10970.003308799998</v>
      </c>
      <c r="ED11" s="19">
        <v>149</v>
      </c>
      <c r="EE11" s="19"/>
      <c r="EF11" s="19">
        <f t="shared" si="98"/>
        <v>246700.9075</v>
      </c>
      <c r="EG11" s="19">
        <f t="shared" si="53"/>
        <v>40749.359689699995</v>
      </c>
      <c r="EH11" s="19">
        <f t="shared" si="54"/>
        <v>287450.2671897</v>
      </c>
      <c r="EI11" s="19">
        <v>3892</v>
      </c>
      <c r="EJ11" s="19"/>
      <c r="EK11" s="19">
        <f t="shared" si="99"/>
        <v>61910.2525</v>
      </c>
      <c r="EL11" s="19">
        <f t="shared" si="55"/>
        <v>10226.1607919</v>
      </c>
      <c r="EM11" s="19">
        <f t="shared" si="56"/>
        <v>72136.4132919</v>
      </c>
      <c r="EN11" s="19">
        <v>977</v>
      </c>
      <c r="EO11" s="19"/>
      <c r="EP11" s="19">
        <f t="shared" si="100"/>
        <v>90283.6625</v>
      </c>
      <c r="EQ11" s="19">
        <f t="shared" si="57"/>
        <v>14912.800583499999</v>
      </c>
      <c r="ER11" s="19">
        <f t="shared" si="58"/>
        <v>105196.4630835</v>
      </c>
      <c r="ES11" s="19">
        <v>1424</v>
      </c>
      <c r="ET11" s="19"/>
      <c r="EU11" s="19">
        <f t="shared" si="101"/>
        <v>27.71</v>
      </c>
      <c r="EV11" s="19">
        <f t="shared" si="59"/>
        <v>4.5770596</v>
      </c>
      <c r="EW11" s="19">
        <f t="shared" si="60"/>
        <v>32.2870596</v>
      </c>
      <c r="EX11" s="19"/>
      <c r="EY11" s="19"/>
      <c r="EZ11" s="19">
        <f t="shared" si="102"/>
        <v>59422.0575</v>
      </c>
      <c r="FA11" s="19">
        <f t="shared" si="61"/>
        <v>9815.1677637</v>
      </c>
      <c r="FB11" s="19">
        <f t="shared" si="62"/>
        <v>69237.2252637</v>
      </c>
      <c r="FC11" s="19">
        <v>937</v>
      </c>
      <c r="FD11" s="19"/>
      <c r="FE11" s="19">
        <f t="shared" si="103"/>
        <v>73965.325</v>
      </c>
      <c r="FF11" s="19">
        <f t="shared" si="63"/>
        <v>12217.383647</v>
      </c>
      <c r="FG11" s="19">
        <f t="shared" si="64"/>
        <v>86182.70864699999</v>
      </c>
      <c r="FH11" s="19">
        <v>1167</v>
      </c>
      <c r="FI11" s="19"/>
      <c r="FJ11" s="19">
        <f t="shared" si="104"/>
        <v>86665.47</v>
      </c>
      <c r="FK11" s="19">
        <f t="shared" si="65"/>
        <v>14315.1577572</v>
      </c>
      <c r="FL11" s="19">
        <f t="shared" si="66"/>
        <v>100980.6277572</v>
      </c>
      <c r="FM11" s="19">
        <v>1367</v>
      </c>
      <c r="FN11" s="19"/>
      <c r="FO11" s="19">
        <f t="shared" si="105"/>
        <v>276453.705</v>
      </c>
      <c r="FP11" s="19">
        <f t="shared" si="67"/>
        <v>45663.8428158</v>
      </c>
      <c r="FQ11" s="19">
        <f t="shared" si="68"/>
        <v>322117.5478158</v>
      </c>
      <c r="FR11" s="19">
        <v>4361</v>
      </c>
      <c r="FS11" s="19"/>
      <c r="FT11" s="19">
        <f t="shared" si="106"/>
        <v>443820.8825</v>
      </c>
      <c r="FU11" s="19">
        <f t="shared" si="69"/>
        <v>73309.08087070001</v>
      </c>
      <c r="FV11" s="19">
        <f t="shared" si="70"/>
        <v>517129.9633707</v>
      </c>
      <c r="FW11" s="19">
        <v>7001</v>
      </c>
      <c r="FX11" s="19"/>
      <c r="FY11" s="19">
        <f t="shared" si="107"/>
        <v>1330.08</v>
      </c>
      <c r="FZ11" s="19">
        <f t="shared" si="71"/>
        <v>219.6988608</v>
      </c>
      <c r="GA11" s="19">
        <f t="shared" si="72"/>
        <v>1549.7788607999998</v>
      </c>
      <c r="GB11" s="19">
        <v>21</v>
      </c>
      <c r="GC11" s="19"/>
      <c r="GD11" s="19">
        <f t="shared" si="108"/>
        <v>7345.1875</v>
      </c>
      <c r="GE11" s="19">
        <f t="shared" si="73"/>
        <v>1213.2573425</v>
      </c>
      <c r="GF11" s="19">
        <f t="shared" si="74"/>
        <v>8558.444842500001</v>
      </c>
      <c r="GG11" s="19">
        <v>116</v>
      </c>
      <c r="GH11" s="19"/>
      <c r="GI11" s="26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</row>
    <row r="12" spans="1:212" ht="12.75">
      <c r="A12" s="3">
        <v>40452</v>
      </c>
      <c r="C12" s="19">
        <f t="shared" si="0"/>
        <v>0</v>
      </c>
      <c r="D12" s="19">
        <f t="shared" si="1"/>
        <v>1461175</v>
      </c>
      <c r="E12" s="20">
        <f t="shared" si="2"/>
        <v>1461175</v>
      </c>
      <c r="F12" s="20">
        <f t="shared" si="75"/>
        <v>135202</v>
      </c>
      <c r="G12" s="20">
        <f t="shared" si="76"/>
        <v>126309</v>
      </c>
      <c r="I12" s="20"/>
      <c r="J12" s="20">
        <v>566603</v>
      </c>
      <c r="K12" s="20">
        <f t="shared" si="3"/>
        <v>566603</v>
      </c>
      <c r="L12" s="20">
        <v>51986</v>
      </c>
      <c r="M12" s="20">
        <v>82693</v>
      </c>
      <c r="P12" s="20">
        <v>323350</v>
      </c>
      <c r="Q12" s="20">
        <f t="shared" si="4"/>
        <v>323350</v>
      </c>
      <c r="R12" s="20">
        <v>18936</v>
      </c>
      <c r="S12" s="20">
        <v>43616</v>
      </c>
      <c r="U12" s="20"/>
      <c r="V12" s="20">
        <f>571222</f>
        <v>571222</v>
      </c>
      <c r="W12" s="20">
        <f t="shared" si="5"/>
        <v>571222</v>
      </c>
      <c r="X12" s="20">
        <f t="shared" si="6"/>
        <v>64280</v>
      </c>
      <c r="Z12" s="20"/>
      <c r="AA12" s="26">
        <f t="shared" si="7"/>
        <v>101339.98092019999</v>
      </c>
      <c r="AB12" s="20">
        <f t="shared" si="8"/>
        <v>101339.98092019999</v>
      </c>
      <c r="AC12" s="20">
        <v>11402</v>
      </c>
      <c r="AE12" s="19">
        <f t="shared" si="9"/>
        <v>0</v>
      </c>
      <c r="AF12" s="26">
        <f t="shared" si="10"/>
        <v>469882.0190798002</v>
      </c>
      <c r="AG12" s="19">
        <f t="shared" si="11"/>
        <v>469882.0190798002</v>
      </c>
      <c r="AH12" s="19">
        <f t="shared" si="12"/>
        <v>52878</v>
      </c>
      <c r="AJ12" s="19"/>
      <c r="AK12" s="19">
        <f t="shared" si="13"/>
        <v>99.16413920000001</v>
      </c>
      <c r="AL12" s="19">
        <f t="shared" si="14"/>
        <v>99.16413920000001</v>
      </c>
      <c r="AM12" s="19">
        <v>15</v>
      </c>
      <c r="AO12" s="19"/>
      <c r="AP12" s="19">
        <f t="shared" si="15"/>
        <v>12842.498615</v>
      </c>
      <c r="AQ12" s="19">
        <f t="shared" si="16"/>
        <v>12842.498615</v>
      </c>
      <c r="AR12" s="19">
        <v>1442</v>
      </c>
      <c r="AS12" s="19"/>
      <c r="AT12" s="19"/>
      <c r="AU12" s="19">
        <f t="shared" si="17"/>
        <v>79376.2665314</v>
      </c>
      <c r="AV12" s="19">
        <f t="shared" si="18"/>
        <v>79376.2665314</v>
      </c>
      <c r="AW12" s="19">
        <v>8932</v>
      </c>
      <c r="AX12" s="19"/>
      <c r="AY12" s="19"/>
      <c r="AZ12" s="19">
        <f t="shared" si="19"/>
        <v>804.7375536000001</v>
      </c>
      <c r="BA12" s="19">
        <f t="shared" si="20"/>
        <v>804.7375536000001</v>
      </c>
      <c r="BB12" s="19">
        <v>91</v>
      </c>
      <c r="BC12" s="19"/>
      <c r="BD12" s="19"/>
      <c r="BE12" s="19">
        <f t="shared" si="21"/>
        <v>22422.0057994</v>
      </c>
      <c r="BF12" s="19">
        <f t="shared" si="22"/>
        <v>22422.0057994</v>
      </c>
      <c r="BG12" s="19">
        <v>2523</v>
      </c>
      <c r="BH12" s="19"/>
      <c r="BI12" s="19"/>
      <c r="BJ12" s="19">
        <f t="shared" si="23"/>
        <v>1579.1432189999998</v>
      </c>
      <c r="BK12" s="19">
        <f t="shared" si="24"/>
        <v>1579.1432189999998</v>
      </c>
      <c r="BL12" s="19">
        <v>178</v>
      </c>
      <c r="BM12" s="19"/>
      <c r="BN12" s="19"/>
      <c r="BO12" s="19">
        <f t="shared" si="25"/>
        <v>36505.084354</v>
      </c>
      <c r="BP12" s="19">
        <f t="shared" si="26"/>
        <v>36505.084354</v>
      </c>
      <c r="BQ12" s="19">
        <v>4108</v>
      </c>
      <c r="BR12" s="19"/>
      <c r="BS12" s="19"/>
      <c r="BT12" s="19">
        <f t="shared" si="27"/>
        <v>1254.5177564</v>
      </c>
      <c r="BU12" s="19">
        <f t="shared" si="28"/>
        <v>1254.5177564</v>
      </c>
      <c r="BV12" s="19">
        <v>141</v>
      </c>
      <c r="BW12" s="19"/>
      <c r="BX12" s="19"/>
      <c r="BY12" s="19">
        <f t="shared" si="29"/>
        <v>1352.5965738</v>
      </c>
      <c r="BZ12" s="19">
        <f t="shared" si="30"/>
        <v>1352.5965738</v>
      </c>
      <c r="CA12" s="19">
        <v>152</v>
      </c>
      <c r="CB12" s="19"/>
      <c r="CC12" s="19"/>
      <c r="CD12" s="19">
        <f t="shared" si="31"/>
        <v>357.299361</v>
      </c>
      <c r="CE12" s="19">
        <f t="shared" si="32"/>
        <v>357.299361</v>
      </c>
      <c r="CF12" s="19">
        <v>40</v>
      </c>
      <c r="CG12" s="19"/>
      <c r="CH12" s="19"/>
      <c r="CI12" s="19">
        <f t="shared" si="33"/>
        <v>79390.3757148</v>
      </c>
      <c r="CJ12" s="19">
        <f t="shared" si="34"/>
        <v>79390.3757148</v>
      </c>
      <c r="CK12" s="19">
        <v>8934</v>
      </c>
      <c r="CL12" s="19"/>
      <c r="CM12" s="19"/>
      <c r="CN12" s="19">
        <f t="shared" si="35"/>
        <v>1088.9776208</v>
      </c>
      <c r="CO12" s="19">
        <f t="shared" si="36"/>
        <v>1088.9776208</v>
      </c>
      <c r="CP12" s="19">
        <v>123</v>
      </c>
      <c r="CQ12" s="19"/>
      <c r="CR12" s="19"/>
      <c r="CS12" s="19">
        <f t="shared" si="37"/>
        <v>1290.2191314</v>
      </c>
      <c r="CT12" s="19">
        <f t="shared" si="38"/>
        <v>1290.2191314</v>
      </c>
      <c r="CU12" s="19">
        <v>145</v>
      </c>
      <c r="CV12" s="19"/>
      <c r="CW12" s="19"/>
      <c r="CX12" s="19">
        <f t="shared" si="39"/>
        <v>15391.691034399999</v>
      </c>
      <c r="CY12" s="19">
        <f t="shared" si="40"/>
        <v>15391.691034399999</v>
      </c>
      <c r="CZ12" s="19">
        <v>1732</v>
      </c>
      <c r="DA12" s="19"/>
      <c r="DB12" s="19"/>
      <c r="DC12" s="19">
        <f t="shared" si="41"/>
        <v>1394.7527574</v>
      </c>
      <c r="DD12" s="19">
        <f t="shared" si="42"/>
        <v>1394.7527574</v>
      </c>
      <c r="DE12" s="19">
        <v>157</v>
      </c>
      <c r="DF12" s="19"/>
      <c r="DG12" s="19"/>
      <c r="DH12" s="19">
        <f t="shared" si="43"/>
        <v>5256.8418216</v>
      </c>
      <c r="DI12" s="19">
        <f t="shared" si="44"/>
        <v>5256.8418216</v>
      </c>
      <c r="DJ12" s="19">
        <v>592</v>
      </c>
      <c r="DK12" s="19"/>
      <c r="DL12" s="19"/>
      <c r="DM12" s="19">
        <f t="shared" si="45"/>
        <v>12238.374227799999</v>
      </c>
      <c r="DN12" s="19">
        <f t="shared" si="46"/>
        <v>12238.374227799999</v>
      </c>
      <c r="DO12" s="19">
        <v>1377</v>
      </c>
      <c r="DP12" s="19"/>
      <c r="DQ12" s="19"/>
      <c r="DR12" s="19">
        <f t="shared" si="47"/>
        <v>5945.621309199999</v>
      </c>
      <c r="DS12" s="19">
        <f t="shared" si="48"/>
        <v>5945.621309199999</v>
      </c>
      <c r="DT12" s="19">
        <v>669</v>
      </c>
      <c r="DU12" s="19"/>
      <c r="DV12" s="19"/>
      <c r="DW12" s="19">
        <f t="shared" si="49"/>
        <v>1023.7440684</v>
      </c>
      <c r="DX12" s="19">
        <f t="shared" si="50"/>
        <v>1023.7440684</v>
      </c>
      <c r="DY12" s="19">
        <v>115</v>
      </c>
      <c r="DZ12" s="19"/>
      <c r="EA12" s="19"/>
      <c r="EB12" s="19">
        <f t="shared" si="51"/>
        <v>1319.7513088</v>
      </c>
      <c r="EC12" s="19">
        <f t="shared" si="52"/>
        <v>1319.7513088</v>
      </c>
      <c r="ED12" s="19">
        <v>149</v>
      </c>
      <c r="EE12" s="19"/>
      <c r="EF12" s="19"/>
      <c r="EG12" s="19">
        <f t="shared" si="53"/>
        <v>34581.8370022</v>
      </c>
      <c r="EH12" s="19">
        <f t="shared" si="54"/>
        <v>34581.8370022</v>
      </c>
      <c r="EI12" s="19">
        <v>3892</v>
      </c>
      <c r="EJ12" s="19"/>
      <c r="EK12" s="19"/>
      <c r="EL12" s="19">
        <f t="shared" si="55"/>
        <v>8678.4044794</v>
      </c>
      <c r="EM12" s="19">
        <f t="shared" si="56"/>
        <v>8678.4044794</v>
      </c>
      <c r="EN12" s="19">
        <v>977</v>
      </c>
      <c r="EO12" s="19"/>
      <c r="EP12" s="19"/>
      <c r="EQ12" s="19">
        <f t="shared" si="57"/>
        <v>12655.709020999999</v>
      </c>
      <c r="ER12" s="19">
        <f t="shared" si="58"/>
        <v>12655.709020999999</v>
      </c>
      <c r="ES12" s="19">
        <v>1424</v>
      </c>
      <c r="ET12" s="19"/>
      <c r="EU12" s="19"/>
      <c r="EV12" s="19">
        <f t="shared" si="59"/>
        <v>3.8843096000000004</v>
      </c>
      <c r="EW12" s="19">
        <f t="shared" si="60"/>
        <v>3.8843096000000004</v>
      </c>
      <c r="EX12" s="19"/>
      <c r="EY12" s="19"/>
      <c r="EZ12" s="19"/>
      <c r="FA12" s="19">
        <f t="shared" si="61"/>
        <v>8329.616326200001</v>
      </c>
      <c r="FB12" s="19">
        <f t="shared" si="62"/>
        <v>8329.616326200001</v>
      </c>
      <c r="FC12" s="19">
        <v>937</v>
      </c>
      <c r="FD12" s="19"/>
      <c r="FE12" s="19"/>
      <c r="FF12" s="19">
        <f t="shared" si="63"/>
        <v>10368.250521999998</v>
      </c>
      <c r="FG12" s="19">
        <f t="shared" si="64"/>
        <v>10368.250521999998</v>
      </c>
      <c r="FH12" s="19">
        <v>1167</v>
      </c>
      <c r="FI12" s="19"/>
      <c r="FJ12" s="19"/>
      <c r="FK12" s="19">
        <f t="shared" si="65"/>
        <v>12148.521007199999</v>
      </c>
      <c r="FL12" s="19">
        <f t="shared" si="66"/>
        <v>12148.521007199999</v>
      </c>
      <c r="FM12" s="19">
        <v>1367</v>
      </c>
      <c r="FN12" s="19"/>
      <c r="FO12" s="19"/>
      <c r="FP12" s="19">
        <f t="shared" si="67"/>
        <v>38752.5001908</v>
      </c>
      <c r="FQ12" s="19">
        <f t="shared" si="68"/>
        <v>38752.5001908</v>
      </c>
      <c r="FR12" s="19">
        <v>4361</v>
      </c>
      <c r="FS12" s="19"/>
      <c r="FT12" s="19"/>
      <c r="FU12" s="19">
        <f t="shared" si="69"/>
        <v>62213.5588082</v>
      </c>
      <c r="FV12" s="19">
        <f t="shared" si="70"/>
        <v>62213.5588082</v>
      </c>
      <c r="FW12" s="19">
        <v>7001</v>
      </c>
      <c r="FX12" s="19"/>
      <c r="FY12" s="19"/>
      <c r="FZ12" s="19">
        <f t="shared" si="71"/>
        <v>186.44686080000002</v>
      </c>
      <c r="GA12" s="19">
        <f t="shared" si="72"/>
        <v>186.44686080000002</v>
      </c>
      <c r="GB12" s="19">
        <v>21</v>
      </c>
      <c r="GC12" s="19"/>
      <c r="GD12" s="19"/>
      <c r="GE12" s="19">
        <f t="shared" si="73"/>
        <v>1029.627655</v>
      </c>
      <c r="GF12" s="19">
        <f t="shared" si="74"/>
        <v>1029.627655</v>
      </c>
      <c r="GG12" s="19">
        <v>116</v>
      </c>
      <c r="GH12" s="19"/>
      <c r="GI12" s="26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</row>
    <row r="13" spans="1:212" ht="12.75">
      <c r="A13" s="3">
        <v>40634</v>
      </c>
      <c r="C13" s="19">
        <f t="shared" si="0"/>
        <v>7535000</v>
      </c>
      <c r="D13" s="19">
        <f t="shared" si="1"/>
        <v>1461175</v>
      </c>
      <c r="E13" s="20">
        <f t="shared" si="2"/>
        <v>8996175</v>
      </c>
      <c r="F13" s="20">
        <f t="shared" si="75"/>
        <v>135202</v>
      </c>
      <c r="G13" s="20">
        <f t="shared" si="76"/>
        <v>126309</v>
      </c>
      <c r="I13" s="20">
        <v>3195000</v>
      </c>
      <c r="J13" s="20">
        <v>566603</v>
      </c>
      <c r="K13" s="20">
        <f t="shared" si="3"/>
        <v>3761603</v>
      </c>
      <c r="L13" s="20">
        <v>51986</v>
      </c>
      <c r="M13" s="20">
        <v>82693</v>
      </c>
      <c r="O13" s="20">
        <v>65000</v>
      </c>
      <c r="P13" s="20">
        <v>323350</v>
      </c>
      <c r="Q13" s="20">
        <f t="shared" si="4"/>
        <v>388350</v>
      </c>
      <c r="R13" s="20">
        <v>18936</v>
      </c>
      <c r="S13" s="20">
        <v>43616</v>
      </c>
      <c r="U13" s="20">
        <f>4275000</f>
        <v>4275000</v>
      </c>
      <c r="V13" s="20">
        <f>571222</f>
        <v>571222</v>
      </c>
      <c r="W13" s="20">
        <f t="shared" si="5"/>
        <v>4846222</v>
      </c>
      <c r="X13" s="20">
        <f t="shared" si="6"/>
        <v>64280</v>
      </c>
      <c r="Z13" s="20">
        <f t="shared" si="77"/>
        <v>758423.9025</v>
      </c>
      <c r="AA13" s="26">
        <f t="shared" si="7"/>
        <v>101339.98092019999</v>
      </c>
      <c r="AB13" s="20">
        <f t="shared" si="8"/>
        <v>859763.8834202</v>
      </c>
      <c r="AC13" s="20">
        <v>11402</v>
      </c>
      <c r="AE13" s="19">
        <f t="shared" si="9"/>
        <v>3516576.0975</v>
      </c>
      <c r="AF13" s="26">
        <f t="shared" si="10"/>
        <v>469882.0190798002</v>
      </c>
      <c r="AG13" s="19">
        <f t="shared" si="11"/>
        <v>3986458.1165798004</v>
      </c>
      <c r="AH13" s="19">
        <f t="shared" si="12"/>
        <v>52878</v>
      </c>
      <c r="AJ13" s="19">
        <f t="shared" si="78"/>
        <v>742.14</v>
      </c>
      <c r="AK13" s="19">
        <f t="shared" si="13"/>
        <v>99.16413920000001</v>
      </c>
      <c r="AL13" s="19">
        <f t="shared" si="14"/>
        <v>841.3041392</v>
      </c>
      <c r="AM13" s="19">
        <v>15</v>
      </c>
      <c r="AO13" s="19">
        <f t="shared" si="79"/>
        <v>96112.6875</v>
      </c>
      <c r="AP13" s="19">
        <f t="shared" si="15"/>
        <v>12842.498615</v>
      </c>
      <c r="AQ13" s="19">
        <f t="shared" si="16"/>
        <v>108955.186115</v>
      </c>
      <c r="AR13" s="19">
        <v>1442</v>
      </c>
      <c r="AS13" s="19"/>
      <c r="AT13" s="19">
        <f t="shared" si="80"/>
        <v>594048.4425</v>
      </c>
      <c r="AU13" s="19">
        <f t="shared" si="17"/>
        <v>79376.2665314</v>
      </c>
      <c r="AV13" s="19">
        <f t="shared" si="18"/>
        <v>673424.7090314</v>
      </c>
      <c r="AW13" s="19">
        <v>8932</v>
      </c>
      <c r="AX13" s="19"/>
      <c r="AY13" s="19">
        <f t="shared" si="81"/>
        <v>6022.62</v>
      </c>
      <c r="AZ13" s="19">
        <f t="shared" si="19"/>
        <v>804.7375536000001</v>
      </c>
      <c r="BA13" s="19">
        <f t="shared" si="20"/>
        <v>6827.3575536</v>
      </c>
      <c r="BB13" s="19">
        <v>91</v>
      </c>
      <c r="BC13" s="19"/>
      <c r="BD13" s="19">
        <f t="shared" si="82"/>
        <v>167805.2925</v>
      </c>
      <c r="BE13" s="19">
        <f t="shared" si="21"/>
        <v>22422.0057994</v>
      </c>
      <c r="BF13" s="19">
        <f t="shared" si="22"/>
        <v>190227.29829940002</v>
      </c>
      <c r="BG13" s="19">
        <v>2523</v>
      </c>
      <c r="BH13" s="19"/>
      <c r="BI13" s="19">
        <f t="shared" si="83"/>
        <v>11818.2375</v>
      </c>
      <c r="BJ13" s="19">
        <f t="shared" si="23"/>
        <v>1579.1432189999998</v>
      </c>
      <c r="BK13" s="19">
        <f t="shared" si="24"/>
        <v>13397.380718999999</v>
      </c>
      <c r="BL13" s="19">
        <v>178</v>
      </c>
      <c r="BM13" s="19"/>
      <c r="BN13" s="19">
        <f t="shared" si="84"/>
        <v>273202.425</v>
      </c>
      <c r="BO13" s="19">
        <f t="shared" si="25"/>
        <v>36505.084354</v>
      </c>
      <c r="BP13" s="19">
        <f t="shared" si="26"/>
        <v>309707.509354</v>
      </c>
      <c r="BQ13" s="19">
        <v>4108</v>
      </c>
      <c r="BR13" s="19"/>
      <c r="BS13" s="19">
        <f t="shared" si="85"/>
        <v>9388.755</v>
      </c>
      <c r="BT13" s="19">
        <f t="shared" si="27"/>
        <v>1254.5177564</v>
      </c>
      <c r="BU13" s="19">
        <f t="shared" si="28"/>
        <v>10643.2727564</v>
      </c>
      <c r="BV13" s="19">
        <v>141</v>
      </c>
      <c r="BW13" s="19"/>
      <c r="BX13" s="19">
        <f t="shared" si="86"/>
        <v>10122.7725</v>
      </c>
      <c r="BY13" s="19">
        <f t="shared" si="29"/>
        <v>1352.5965738</v>
      </c>
      <c r="BZ13" s="19">
        <f t="shared" si="30"/>
        <v>11475.369073799999</v>
      </c>
      <c r="CA13" s="19">
        <v>152</v>
      </c>
      <c r="CB13" s="19"/>
      <c r="CC13" s="19">
        <f t="shared" si="87"/>
        <v>2674.0125</v>
      </c>
      <c r="CD13" s="19">
        <f t="shared" si="31"/>
        <v>357.299361</v>
      </c>
      <c r="CE13" s="19">
        <f t="shared" si="32"/>
        <v>3031.3118609999997</v>
      </c>
      <c r="CF13" s="19">
        <v>40</v>
      </c>
      <c r="CG13" s="19"/>
      <c r="CH13" s="19">
        <f t="shared" si="88"/>
        <v>594154.035</v>
      </c>
      <c r="CI13" s="19">
        <f t="shared" si="33"/>
        <v>79390.3757148</v>
      </c>
      <c r="CJ13" s="19">
        <f t="shared" si="34"/>
        <v>673544.4107148</v>
      </c>
      <c r="CK13" s="19">
        <v>8934</v>
      </c>
      <c r="CL13" s="19"/>
      <c r="CM13" s="19">
        <f t="shared" si="89"/>
        <v>8149.86</v>
      </c>
      <c r="CN13" s="19">
        <f t="shared" si="35"/>
        <v>1088.9776208</v>
      </c>
      <c r="CO13" s="19">
        <f t="shared" si="36"/>
        <v>9238.837620799999</v>
      </c>
      <c r="CP13" s="19">
        <v>123</v>
      </c>
      <c r="CQ13" s="19"/>
      <c r="CR13" s="19">
        <f t="shared" si="90"/>
        <v>9655.9425</v>
      </c>
      <c r="CS13" s="19">
        <f t="shared" si="37"/>
        <v>1290.2191314</v>
      </c>
      <c r="CT13" s="19">
        <f t="shared" si="38"/>
        <v>10946.161631399998</v>
      </c>
      <c r="CU13" s="19">
        <v>145</v>
      </c>
      <c r="CV13" s="19"/>
      <c r="CW13" s="19">
        <f t="shared" si="91"/>
        <v>115190.73</v>
      </c>
      <c r="CX13" s="19">
        <f t="shared" si="39"/>
        <v>15391.691034399999</v>
      </c>
      <c r="CY13" s="19">
        <f t="shared" si="40"/>
        <v>130582.4210344</v>
      </c>
      <c r="CZ13" s="19">
        <v>1732</v>
      </c>
      <c r="DA13" s="19"/>
      <c r="DB13" s="19">
        <f t="shared" si="92"/>
        <v>10438.2675</v>
      </c>
      <c r="DC13" s="19">
        <f t="shared" si="41"/>
        <v>1394.7527574</v>
      </c>
      <c r="DD13" s="19">
        <f t="shared" si="42"/>
        <v>11833.0202574</v>
      </c>
      <c r="DE13" s="19">
        <v>157</v>
      </c>
      <c r="DF13" s="19"/>
      <c r="DG13" s="19">
        <f t="shared" si="93"/>
        <v>39341.97</v>
      </c>
      <c r="DH13" s="19">
        <f t="shared" si="43"/>
        <v>5256.8418216</v>
      </c>
      <c r="DI13" s="19">
        <f t="shared" si="44"/>
        <v>44598.8118216</v>
      </c>
      <c r="DJ13" s="19">
        <v>592</v>
      </c>
      <c r="DK13" s="19"/>
      <c r="DL13" s="19">
        <f t="shared" si="94"/>
        <v>91591.4475</v>
      </c>
      <c r="DM13" s="19">
        <f t="shared" si="45"/>
        <v>12238.374227799999</v>
      </c>
      <c r="DN13" s="19">
        <f t="shared" si="46"/>
        <v>103829.8217278</v>
      </c>
      <c r="DO13" s="19">
        <v>1377</v>
      </c>
      <c r="DP13" s="19"/>
      <c r="DQ13" s="19">
        <f t="shared" si="95"/>
        <v>44496.765</v>
      </c>
      <c r="DR13" s="19">
        <f t="shared" si="47"/>
        <v>5945.621309199999</v>
      </c>
      <c r="DS13" s="19">
        <f t="shared" si="48"/>
        <v>50442.386309199996</v>
      </c>
      <c r="DT13" s="19">
        <v>669</v>
      </c>
      <c r="DU13" s="19"/>
      <c r="DV13" s="19">
        <f t="shared" si="96"/>
        <v>7661.655</v>
      </c>
      <c r="DW13" s="19">
        <f t="shared" si="49"/>
        <v>1023.7440684</v>
      </c>
      <c r="DX13" s="19">
        <f t="shared" si="50"/>
        <v>8685.3990684</v>
      </c>
      <c r="DY13" s="19">
        <v>115</v>
      </c>
      <c r="DZ13" s="19"/>
      <c r="EA13" s="19">
        <f t="shared" si="97"/>
        <v>9876.96</v>
      </c>
      <c r="EB13" s="19">
        <f t="shared" si="51"/>
        <v>1319.7513088</v>
      </c>
      <c r="EC13" s="19">
        <f t="shared" si="52"/>
        <v>11196.711308799999</v>
      </c>
      <c r="ED13" s="19">
        <v>149</v>
      </c>
      <c r="EE13" s="19"/>
      <c r="EF13" s="19">
        <f t="shared" si="98"/>
        <v>258808.9275</v>
      </c>
      <c r="EG13" s="19">
        <f t="shared" si="53"/>
        <v>34581.8370022</v>
      </c>
      <c r="EH13" s="19">
        <f t="shared" si="54"/>
        <v>293390.7645022</v>
      </c>
      <c r="EI13" s="19">
        <v>3892</v>
      </c>
      <c r="EJ13" s="19"/>
      <c r="EK13" s="19">
        <f t="shared" si="99"/>
        <v>64948.7925</v>
      </c>
      <c r="EL13" s="19">
        <f t="shared" si="55"/>
        <v>8678.4044794</v>
      </c>
      <c r="EM13" s="19">
        <f t="shared" si="56"/>
        <v>73627.1969794</v>
      </c>
      <c r="EN13" s="19">
        <v>977</v>
      </c>
      <c r="EO13" s="19"/>
      <c r="EP13" s="19">
        <f t="shared" si="100"/>
        <v>94714.7625</v>
      </c>
      <c r="EQ13" s="19">
        <f t="shared" si="57"/>
        <v>12655.709020999999</v>
      </c>
      <c r="ER13" s="19">
        <f t="shared" si="58"/>
        <v>107370.471521</v>
      </c>
      <c r="ES13" s="19">
        <v>1424</v>
      </c>
      <c r="ET13" s="19"/>
      <c r="EU13" s="19">
        <f t="shared" si="101"/>
        <v>29.07</v>
      </c>
      <c r="EV13" s="19">
        <f t="shared" si="59"/>
        <v>3.8843096000000004</v>
      </c>
      <c r="EW13" s="19">
        <f t="shared" si="60"/>
        <v>32.9543096</v>
      </c>
      <c r="EX13" s="19"/>
      <c r="EY13" s="19"/>
      <c r="EZ13" s="19">
        <f t="shared" si="102"/>
        <v>62338.4775</v>
      </c>
      <c r="FA13" s="19">
        <f t="shared" si="61"/>
        <v>8329.616326200001</v>
      </c>
      <c r="FB13" s="19">
        <f t="shared" si="62"/>
        <v>70668.0938262</v>
      </c>
      <c r="FC13" s="19">
        <v>937</v>
      </c>
      <c r="FD13" s="19"/>
      <c r="FE13" s="19">
        <f t="shared" si="103"/>
        <v>77595.525</v>
      </c>
      <c r="FF13" s="19">
        <f t="shared" si="63"/>
        <v>10368.250521999998</v>
      </c>
      <c r="FG13" s="19">
        <f t="shared" si="64"/>
        <v>87963.775522</v>
      </c>
      <c r="FH13" s="19">
        <v>1167</v>
      </c>
      <c r="FI13" s="19"/>
      <c r="FJ13" s="19">
        <f t="shared" si="104"/>
        <v>90918.99</v>
      </c>
      <c r="FK13" s="19">
        <f t="shared" si="65"/>
        <v>12148.521007199999</v>
      </c>
      <c r="FL13" s="19">
        <f t="shared" si="66"/>
        <v>103067.51100720001</v>
      </c>
      <c r="FM13" s="19">
        <v>1367</v>
      </c>
      <c r="FN13" s="19"/>
      <c r="FO13" s="19">
        <f t="shared" si="105"/>
        <v>290021.985</v>
      </c>
      <c r="FP13" s="19">
        <f t="shared" si="67"/>
        <v>38752.5001908</v>
      </c>
      <c r="FQ13" s="19">
        <f t="shared" si="68"/>
        <v>328774.4851908</v>
      </c>
      <c r="FR13" s="19">
        <v>4361</v>
      </c>
      <c r="FS13" s="19"/>
      <c r="FT13" s="19">
        <f t="shared" si="106"/>
        <v>465603.5025</v>
      </c>
      <c r="FU13" s="19">
        <f t="shared" si="69"/>
        <v>62213.5588082</v>
      </c>
      <c r="FV13" s="19">
        <f t="shared" si="70"/>
        <v>527817.0613082</v>
      </c>
      <c r="FW13" s="19">
        <v>7001</v>
      </c>
      <c r="FX13" s="19"/>
      <c r="FY13" s="19">
        <f t="shared" si="107"/>
        <v>1395.36</v>
      </c>
      <c r="FZ13" s="19">
        <f t="shared" si="71"/>
        <v>186.44686080000002</v>
      </c>
      <c r="GA13" s="19">
        <f t="shared" si="72"/>
        <v>1581.8068607999999</v>
      </c>
      <c r="GB13" s="19">
        <v>21</v>
      </c>
      <c r="GC13" s="19"/>
      <c r="GD13" s="19">
        <f t="shared" si="108"/>
        <v>7705.6875</v>
      </c>
      <c r="GE13" s="19">
        <f t="shared" si="73"/>
        <v>1029.627655</v>
      </c>
      <c r="GF13" s="19">
        <f t="shared" si="74"/>
        <v>8735.315155</v>
      </c>
      <c r="GG13" s="19">
        <v>116</v>
      </c>
      <c r="GH13" s="19"/>
      <c r="GI13" s="26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</row>
    <row r="14" spans="1:212" ht="12.75">
      <c r="A14" s="3">
        <v>40817</v>
      </c>
      <c r="C14" s="19">
        <f t="shared" si="0"/>
        <v>0</v>
      </c>
      <c r="D14" s="19">
        <f t="shared" si="1"/>
        <v>1272800</v>
      </c>
      <c r="E14" s="20">
        <f t="shared" si="2"/>
        <v>1272800</v>
      </c>
      <c r="F14" s="20">
        <f t="shared" si="75"/>
        <v>135202</v>
      </c>
      <c r="G14" s="20">
        <f t="shared" si="76"/>
        <v>126309</v>
      </c>
      <c r="I14" s="20"/>
      <c r="J14" s="20">
        <v>486728</v>
      </c>
      <c r="K14" s="20">
        <f t="shared" si="3"/>
        <v>486728</v>
      </c>
      <c r="L14" s="20">
        <v>51986</v>
      </c>
      <c r="M14" s="20">
        <v>82693</v>
      </c>
      <c r="P14" s="20">
        <v>321725</v>
      </c>
      <c r="Q14" s="20">
        <f t="shared" si="4"/>
        <v>321725</v>
      </c>
      <c r="R14" s="20">
        <v>18936</v>
      </c>
      <c r="S14" s="20">
        <v>43616</v>
      </c>
      <c r="U14" s="20"/>
      <c r="V14" s="20">
        <f>464347</f>
        <v>464347</v>
      </c>
      <c r="W14" s="20">
        <f t="shared" si="5"/>
        <v>464347</v>
      </c>
      <c r="X14" s="20">
        <f t="shared" si="6"/>
        <v>64280</v>
      </c>
      <c r="Z14" s="20"/>
      <c r="AA14" s="26">
        <f t="shared" si="7"/>
        <v>82379.3833577</v>
      </c>
      <c r="AB14" s="20">
        <f t="shared" si="8"/>
        <v>82379.3833577</v>
      </c>
      <c r="AC14" s="20">
        <v>11402</v>
      </c>
      <c r="AE14" s="19">
        <f t="shared" si="9"/>
        <v>0</v>
      </c>
      <c r="AF14" s="26">
        <f t="shared" si="10"/>
        <v>381967.61664230004</v>
      </c>
      <c r="AG14" s="19">
        <f t="shared" si="11"/>
        <v>381967.61664230004</v>
      </c>
      <c r="AH14" s="19">
        <f t="shared" si="12"/>
        <v>52878</v>
      </c>
      <c r="AJ14" s="19"/>
      <c r="AK14" s="19">
        <f t="shared" si="13"/>
        <v>80.61063920000001</v>
      </c>
      <c r="AL14" s="19">
        <f t="shared" si="14"/>
        <v>80.61063920000001</v>
      </c>
      <c r="AM14" s="19">
        <v>15</v>
      </c>
      <c r="AO14" s="19"/>
      <c r="AP14" s="19">
        <f t="shared" si="15"/>
        <v>10439.6814275</v>
      </c>
      <c r="AQ14" s="19">
        <f t="shared" si="16"/>
        <v>10439.6814275</v>
      </c>
      <c r="AR14" s="19">
        <v>1442</v>
      </c>
      <c r="AS14" s="19"/>
      <c r="AT14" s="19"/>
      <c r="AU14" s="19">
        <f t="shared" si="17"/>
        <v>64525.0554689</v>
      </c>
      <c r="AV14" s="19">
        <f t="shared" si="18"/>
        <v>64525.0554689</v>
      </c>
      <c r="AW14" s="19">
        <v>8932</v>
      </c>
      <c r="AX14" s="19"/>
      <c r="AY14" s="19"/>
      <c r="AZ14" s="19">
        <f t="shared" si="19"/>
        <v>654.1720536</v>
      </c>
      <c r="BA14" s="19">
        <f t="shared" si="20"/>
        <v>654.1720536</v>
      </c>
      <c r="BB14" s="19">
        <v>91</v>
      </c>
      <c r="BC14" s="19"/>
      <c r="BD14" s="19"/>
      <c r="BE14" s="19">
        <f t="shared" si="21"/>
        <v>18226.8734869</v>
      </c>
      <c r="BF14" s="19">
        <f t="shared" si="22"/>
        <v>18226.8734869</v>
      </c>
      <c r="BG14" s="19">
        <v>2523</v>
      </c>
      <c r="BH14" s="19"/>
      <c r="BI14" s="19"/>
      <c r="BJ14" s="19">
        <f t="shared" si="23"/>
        <v>1283.6872814999997</v>
      </c>
      <c r="BK14" s="19">
        <f t="shared" si="24"/>
        <v>1283.6872814999997</v>
      </c>
      <c r="BL14" s="19">
        <v>178</v>
      </c>
      <c r="BM14" s="19"/>
      <c r="BN14" s="19"/>
      <c r="BO14" s="19">
        <f t="shared" si="25"/>
        <v>29675.023728999997</v>
      </c>
      <c r="BP14" s="19">
        <f t="shared" si="26"/>
        <v>29675.023728999997</v>
      </c>
      <c r="BQ14" s="19">
        <v>4108</v>
      </c>
      <c r="BR14" s="19"/>
      <c r="BS14" s="19"/>
      <c r="BT14" s="19">
        <f t="shared" si="27"/>
        <v>1019.7988814000001</v>
      </c>
      <c r="BU14" s="19">
        <f t="shared" si="28"/>
        <v>1019.7988814000001</v>
      </c>
      <c r="BV14" s="19">
        <v>141</v>
      </c>
      <c r="BW14" s="19"/>
      <c r="BX14" s="19"/>
      <c r="BY14" s="19">
        <f t="shared" si="29"/>
        <v>1099.5272613</v>
      </c>
      <c r="BZ14" s="19">
        <f t="shared" si="30"/>
        <v>1099.5272613</v>
      </c>
      <c r="CA14" s="19">
        <v>152</v>
      </c>
      <c r="CB14" s="19"/>
      <c r="CC14" s="19"/>
      <c r="CD14" s="19">
        <f t="shared" si="31"/>
        <v>290.4490485</v>
      </c>
      <c r="CE14" s="19">
        <f t="shared" si="32"/>
        <v>290.4490485</v>
      </c>
      <c r="CF14" s="19">
        <v>40</v>
      </c>
      <c r="CG14" s="19"/>
      <c r="CH14" s="19"/>
      <c r="CI14" s="19">
        <f t="shared" si="33"/>
        <v>64536.5248398</v>
      </c>
      <c r="CJ14" s="19">
        <f t="shared" si="34"/>
        <v>64536.5248398</v>
      </c>
      <c r="CK14" s="19">
        <v>8934</v>
      </c>
      <c r="CL14" s="19"/>
      <c r="CM14" s="19"/>
      <c r="CN14" s="19">
        <f t="shared" si="35"/>
        <v>885.2311208000001</v>
      </c>
      <c r="CO14" s="19">
        <f t="shared" si="36"/>
        <v>885.2311208000001</v>
      </c>
      <c r="CP14" s="19">
        <v>123</v>
      </c>
      <c r="CQ14" s="19"/>
      <c r="CR14" s="19"/>
      <c r="CS14" s="19">
        <f t="shared" si="37"/>
        <v>1048.8205689</v>
      </c>
      <c r="CT14" s="19">
        <f t="shared" si="38"/>
        <v>1048.8205689</v>
      </c>
      <c r="CU14" s="19">
        <v>145</v>
      </c>
      <c r="CV14" s="19"/>
      <c r="CW14" s="19"/>
      <c r="CX14" s="19">
        <f t="shared" si="39"/>
        <v>12511.9227844</v>
      </c>
      <c r="CY14" s="19">
        <f t="shared" si="40"/>
        <v>12511.9227844</v>
      </c>
      <c r="CZ14" s="19">
        <v>1732</v>
      </c>
      <c r="DA14" s="19"/>
      <c r="DB14" s="19"/>
      <c r="DC14" s="19">
        <f t="shared" si="41"/>
        <v>1133.7960699</v>
      </c>
      <c r="DD14" s="19">
        <f t="shared" si="42"/>
        <v>1133.7960699</v>
      </c>
      <c r="DE14" s="19">
        <v>157</v>
      </c>
      <c r="DF14" s="19"/>
      <c r="DG14" s="19"/>
      <c r="DH14" s="19">
        <f t="shared" si="43"/>
        <v>4273.2925716</v>
      </c>
      <c r="DI14" s="19">
        <f t="shared" si="44"/>
        <v>4273.2925716</v>
      </c>
      <c r="DJ14" s="19">
        <v>592</v>
      </c>
      <c r="DK14" s="19"/>
      <c r="DL14" s="19"/>
      <c r="DM14" s="19">
        <f t="shared" si="45"/>
        <v>9948.5880403</v>
      </c>
      <c r="DN14" s="19">
        <f t="shared" si="46"/>
        <v>9948.5880403</v>
      </c>
      <c r="DO14" s="19">
        <v>1377</v>
      </c>
      <c r="DP14" s="19"/>
      <c r="DQ14" s="19"/>
      <c r="DR14" s="19">
        <f t="shared" si="47"/>
        <v>4833.2021841999995</v>
      </c>
      <c r="DS14" s="19">
        <f t="shared" si="48"/>
        <v>4833.2021841999995</v>
      </c>
      <c r="DT14" s="19">
        <v>669</v>
      </c>
      <c r="DU14" s="19"/>
      <c r="DV14" s="19"/>
      <c r="DW14" s="19">
        <f t="shared" si="49"/>
        <v>832.2026934</v>
      </c>
      <c r="DX14" s="19">
        <f t="shared" si="50"/>
        <v>832.2026934</v>
      </c>
      <c r="DY14" s="19">
        <v>115</v>
      </c>
      <c r="DZ14" s="19"/>
      <c r="EA14" s="19"/>
      <c r="EB14" s="19">
        <f t="shared" si="51"/>
        <v>1072.8273088</v>
      </c>
      <c r="EC14" s="19">
        <f t="shared" si="52"/>
        <v>1072.8273088</v>
      </c>
      <c r="ED14" s="19">
        <v>149</v>
      </c>
      <c r="EE14" s="19"/>
      <c r="EF14" s="19"/>
      <c r="EG14" s="19">
        <f t="shared" si="53"/>
        <v>28111.6138147</v>
      </c>
      <c r="EH14" s="19">
        <f t="shared" si="54"/>
        <v>28111.6138147</v>
      </c>
      <c r="EI14" s="19">
        <v>3892</v>
      </c>
      <c r="EJ14" s="19"/>
      <c r="EK14" s="19"/>
      <c r="EL14" s="19">
        <f t="shared" si="55"/>
        <v>7054.684666899999</v>
      </c>
      <c r="EM14" s="19">
        <f t="shared" si="56"/>
        <v>7054.684666899999</v>
      </c>
      <c r="EN14" s="19">
        <v>977</v>
      </c>
      <c r="EO14" s="19"/>
      <c r="EP14" s="19"/>
      <c r="EQ14" s="19">
        <f t="shared" si="57"/>
        <v>10287.839958499999</v>
      </c>
      <c r="ER14" s="19">
        <f t="shared" si="58"/>
        <v>10287.839958499999</v>
      </c>
      <c r="ES14" s="19">
        <v>1424</v>
      </c>
      <c r="ET14" s="19"/>
      <c r="EU14" s="19"/>
      <c r="EV14" s="19">
        <f t="shared" si="59"/>
        <v>3.1575596000000004</v>
      </c>
      <c r="EW14" s="19">
        <f t="shared" si="60"/>
        <v>3.1575596000000004</v>
      </c>
      <c r="EX14" s="19"/>
      <c r="EY14" s="19"/>
      <c r="EZ14" s="19"/>
      <c r="FA14" s="19">
        <f t="shared" si="61"/>
        <v>6771.1543887</v>
      </c>
      <c r="FB14" s="19">
        <f t="shared" si="62"/>
        <v>6771.1543887</v>
      </c>
      <c r="FC14" s="19">
        <v>937</v>
      </c>
      <c r="FD14" s="19"/>
      <c r="FE14" s="19"/>
      <c r="FF14" s="19">
        <f t="shared" si="63"/>
        <v>8428.362396999999</v>
      </c>
      <c r="FG14" s="19">
        <f t="shared" si="64"/>
        <v>8428.362396999999</v>
      </c>
      <c r="FH14" s="19">
        <v>1167</v>
      </c>
      <c r="FI14" s="19"/>
      <c r="FJ14" s="19"/>
      <c r="FK14" s="19">
        <f t="shared" si="65"/>
        <v>9875.5462572</v>
      </c>
      <c r="FL14" s="19">
        <f t="shared" si="66"/>
        <v>9875.5462572</v>
      </c>
      <c r="FM14" s="19">
        <v>1367</v>
      </c>
      <c r="FN14" s="19"/>
      <c r="FO14" s="19"/>
      <c r="FP14" s="19">
        <f t="shared" si="67"/>
        <v>31501.9505658</v>
      </c>
      <c r="FQ14" s="19">
        <f t="shared" si="68"/>
        <v>31501.9505658</v>
      </c>
      <c r="FR14" s="19">
        <v>4361</v>
      </c>
      <c r="FS14" s="19"/>
      <c r="FT14" s="19"/>
      <c r="FU14" s="19">
        <f t="shared" si="69"/>
        <v>50573.4712457</v>
      </c>
      <c r="FV14" s="19">
        <f t="shared" si="70"/>
        <v>50573.4712457</v>
      </c>
      <c r="FW14" s="19">
        <v>7001</v>
      </c>
      <c r="FX14" s="19"/>
      <c r="FY14" s="19"/>
      <c r="FZ14" s="19">
        <f t="shared" si="71"/>
        <v>151.5628608</v>
      </c>
      <c r="GA14" s="19">
        <f t="shared" si="72"/>
        <v>151.5628608</v>
      </c>
      <c r="GB14" s="19">
        <v>21</v>
      </c>
      <c r="GC14" s="19"/>
      <c r="GD14" s="19"/>
      <c r="GE14" s="19">
        <f t="shared" si="73"/>
        <v>836.9854674999999</v>
      </c>
      <c r="GF14" s="19">
        <f t="shared" si="74"/>
        <v>836.9854674999999</v>
      </c>
      <c r="GG14" s="19">
        <v>116</v>
      </c>
      <c r="GH14" s="19"/>
      <c r="GI14" s="26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</row>
    <row r="15" spans="1:212" ht="12.75">
      <c r="A15" s="3">
        <v>41000</v>
      </c>
      <c r="C15" s="19">
        <f t="shared" si="0"/>
        <v>4580000</v>
      </c>
      <c r="D15" s="19">
        <f t="shared" si="1"/>
        <v>1272800</v>
      </c>
      <c r="E15" s="20">
        <f t="shared" si="2"/>
        <v>5852800</v>
      </c>
      <c r="F15" s="20">
        <f t="shared" si="75"/>
        <v>135202</v>
      </c>
      <c r="G15" s="20">
        <f t="shared" si="76"/>
        <v>126309</v>
      </c>
      <c r="I15" s="20">
        <v>5000</v>
      </c>
      <c r="J15" s="20">
        <v>486728</v>
      </c>
      <c r="K15" s="20">
        <f t="shared" si="3"/>
        <v>491728</v>
      </c>
      <c r="L15" s="20">
        <v>51986</v>
      </c>
      <c r="M15" s="20">
        <v>82693</v>
      </c>
      <c r="O15" s="20">
        <v>85000</v>
      </c>
      <c r="P15" s="20">
        <v>321725</v>
      </c>
      <c r="Q15" s="20">
        <f t="shared" si="4"/>
        <v>406725</v>
      </c>
      <c r="R15" s="20">
        <v>18936</v>
      </c>
      <c r="S15" s="20">
        <v>43616</v>
      </c>
      <c r="U15" s="20">
        <f>4490000</f>
        <v>4490000</v>
      </c>
      <c r="V15" s="20">
        <f>464347</f>
        <v>464347</v>
      </c>
      <c r="W15" s="20">
        <f t="shared" si="5"/>
        <v>4954347</v>
      </c>
      <c r="X15" s="20">
        <f t="shared" si="6"/>
        <v>64280</v>
      </c>
      <c r="Z15" s="20">
        <f t="shared" si="77"/>
        <v>796566.8589999999</v>
      </c>
      <c r="AA15" s="26">
        <f t="shared" si="7"/>
        <v>82379.3833577</v>
      </c>
      <c r="AB15" s="20">
        <f t="shared" si="8"/>
        <v>878946.2423576999</v>
      </c>
      <c r="AC15" s="20">
        <v>11402</v>
      </c>
      <c r="AE15" s="19">
        <f t="shared" si="9"/>
        <v>3693433.141000001</v>
      </c>
      <c r="AF15" s="26">
        <f t="shared" si="10"/>
        <v>381967.61664230004</v>
      </c>
      <c r="AG15" s="19">
        <f t="shared" si="11"/>
        <v>4075400.7576423013</v>
      </c>
      <c r="AH15" s="19">
        <f t="shared" si="12"/>
        <v>52878</v>
      </c>
      <c r="AJ15" s="19">
        <f t="shared" si="78"/>
        <v>779.464</v>
      </c>
      <c r="AK15" s="19">
        <f t="shared" si="13"/>
        <v>80.61063920000001</v>
      </c>
      <c r="AL15" s="19">
        <f t="shared" si="14"/>
        <v>860.0746392000001</v>
      </c>
      <c r="AM15" s="19">
        <v>15</v>
      </c>
      <c r="AO15" s="19">
        <f t="shared" si="79"/>
        <v>100946.425</v>
      </c>
      <c r="AP15" s="19">
        <f t="shared" si="15"/>
        <v>10439.6814275</v>
      </c>
      <c r="AQ15" s="19">
        <f t="shared" si="16"/>
        <v>111386.1064275</v>
      </c>
      <c r="AR15" s="19">
        <v>1442</v>
      </c>
      <c r="AS15" s="19"/>
      <c r="AT15" s="19">
        <f t="shared" si="80"/>
        <v>623924.5630000001</v>
      </c>
      <c r="AU15" s="19">
        <f t="shared" si="17"/>
        <v>64525.0554689</v>
      </c>
      <c r="AV15" s="19">
        <f t="shared" si="18"/>
        <v>688449.6184689001</v>
      </c>
      <c r="AW15" s="19">
        <v>8932</v>
      </c>
      <c r="AX15" s="19"/>
      <c r="AY15" s="19">
        <f t="shared" si="81"/>
        <v>6325.512000000001</v>
      </c>
      <c r="AZ15" s="19">
        <f t="shared" si="19"/>
        <v>654.1720536</v>
      </c>
      <c r="BA15" s="19">
        <f t="shared" si="20"/>
        <v>6979.684053600001</v>
      </c>
      <c r="BB15" s="19">
        <v>91</v>
      </c>
      <c r="BC15" s="19"/>
      <c r="BD15" s="19">
        <f t="shared" si="82"/>
        <v>176244.62300000002</v>
      </c>
      <c r="BE15" s="19">
        <f t="shared" si="21"/>
        <v>18226.8734869</v>
      </c>
      <c r="BF15" s="19">
        <f t="shared" si="22"/>
        <v>194471.49648690003</v>
      </c>
      <c r="BG15" s="19">
        <v>2523</v>
      </c>
      <c r="BH15" s="19"/>
      <c r="BI15" s="19">
        <f t="shared" si="83"/>
        <v>12412.604999999998</v>
      </c>
      <c r="BJ15" s="19">
        <f t="shared" si="23"/>
        <v>1283.6872814999997</v>
      </c>
      <c r="BK15" s="19">
        <f t="shared" si="24"/>
        <v>13696.292281499998</v>
      </c>
      <c r="BL15" s="19">
        <v>178</v>
      </c>
      <c r="BM15" s="19"/>
      <c r="BN15" s="19">
        <f t="shared" si="84"/>
        <v>286942.43</v>
      </c>
      <c r="BO15" s="19">
        <f t="shared" si="25"/>
        <v>29675.023728999997</v>
      </c>
      <c r="BP15" s="19">
        <f t="shared" si="26"/>
        <v>316617.453729</v>
      </c>
      <c r="BQ15" s="19">
        <v>4108</v>
      </c>
      <c r="BR15" s="19"/>
      <c r="BS15" s="19">
        <f t="shared" si="85"/>
        <v>9860.938</v>
      </c>
      <c r="BT15" s="19">
        <f t="shared" si="27"/>
        <v>1019.7988814000001</v>
      </c>
      <c r="BU15" s="19">
        <f t="shared" si="28"/>
        <v>10880.7368814</v>
      </c>
      <c r="BV15" s="19">
        <v>141</v>
      </c>
      <c r="BW15" s="19"/>
      <c r="BX15" s="19">
        <f t="shared" si="86"/>
        <v>10631.871000000001</v>
      </c>
      <c r="BY15" s="19">
        <f t="shared" si="29"/>
        <v>1099.5272613</v>
      </c>
      <c r="BZ15" s="19">
        <f t="shared" si="30"/>
        <v>11731.3982613</v>
      </c>
      <c r="CA15" s="19">
        <v>152</v>
      </c>
      <c r="CB15" s="19"/>
      <c r="CC15" s="19">
        <f t="shared" si="87"/>
        <v>2808.495</v>
      </c>
      <c r="CD15" s="19">
        <f t="shared" si="31"/>
        <v>290.4490485</v>
      </c>
      <c r="CE15" s="19">
        <f t="shared" si="32"/>
        <v>3098.9440485</v>
      </c>
      <c r="CF15" s="19">
        <v>40</v>
      </c>
      <c r="CG15" s="19"/>
      <c r="CH15" s="19">
        <f t="shared" si="88"/>
        <v>624035.4659999999</v>
      </c>
      <c r="CI15" s="19">
        <f t="shared" si="33"/>
        <v>64536.5248398</v>
      </c>
      <c r="CJ15" s="19">
        <f t="shared" si="34"/>
        <v>688571.9908397999</v>
      </c>
      <c r="CK15" s="19">
        <v>8934</v>
      </c>
      <c r="CL15" s="19"/>
      <c r="CM15" s="19">
        <f t="shared" si="89"/>
        <v>8559.735999999999</v>
      </c>
      <c r="CN15" s="19">
        <f t="shared" si="35"/>
        <v>885.2311208000001</v>
      </c>
      <c r="CO15" s="19">
        <f t="shared" si="36"/>
        <v>9444.9671208</v>
      </c>
      <c r="CP15" s="19">
        <v>123</v>
      </c>
      <c r="CQ15" s="19"/>
      <c r="CR15" s="19">
        <f t="shared" si="90"/>
        <v>10141.563</v>
      </c>
      <c r="CS15" s="19">
        <f t="shared" si="37"/>
        <v>1048.8205689</v>
      </c>
      <c r="CT15" s="19">
        <f t="shared" si="38"/>
        <v>11190.3835689</v>
      </c>
      <c r="CU15" s="19">
        <v>145</v>
      </c>
      <c r="CV15" s="19"/>
      <c r="CW15" s="19">
        <f t="shared" si="91"/>
        <v>120983.94799999999</v>
      </c>
      <c r="CX15" s="19">
        <f t="shared" si="39"/>
        <v>12511.9227844</v>
      </c>
      <c r="CY15" s="19">
        <f t="shared" si="40"/>
        <v>133495.8707844</v>
      </c>
      <c r="CZ15" s="19">
        <v>1732</v>
      </c>
      <c r="DA15" s="19"/>
      <c r="DB15" s="19">
        <f t="shared" si="92"/>
        <v>10963.233</v>
      </c>
      <c r="DC15" s="19">
        <f t="shared" si="41"/>
        <v>1133.7960699</v>
      </c>
      <c r="DD15" s="19">
        <f t="shared" si="42"/>
        <v>12097.0290699</v>
      </c>
      <c r="DE15" s="19">
        <v>157</v>
      </c>
      <c r="DF15" s="19"/>
      <c r="DG15" s="19">
        <f t="shared" si="93"/>
        <v>41320.572</v>
      </c>
      <c r="DH15" s="19">
        <f t="shared" si="43"/>
        <v>4273.2925716</v>
      </c>
      <c r="DI15" s="19">
        <f t="shared" si="44"/>
        <v>45593.8645716</v>
      </c>
      <c r="DJ15" s="19">
        <v>592</v>
      </c>
      <c r="DK15" s="19"/>
      <c r="DL15" s="19">
        <f t="shared" si="94"/>
        <v>96197.80099999999</v>
      </c>
      <c r="DM15" s="19">
        <f t="shared" si="45"/>
        <v>9948.5880403</v>
      </c>
      <c r="DN15" s="19">
        <f t="shared" si="46"/>
        <v>106146.3890403</v>
      </c>
      <c r="DO15" s="19">
        <v>1377</v>
      </c>
      <c r="DP15" s="19"/>
      <c r="DQ15" s="19">
        <f t="shared" si="95"/>
        <v>46734.613999999994</v>
      </c>
      <c r="DR15" s="19">
        <f t="shared" si="47"/>
        <v>4833.2021841999995</v>
      </c>
      <c r="DS15" s="19">
        <f t="shared" si="48"/>
        <v>51567.8161842</v>
      </c>
      <c r="DT15" s="19">
        <v>669</v>
      </c>
      <c r="DU15" s="19"/>
      <c r="DV15" s="19">
        <f t="shared" si="96"/>
        <v>8046.977999999999</v>
      </c>
      <c r="DW15" s="19">
        <f t="shared" si="49"/>
        <v>832.2026934</v>
      </c>
      <c r="DX15" s="19">
        <f t="shared" si="50"/>
        <v>8879.1806934</v>
      </c>
      <c r="DY15" s="19">
        <v>115</v>
      </c>
      <c r="DZ15" s="19"/>
      <c r="EA15" s="19">
        <f t="shared" si="97"/>
        <v>10373.696</v>
      </c>
      <c r="EB15" s="19">
        <f t="shared" si="51"/>
        <v>1072.8273088</v>
      </c>
      <c r="EC15" s="19">
        <f t="shared" si="52"/>
        <v>11446.5233088</v>
      </c>
      <c r="ED15" s="19">
        <v>149</v>
      </c>
      <c r="EE15" s="19"/>
      <c r="EF15" s="19">
        <f t="shared" si="98"/>
        <v>271825.049</v>
      </c>
      <c r="EG15" s="19">
        <f t="shared" si="53"/>
        <v>28111.6138147</v>
      </c>
      <c r="EH15" s="19">
        <f t="shared" si="54"/>
        <v>299936.6628147</v>
      </c>
      <c r="EI15" s="19">
        <v>3892</v>
      </c>
      <c r="EJ15" s="19"/>
      <c r="EK15" s="19">
        <f t="shared" si="99"/>
        <v>68215.223</v>
      </c>
      <c r="EL15" s="19">
        <f t="shared" si="55"/>
        <v>7054.684666899999</v>
      </c>
      <c r="EM15" s="19">
        <f t="shared" si="56"/>
        <v>75269.90766689999</v>
      </c>
      <c r="EN15" s="19">
        <v>977</v>
      </c>
      <c r="EO15" s="19"/>
      <c r="EP15" s="19">
        <f t="shared" si="100"/>
        <v>99478.195</v>
      </c>
      <c r="EQ15" s="19">
        <f t="shared" si="57"/>
        <v>10287.839958499999</v>
      </c>
      <c r="ER15" s="19">
        <f t="shared" si="58"/>
        <v>109766.03495850001</v>
      </c>
      <c r="ES15" s="19">
        <v>1424</v>
      </c>
      <c r="ET15" s="19"/>
      <c r="EU15" s="19">
        <f t="shared" si="101"/>
        <v>30.532000000000004</v>
      </c>
      <c r="EV15" s="19">
        <f t="shared" si="59"/>
        <v>3.1575596000000004</v>
      </c>
      <c r="EW15" s="19">
        <f t="shared" si="60"/>
        <v>33.6895596</v>
      </c>
      <c r="EX15" s="19"/>
      <c r="EY15" s="19"/>
      <c r="EZ15" s="19">
        <f t="shared" si="102"/>
        <v>65473.629</v>
      </c>
      <c r="FA15" s="19">
        <f t="shared" si="61"/>
        <v>6771.1543887</v>
      </c>
      <c r="FB15" s="19">
        <f t="shared" si="62"/>
        <v>72244.7833887</v>
      </c>
      <c r="FC15" s="19">
        <v>937</v>
      </c>
      <c r="FD15" s="19"/>
      <c r="FE15" s="19">
        <f t="shared" si="103"/>
        <v>81497.99</v>
      </c>
      <c r="FF15" s="19">
        <f t="shared" si="63"/>
        <v>8428.362396999999</v>
      </c>
      <c r="FG15" s="19">
        <f t="shared" si="64"/>
        <v>89926.35239700001</v>
      </c>
      <c r="FH15" s="19">
        <v>1167</v>
      </c>
      <c r="FI15" s="19"/>
      <c r="FJ15" s="19">
        <f t="shared" si="104"/>
        <v>95491.524</v>
      </c>
      <c r="FK15" s="19">
        <f t="shared" si="65"/>
        <v>9875.5462572</v>
      </c>
      <c r="FL15" s="19">
        <f t="shared" si="66"/>
        <v>105367.0702572</v>
      </c>
      <c r="FM15" s="19">
        <v>1367</v>
      </c>
      <c r="FN15" s="19"/>
      <c r="FO15" s="19">
        <f t="shared" si="105"/>
        <v>304607.886</v>
      </c>
      <c r="FP15" s="19">
        <f t="shared" si="67"/>
        <v>31501.9505658</v>
      </c>
      <c r="FQ15" s="19">
        <f t="shared" si="68"/>
        <v>336109.8365658</v>
      </c>
      <c r="FR15" s="19">
        <v>4361</v>
      </c>
      <c r="FS15" s="19"/>
      <c r="FT15" s="19">
        <f t="shared" si="106"/>
        <v>489019.8190000001</v>
      </c>
      <c r="FU15" s="19">
        <f t="shared" si="69"/>
        <v>50573.4712457</v>
      </c>
      <c r="FV15" s="19">
        <f t="shared" si="70"/>
        <v>539593.2902457</v>
      </c>
      <c r="FW15" s="19">
        <v>7001</v>
      </c>
      <c r="FX15" s="19"/>
      <c r="FY15" s="19">
        <f t="shared" si="107"/>
        <v>1465.536</v>
      </c>
      <c r="FZ15" s="19">
        <f t="shared" si="71"/>
        <v>151.5628608</v>
      </c>
      <c r="GA15" s="19">
        <f t="shared" si="72"/>
        <v>1617.0988608</v>
      </c>
      <c r="GB15" s="19">
        <v>21</v>
      </c>
      <c r="GC15" s="19"/>
      <c r="GD15" s="19">
        <f t="shared" si="108"/>
        <v>8093.225</v>
      </c>
      <c r="GE15" s="19">
        <f t="shared" si="73"/>
        <v>836.9854674999999</v>
      </c>
      <c r="GF15" s="19">
        <f t="shared" si="74"/>
        <v>8930.210467500001</v>
      </c>
      <c r="GG15" s="19">
        <v>116</v>
      </c>
      <c r="GH15" s="19"/>
      <c r="GI15" s="26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</row>
    <row r="16" spans="1:212" ht="12.75">
      <c r="A16" s="3">
        <v>41183</v>
      </c>
      <c r="C16" s="19">
        <f t="shared" si="0"/>
        <v>0</v>
      </c>
      <c r="D16" s="19">
        <f t="shared" si="1"/>
        <v>1181200</v>
      </c>
      <c r="E16" s="20">
        <f t="shared" si="2"/>
        <v>1181200</v>
      </c>
      <c r="F16" s="20">
        <f t="shared" si="75"/>
        <v>135202</v>
      </c>
      <c r="G16" s="20">
        <f t="shared" si="76"/>
        <v>126309</v>
      </c>
      <c r="I16" s="20"/>
      <c r="J16" s="20">
        <v>486628</v>
      </c>
      <c r="K16" s="20">
        <f t="shared" si="3"/>
        <v>486628</v>
      </c>
      <c r="L16" s="20">
        <v>51986</v>
      </c>
      <c r="M16" s="20">
        <v>82693</v>
      </c>
      <c r="P16" s="20">
        <v>320025</v>
      </c>
      <c r="Q16" s="20">
        <f t="shared" si="4"/>
        <v>320025</v>
      </c>
      <c r="R16" s="20">
        <v>18936</v>
      </c>
      <c r="S16" s="20">
        <v>43616</v>
      </c>
      <c r="U16" s="20"/>
      <c r="V16" s="20">
        <f>374547</f>
        <v>374547</v>
      </c>
      <c r="W16" s="20">
        <f t="shared" si="5"/>
        <v>374547</v>
      </c>
      <c r="X16" s="20">
        <f t="shared" si="6"/>
        <v>64280</v>
      </c>
      <c r="Z16" s="20"/>
      <c r="AA16" s="26">
        <f t="shared" si="7"/>
        <v>66448.04617769999</v>
      </c>
      <c r="AB16" s="20">
        <f t="shared" si="8"/>
        <v>66448.04617769999</v>
      </c>
      <c r="AC16" s="20">
        <v>11402</v>
      </c>
      <c r="AE16" s="19">
        <f t="shared" si="9"/>
        <v>0</v>
      </c>
      <c r="AF16" s="26">
        <f t="shared" si="10"/>
        <v>308098.9538223</v>
      </c>
      <c r="AG16" s="19">
        <f t="shared" si="11"/>
        <v>308098.9538223</v>
      </c>
      <c r="AH16" s="19">
        <f t="shared" si="12"/>
        <v>52878</v>
      </c>
      <c r="AJ16" s="19"/>
      <c r="AK16" s="19">
        <f t="shared" si="13"/>
        <v>65.02135919999999</v>
      </c>
      <c r="AL16" s="19">
        <f t="shared" si="14"/>
        <v>65.02135919999999</v>
      </c>
      <c r="AM16" s="19">
        <v>15</v>
      </c>
      <c r="AO16" s="19"/>
      <c r="AP16" s="19">
        <f t="shared" si="15"/>
        <v>8420.7529275</v>
      </c>
      <c r="AQ16" s="19">
        <f t="shared" si="16"/>
        <v>8420.7529275</v>
      </c>
      <c r="AR16" s="19">
        <v>1442</v>
      </c>
      <c r="AS16" s="19"/>
      <c r="AT16" s="19"/>
      <c r="AU16" s="19">
        <f t="shared" si="17"/>
        <v>52046.564208899996</v>
      </c>
      <c r="AV16" s="19">
        <f t="shared" si="18"/>
        <v>52046.564208899996</v>
      </c>
      <c r="AW16" s="19">
        <v>8932</v>
      </c>
      <c r="AX16" s="19"/>
      <c r="AY16" s="19"/>
      <c r="AZ16" s="19">
        <f t="shared" si="19"/>
        <v>527.6618136000001</v>
      </c>
      <c r="BA16" s="19">
        <f t="shared" si="20"/>
        <v>527.6618136000001</v>
      </c>
      <c r="BB16" s="19">
        <v>91</v>
      </c>
      <c r="BC16" s="19"/>
      <c r="BD16" s="19"/>
      <c r="BE16" s="19">
        <f t="shared" si="21"/>
        <v>14701.981026899999</v>
      </c>
      <c r="BF16" s="19">
        <f t="shared" si="22"/>
        <v>14701.981026899999</v>
      </c>
      <c r="BG16" s="19">
        <v>2523</v>
      </c>
      <c r="BH16" s="19"/>
      <c r="BI16" s="19"/>
      <c r="BJ16" s="19">
        <f t="shared" si="23"/>
        <v>1035.4351815</v>
      </c>
      <c r="BK16" s="19">
        <f t="shared" si="24"/>
        <v>1035.4351815</v>
      </c>
      <c r="BL16" s="19">
        <v>178</v>
      </c>
      <c r="BM16" s="19"/>
      <c r="BN16" s="19"/>
      <c r="BO16" s="19">
        <f t="shared" si="25"/>
        <v>23936.175129</v>
      </c>
      <c r="BP16" s="19">
        <f t="shared" si="26"/>
        <v>23936.175129</v>
      </c>
      <c r="BQ16" s="19">
        <v>4108</v>
      </c>
      <c r="BR16" s="19"/>
      <c r="BS16" s="19"/>
      <c r="BT16" s="19">
        <f t="shared" si="27"/>
        <v>822.5801214</v>
      </c>
      <c r="BU16" s="19">
        <f t="shared" si="28"/>
        <v>822.5801214</v>
      </c>
      <c r="BV16" s="19">
        <v>141</v>
      </c>
      <c r="BW16" s="19"/>
      <c r="BX16" s="19"/>
      <c r="BY16" s="19">
        <f t="shared" si="29"/>
        <v>886.8898413</v>
      </c>
      <c r="BZ16" s="19">
        <f t="shared" si="30"/>
        <v>886.8898413</v>
      </c>
      <c r="CA16" s="19">
        <v>152</v>
      </c>
      <c r="CB16" s="19"/>
      <c r="CC16" s="19"/>
      <c r="CD16" s="19">
        <f t="shared" si="31"/>
        <v>234.27914849999996</v>
      </c>
      <c r="CE16" s="19">
        <f t="shared" si="32"/>
        <v>234.27914849999996</v>
      </c>
      <c r="CF16" s="19">
        <v>40</v>
      </c>
      <c r="CG16" s="19"/>
      <c r="CH16" s="19"/>
      <c r="CI16" s="19">
        <f t="shared" si="33"/>
        <v>52055.8155198</v>
      </c>
      <c r="CJ16" s="19">
        <f t="shared" si="34"/>
        <v>52055.8155198</v>
      </c>
      <c r="CK16" s="19">
        <v>8934</v>
      </c>
      <c r="CL16" s="19"/>
      <c r="CM16" s="19"/>
      <c r="CN16" s="19">
        <f t="shared" si="35"/>
        <v>714.0364008</v>
      </c>
      <c r="CO16" s="19">
        <f t="shared" si="36"/>
        <v>714.0364008</v>
      </c>
      <c r="CP16" s="19">
        <v>123</v>
      </c>
      <c r="CQ16" s="19"/>
      <c r="CR16" s="19"/>
      <c r="CS16" s="19">
        <f t="shared" si="37"/>
        <v>845.9893088999999</v>
      </c>
      <c r="CT16" s="19">
        <f t="shared" si="38"/>
        <v>845.9893088999999</v>
      </c>
      <c r="CU16" s="19">
        <v>145</v>
      </c>
      <c r="CV16" s="19"/>
      <c r="CW16" s="19"/>
      <c r="CX16" s="19">
        <f t="shared" si="39"/>
        <v>10092.2438244</v>
      </c>
      <c r="CY16" s="19">
        <f t="shared" si="40"/>
        <v>10092.2438244</v>
      </c>
      <c r="CZ16" s="19">
        <v>1732</v>
      </c>
      <c r="DA16" s="19"/>
      <c r="DB16" s="19"/>
      <c r="DC16" s="19">
        <f t="shared" si="41"/>
        <v>914.5314099</v>
      </c>
      <c r="DD16" s="19">
        <f t="shared" si="42"/>
        <v>914.5314099</v>
      </c>
      <c r="DE16" s="19">
        <v>157</v>
      </c>
      <c r="DF16" s="19"/>
      <c r="DG16" s="19"/>
      <c r="DH16" s="19">
        <f t="shared" si="43"/>
        <v>3446.8811316</v>
      </c>
      <c r="DI16" s="19">
        <f t="shared" si="44"/>
        <v>3446.8811316</v>
      </c>
      <c r="DJ16" s="19">
        <v>592</v>
      </c>
      <c r="DK16" s="19"/>
      <c r="DL16" s="19"/>
      <c r="DM16" s="19">
        <f t="shared" si="45"/>
        <v>8024.6320203000005</v>
      </c>
      <c r="DN16" s="19">
        <f t="shared" si="46"/>
        <v>8024.6320203000005</v>
      </c>
      <c r="DO16" s="19">
        <v>1377</v>
      </c>
      <c r="DP16" s="19"/>
      <c r="DQ16" s="19"/>
      <c r="DR16" s="19">
        <f t="shared" si="47"/>
        <v>3898.5099041999997</v>
      </c>
      <c r="DS16" s="19">
        <f t="shared" si="48"/>
        <v>3898.5099041999997</v>
      </c>
      <c r="DT16" s="19">
        <v>669</v>
      </c>
      <c r="DU16" s="19"/>
      <c r="DV16" s="19"/>
      <c r="DW16" s="19">
        <f t="shared" si="49"/>
        <v>671.2631333999999</v>
      </c>
      <c r="DX16" s="19">
        <f t="shared" si="50"/>
        <v>671.2631333999999</v>
      </c>
      <c r="DY16" s="19">
        <v>115</v>
      </c>
      <c r="DZ16" s="19"/>
      <c r="EA16" s="19"/>
      <c r="EB16" s="19">
        <f t="shared" si="51"/>
        <v>865.3533888</v>
      </c>
      <c r="EC16" s="19">
        <f t="shared" si="52"/>
        <v>865.3533888</v>
      </c>
      <c r="ED16" s="19">
        <v>149</v>
      </c>
      <c r="EE16" s="19"/>
      <c r="EF16" s="19"/>
      <c r="EG16" s="19">
        <f t="shared" si="53"/>
        <v>22675.1128347</v>
      </c>
      <c r="EH16" s="19">
        <f t="shared" si="54"/>
        <v>22675.1128347</v>
      </c>
      <c r="EI16" s="19">
        <v>3892</v>
      </c>
      <c r="EJ16" s="19"/>
      <c r="EK16" s="19"/>
      <c r="EL16" s="19">
        <f t="shared" si="55"/>
        <v>5690.380206899999</v>
      </c>
      <c r="EM16" s="19">
        <f t="shared" si="56"/>
        <v>5690.380206899999</v>
      </c>
      <c r="EN16" s="19">
        <v>977</v>
      </c>
      <c r="EO16" s="19"/>
      <c r="EP16" s="19"/>
      <c r="EQ16" s="19">
        <f t="shared" si="57"/>
        <v>8298.2760585</v>
      </c>
      <c r="ER16" s="19">
        <f t="shared" si="58"/>
        <v>8298.2760585</v>
      </c>
      <c r="ES16" s="19">
        <v>1424</v>
      </c>
      <c r="ET16" s="19"/>
      <c r="EU16" s="19"/>
      <c r="EV16" s="19">
        <f t="shared" si="59"/>
        <v>2.5469196000000003</v>
      </c>
      <c r="EW16" s="19">
        <f t="shared" si="60"/>
        <v>2.5469196000000003</v>
      </c>
      <c r="EX16" s="19"/>
      <c r="EY16" s="19"/>
      <c r="EZ16" s="19"/>
      <c r="FA16" s="19">
        <f t="shared" si="61"/>
        <v>5461.6818087</v>
      </c>
      <c r="FB16" s="19">
        <f t="shared" si="62"/>
        <v>5461.6818087</v>
      </c>
      <c r="FC16" s="19">
        <v>937</v>
      </c>
      <c r="FD16" s="19"/>
      <c r="FE16" s="19"/>
      <c r="FF16" s="19">
        <f t="shared" si="63"/>
        <v>6798.402596999999</v>
      </c>
      <c r="FG16" s="19">
        <f t="shared" si="64"/>
        <v>6798.402596999999</v>
      </c>
      <c r="FH16" s="19">
        <v>1167</v>
      </c>
      <c r="FI16" s="19"/>
      <c r="FJ16" s="19"/>
      <c r="FK16" s="19">
        <f t="shared" si="65"/>
        <v>7965.715777199999</v>
      </c>
      <c r="FL16" s="19">
        <f t="shared" si="66"/>
        <v>7965.715777199999</v>
      </c>
      <c r="FM16" s="19">
        <v>1367</v>
      </c>
      <c r="FN16" s="19"/>
      <c r="FO16" s="19"/>
      <c r="FP16" s="19">
        <f t="shared" si="67"/>
        <v>25409.7928458</v>
      </c>
      <c r="FQ16" s="19">
        <f t="shared" si="68"/>
        <v>25409.7928458</v>
      </c>
      <c r="FR16" s="19">
        <v>4361</v>
      </c>
      <c r="FS16" s="19"/>
      <c r="FT16" s="19"/>
      <c r="FU16" s="19">
        <f t="shared" si="69"/>
        <v>40793.0748657</v>
      </c>
      <c r="FV16" s="19">
        <f t="shared" si="70"/>
        <v>40793.0748657</v>
      </c>
      <c r="FW16" s="19">
        <v>7001</v>
      </c>
      <c r="FX16" s="19"/>
      <c r="FY16" s="19"/>
      <c r="FZ16" s="19">
        <f t="shared" si="71"/>
        <v>122.25214080000002</v>
      </c>
      <c r="GA16" s="19">
        <f t="shared" si="72"/>
        <v>122.25214080000002</v>
      </c>
      <c r="GB16" s="19">
        <v>21</v>
      </c>
      <c r="GC16" s="19"/>
      <c r="GD16" s="19"/>
      <c r="GE16" s="19">
        <f t="shared" si="73"/>
        <v>675.1209675</v>
      </c>
      <c r="GF16" s="19">
        <f t="shared" si="74"/>
        <v>675.1209675</v>
      </c>
      <c r="GG16" s="19">
        <v>116</v>
      </c>
      <c r="GH16" s="19"/>
      <c r="GI16" s="26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</row>
    <row r="17" spans="1:212" ht="12.75">
      <c r="A17" s="3">
        <v>41365</v>
      </c>
      <c r="C17" s="19">
        <f t="shared" si="0"/>
        <v>8285000</v>
      </c>
      <c r="D17" s="19">
        <f t="shared" si="1"/>
        <v>1181200</v>
      </c>
      <c r="E17" s="20">
        <f t="shared" si="2"/>
        <v>9466200</v>
      </c>
      <c r="F17" s="20">
        <f t="shared" si="75"/>
        <v>135202</v>
      </c>
      <c r="G17" s="20">
        <f t="shared" si="76"/>
        <v>126309</v>
      </c>
      <c r="I17" s="20">
        <v>3540000</v>
      </c>
      <c r="J17" s="20">
        <v>486628</v>
      </c>
      <c r="K17" s="20">
        <f t="shared" si="3"/>
        <v>4026628</v>
      </c>
      <c r="L17" s="20">
        <v>51986</v>
      </c>
      <c r="M17" s="20">
        <v>82693</v>
      </c>
      <c r="O17" s="20">
        <v>75000</v>
      </c>
      <c r="P17" s="20">
        <v>320025</v>
      </c>
      <c r="Q17" s="20">
        <f t="shared" si="4"/>
        <v>395025</v>
      </c>
      <c r="R17" s="20">
        <v>18936</v>
      </c>
      <c r="S17" s="20">
        <v>43616</v>
      </c>
      <c r="U17" s="20">
        <f>4670000</f>
        <v>4670000</v>
      </c>
      <c r="V17" s="20">
        <f>374547</f>
        <v>374547</v>
      </c>
      <c r="W17" s="20">
        <f t="shared" si="5"/>
        <v>5044547</v>
      </c>
      <c r="X17" s="20">
        <f t="shared" si="6"/>
        <v>64280</v>
      </c>
      <c r="Z17" s="20">
        <f t="shared" si="77"/>
        <v>828500.497</v>
      </c>
      <c r="AA17" s="26">
        <f t="shared" si="7"/>
        <v>66448.04617769999</v>
      </c>
      <c r="AB17" s="20">
        <f t="shared" si="8"/>
        <v>894948.5431776999</v>
      </c>
      <c r="AC17" s="20">
        <v>11402</v>
      </c>
      <c r="AE17" s="19">
        <f t="shared" si="9"/>
        <v>3841499.503</v>
      </c>
      <c r="AF17" s="26">
        <f t="shared" si="10"/>
        <v>308098.9538223</v>
      </c>
      <c r="AG17" s="19">
        <f t="shared" si="11"/>
        <v>4149598.4568223</v>
      </c>
      <c r="AH17" s="19">
        <f t="shared" si="12"/>
        <v>52878</v>
      </c>
      <c r="AJ17" s="19">
        <f t="shared" si="78"/>
        <v>810.712</v>
      </c>
      <c r="AK17" s="19">
        <f t="shared" si="13"/>
        <v>65.02135919999999</v>
      </c>
      <c r="AL17" s="19">
        <f t="shared" si="14"/>
        <v>875.7333592</v>
      </c>
      <c r="AM17" s="19">
        <v>15</v>
      </c>
      <c r="AO17" s="19">
        <f t="shared" si="79"/>
        <v>104993.275</v>
      </c>
      <c r="AP17" s="19">
        <f t="shared" si="15"/>
        <v>8420.7529275</v>
      </c>
      <c r="AQ17" s="19">
        <f t="shared" si="16"/>
        <v>113414.02792749999</v>
      </c>
      <c r="AR17" s="19">
        <v>1442</v>
      </c>
      <c r="AS17" s="19"/>
      <c r="AT17" s="19">
        <f t="shared" si="80"/>
        <v>648937.129</v>
      </c>
      <c r="AU17" s="19">
        <f t="shared" si="17"/>
        <v>52046.564208899996</v>
      </c>
      <c r="AV17" s="19">
        <f t="shared" si="18"/>
        <v>700983.6932088999</v>
      </c>
      <c r="AW17" s="19">
        <v>8932</v>
      </c>
      <c r="AX17" s="19"/>
      <c r="AY17" s="19">
        <f t="shared" si="81"/>
        <v>6579.096</v>
      </c>
      <c r="AZ17" s="19">
        <f t="shared" si="19"/>
        <v>527.6618136000001</v>
      </c>
      <c r="BA17" s="19">
        <f t="shared" si="20"/>
        <v>7106.757813599999</v>
      </c>
      <c r="BB17" s="19">
        <v>91</v>
      </c>
      <c r="BC17" s="19"/>
      <c r="BD17" s="19">
        <f t="shared" si="82"/>
        <v>183310.109</v>
      </c>
      <c r="BE17" s="19">
        <f t="shared" si="21"/>
        <v>14701.981026899999</v>
      </c>
      <c r="BF17" s="19">
        <f t="shared" si="22"/>
        <v>198012.0900269</v>
      </c>
      <c r="BG17" s="19">
        <v>2523</v>
      </c>
      <c r="BH17" s="19"/>
      <c r="BI17" s="19">
        <f t="shared" si="83"/>
        <v>12910.214999999998</v>
      </c>
      <c r="BJ17" s="19">
        <f t="shared" si="23"/>
        <v>1035.4351815</v>
      </c>
      <c r="BK17" s="19">
        <f t="shared" si="24"/>
        <v>13945.650181499997</v>
      </c>
      <c r="BL17" s="19">
        <v>178</v>
      </c>
      <c r="BM17" s="19"/>
      <c r="BN17" s="19">
        <f t="shared" si="84"/>
        <v>298445.69</v>
      </c>
      <c r="BO17" s="19">
        <f t="shared" si="25"/>
        <v>23936.175129</v>
      </c>
      <c r="BP17" s="19">
        <f t="shared" si="26"/>
        <v>322381.865129</v>
      </c>
      <c r="BQ17" s="19">
        <v>4108</v>
      </c>
      <c r="BR17" s="19"/>
      <c r="BS17" s="19">
        <f t="shared" si="85"/>
        <v>10256.254</v>
      </c>
      <c r="BT17" s="19">
        <f t="shared" si="27"/>
        <v>822.5801214</v>
      </c>
      <c r="BU17" s="19">
        <f t="shared" si="28"/>
        <v>11078.834121400001</v>
      </c>
      <c r="BV17" s="19">
        <v>141</v>
      </c>
      <c r="BW17" s="19"/>
      <c r="BX17" s="19">
        <f t="shared" si="86"/>
        <v>11058.093</v>
      </c>
      <c r="BY17" s="19">
        <f t="shared" si="29"/>
        <v>886.8898413</v>
      </c>
      <c r="BZ17" s="19">
        <f t="shared" si="30"/>
        <v>11944.982841300001</v>
      </c>
      <c r="CA17" s="19">
        <v>152</v>
      </c>
      <c r="CB17" s="19"/>
      <c r="CC17" s="19">
        <f t="shared" si="87"/>
        <v>2921.085</v>
      </c>
      <c r="CD17" s="19">
        <f t="shared" si="31"/>
        <v>234.27914849999996</v>
      </c>
      <c r="CE17" s="19">
        <f t="shared" si="32"/>
        <v>3155.3641485</v>
      </c>
      <c r="CF17" s="19">
        <v>40</v>
      </c>
      <c r="CG17" s="19"/>
      <c r="CH17" s="19">
        <f t="shared" si="88"/>
        <v>649052.478</v>
      </c>
      <c r="CI17" s="19">
        <f t="shared" si="33"/>
        <v>52055.8155198</v>
      </c>
      <c r="CJ17" s="19">
        <f t="shared" si="34"/>
        <v>701108.2935198001</v>
      </c>
      <c r="CK17" s="19">
        <v>8934</v>
      </c>
      <c r="CL17" s="19"/>
      <c r="CM17" s="19">
        <f t="shared" si="89"/>
        <v>8902.888</v>
      </c>
      <c r="CN17" s="19">
        <f t="shared" si="35"/>
        <v>714.0364008</v>
      </c>
      <c r="CO17" s="19">
        <f t="shared" si="36"/>
        <v>9616.9244008</v>
      </c>
      <c r="CP17" s="19">
        <v>123</v>
      </c>
      <c r="CQ17" s="19"/>
      <c r="CR17" s="19">
        <f t="shared" si="90"/>
        <v>10548.128999999999</v>
      </c>
      <c r="CS17" s="19">
        <f t="shared" si="37"/>
        <v>845.9893088999999</v>
      </c>
      <c r="CT17" s="19">
        <f t="shared" si="38"/>
        <v>11394.118308899999</v>
      </c>
      <c r="CU17" s="19">
        <v>145</v>
      </c>
      <c r="CV17" s="19"/>
      <c r="CW17" s="19">
        <f t="shared" si="91"/>
        <v>125834.08399999999</v>
      </c>
      <c r="CX17" s="19">
        <f t="shared" si="39"/>
        <v>10092.2438244</v>
      </c>
      <c r="CY17" s="19">
        <f t="shared" si="40"/>
        <v>135926.32782439998</v>
      </c>
      <c r="CZ17" s="19">
        <v>1732</v>
      </c>
      <c r="DA17" s="19"/>
      <c r="DB17" s="19">
        <f t="shared" si="92"/>
        <v>11402.739</v>
      </c>
      <c r="DC17" s="19">
        <f t="shared" si="41"/>
        <v>914.5314099</v>
      </c>
      <c r="DD17" s="19">
        <f t="shared" si="42"/>
        <v>12317.2704099</v>
      </c>
      <c r="DE17" s="19">
        <v>157</v>
      </c>
      <c r="DF17" s="19"/>
      <c r="DG17" s="19">
        <f t="shared" si="93"/>
        <v>42977.075999999994</v>
      </c>
      <c r="DH17" s="19">
        <f t="shared" si="43"/>
        <v>3446.8811316</v>
      </c>
      <c r="DI17" s="19">
        <f t="shared" si="44"/>
        <v>46423.95713159999</v>
      </c>
      <c r="DJ17" s="19">
        <v>592</v>
      </c>
      <c r="DK17" s="19"/>
      <c r="DL17" s="19">
        <f t="shared" si="94"/>
        <v>100054.28300000001</v>
      </c>
      <c r="DM17" s="19">
        <f t="shared" si="45"/>
        <v>8024.6320203000005</v>
      </c>
      <c r="DN17" s="19">
        <f t="shared" si="46"/>
        <v>108078.91502030002</v>
      </c>
      <c r="DO17" s="19">
        <v>1377</v>
      </c>
      <c r="DP17" s="19"/>
      <c r="DQ17" s="19">
        <f t="shared" si="95"/>
        <v>48608.16199999999</v>
      </c>
      <c r="DR17" s="19">
        <f t="shared" si="47"/>
        <v>3898.5099041999997</v>
      </c>
      <c r="DS17" s="19">
        <f t="shared" si="48"/>
        <v>52506.67190419999</v>
      </c>
      <c r="DT17" s="19">
        <v>669</v>
      </c>
      <c r="DU17" s="19"/>
      <c r="DV17" s="19">
        <f t="shared" si="96"/>
        <v>8369.573999999999</v>
      </c>
      <c r="DW17" s="19">
        <f t="shared" si="49"/>
        <v>671.2631333999999</v>
      </c>
      <c r="DX17" s="19">
        <f t="shared" si="50"/>
        <v>9040.837133399998</v>
      </c>
      <c r="DY17" s="19">
        <v>115</v>
      </c>
      <c r="DZ17" s="19"/>
      <c r="EA17" s="19">
        <f t="shared" si="97"/>
        <v>10789.568000000001</v>
      </c>
      <c r="EB17" s="19">
        <f t="shared" si="51"/>
        <v>865.3533888</v>
      </c>
      <c r="EC17" s="19">
        <f t="shared" si="52"/>
        <v>11654.921388800001</v>
      </c>
      <c r="ED17" s="19">
        <v>149</v>
      </c>
      <c r="EE17" s="19"/>
      <c r="EF17" s="19">
        <f t="shared" si="98"/>
        <v>282722.267</v>
      </c>
      <c r="EG17" s="19">
        <f t="shared" si="53"/>
        <v>22675.1128347</v>
      </c>
      <c r="EH17" s="19">
        <f t="shared" si="54"/>
        <v>305397.37983469997</v>
      </c>
      <c r="EI17" s="19">
        <v>3892</v>
      </c>
      <c r="EJ17" s="19"/>
      <c r="EK17" s="19">
        <f t="shared" si="99"/>
        <v>70949.909</v>
      </c>
      <c r="EL17" s="19">
        <f t="shared" si="55"/>
        <v>5690.380206899999</v>
      </c>
      <c r="EM17" s="19">
        <f t="shared" si="56"/>
        <v>76640.2892069</v>
      </c>
      <c r="EN17" s="19">
        <v>977</v>
      </c>
      <c r="EO17" s="19"/>
      <c r="EP17" s="19">
        <f t="shared" si="100"/>
        <v>103466.185</v>
      </c>
      <c r="EQ17" s="19">
        <f t="shared" si="57"/>
        <v>8298.2760585</v>
      </c>
      <c r="ER17" s="19">
        <f t="shared" si="58"/>
        <v>111764.46105849999</v>
      </c>
      <c r="ES17" s="19">
        <v>1424</v>
      </c>
      <c r="ET17" s="19"/>
      <c r="EU17" s="19">
        <f t="shared" si="101"/>
        <v>31.756000000000004</v>
      </c>
      <c r="EV17" s="19">
        <f t="shared" si="59"/>
        <v>2.5469196000000003</v>
      </c>
      <c r="EW17" s="19">
        <f t="shared" si="60"/>
        <v>34.3029196</v>
      </c>
      <c r="EX17" s="19"/>
      <c r="EY17" s="19"/>
      <c r="EZ17" s="19">
        <f t="shared" si="102"/>
        <v>68098.407</v>
      </c>
      <c r="FA17" s="19">
        <f t="shared" si="61"/>
        <v>5461.6818087</v>
      </c>
      <c r="FB17" s="19">
        <f t="shared" si="62"/>
        <v>73560.0888087</v>
      </c>
      <c r="FC17" s="19">
        <v>937</v>
      </c>
      <c r="FD17" s="19"/>
      <c r="FE17" s="19">
        <f t="shared" si="103"/>
        <v>84765.17</v>
      </c>
      <c r="FF17" s="19">
        <f t="shared" si="63"/>
        <v>6798.402596999999</v>
      </c>
      <c r="FG17" s="19">
        <f t="shared" si="64"/>
        <v>91563.57259699999</v>
      </c>
      <c r="FH17" s="19">
        <v>1167</v>
      </c>
      <c r="FI17" s="19"/>
      <c r="FJ17" s="19">
        <f t="shared" si="104"/>
        <v>99319.692</v>
      </c>
      <c r="FK17" s="19">
        <f t="shared" si="65"/>
        <v>7965.715777199999</v>
      </c>
      <c r="FL17" s="19">
        <f t="shared" si="66"/>
        <v>107285.40777719999</v>
      </c>
      <c r="FM17" s="19">
        <v>1367</v>
      </c>
      <c r="FN17" s="19"/>
      <c r="FO17" s="19">
        <f t="shared" si="105"/>
        <v>316819.338</v>
      </c>
      <c r="FP17" s="19">
        <f t="shared" si="67"/>
        <v>25409.7928458</v>
      </c>
      <c r="FQ17" s="19">
        <f t="shared" si="68"/>
        <v>342229.1308458</v>
      </c>
      <c r="FR17" s="19">
        <v>4361</v>
      </c>
      <c r="FS17" s="19"/>
      <c r="FT17" s="19">
        <f t="shared" si="106"/>
        <v>508624.177</v>
      </c>
      <c r="FU17" s="19">
        <f t="shared" si="69"/>
        <v>40793.0748657</v>
      </c>
      <c r="FV17" s="19">
        <f t="shared" si="70"/>
        <v>549417.2518657</v>
      </c>
      <c r="FW17" s="19">
        <v>7001</v>
      </c>
      <c r="FX17" s="19"/>
      <c r="FY17" s="19">
        <f t="shared" si="107"/>
        <v>1524.2880000000002</v>
      </c>
      <c r="FZ17" s="19">
        <f t="shared" si="71"/>
        <v>122.25214080000002</v>
      </c>
      <c r="GA17" s="19">
        <f t="shared" si="72"/>
        <v>1646.5401408000002</v>
      </c>
      <c r="GB17" s="19">
        <v>21</v>
      </c>
      <c r="GC17" s="19"/>
      <c r="GD17" s="19">
        <f t="shared" si="108"/>
        <v>8417.675</v>
      </c>
      <c r="GE17" s="19">
        <f t="shared" si="73"/>
        <v>675.1209675</v>
      </c>
      <c r="GF17" s="19">
        <f t="shared" si="74"/>
        <v>9092.795967499998</v>
      </c>
      <c r="GG17" s="19">
        <v>116</v>
      </c>
      <c r="GH17" s="19"/>
      <c r="GI17" s="26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</row>
    <row r="18" spans="1:212" ht="12.75">
      <c r="A18" s="3">
        <v>41548</v>
      </c>
      <c r="B18" s="12"/>
      <c r="C18" s="19">
        <f t="shared" si="0"/>
        <v>0</v>
      </c>
      <c r="D18" s="19">
        <f t="shared" si="1"/>
        <v>974075</v>
      </c>
      <c r="E18" s="20">
        <f t="shared" si="2"/>
        <v>974075</v>
      </c>
      <c r="F18" s="20">
        <f t="shared" si="75"/>
        <v>135202</v>
      </c>
      <c r="G18" s="20">
        <f t="shared" si="76"/>
        <v>126309</v>
      </c>
      <c r="I18" s="20"/>
      <c r="J18" s="20">
        <v>398128</v>
      </c>
      <c r="K18" s="20">
        <f t="shared" si="3"/>
        <v>398128</v>
      </c>
      <c r="L18" s="20">
        <v>51986</v>
      </c>
      <c r="M18" s="20">
        <v>82693</v>
      </c>
      <c r="P18" s="20">
        <v>318150</v>
      </c>
      <c r="Q18" s="20">
        <f t="shared" si="4"/>
        <v>318150</v>
      </c>
      <c r="R18" s="20">
        <v>18936</v>
      </c>
      <c r="S18" s="20">
        <v>43616</v>
      </c>
      <c r="U18" s="20"/>
      <c r="V18" s="20">
        <f>257797</f>
        <v>257797</v>
      </c>
      <c r="W18" s="20">
        <f t="shared" si="5"/>
        <v>257797</v>
      </c>
      <c r="X18" s="20">
        <f t="shared" si="6"/>
        <v>64280</v>
      </c>
      <c r="Z18" s="20"/>
      <c r="AA18" s="26">
        <f t="shared" si="7"/>
        <v>45735.533752699994</v>
      </c>
      <c r="AB18" s="20">
        <f t="shared" si="8"/>
        <v>45735.533752699994</v>
      </c>
      <c r="AC18" s="20">
        <v>11402</v>
      </c>
      <c r="AD18" s="12"/>
      <c r="AE18" s="19">
        <f t="shared" si="9"/>
        <v>0</v>
      </c>
      <c r="AF18" s="26">
        <f t="shared" si="10"/>
        <v>212061.4662473</v>
      </c>
      <c r="AG18" s="19">
        <f t="shared" si="11"/>
        <v>212061.4662473</v>
      </c>
      <c r="AH18" s="19">
        <f t="shared" si="12"/>
        <v>52878</v>
      </c>
      <c r="AI18" s="12"/>
      <c r="AJ18" s="19"/>
      <c r="AK18" s="19">
        <f t="shared" si="13"/>
        <v>44.7535592</v>
      </c>
      <c r="AL18" s="19">
        <f t="shared" si="14"/>
        <v>44.7535592</v>
      </c>
      <c r="AM18" s="19">
        <v>15</v>
      </c>
      <c r="AN18" s="12"/>
      <c r="AO18" s="19"/>
      <c r="AP18" s="19">
        <f t="shared" si="15"/>
        <v>5795.9210525</v>
      </c>
      <c r="AQ18" s="19">
        <f t="shared" si="16"/>
        <v>5795.9210525</v>
      </c>
      <c r="AR18" s="19">
        <v>1442</v>
      </c>
      <c r="AS18" s="19"/>
      <c r="AT18" s="19"/>
      <c r="AU18" s="19">
        <f t="shared" si="17"/>
        <v>35823.1359839</v>
      </c>
      <c r="AV18" s="19">
        <f t="shared" si="18"/>
        <v>35823.1359839</v>
      </c>
      <c r="AW18" s="19">
        <v>8932</v>
      </c>
      <c r="AX18" s="19"/>
      <c r="AY18" s="19"/>
      <c r="AZ18" s="19">
        <f t="shared" si="19"/>
        <v>363.1844136</v>
      </c>
      <c r="BA18" s="19">
        <f t="shared" si="20"/>
        <v>363.1844136</v>
      </c>
      <c r="BB18" s="19">
        <v>91</v>
      </c>
      <c r="BC18" s="19"/>
      <c r="BD18" s="19"/>
      <c r="BE18" s="19">
        <f t="shared" si="21"/>
        <v>10119.2283019</v>
      </c>
      <c r="BF18" s="19">
        <f t="shared" si="22"/>
        <v>10119.2283019</v>
      </c>
      <c r="BG18" s="19">
        <v>2523</v>
      </c>
      <c r="BH18" s="19"/>
      <c r="BI18" s="19"/>
      <c r="BJ18" s="19">
        <f t="shared" si="23"/>
        <v>712.6798064999999</v>
      </c>
      <c r="BK18" s="19">
        <f t="shared" si="24"/>
        <v>712.6798064999999</v>
      </c>
      <c r="BL18" s="19">
        <v>178</v>
      </c>
      <c r="BM18" s="19"/>
      <c r="BN18" s="19"/>
      <c r="BO18" s="19">
        <f t="shared" si="25"/>
        <v>16475.032879</v>
      </c>
      <c r="BP18" s="19">
        <f t="shared" si="26"/>
        <v>16475.032879</v>
      </c>
      <c r="BQ18" s="19">
        <v>4108</v>
      </c>
      <c r="BR18" s="19"/>
      <c r="BS18" s="19"/>
      <c r="BT18" s="19">
        <f t="shared" si="27"/>
        <v>566.1737714000001</v>
      </c>
      <c r="BU18" s="19">
        <f t="shared" si="28"/>
        <v>566.1737714000001</v>
      </c>
      <c r="BV18" s="19">
        <v>141</v>
      </c>
      <c r="BW18" s="19"/>
      <c r="BX18" s="19"/>
      <c r="BY18" s="19">
        <f t="shared" si="29"/>
        <v>610.4375163</v>
      </c>
      <c r="BZ18" s="19">
        <f t="shared" si="30"/>
        <v>610.4375163</v>
      </c>
      <c r="CA18" s="19">
        <v>152</v>
      </c>
      <c r="CB18" s="19"/>
      <c r="CC18" s="19"/>
      <c r="CD18" s="19">
        <f t="shared" si="31"/>
        <v>161.25202349999998</v>
      </c>
      <c r="CE18" s="19">
        <f t="shared" si="32"/>
        <v>161.25202349999998</v>
      </c>
      <c r="CF18" s="19">
        <v>40</v>
      </c>
      <c r="CG18" s="19"/>
      <c r="CH18" s="19"/>
      <c r="CI18" s="19">
        <f t="shared" si="33"/>
        <v>35829.5035698</v>
      </c>
      <c r="CJ18" s="19">
        <f t="shared" si="34"/>
        <v>35829.5035698</v>
      </c>
      <c r="CK18" s="19">
        <v>8934</v>
      </c>
      <c r="CL18" s="19"/>
      <c r="CM18" s="19"/>
      <c r="CN18" s="19">
        <f t="shared" si="35"/>
        <v>491.4642008</v>
      </c>
      <c r="CO18" s="19">
        <f t="shared" si="36"/>
        <v>491.4642008</v>
      </c>
      <c r="CP18" s="19">
        <v>123</v>
      </c>
      <c r="CQ18" s="19"/>
      <c r="CR18" s="19"/>
      <c r="CS18" s="19">
        <f t="shared" si="37"/>
        <v>582.2860839</v>
      </c>
      <c r="CT18" s="19">
        <f t="shared" si="38"/>
        <v>582.2860839</v>
      </c>
      <c r="CU18" s="19">
        <v>145</v>
      </c>
      <c r="CV18" s="19"/>
      <c r="CW18" s="19"/>
      <c r="CX18" s="19">
        <f t="shared" si="39"/>
        <v>6946.3917244</v>
      </c>
      <c r="CY18" s="19">
        <f t="shared" si="40"/>
        <v>6946.3917244</v>
      </c>
      <c r="CZ18" s="19">
        <v>1732</v>
      </c>
      <c r="DA18" s="19"/>
      <c r="DB18" s="19"/>
      <c r="DC18" s="19">
        <f t="shared" si="41"/>
        <v>629.4629348999999</v>
      </c>
      <c r="DD18" s="19">
        <f t="shared" si="42"/>
        <v>629.4629348999999</v>
      </c>
      <c r="DE18" s="19">
        <v>157</v>
      </c>
      <c r="DF18" s="19"/>
      <c r="DG18" s="19"/>
      <c r="DH18" s="19">
        <f t="shared" si="43"/>
        <v>2372.4542316</v>
      </c>
      <c r="DI18" s="19">
        <f t="shared" si="44"/>
        <v>2372.4542316</v>
      </c>
      <c r="DJ18" s="19">
        <v>592</v>
      </c>
      <c r="DK18" s="19"/>
      <c r="DL18" s="19"/>
      <c r="DM18" s="19">
        <f t="shared" si="45"/>
        <v>5523.274945300001</v>
      </c>
      <c r="DN18" s="19">
        <f t="shared" si="46"/>
        <v>5523.274945300001</v>
      </c>
      <c r="DO18" s="19">
        <v>1377</v>
      </c>
      <c r="DP18" s="19"/>
      <c r="DQ18" s="19"/>
      <c r="DR18" s="19">
        <f t="shared" si="47"/>
        <v>2683.3058541999994</v>
      </c>
      <c r="DS18" s="19">
        <f t="shared" si="48"/>
        <v>2683.3058541999994</v>
      </c>
      <c r="DT18" s="19">
        <v>669</v>
      </c>
      <c r="DU18" s="19"/>
      <c r="DV18" s="19"/>
      <c r="DW18" s="19">
        <f t="shared" si="49"/>
        <v>462.02378339999996</v>
      </c>
      <c r="DX18" s="19">
        <f t="shared" si="50"/>
        <v>462.02378339999996</v>
      </c>
      <c r="DY18" s="19">
        <v>115</v>
      </c>
      <c r="DZ18" s="19"/>
      <c r="EA18" s="19"/>
      <c r="EB18" s="19">
        <f t="shared" si="51"/>
        <v>595.6141888</v>
      </c>
      <c r="EC18" s="19">
        <f t="shared" si="52"/>
        <v>595.6141888</v>
      </c>
      <c r="ED18" s="19">
        <v>149</v>
      </c>
      <c r="EE18" s="19"/>
      <c r="EF18" s="19"/>
      <c r="EG18" s="19">
        <f t="shared" si="53"/>
        <v>15607.0561597</v>
      </c>
      <c r="EH18" s="19">
        <f t="shared" si="54"/>
        <v>15607.0561597</v>
      </c>
      <c r="EI18" s="19">
        <v>3892</v>
      </c>
      <c r="EJ18" s="19"/>
      <c r="EK18" s="19"/>
      <c r="EL18" s="19">
        <f t="shared" si="55"/>
        <v>3916.6324818999997</v>
      </c>
      <c r="EM18" s="19">
        <f t="shared" si="56"/>
        <v>3916.6324818999997</v>
      </c>
      <c r="EN18" s="19">
        <v>977</v>
      </c>
      <c r="EO18" s="19"/>
      <c r="EP18" s="19"/>
      <c r="EQ18" s="19">
        <f t="shared" si="57"/>
        <v>5711.6214335</v>
      </c>
      <c r="ER18" s="19">
        <f t="shared" si="58"/>
        <v>5711.6214335</v>
      </c>
      <c r="ES18" s="19">
        <v>1424</v>
      </c>
      <c r="ET18" s="19"/>
      <c r="EU18" s="19"/>
      <c r="EV18" s="19">
        <f t="shared" si="59"/>
        <v>1.7530196</v>
      </c>
      <c r="EW18" s="19">
        <f t="shared" si="60"/>
        <v>1.7530196</v>
      </c>
      <c r="EX18" s="19"/>
      <c r="EY18" s="19"/>
      <c r="EZ18" s="19"/>
      <c r="FA18" s="19">
        <f t="shared" si="61"/>
        <v>3759.2216337000004</v>
      </c>
      <c r="FB18" s="19">
        <f t="shared" si="62"/>
        <v>3759.2216337000004</v>
      </c>
      <c r="FC18" s="19">
        <v>937</v>
      </c>
      <c r="FD18" s="19"/>
      <c r="FE18" s="19"/>
      <c r="FF18" s="19">
        <f t="shared" si="63"/>
        <v>4679.273347</v>
      </c>
      <c r="FG18" s="19">
        <f t="shared" si="64"/>
        <v>4679.273347</v>
      </c>
      <c r="FH18" s="19">
        <v>1167</v>
      </c>
      <c r="FI18" s="19"/>
      <c r="FJ18" s="19"/>
      <c r="FK18" s="19">
        <f t="shared" si="65"/>
        <v>5482.723477199999</v>
      </c>
      <c r="FL18" s="19">
        <f t="shared" si="66"/>
        <v>5482.723477199999</v>
      </c>
      <c r="FM18" s="19">
        <v>1367</v>
      </c>
      <c r="FN18" s="19"/>
      <c r="FO18" s="19"/>
      <c r="FP18" s="19">
        <f t="shared" si="67"/>
        <v>17489.3093958</v>
      </c>
      <c r="FQ18" s="19">
        <f t="shared" si="68"/>
        <v>17489.3093958</v>
      </c>
      <c r="FR18" s="19">
        <v>4361</v>
      </c>
      <c r="FS18" s="19"/>
      <c r="FT18" s="19"/>
      <c r="FU18" s="19">
        <f t="shared" si="69"/>
        <v>28077.470440700003</v>
      </c>
      <c r="FV18" s="19">
        <f t="shared" si="70"/>
        <v>28077.470440700003</v>
      </c>
      <c r="FW18" s="19">
        <v>7001</v>
      </c>
      <c r="FX18" s="19"/>
      <c r="FY18" s="19"/>
      <c r="FZ18" s="19">
        <f t="shared" si="71"/>
        <v>84.1449408</v>
      </c>
      <c r="GA18" s="19">
        <f t="shared" si="72"/>
        <v>84.1449408</v>
      </c>
      <c r="GB18" s="19">
        <v>21</v>
      </c>
      <c r="GC18" s="19"/>
      <c r="GD18" s="19"/>
      <c r="GE18" s="19">
        <f t="shared" si="73"/>
        <v>464.67909249999997</v>
      </c>
      <c r="GF18" s="19">
        <f t="shared" si="74"/>
        <v>464.67909249999997</v>
      </c>
      <c r="GG18" s="19">
        <v>116</v>
      </c>
      <c r="GH18" s="19"/>
      <c r="GI18" s="26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</row>
    <row r="19" spans="1:212" ht="12.75">
      <c r="A19" s="3">
        <v>41730</v>
      </c>
      <c r="C19" s="19">
        <f t="shared" si="0"/>
        <v>8700000</v>
      </c>
      <c r="D19" s="19">
        <f t="shared" si="1"/>
        <v>974075</v>
      </c>
      <c r="E19" s="20">
        <f t="shared" si="2"/>
        <v>9674075</v>
      </c>
      <c r="F19" s="20">
        <f t="shared" si="75"/>
        <v>135202</v>
      </c>
      <c r="G19" s="20">
        <f t="shared" si="76"/>
        <v>126309</v>
      </c>
      <c r="I19" s="20">
        <v>3725000</v>
      </c>
      <c r="J19" s="20">
        <v>398128</v>
      </c>
      <c r="K19" s="20">
        <f t="shared" si="3"/>
        <v>4123128</v>
      </c>
      <c r="L19" s="20">
        <v>51986</v>
      </c>
      <c r="M19" s="20">
        <v>82693</v>
      </c>
      <c r="O19" s="20">
        <v>70000</v>
      </c>
      <c r="P19" s="20">
        <v>318150</v>
      </c>
      <c r="Q19" s="20">
        <f t="shared" si="4"/>
        <v>388150</v>
      </c>
      <c r="R19" s="20">
        <v>18936</v>
      </c>
      <c r="S19" s="20">
        <v>43616</v>
      </c>
      <c r="U19" s="20">
        <f>4905000</f>
        <v>4905000</v>
      </c>
      <c r="V19" s="20">
        <f>257797</f>
        <v>257797</v>
      </c>
      <c r="W19" s="20">
        <f t="shared" si="5"/>
        <v>5162797</v>
      </c>
      <c r="X19" s="20">
        <f t="shared" si="6"/>
        <v>64280</v>
      </c>
      <c r="Z19" s="20">
        <f t="shared" si="77"/>
        <v>870191.6355</v>
      </c>
      <c r="AA19" s="26">
        <f t="shared" si="7"/>
        <v>45735.533752699994</v>
      </c>
      <c r="AB19" s="20">
        <f t="shared" si="8"/>
        <v>915927.1692526999</v>
      </c>
      <c r="AC19" s="20">
        <v>11402</v>
      </c>
      <c r="AE19" s="19">
        <f t="shared" si="9"/>
        <v>4034808.3645</v>
      </c>
      <c r="AF19" s="26">
        <f t="shared" si="10"/>
        <v>212061.4662473</v>
      </c>
      <c r="AG19" s="19">
        <f t="shared" si="11"/>
        <v>4246869.8307473</v>
      </c>
      <c r="AH19" s="19">
        <f t="shared" si="12"/>
        <v>52878</v>
      </c>
      <c r="AJ19" s="19">
        <f t="shared" si="78"/>
        <v>851.508</v>
      </c>
      <c r="AK19" s="19">
        <f t="shared" si="13"/>
        <v>44.7535592</v>
      </c>
      <c r="AL19" s="19">
        <f t="shared" si="14"/>
        <v>896.2615592000001</v>
      </c>
      <c r="AM19" s="19">
        <v>15</v>
      </c>
      <c r="AO19" s="19">
        <f t="shared" si="79"/>
        <v>110276.6625</v>
      </c>
      <c r="AP19" s="19">
        <f t="shared" si="15"/>
        <v>5795.9210525</v>
      </c>
      <c r="AQ19" s="19">
        <f t="shared" si="16"/>
        <v>116072.5835525</v>
      </c>
      <c r="AR19" s="19">
        <v>1442</v>
      </c>
      <c r="AS19" s="19"/>
      <c r="AT19" s="19">
        <f t="shared" si="80"/>
        <v>681592.4235</v>
      </c>
      <c r="AU19" s="19">
        <f t="shared" si="17"/>
        <v>35823.1359839</v>
      </c>
      <c r="AV19" s="19">
        <f t="shared" si="18"/>
        <v>717415.5594839001</v>
      </c>
      <c r="AW19" s="19">
        <v>8932</v>
      </c>
      <c r="AX19" s="19"/>
      <c r="AY19" s="19">
        <f t="shared" si="81"/>
        <v>6910.164000000001</v>
      </c>
      <c r="AZ19" s="19">
        <f t="shared" si="19"/>
        <v>363.1844136</v>
      </c>
      <c r="BA19" s="19">
        <f t="shared" si="20"/>
        <v>7273.348413600001</v>
      </c>
      <c r="BB19" s="19">
        <v>91</v>
      </c>
      <c r="BC19" s="19"/>
      <c r="BD19" s="19">
        <f t="shared" si="82"/>
        <v>192534.49349999998</v>
      </c>
      <c r="BE19" s="19">
        <f t="shared" si="21"/>
        <v>10119.2283019</v>
      </c>
      <c r="BF19" s="19">
        <f t="shared" si="22"/>
        <v>202653.72180189998</v>
      </c>
      <c r="BG19" s="19">
        <v>2523</v>
      </c>
      <c r="BH19" s="19"/>
      <c r="BI19" s="19">
        <f t="shared" si="83"/>
        <v>13559.872499999998</v>
      </c>
      <c r="BJ19" s="19">
        <f t="shared" si="23"/>
        <v>712.6798064999999</v>
      </c>
      <c r="BK19" s="19">
        <f t="shared" si="24"/>
        <v>14272.552306499998</v>
      </c>
      <c r="BL19" s="19">
        <v>178</v>
      </c>
      <c r="BM19" s="19"/>
      <c r="BN19" s="19">
        <f t="shared" si="84"/>
        <v>313463.835</v>
      </c>
      <c r="BO19" s="19">
        <f t="shared" si="25"/>
        <v>16475.032879</v>
      </c>
      <c r="BP19" s="19">
        <f t="shared" si="26"/>
        <v>329938.867879</v>
      </c>
      <c r="BQ19" s="19">
        <v>4108</v>
      </c>
      <c r="BR19" s="19"/>
      <c r="BS19" s="19">
        <f t="shared" si="85"/>
        <v>10772.361</v>
      </c>
      <c r="BT19" s="19">
        <f t="shared" si="27"/>
        <v>566.1737714000001</v>
      </c>
      <c r="BU19" s="19">
        <f t="shared" si="28"/>
        <v>11338.534771400002</v>
      </c>
      <c r="BV19" s="19">
        <v>141</v>
      </c>
      <c r="BW19" s="19"/>
      <c r="BX19" s="19">
        <f t="shared" si="86"/>
        <v>11614.5495</v>
      </c>
      <c r="BY19" s="19">
        <f t="shared" si="29"/>
        <v>610.4375163</v>
      </c>
      <c r="BZ19" s="19">
        <f t="shared" si="30"/>
        <v>12224.9870163</v>
      </c>
      <c r="CA19" s="19">
        <v>152</v>
      </c>
      <c r="CB19" s="19"/>
      <c r="CC19" s="19">
        <f t="shared" si="87"/>
        <v>3068.0775</v>
      </c>
      <c r="CD19" s="19">
        <f t="shared" si="31"/>
        <v>161.25202349999998</v>
      </c>
      <c r="CE19" s="19">
        <f t="shared" si="32"/>
        <v>3229.3295235</v>
      </c>
      <c r="CF19" s="19">
        <v>40</v>
      </c>
      <c r="CG19" s="19"/>
      <c r="CH19" s="19">
        <f t="shared" si="88"/>
        <v>681713.577</v>
      </c>
      <c r="CI19" s="19">
        <f t="shared" si="33"/>
        <v>35829.5035698</v>
      </c>
      <c r="CJ19" s="19">
        <f t="shared" si="34"/>
        <v>717543.0805698</v>
      </c>
      <c r="CK19" s="19">
        <v>8934</v>
      </c>
      <c r="CL19" s="19"/>
      <c r="CM19" s="19">
        <f t="shared" si="89"/>
        <v>9350.892</v>
      </c>
      <c r="CN19" s="19">
        <f t="shared" si="35"/>
        <v>491.4642008</v>
      </c>
      <c r="CO19" s="19">
        <f t="shared" si="36"/>
        <v>9842.356200799999</v>
      </c>
      <c r="CP19" s="19">
        <v>123</v>
      </c>
      <c r="CQ19" s="19"/>
      <c r="CR19" s="19">
        <f t="shared" si="90"/>
        <v>11078.923499999999</v>
      </c>
      <c r="CS19" s="19">
        <f t="shared" si="37"/>
        <v>582.2860839</v>
      </c>
      <c r="CT19" s="19">
        <f t="shared" si="38"/>
        <v>11661.2095839</v>
      </c>
      <c r="CU19" s="19">
        <v>145</v>
      </c>
      <c r="CV19" s="19"/>
      <c r="CW19" s="19">
        <f t="shared" si="91"/>
        <v>132166.206</v>
      </c>
      <c r="CX19" s="19">
        <f t="shared" si="39"/>
        <v>6946.3917244</v>
      </c>
      <c r="CY19" s="19">
        <f t="shared" si="40"/>
        <v>139112.5977244</v>
      </c>
      <c r="CZ19" s="19">
        <v>1732</v>
      </c>
      <c r="DA19" s="19"/>
      <c r="DB19" s="19">
        <f t="shared" si="92"/>
        <v>11976.5385</v>
      </c>
      <c r="DC19" s="19">
        <f t="shared" si="41"/>
        <v>629.4629348999999</v>
      </c>
      <c r="DD19" s="19">
        <f t="shared" si="42"/>
        <v>12606.001434900001</v>
      </c>
      <c r="DE19" s="19">
        <v>157</v>
      </c>
      <c r="DF19" s="19"/>
      <c r="DG19" s="19">
        <f t="shared" si="93"/>
        <v>45139.734000000004</v>
      </c>
      <c r="DH19" s="19">
        <f t="shared" si="43"/>
        <v>2372.4542316</v>
      </c>
      <c r="DI19" s="19">
        <f t="shared" si="44"/>
        <v>47512.188231600005</v>
      </c>
      <c r="DJ19" s="19">
        <v>592</v>
      </c>
      <c r="DK19" s="19"/>
      <c r="DL19" s="19">
        <f t="shared" si="94"/>
        <v>105089.13449999999</v>
      </c>
      <c r="DM19" s="19">
        <f t="shared" si="45"/>
        <v>5523.274945300001</v>
      </c>
      <c r="DN19" s="19">
        <f t="shared" si="46"/>
        <v>110612.40944529999</v>
      </c>
      <c r="DO19" s="19">
        <v>1377</v>
      </c>
      <c r="DP19" s="19"/>
      <c r="DQ19" s="19">
        <f t="shared" si="95"/>
        <v>51054.183</v>
      </c>
      <c r="DR19" s="19">
        <f t="shared" si="47"/>
        <v>2683.3058541999994</v>
      </c>
      <c r="DS19" s="19">
        <f t="shared" si="48"/>
        <v>53737.4888542</v>
      </c>
      <c r="DT19" s="19">
        <v>669</v>
      </c>
      <c r="DU19" s="19"/>
      <c r="DV19" s="19">
        <f t="shared" si="96"/>
        <v>8790.741</v>
      </c>
      <c r="DW19" s="19">
        <f t="shared" si="49"/>
        <v>462.02378339999996</v>
      </c>
      <c r="DX19" s="19">
        <f t="shared" si="50"/>
        <v>9252.7647834</v>
      </c>
      <c r="DY19" s="19">
        <v>115</v>
      </c>
      <c r="DZ19" s="19"/>
      <c r="EA19" s="19">
        <f t="shared" si="97"/>
        <v>11332.511999999999</v>
      </c>
      <c r="EB19" s="19">
        <f t="shared" si="51"/>
        <v>595.6141888</v>
      </c>
      <c r="EC19" s="19">
        <f t="shared" si="52"/>
        <v>11928.126188799999</v>
      </c>
      <c r="ED19" s="19">
        <v>149</v>
      </c>
      <c r="EE19" s="19"/>
      <c r="EF19" s="19">
        <f t="shared" si="98"/>
        <v>296949.1905</v>
      </c>
      <c r="EG19" s="19">
        <f t="shared" si="53"/>
        <v>15607.0561597</v>
      </c>
      <c r="EH19" s="19">
        <f t="shared" si="54"/>
        <v>312556.2466597</v>
      </c>
      <c r="EI19" s="19">
        <v>3892</v>
      </c>
      <c r="EJ19" s="19"/>
      <c r="EK19" s="19">
        <f t="shared" si="99"/>
        <v>74520.1935</v>
      </c>
      <c r="EL19" s="19">
        <f t="shared" si="55"/>
        <v>3916.6324818999997</v>
      </c>
      <c r="EM19" s="19">
        <f t="shared" si="56"/>
        <v>78436.8259819</v>
      </c>
      <c r="EN19" s="19">
        <v>977</v>
      </c>
      <c r="EO19" s="19"/>
      <c r="EP19" s="19">
        <f t="shared" si="100"/>
        <v>108672.7275</v>
      </c>
      <c r="EQ19" s="19">
        <f t="shared" si="57"/>
        <v>5711.6214335</v>
      </c>
      <c r="ER19" s="19">
        <f t="shared" si="58"/>
        <v>114384.34893349999</v>
      </c>
      <c r="ES19" s="19">
        <v>1424</v>
      </c>
      <c r="ET19" s="19"/>
      <c r="EU19" s="19">
        <f t="shared" si="101"/>
        <v>33.354</v>
      </c>
      <c r="EV19" s="19">
        <f t="shared" si="59"/>
        <v>1.7530196</v>
      </c>
      <c r="EW19" s="19">
        <f t="shared" si="60"/>
        <v>35.1070196</v>
      </c>
      <c r="EX19" s="19"/>
      <c r="EY19" s="19"/>
      <c r="EZ19" s="19">
        <f t="shared" si="102"/>
        <v>71525.20049999999</v>
      </c>
      <c r="FA19" s="19">
        <f t="shared" si="61"/>
        <v>3759.2216337000004</v>
      </c>
      <c r="FB19" s="19">
        <f t="shared" si="62"/>
        <v>75284.42213369999</v>
      </c>
      <c r="FC19" s="19">
        <v>937</v>
      </c>
      <c r="FD19" s="19"/>
      <c r="FE19" s="19">
        <f t="shared" si="103"/>
        <v>89030.655</v>
      </c>
      <c r="FF19" s="19">
        <f t="shared" si="63"/>
        <v>4679.273347</v>
      </c>
      <c r="FG19" s="19">
        <f t="shared" si="64"/>
        <v>93709.928347</v>
      </c>
      <c r="FH19" s="19">
        <v>1167</v>
      </c>
      <c r="FI19" s="19"/>
      <c r="FJ19" s="19">
        <f t="shared" si="104"/>
        <v>104317.57800000001</v>
      </c>
      <c r="FK19" s="19">
        <f t="shared" si="65"/>
        <v>5482.723477199999</v>
      </c>
      <c r="FL19" s="19">
        <f t="shared" si="66"/>
        <v>109800.3014772</v>
      </c>
      <c r="FM19" s="19">
        <v>1367</v>
      </c>
      <c r="FN19" s="19"/>
      <c r="FO19" s="19">
        <f t="shared" si="105"/>
        <v>332762.067</v>
      </c>
      <c r="FP19" s="19">
        <f t="shared" si="67"/>
        <v>17489.3093958</v>
      </c>
      <c r="FQ19" s="19">
        <f t="shared" si="68"/>
        <v>350251.3763958</v>
      </c>
      <c r="FR19" s="19">
        <v>4361</v>
      </c>
      <c r="FS19" s="19"/>
      <c r="FT19" s="19">
        <f t="shared" si="106"/>
        <v>534218.7555000001</v>
      </c>
      <c r="FU19" s="19">
        <f t="shared" si="69"/>
        <v>28077.470440700003</v>
      </c>
      <c r="FV19" s="19">
        <f t="shared" si="70"/>
        <v>562296.2259407</v>
      </c>
      <c r="FW19" s="19">
        <v>7001</v>
      </c>
      <c r="FX19" s="19"/>
      <c r="FY19" s="19">
        <f t="shared" si="107"/>
        <v>1600.9920000000002</v>
      </c>
      <c r="FZ19" s="19">
        <f t="shared" si="71"/>
        <v>84.1449408</v>
      </c>
      <c r="GA19" s="19">
        <f t="shared" si="72"/>
        <v>1685.1369408000003</v>
      </c>
      <c r="GB19" s="19">
        <v>21</v>
      </c>
      <c r="GC19" s="19"/>
      <c r="GD19" s="19">
        <f t="shared" si="108"/>
        <v>8841.2625</v>
      </c>
      <c r="GE19" s="19">
        <f t="shared" si="73"/>
        <v>464.67909249999997</v>
      </c>
      <c r="GF19" s="19">
        <f t="shared" si="74"/>
        <v>9305.941592500001</v>
      </c>
      <c r="GG19" s="19">
        <v>116</v>
      </c>
      <c r="GH19" s="19"/>
      <c r="GI19" s="26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</row>
    <row r="20" spans="1:212" ht="12.75">
      <c r="A20" s="3">
        <v>41913</v>
      </c>
      <c r="C20" s="19">
        <f t="shared" si="0"/>
        <v>0</v>
      </c>
      <c r="D20" s="19">
        <f t="shared" si="1"/>
        <v>794637</v>
      </c>
      <c r="E20" s="20">
        <f t="shared" si="2"/>
        <v>794637</v>
      </c>
      <c r="F20" s="20">
        <f t="shared" si="75"/>
        <v>135202</v>
      </c>
      <c r="G20" s="20">
        <f t="shared" si="76"/>
        <v>126309</v>
      </c>
      <c r="I20" s="20"/>
      <c r="J20" s="20">
        <v>321300</v>
      </c>
      <c r="K20" s="20">
        <f t="shared" si="3"/>
        <v>321300</v>
      </c>
      <c r="L20" s="20">
        <v>51986</v>
      </c>
      <c r="M20" s="20">
        <v>82693</v>
      </c>
      <c r="P20" s="20">
        <v>316706</v>
      </c>
      <c r="Q20" s="20">
        <f t="shared" si="4"/>
        <v>316706</v>
      </c>
      <c r="R20" s="20">
        <v>18936</v>
      </c>
      <c r="S20" s="20">
        <v>43616</v>
      </c>
      <c r="U20" s="20"/>
      <c r="V20" s="19">
        <v>156631</v>
      </c>
      <c r="W20" s="20">
        <f t="shared" si="5"/>
        <v>156631</v>
      </c>
      <c r="X20" s="20">
        <f t="shared" si="6"/>
        <v>64280</v>
      </c>
      <c r="Z20" s="20"/>
      <c r="AA20" s="26">
        <f t="shared" si="7"/>
        <v>27787.7647421</v>
      </c>
      <c r="AB20" s="20">
        <f t="shared" si="8"/>
        <v>27787.7647421</v>
      </c>
      <c r="AC20" s="20">
        <v>11402</v>
      </c>
      <c r="AE20" s="19">
        <f t="shared" si="9"/>
        <v>0</v>
      </c>
      <c r="AF20" s="26">
        <f t="shared" si="10"/>
        <v>128843.2352579</v>
      </c>
      <c r="AG20" s="19">
        <f t="shared" si="11"/>
        <v>128843.2352579</v>
      </c>
      <c r="AH20" s="19">
        <f t="shared" si="12"/>
        <v>52878</v>
      </c>
      <c r="AJ20" s="19"/>
      <c r="AK20" s="19">
        <f t="shared" si="13"/>
        <v>27.1911416</v>
      </c>
      <c r="AL20" s="19">
        <f t="shared" si="14"/>
        <v>27.1911416</v>
      </c>
      <c r="AM20" s="19">
        <v>15</v>
      </c>
      <c r="AO20" s="19"/>
      <c r="AP20" s="19">
        <f t="shared" si="15"/>
        <v>3521.4564575000004</v>
      </c>
      <c r="AQ20" s="19">
        <f t="shared" si="16"/>
        <v>3521.4564575000004</v>
      </c>
      <c r="AR20" s="19">
        <v>1442</v>
      </c>
      <c r="AS20" s="19"/>
      <c r="AT20" s="19"/>
      <c r="AU20" s="19">
        <f t="shared" si="17"/>
        <v>21765.240139700003</v>
      </c>
      <c r="AV20" s="19">
        <f t="shared" si="18"/>
        <v>21765.240139700003</v>
      </c>
      <c r="AW20" s="19">
        <v>8932</v>
      </c>
      <c r="AX20" s="19"/>
      <c r="AY20" s="19"/>
      <c r="AZ20" s="19">
        <f t="shared" si="19"/>
        <v>220.6617528</v>
      </c>
      <c r="BA20" s="19">
        <f t="shared" si="20"/>
        <v>220.6617528</v>
      </c>
      <c r="BB20" s="19">
        <v>91</v>
      </c>
      <c r="BC20" s="19"/>
      <c r="BD20" s="19"/>
      <c r="BE20" s="19">
        <f t="shared" si="21"/>
        <v>6148.1896537</v>
      </c>
      <c r="BF20" s="19">
        <f t="shared" si="22"/>
        <v>6148.1896537</v>
      </c>
      <c r="BG20" s="19">
        <v>2523</v>
      </c>
      <c r="BH20" s="19"/>
      <c r="BI20" s="19"/>
      <c r="BJ20" s="19">
        <f t="shared" si="23"/>
        <v>433.0063995</v>
      </c>
      <c r="BK20" s="19">
        <f t="shared" si="24"/>
        <v>433.0063995</v>
      </c>
      <c r="BL20" s="19">
        <v>178</v>
      </c>
      <c r="BM20" s="19"/>
      <c r="BN20" s="19"/>
      <c r="BO20" s="19">
        <f t="shared" si="25"/>
        <v>10009.817317000001</v>
      </c>
      <c r="BP20" s="19">
        <f t="shared" si="26"/>
        <v>10009.817317000001</v>
      </c>
      <c r="BQ20" s="19">
        <v>4108</v>
      </c>
      <c r="BR20" s="19"/>
      <c r="BS20" s="19"/>
      <c r="BT20" s="19">
        <f t="shared" si="27"/>
        <v>343.99300220000003</v>
      </c>
      <c r="BU20" s="19">
        <f t="shared" si="28"/>
        <v>343.99300220000003</v>
      </c>
      <c r="BV20" s="19">
        <v>141</v>
      </c>
      <c r="BW20" s="19"/>
      <c r="BX20" s="19"/>
      <c r="BY20" s="19">
        <f t="shared" si="29"/>
        <v>370.8865449</v>
      </c>
      <c r="BZ20" s="19">
        <f t="shared" si="30"/>
        <v>370.8865449</v>
      </c>
      <c r="CA20" s="19">
        <v>152</v>
      </c>
      <c r="CB20" s="19"/>
      <c r="CC20" s="19"/>
      <c r="CD20" s="19">
        <f t="shared" si="31"/>
        <v>97.97269049999998</v>
      </c>
      <c r="CE20" s="19">
        <f t="shared" si="32"/>
        <v>97.97269049999998</v>
      </c>
      <c r="CF20" s="19">
        <v>40</v>
      </c>
      <c r="CG20" s="19"/>
      <c r="CH20" s="19"/>
      <c r="CI20" s="19">
        <f t="shared" si="33"/>
        <v>21769.1089254</v>
      </c>
      <c r="CJ20" s="19">
        <f t="shared" si="34"/>
        <v>21769.1089254</v>
      </c>
      <c r="CK20" s="19">
        <v>8934</v>
      </c>
      <c r="CL20" s="19"/>
      <c r="CM20" s="19"/>
      <c r="CN20" s="19">
        <f t="shared" si="35"/>
        <v>298.60133840000003</v>
      </c>
      <c r="CO20" s="19">
        <f t="shared" si="36"/>
        <v>298.60133840000003</v>
      </c>
      <c r="CP20" s="19">
        <v>123</v>
      </c>
      <c r="CQ20" s="19"/>
      <c r="CR20" s="19"/>
      <c r="CS20" s="19">
        <f t="shared" si="37"/>
        <v>353.78243969999994</v>
      </c>
      <c r="CT20" s="19">
        <f t="shared" si="38"/>
        <v>353.78243969999994</v>
      </c>
      <c r="CU20" s="19">
        <v>145</v>
      </c>
      <c r="CV20" s="19"/>
      <c r="CW20" s="19"/>
      <c r="CX20" s="19">
        <f t="shared" si="39"/>
        <v>4220.453621199999</v>
      </c>
      <c r="CY20" s="19">
        <f t="shared" si="40"/>
        <v>4220.453621199999</v>
      </c>
      <c r="CZ20" s="19">
        <v>1732</v>
      </c>
      <c r="DA20" s="19"/>
      <c r="DB20" s="19"/>
      <c r="DC20" s="19">
        <f t="shared" si="41"/>
        <v>382.44591269999995</v>
      </c>
      <c r="DD20" s="19">
        <f t="shared" si="42"/>
        <v>382.44591269999995</v>
      </c>
      <c r="DE20" s="19">
        <v>157</v>
      </c>
      <c r="DF20" s="19"/>
      <c r="DG20" s="19"/>
      <c r="DH20" s="19">
        <f t="shared" si="43"/>
        <v>1441.4437667999998</v>
      </c>
      <c r="DI20" s="19">
        <f t="shared" si="44"/>
        <v>1441.4437667999998</v>
      </c>
      <c r="DJ20" s="19">
        <v>592</v>
      </c>
      <c r="DK20" s="19"/>
      <c r="DL20" s="19"/>
      <c r="DM20" s="19">
        <f t="shared" si="45"/>
        <v>3355.8035119</v>
      </c>
      <c r="DN20" s="19">
        <f t="shared" si="46"/>
        <v>3355.8035119</v>
      </c>
      <c r="DO20" s="19">
        <v>1377</v>
      </c>
      <c r="DP20" s="19"/>
      <c r="DQ20" s="19"/>
      <c r="DR20" s="19">
        <f t="shared" si="47"/>
        <v>1630.3094265999998</v>
      </c>
      <c r="DS20" s="19">
        <f t="shared" si="48"/>
        <v>1630.3094265999998</v>
      </c>
      <c r="DT20" s="19">
        <v>669</v>
      </c>
      <c r="DU20" s="19"/>
      <c r="DV20" s="19"/>
      <c r="DW20" s="19">
        <f t="shared" si="49"/>
        <v>280.71407819999996</v>
      </c>
      <c r="DX20" s="19">
        <f t="shared" si="50"/>
        <v>280.71407819999996</v>
      </c>
      <c r="DY20" s="19">
        <v>115</v>
      </c>
      <c r="DZ20" s="19"/>
      <c r="EA20" s="19"/>
      <c r="EB20" s="19">
        <f t="shared" si="51"/>
        <v>361.8802624</v>
      </c>
      <c r="EC20" s="19">
        <f t="shared" si="52"/>
        <v>361.8802624</v>
      </c>
      <c r="ED20" s="19">
        <v>149</v>
      </c>
      <c r="EE20" s="19"/>
      <c r="EF20" s="19"/>
      <c r="EG20" s="19">
        <f t="shared" si="53"/>
        <v>9482.456403099999</v>
      </c>
      <c r="EH20" s="19">
        <f t="shared" si="54"/>
        <v>9482.456403099999</v>
      </c>
      <c r="EI20" s="19">
        <v>3892</v>
      </c>
      <c r="EJ20" s="19"/>
      <c r="EK20" s="19"/>
      <c r="EL20" s="19">
        <f t="shared" si="55"/>
        <v>2379.6477937</v>
      </c>
      <c r="EM20" s="19">
        <f t="shared" si="56"/>
        <v>2379.6477937</v>
      </c>
      <c r="EN20" s="19">
        <v>977</v>
      </c>
      <c r="EO20" s="19"/>
      <c r="EP20" s="19"/>
      <c r="EQ20" s="19">
        <f t="shared" si="57"/>
        <v>3470.2381205</v>
      </c>
      <c r="ER20" s="19">
        <f t="shared" si="58"/>
        <v>3470.2381205</v>
      </c>
      <c r="ES20" s="19">
        <v>1424</v>
      </c>
      <c r="ET20" s="19"/>
      <c r="EU20" s="19"/>
      <c r="EV20" s="19">
        <f t="shared" si="59"/>
        <v>1.0650908000000001</v>
      </c>
      <c r="EW20" s="19">
        <f t="shared" si="60"/>
        <v>1.0650908000000001</v>
      </c>
      <c r="EX20" s="19"/>
      <c r="EY20" s="19"/>
      <c r="EZ20" s="19"/>
      <c r="FA20" s="19">
        <f t="shared" si="61"/>
        <v>2284.0089051</v>
      </c>
      <c r="FB20" s="19">
        <f t="shared" si="62"/>
        <v>2284.0089051</v>
      </c>
      <c r="FC20" s="19">
        <v>937</v>
      </c>
      <c r="FD20" s="19"/>
      <c r="FE20" s="19"/>
      <c r="FF20" s="19">
        <f t="shared" si="63"/>
        <v>2843.0092809999996</v>
      </c>
      <c r="FG20" s="19">
        <f t="shared" si="64"/>
        <v>2843.0092809999996</v>
      </c>
      <c r="FH20" s="19">
        <v>1167</v>
      </c>
      <c r="FI20" s="19"/>
      <c r="FJ20" s="19"/>
      <c r="FK20" s="19">
        <f t="shared" si="65"/>
        <v>3331.1654556</v>
      </c>
      <c r="FL20" s="19">
        <f t="shared" si="66"/>
        <v>3331.1654556</v>
      </c>
      <c r="FM20" s="19">
        <v>1367</v>
      </c>
      <c r="FN20" s="19"/>
      <c r="FO20" s="19"/>
      <c r="FP20" s="19">
        <f t="shared" si="67"/>
        <v>10626.0663234</v>
      </c>
      <c r="FQ20" s="19">
        <f t="shared" si="68"/>
        <v>10626.0663234</v>
      </c>
      <c r="FR20" s="19">
        <v>4361</v>
      </c>
      <c r="FS20" s="19"/>
      <c r="FT20" s="19"/>
      <c r="FU20" s="19">
        <f t="shared" si="69"/>
        <v>17059.1677661</v>
      </c>
      <c r="FV20" s="19">
        <f t="shared" si="70"/>
        <v>17059.1677661</v>
      </c>
      <c r="FW20" s="19">
        <v>7001</v>
      </c>
      <c r="FX20" s="19"/>
      <c r="FY20" s="19"/>
      <c r="FZ20" s="19">
        <f t="shared" si="71"/>
        <v>51.1243584</v>
      </c>
      <c r="GA20" s="19">
        <f t="shared" si="72"/>
        <v>51.1243584</v>
      </c>
      <c r="GB20" s="19">
        <v>21</v>
      </c>
      <c r="GC20" s="19"/>
      <c r="GD20" s="19"/>
      <c r="GE20" s="19">
        <f t="shared" si="73"/>
        <v>282.3273775</v>
      </c>
      <c r="GF20" s="19">
        <f t="shared" si="74"/>
        <v>282.3273775</v>
      </c>
      <c r="GG20" s="19">
        <v>116</v>
      </c>
      <c r="GH20" s="19"/>
      <c r="GI20" s="26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</row>
    <row r="21" spans="1:212" ht="12.75">
      <c r="A21" s="3">
        <v>42095</v>
      </c>
      <c r="C21" s="19">
        <f t="shared" si="0"/>
        <v>3955000</v>
      </c>
      <c r="D21" s="19">
        <f t="shared" si="1"/>
        <v>794638</v>
      </c>
      <c r="E21" s="20">
        <f t="shared" si="2"/>
        <v>4749638</v>
      </c>
      <c r="F21" s="20">
        <f t="shared" si="75"/>
        <v>135201</v>
      </c>
      <c r="G21" s="20">
        <f t="shared" si="76"/>
        <v>126309</v>
      </c>
      <c r="I21" s="20">
        <v>3875000</v>
      </c>
      <c r="J21" s="20">
        <v>321300</v>
      </c>
      <c r="K21" s="20">
        <f t="shared" si="3"/>
        <v>4196300</v>
      </c>
      <c r="L21" s="20">
        <v>51986</v>
      </c>
      <c r="M21" s="20">
        <v>82693</v>
      </c>
      <c r="O21" s="20">
        <v>80000</v>
      </c>
      <c r="P21" s="20">
        <v>316706</v>
      </c>
      <c r="Q21" s="20">
        <f t="shared" si="4"/>
        <v>396706</v>
      </c>
      <c r="R21" s="20">
        <v>18936</v>
      </c>
      <c r="S21" s="20">
        <v>43616</v>
      </c>
      <c r="U21" s="20"/>
      <c r="V21" s="19">
        <v>156632</v>
      </c>
      <c r="W21" s="20">
        <f t="shared" si="5"/>
        <v>156632</v>
      </c>
      <c r="X21" s="20">
        <f t="shared" si="6"/>
        <v>64279</v>
      </c>
      <c r="Z21" s="20">
        <f t="shared" si="77"/>
        <v>0</v>
      </c>
      <c r="AA21" s="26">
        <f t="shared" si="7"/>
        <v>27787.942151199997</v>
      </c>
      <c r="AB21" s="20">
        <f t="shared" si="8"/>
        <v>27787.942151199997</v>
      </c>
      <c r="AC21" s="20">
        <v>11401</v>
      </c>
      <c r="AE21" s="19">
        <f t="shared" si="9"/>
        <v>0</v>
      </c>
      <c r="AF21" s="26">
        <f t="shared" si="10"/>
        <v>128844.05784879997</v>
      </c>
      <c r="AG21" s="19">
        <f t="shared" si="11"/>
        <v>128844.05784879997</v>
      </c>
      <c r="AH21" s="19">
        <f t="shared" si="12"/>
        <v>52878</v>
      </c>
      <c r="AJ21" s="19">
        <f t="shared" si="78"/>
        <v>0</v>
      </c>
      <c r="AK21" s="19">
        <f t="shared" si="13"/>
        <v>27.1913152</v>
      </c>
      <c r="AL21" s="19">
        <f t="shared" si="14"/>
        <v>27.1913152</v>
      </c>
      <c r="AM21" s="19">
        <v>15</v>
      </c>
      <c r="AO21" s="19">
        <f t="shared" si="79"/>
        <v>0</v>
      </c>
      <c r="AP21" s="19">
        <f t="shared" si="15"/>
        <v>3521.4789400000004</v>
      </c>
      <c r="AQ21" s="19">
        <f t="shared" si="16"/>
        <v>3521.4789400000004</v>
      </c>
      <c r="AR21" s="19">
        <v>1442</v>
      </c>
      <c r="AS21" s="19"/>
      <c r="AT21" s="19">
        <f t="shared" si="80"/>
        <v>0</v>
      </c>
      <c r="AU21" s="19">
        <f t="shared" si="17"/>
        <v>21765.379098399997</v>
      </c>
      <c r="AV21" s="19">
        <f t="shared" si="18"/>
        <v>21765.379098399997</v>
      </c>
      <c r="AW21" s="19">
        <v>8932</v>
      </c>
      <c r="AX21" s="19"/>
      <c r="AY21" s="19">
        <f t="shared" si="81"/>
        <v>0</v>
      </c>
      <c r="AZ21" s="19">
        <f t="shared" si="19"/>
        <v>220.66316160000002</v>
      </c>
      <c r="BA21" s="19">
        <f t="shared" si="20"/>
        <v>220.66316160000002</v>
      </c>
      <c r="BB21" s="19">
        <v>91</v>
      </c>
      <c r="BC21" s="19"/>
      <c r="BD21" s="19">
        <f t="shared" si="82"/>
        <v>0</v>
      </c>
      <c r="BE21" s="19">
        <f t="shared" si="21"/>
        <v>6148.2289064</v>
      </c>
      <c r="BF21" s="19">
        <f t="shared" si="22"/>
        <v>6148.2289064</v>
      </c>
      <c r="BG21" s="19">
        <v>2523</v>
      </c>
      <c r="BH21" s="19"/>
      <c r="BI21" s="19">
        <f t="shared" si="83"/>
        <v>0</v>
      </c>
      <c r="BJ21" s="19">
        <f t="shared" si="23"/>
        <v>433.00916399999994</v>
      </c>
      <c r="BK21" s="19">
        <f t="shared" si="24"/>
        <v>433.00916399999994</v>
      </c>
      <c r="BL21" s="19">
        <v>178</v>
      </c>
      <c r="BM21" s="19"/>
      <c r="BN21" s="19">
        <f t="shared" si="84"/>
        <v>0</v>
      </c>
      <c r="BO21" s="19">
        <f t="shared" si="25"/>
        <v>10009.881224</v>
      </c>
      <c r="BP21" s="19">
        <f t="shared" si="26"/>
        <v>10009.881224</v>
      </c>
      <c r="BQ21" s="19">
        <v>4108</v>
      </c>
      <c r="BR21" s="19"/>
      <c r="BS21" s="19">
        <f t="shared" si="85"/>
        <v>0</v>
      </c>
      <c r="BT21" s="19">
        <f t="shared" si="27"/>
        <v>343.9951984</v>
      </c>
      <c r="BU21" s="19">
        <f t="shared" si="28"/>
        <v>343.9951984</v>
      </c>
      <c r="BV21" s="19">
        <v>141</v>
      </c>
      <c r="BW21" s="19"/>
      <c r="BX21" s="19">
        <f t="shared" si="86"/>
        <v>0</v>
      </c>
      <c r="BY21" s="19">
        <f t="shared" si="29"/>
        <v>370.8889128</v>
      </c>
      <c r="BZ21" s="19">
        <f t="shared" si="30"/>
        <v>370.8889128</v>
      </c>
      <c r="CA21" s="19">
        <v>152</v>
      </c>
      <c r="CB21" s="19"/>
      <c r="CC21" s="19">
        <f t="shared" si="87"/>
        <v>0</v>
      </c>
      <c r="CD21" s="19">
        <f t="shared" si="31"/>
        <v>97.973316</v>
      </c>
      <c r="CE21" s="19">
        <f t="shared" si="32"/>
        <v>97.973316</v>
      </c>
      <c r="CF21" s="19">
        <v>40</v>
      </c>
      <c r="CG21" s="19"/>
      <c r="CH21" s="19">
        <f t="shared" si="88"/>
        <v>0</v>
      </c>
      <c r="CI21" s="19">
        <f t="shared" si="33"/>
        <v>21769.247908799996</v>
      </c>
      <c r="CJ21" s="19">
        <f t="shared" si="34"/>
        <v>21769.247908799996</v>
      </c>
      <c r="CK21" s="19">
        <v>8934</v>
      </c>
      <c r="CL21" s="19"/>
      <c r="CM21" s="19">
        <f t="shared" si="89"/>
        <v>0</v>
      </c>
      <c r="CN21" s="19">
        <f t="shared" si="35"/>
        <v>298.60324479999997</v>
      </c>
      <c r="CO21" s="19">
        <f t="shared" si="36"/>
        <v>298.60324479999997</v>
      </c>
      <c r="CP21" s="19">
        <v>123</v>
      </c>
      <c r="CQ21" s="19"/>
      <c r="CR21" s="19">
        <f t="shared" si="90"/>
        <v>0</v>
      </c>
      <c r="CS21" s="19">
        <f t="shared" si="37"/>
        <v>353.78469839999997</v>
      </c>
      <c r="CT21" s="19">
        <f t="shared" si="38"/>
        <v>353.78469839999997</v>
      </c>
      <c r="CU21" s="19">
        <v>145</v>
      </c>
      <c r="CV21" s="19"/>
      <c r="CW21" s="19">
        <f t="shared" si="91"/>
        <v>0</v>
      </c>
      <c r="CX21" s="19">
        <f t="shared" si="39"/>
        <v>4220.4805664</v>
      </c>
      <c r="CY21" s="19">
        <f t="shared" si="40"/>
        <v>4220.4805664</v>
      </c>
      <c r="CZ21" s="19">
        <v>1732</v>
      </c>
      <c r="DA21" s="19"/>
      <c r="DB21" s="19">
        <f t="shared" si="92"/>
        <v>0</v>
      </c>
      <c r="DC21" s="19">
        <f t="shared" si="41"/>
        <v>382.4483544</v>
      </c>
      <c r="DD21" s="19">
        <f t="shared" si="42"/>
        <v>382.4483544</v>
      </c>
      <c r="DE21" s="19">
        <v>157</v>
      </c>
      <c r="DF21" s="19"/>
      <c r="DG21" s="19">
        <f t="shared" si="93"/>
        <v>0</v>
      </c>
      <c r="DH21" s="19">
        <f t="shared" si="43"/>
        <v>1441.4529696</v>
      </c>
      <c r="DI21" s="19">
        <f t="shared" si="44"/>
        <v>1441.4529696</v>
      </c>
      <c r="DJ21" s="19">
        <v>592</v>
      </c>
      <c r="DK21" s="19"/>
      <c r="DL21" s="19">
        <f t="shared" si="94"/>
        <v>0</v>
      </c>
      <c r="DM21" s="19">
        <f t="shared" si="45"/>
        <v>3355.8249368</v>
      </c>
      <c r="DN21" s="19">
        <f t="shared" si="46"/>
        <v>3355.8249368</v>
      </c>
      <c r="DO21" s="19">
        <v>1377</v>
      </c>
      <c r="DP21" s="19"/>
      <c r="DQ21" s="19">
        <f t="shared" si="95"/>
        <v>0</v>
      </c>
      <c r="DR21" s="19">
        <f t="shared" si="47"/>
        <v>1630.3198351999997</v>
      </c>
      <c r="DS21" s="19">
        <f t="shared" si="48"/>
        <v>1630.3198351999997</v>
      </c>
      <c r="DT21" s="19">
        <v>669</v>
      </c>
      <c r="DU21" s="19"/>
      <c r="DV21" s="19">
        <f t="shared" si="96"/>
        <v>0</v>
      </c>
      <c r="DW21" s="19">
        <f t="shared" si="49"/>
        <v>280.7158704</v>
      </c>
      <c r="DX21" s="19">
        <f t="shared" si="50"/>
        <v>280.7158704</v>
      </c>
      <c r="DY21" s="19">
        <v>115</v>
      </c>
      <c r="DZ21" s="19"/>
      <c r="EA21" s="19">
        <f t="shared" si="97"/>
        <v>0</v>
      </c>
      <c r="EB21" s="19">
        <f t="shared" si="51"/>
        <v>361.8825728</v>
      </c>
      <c r="EC21" s="19">
        <f t="shared" si="52"/>
        <v>361.8825728</v>
      </c>
      <c r="ED21" s="19">
        <v>149</v>
      </c>
      <c r="EE21" s="19"/>
      <c r="EF21" s="19">
        <f t="shared" si="98"/>
        <v>0</v>
      </c>
      <c r="EG21" s="19">
        <f t="shared" si="53"/>
        <v>9482.5169432</v>
      </c>
      <c r="EH21" s="19">
        <f t="shared" si="54"/>
        <v>9482.5169432</v>
      </c>
      <c r="EI21" s="19">
        <v>3892</v>
      </c>
      <c r="EJ21" s="19"/>
      <c r="EK21" s="19">
        <f t="shared" si="99"/>
        <v>0</v>
      </c>
      <c r="EL21" s="19">
        <f t="shared" si="55"/>
        <v>2379.6629864</v>
      </c>
      <c r="EM21" s="19">
        <f t="shared" si="56"/>
        <v>2379.6629864</v>
      </c>
      <c r="EN21" s="19">
        <v>977</v>
      </c>
      <c r="EO21" s="19"/>
      <c r="EP21" s="19">
        <f t="shared" si="100"/>
        <v>0</v>
      </c>
      <c r="EQ21" s="19">
        <f t="shared" si="57"/>
        <v>3470.2602759999995</v>
      </c>
      <c r="ER21" s="19">
        <f t="shared" si="58"/>
        <v>3470.2602759999995</v>
      </c>
      <c r="ES21" s="19">
        <v>1424</v>
      </c>
      <c r="ET21" s="19"/>
      <c r="EU21" s="19">
        <f t="shared" si="101"/>
        <v>0</v>
      </c>
      <c r="EV21" s="19">
        <f t="shared" si="59"/>
        <v>1.0650976</v>
      </c>
      <c r="EW21" s="19">
        <f t="shared" si="60"/>
        <v>1.0650976</v>
      </c>
      <c r="EX21" s="19"/>
      <c r="EY21" s="19"/>
      <c r="EZ21" s="19">
        <f t="shared" si="102"/>
        <v>0</v>
      </c>
      <c r="FA21" s="19">
        <f t="shared" si="61"/>
        <v>2284.0234872</v>
      </c>
      <c r="FB21" s="19">
        <f t="shared" si="62"/>
        <v>2284.0234872</v>
      </c>
      <c r="FC21" s="19">
        <v>937</v>
      </c>
      <c r="FD21" s="19"/>
      <c r="FE21" s="19">
        <f t="shared" si="103"/>
        <v>0</v>
      </c>
      <c r="FF21" s="19">
        <f t="shared" si="63"/>
        <v>2843.027432</v>
      </c>
      <c r="FG21" s="19">
        <f t="shared" si="64"/>
        <v>2843.027432</v>
      </c>
      <c r="FH21" s="19">
        <v>1167</v>
      </c>
      <c r="FI21" s="19"/>
      <c r="FJ21" s="19">
        <f t="shared" si="104"/>
        <v>0</v>
      </c>
      <c r="FK21" s="19">
        <f t="shared" si="65"/>
        <v>3331.1867232</v>
      </c>
      <c r="FL21" s="19">
        <f t="shared" si="66"/>
        <v>3331.1867232</v>
      </c>
      <c r="FM21" s="19">
        <v>1367</v>
      </c>
      <c r="FN21" s="19"/>
      <c r="FO21" s="19">
        <f t="shared" si="105"/>
        <v>0</v>
      </c>
      <c r="FP21" s="19">
        <f t="shared" si="67"/>
        <v>10626.1341648</v>
      </c>
      <c r="FQ21" s="19">
        <f t="shared" si="68"/>
        <v>10626.1341648</v>
      </c>
      <c r="FR21" s="19">
        <v>4361</v>
      </c>
      <c r="FS21" s="19"/>
      <c r="FT21" s="19">
        <f t="shared" si="106"/>
        <v>0</v>
      </c>
      <c r="FU21" s="19">
        <f t="shared" si="69"/>
        <v>17059.2766792</v>
      </c>
      <c r="FV21" s="19">
        <f t="shared" si="70"/>
        <v>17059.2766792</v>
      </c>
      <c r="FW21" s="19">
        <v>7001</v>
      </c>
      <c r="FX21" s="19"/>
      <c r="FY21" s="19">
        <f t="shared" si="107"/>
        <v>0</v>
      </c>
      <c r="FZ21" s="19">
        <f t="shared" si="71"/>
        <v>51.124684800000004</v>
      </c>
      <c r="GA21" s="19">
        <f t="shared" si="72"/>
        <v>51.124684800000004</v>
      </c>
      <c r="GB21" s="19">
        <v>21</v>
      </c>
      <c r="GC21" s="19"/>
      <c r="GD21" s="19">
        <f t="shared" si="108"/>
        <v>0</v>
      </c>
      <c r="GE21" s="19">
        <f t="shared" si="73"/>
        <v>282.32917999999995</v>
      </c>
      <c r="GF21" s="19">
        <f t="shared" si="74"/>
        <v>282.32917999999995</v>
      </c>
      <c r="GG21" s="19">
        <v>116</v>
      </c>
      <c r="GH21" s="19"/>
      <c r="GI21" s="26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</row>
    <row r="22" spans="1:212" ht="12.75">
      <c r="A22" s="3">
        <v>42278</v>
      </c>
      <c r="C22" s="19">
        <f t="shared" si="0"/>
        <v>0</v>
      </c>
      <c r="D22" s="19">
        <f t="shared" si="1"/>
        <v>690819</v>
      </c>
      <c r="E22" s="20">
        <f t="shared" si="2"/>
        <v>690819</v>
      </c>
      <c r="F22" s="20">
        <f t="shared" si="75"/>
        <v>135201</v>
      </c>
      <c r="G22" s="20">
        <f t="shared" si="76"/>
        <v>126309</v>
      </c>
      <c r="I22" s="20"/>
      <c r="J22" s="20">
        <v>219581</v>
      </c>
      <c r="K22" s="20">
        <f t="shared" si="3"/>
        <v>219581</v>
      </c>
      <c r="L22" s="20">
        <v>51986</v>
      </c>
      <c r="M22" s="20">
        <v>82693</v>
      </c>
      <c r="P22" s="20">
        <v>314606</v>
      </c>
      <c r="Q22" s="20">
        <f t="shared" si="4"/>
        <v>314606</v>
      </c>
      <c r="R22" s="20">
        <v>18936</v>
      </c>
      <c r="S22" s="20">
        <v>43616</v>
      </c>
      <c r="U22" s="20"/>
      <c r="V22" s="19">
        <v>156632</v>
      </c>
      <c r="W22" s="20">
        <f t="shared" si="5"/>
        <v>156632</v>
      </c>
      <c r="X22" s="20">
        <f t="shared" si="6"/>
        <v>64279</v>
      </c>
      <c r="Z22" s="20"/>
      <c r="AA22" s="26">
        <f t="shared" si="7"/>
        <v>27787.942151199997</v>
      </c>
      <c r="AB22" s="20">
        <f t="shared" si="8"/>
        <v>27787.942151199997</v>
      </c>
      <c r="AC22" s="20">
        <v>11401</v>
      </c>
      <c r="AE22" s="19">
        <f t="shared" si="9"/>
        <v>0</v>
      </c>
      <c r="AF22" s="26">
        <f t="shared" si="10"/>
        <v>128844.05784879997</v>
      </c>
      <c r="AG22" s="19">
        <f t="shared" si="11"/>
        <v>128844.05784879997</v>
      </c>
      <c r="AH22" s="19">
        <f t="shared" si="12"/>
        <v>52878</v>
      </c>
      <c r="AJ22" s="19"/>
      <c r="AK22" s="19">
        <f t="shared" si="13"/>
        <v>27.1913152</v>
      </c>
      <c r="AL22" s="19">
        <f t="shared" si="14"/>
        <v>27.1913152</v>
      </c>
      <c r="AM22" s="19">
        <v>15</v>
      </c>
      <c r="AO22" s="19"/>
      <c r="AP22" s="19">
        <f t="shared" si="15"/>
        <v>3521.4789400000004</v>
      </c>
      <c r="AQ22" s="19">
        <f t="shared" si="16"/>
        <v>3521.4789400000004</v>
      </c>
      <c r="AR22" s="19">
        <v>1442</v>
      </c>
      <c r="AS22" s="19"/>
      <c r="AT22" s="19"/>
      <c r="AU22" s="19">
        <f t="shared" si="17"/>
        <v>21765.379098399997</v>
      </c>
      <c r="AV22" s="19">
        <f t="shared" si="18"/>
        <v>21765.379098399997</v>
      </c>
      <c r="AW22" s="19">
        <v>8932</v>
      </c>
      <c r="AX22" s="19"/>
      <c r="AY22" s="19"/>
      <c r="AZ22" s="19">
        <f t="shared" si="19"/>
        <v>220.66316160000002</v>
      </c>
      <c r="BA22" s="19">
        <f t="shared" si="20"/>
        <v>220.66316160000002</v>
      </c>
      <c r="BB22" s="19">
        <v>91</v>
      </c>
      <c r="BC22" s="19"/>
      <c r="BD22" s="19"/>
      <c r="BE22" s="19">
        <f t="shared" si="21"/>
        <v>6148.2289064</v>
      </c>
      <c r="BF22" s="19">
        <f t="shared" si="22"/>
        <v>6148.2289064</v>
      </c>
      <c r="BG22" s="19">
        <v>2523</v>
      </c>
      <c r="BH22" s="19"/>
      <c r="BI22" s="19"/>
      <c r="BJ22" s="19">
        <f t="shared" si="23"/>
        <v>433.00916399999994</v>
      </c>
      <c r="BK22" s="19">
        <f t="shared" si="24"/>
        <v>433.00916399999994</v>
      </c>
      <c r="BL22" s="19">
        <v>178</v>
      </c>
      <c r="BM22" s="19"/>
      <c r="BN22" s="19"/>
      <c r="BO22" s="19">
        <f t="shared" si="25"/>
        <v>10009.881224</v>
      </c>
      <c r="BP22" s="19">
        <f t="shared" si="26"/>
        <v>10009.881224</v>
      </c>
      <c r="BQ22" s="19">
        <v>4108</v>
      </c>
      <c r="BR22" s="19"/>
      <c r="BS22" s="19"/>
      <c r="BT22" s="19">
        <f t="shared" si="27"/>
        <v>343.9951984</v>
      </c>
      <c r="BU22" s="19">
        <f t="shared" si="28"/>
        <v>343.9951984</v>
      </c>
      <c r="BV22" s="19">
        <v>141</v>
      </c>
      <c r="BW22" s="19"/>
      <c r="BX22" s="19"/>
      <c r="BY22" s="19">
        <f t="shared" si="29"/>
        <v>370.8889128</v>
      </c>
      <c r="BZ22" s="19">
        <f t="shared" si="30"/>
        <v>370.8889128</v>
      </c>
      <c r="CA22" s="19">
        <v>152</v>
      </c>
      <c r="CB22" s="19"/>
      <c r="CC22" s="19"/>
      <c r="CD22" s="19">
        <f t="shared" si="31"/>
        <v>97.973316</v>
      </c>
      <c r="CE22" s="19">
        <f t="shared" si="32"/>
        <v>97.973316</v>
      </c>
      <c r="CF22" s="19">
        <v>40</v>
      </c>
      <c r="CG22" s="19"/>
      <c r="CH22" s="19"/>
      <c r="CI22" s="19">
        <f t="shared" si="33"/>
        <v>21769.247908799996</v>
      </c>
      <c r="CJ22" s="19">
        <f t="shared" si="34"/>
        <v>21769.247908799996</v>
      </c>
      <c r="CK22" s="19">
        <v>8934</v>
      </c>
      <c r="CL22" s="19"/>
      <c r="CM22" s="19"/>
      <c r="CN22" s="19">
        <f t="shared" si="35"/>
        <v>298.60324479999997</v>
      </c>
      <c r="CO22" s="19">
        <f t="shared" si="36"/>
        <v>298.60324479999997</v>
      </c>
      <c r="CP22" s="19">
        <v>123</v>
      </c>
      <c r="CQ22" s="19"/>
      <c r="CR22" s="19"/>
      <c r="CS22" s="19">
        <f t="shared" si="37"/>
        <v>353.78469839999997</v>
      </c>
      <c r="CT22" s="19">
        <f t="shared" si="38"/>
        <v>353.78469839999997</v>
      </c>
      <c r="CU22" s="19">
        <v>145</v>
      </c>
      <c r="CV22" s="19"/>
      <c r="CW22" s="19"/>
      <c r="CX22" s="19">
        <f t="shared" si="39"/>
        <v>4220.4805664</v>
      </c>
      <c r="CY22" s="19">
        <f t="shared" si="40"/>
        <v>4220.4805664</v>
      </c>
      <c r="CZ22" s="19">
        <v>1732</v>
      </c>
      <c r="DA22" s="19"/>
      <c r="DB22" s="19"/>
      <c r="DC22" s="19">
        <f t="shared" si="41"/>
        <v>382.4483544</v>
      </c>
      <c r="DD22" s="19">
        <f t="shared" si="42"/>
        <v>382.4483544</v>
      </c>
      <c r="DE22" s="19">
        <v>157</v>
      </c>
      <c r="DF22" s="19"/>
      <c r="DG22" s="19"/>
      <c r="DH22" s="19">
        <f t="shared" si="43"/>
        <v>1441.4529696</v>
      </c>
      <c r="DI22" s="19">
        <f t="shared" si="44"/>
        <v>1441.4529696</v>
      </c>
      <c r="DJ22" s="19">
        <v>592</v>
      </c>
      <c r="DK22" s="19"/>
      <c r="DL22" s="19"/>
      <c r="DM22" s="19">
        <f t="shared" si="45"/>
        <v>3355.8249368</v>
      </c>
      <c r="DN22" s="19">
        <f t="shared" si="46"/>
        <v>3355.8249368</v>
      </c>
      <c r="DO22" s="19">
        <v>1377</v>
      </c>
      <c r="DP22" s="19"/>
      <c r="DQ22" s="19"/>
      <c r="DR22" s="19">
        <f t="shared" si="47"/>
        <v>1630.3198351999997</v>
      </c>
      <c r="DS22" s="19">
        <f t="shared" si="48"/>
        <v>1630.3198351999997</v>
      </c>
      <c r="DT22" s="19">
        <v>669</v>
      </c>
      <c r="DU22" s="19"/>
      <c r="DV22" s="19"/>
      <c r="DW22" s="19">
        <f t="shared" si="49"/>
        <v>280.7158704</v>
      </c>
      <c r="DX22" s="19">
        <f t="shared" si="50"/>
        <v>280.7158704</v>
      </c>
      <c r="DY22" s="19">
        <v>115</v>
      </c>
      <c r="DZ22" s="19"/>
      <c r="EA22" s="19"/>
      <c r="EB22" s="19">
        <f t="shared" si="51"/>
        <v>361.8825728</v>
      </c>
      <c r="EC22" s="19">
        <f t="shared" si="52"/>
        <v>361.8825728</v>
      </c>
      <c r="ED22" s="19">
        <v>149</v>
      </c>
      <c r="EE22" s="19"/>
      <c r="EF22" s="19"/>
      <c r="EG22" s="19">
        <f t="shared" si="53"/>
        <v>9482.5169432</v>
      </c>
      <c r="EH22" s="19">
        <f t="shared" si="54"/>
        <v>9482.5169432</v>
      </c>
      <c r="EI22" s="19">
        <v>3892</v>
      </c>
      <c r="EJ22" s="19"/>
      <c r="EK22" s="19"/>
      <c r="EL22" s="19">
        <f t="shared" si="55"/>
        <v>2379.6629864</v>
      </c>
      <c r="EM22" s="19">
        <f t="shared" si="56"/>
        <v>2379.6629864</v>
      </c>
      <c r="EN22" s="19">
        <v>977</v>
      </c>
      <c r="EO22" s="19"/>
      <c r="EP22" s="19"/>
      <c r="EQ22" s="19">
        <f t="shared" si="57"/>
        <v>3470.2602759999995</v>
      </c>
      <c r="ER22" s="19">
        <f t="shared" si="58"/>
        <v>3470.2602759999995</v>
      </c>
      <c r="ES22" s="19">
        <v>1424</v>
      </c>
      <c r="ET22" s="19"/>
      <c r="EU22" s="19"/>
      <c r="EV22" s="19">
        <f t="shared" si="59"/>
        <v>1.0650976</v>
      </c>
      <c r="EW22" s="19">
        <f t="shared" si="60"/>
        <v>1.0650976</v>
      </c>
      <c r="EX22" s="19"/>
      <c r="EY22" s="19"/>
      <c r="EZ22" s="19"/>
      <c r="FA22" s="19">
        <f t="shared" si="61"/>
        <v>2284.0234872</v>
      </c>
      <c r="FB22" s="19">
        <f t="shared" si="62"/>
        <v>2284.0234872</v>
      </c>
      <c r="FC22" s="19">
        <v>937</v>
      </c>
      <c r="FD22" s="19"/>
      <c r="FE22" s="19"/>
      <c r="FF22" s="19">
        <f t="shared" si="63"/>
        <v>2843.027432</v>
      </c>
      <c r="FG22" s="19">
        <f t="shared" si="64"/>
        <v>2843.027432</v>
      </c>
      <c r="FH22" s="19">
        <v>1167</v>
      </c>
      <c r="FI22" s="19"/>
      <c r="FJ22" s="19"/>
      <c r="FK22" s="19">
        <f t="shared" si="65"/>
        <v>3331.1867232</v>
      </c>
      <c r="FL22" s="19">
        <f t="shared" si="66"/>
        <v>3331.1867232</v>
      </c>
      <c r="FM22" s="19">
        <v>1367</v>
      </c>
      <c r="FN22" s="19"/>
      <c r="FO22" s="19"/>
      <c r="FP22" s="19">
        <f t="shared" si="67"/>
        <v>10626.1341648</v>
      </c>
      <c r="FQ22" s="19">
        <f t="shared" si="68"/>
        <v>10626.1341648</v>
      </c>
      <c r="FR22" s="19">
        <v>4361</v>
      </c>
      <c r="FS22" s="19"/>
      <c r="FT22" s="19"/>
      <c r="FU22" s="19">
        <f t="shared" si="69"/>
        <v>17059.2766792</v>
      </c>
      <c r="FV22" s="19">
        <f t="shared" si="70"/>
        <v>17059.2766792</v>
      </c>
      <c r="FW22" s="19">
        <v>7001</v>
      </c>
      <c r="FX22" s="19"/>
      <c r="FY22" s="19"/>
      <c r="FZ22" s="19">
        <f t="shared" si="71"/>
        <v>51.124684800000004</v>
      </c>
      <c r="GA22" s="19">
        <f t="shared" si="72"/>
        <v>51.124684800000004</v>
      </c>
      <c r="GB22" s="19">
        <v>21</v>
      </c>
      <c r="GC22" s="19"/>
      <c r="GD22" s="19"/>
      <c r="GE22" s="19">
        <f t="shared" si="73"/>
        <v>282.32917999999995</v>
      </c>
      <c r="GF22" s="19">
        <f t="shared" si="74"/>
        <v>282.32917999999995</v>
      </c>
      <c r="GG22" s="19">
        <v>116</v>
      </c>
      <c r="GH22" s="19"/>
      <c r="GI22" s="26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</row>
    <row r="23" spans="1:212" ht="12.75">
      <c r="A23" s="3">
        <v>42461</v>
      </c>
      <c r="C23" s="19">
        <f t="shared" si="0"/>
        <v>4160000</v>
      </c>
      <c r="D23" s="19">
        <f t="shared" si="1"/>
        <v>690819</v>
      </c>
      <c r="E23" s="20">
        <f t="shared" si="2"/>
        <v>4850819</v>
      </c>
      <c r="F23" s="20">
        <f t="shared" si="75"/>
        <v>135201</v>
      </c>
      <c r="G23" s="20">
        <f t="shared" si="76"/>
        <v>126309</v>
      </c>
      <c r="I23" s="20">
        <v>4075000</v>
      </c>
      <c r="J23" s="20">
        <v>219581</v>
      </c>
      <c r="K23" s="20">
        <f t="shared" si="3"/>
        <v>4294581</v>
      </c>
      <c r="L23" s="20">
        <v>51986</v>
      </c>
      <c r="M23" s="20">
        <v>82693</v>
      </c>
      <c r="O23" s="20">
        <v>85000</v>
      </c>
      <c r="P23" s="20">
        <v>314606</v>
      </c>
      <c r="Q23" s="20">
        <f t="shared" si="4"/>
        <v>399606</v>
      </c>
      <c r="R23" s="20">
        <v>18936</v>
      </c>
      <c r="S23" s="20">
        <v>43616</v>
      </c>
      <c r="U23" s="20"/>
      <c r="V23" s="19">
        <v>156632</v>
      </c>
      <c r="W23" s="20">
        <f t="shared" si="5"/>
        <v>156632</v>
      </c>
      <c r="X23" s="20">
        <f t="shared" si="6"/>
        <v>64279</v>
      </c>
      <c r="Z23" s="20">
        <f t="shared" si="77"/>
        <v>0</v>
      </c>
      <c r="AA23" s="26">
        <f t="shared" si="7"/>
        <v>27787.942151199997</v>
      </c>
      <c r="AB23" s="20">
        <f t="shared" si="8"/>
        <v>27787.942151199997</v>
      </c>
      <c r="AC23" s="20">
        <v>11401</v>
      </c>
      <c r="AE23" s="19">
        <f t="shared" si="9"/>
        <v>0</v>
      </c>
      <c r="AF23" s="26">
        <f t="shared" si="10"/>
        <v>128844.05784879997</v>
      </c>
      <c r="AG23" s="19">
        <f t="shared" si="11"/>
        <v>128844.05784879997</v>
      </c>
      <c r="AH23" s="19">
        <f t="shared" si="12"/>
        <v>52878</v>
      </c>
      <c r="AJ23" s="19">
        <f t="shared" si="78"/>
        <v>0</v>
      </c>
      <c r="AK23" s="19">
        <f t="shared" si="13"/>
        <v>27.1913152</v>
      </c>
      <c r="AL23" s="19">
        <f t="shared" si="14"/>
        <v>27.1913152</v>
      </c>
      <c r="AM23" s="19">
        <v>15</v>
      </c>
      <c r="AO23" s="19">
        <f t="shared" si="79"/>
        <v>0</v>
      </c>
      <c r="AP23" s="19">
        <f t="shared" si="15"/>
        <v>3521.4789400000004</v>
      </c>
      <c r="AQ23" s="19">
        <f t="shared" si="16"/>
        <v>3521.4789400000004</v>
      </c>
      <c r="AR23" s="19">
        <v>1442</v>
      </c>
      <c r="AS23" s="19"/>
      <c r="AT23" s="19">
        <f t="shared" si="80"/>
        <v>0</v>
      </c>
      <c r="AU23" s="19">
        <f t="shared" si="17"/>
        <v>21765.379098399997</v>
      </c>
      <c r="AV23" s="19">
        <f t="shared" si="18"/>
        <v>21765.379098399997</v>
      </c>
      <c r="AW23" s="19">
        <v>8932</v>
      </c>
      <c r="AX23" s="19"/>
      <c r="AY23" s="19">
        <f t="shared" si="81"/>
        <v>0</v>
      </c>
      <c r="AZ23" s="19">
        <f t="shared" si="19"/>
        <v>220.66316160000002</v>
      </c>
      <c r="BA23" s="19">
        <f t="shared" si="20"/>
        <v>220.66316160000002</v>
      </c>
      <c r="BB23" s="19">
        <v>91</v>
      </c>
      <c r="BC23" s="19"/>
      <c r="BD23" s="19">
        <f t="shared" si="82"/>
        <v>0</v>
      </c>
      <c r="BE23" s="19">
        <f t="shared" si="21"/>
        <v>6148.2289064</v>
      </c>
      <c r="BF23" s="19">
        <f t="shared" si="22"/>
        <v>6148.2289064</v>
      </c>
      <c r="BG23" s="19">
        <v>2523</v>
      </c>
      <c r="BH23" s="19"/>
      <c r="BI23" s="19">
        <f t="shared" si="83"/>
        <v>0</v>
      </c>
      <c r="BJ23" s="19">
        <f t="shared" si="23"/>
        <v>433.00916399999994</v>
      </c>
      <c r="BK23" s="19">
        <f t="shared" si="24"/>
        <v>433.00916399999994</v>
      </c>
      <c r="BL23" s="19">
        <v>178</v>
      </c>
      <c r="BM23" s="19"/>
      <c r="BN23" s="19">
        <f t="shared" si="84"/>
        <v>0</v>
      </c>
      <c r="BO23" s="19">
        <f t="shared" si="25"/>
        <v>10009.881224</v>
      </c>
      <c r="BP23" s="19">
        <f t="shared" si="26"/>
        <v>10009.881224</v>
      </c>
      <c r="BQ23" s="19">
        <v>4108</v>
      </c>
      <c r="BR23" s="19"/>
      <c r="BS23" s="19">
        <f t="shared" si="85"/>
        <v>0</v>
      </c>
      <c r="BT23" s="19">
        <f t="shared" si="27"/>
        <v>343.9951984</v>
      </c>
      <c r="BU23" s="19">
        <f t="shared" si="28"/>
        <v>343.9951984</v>
      </c>
      <c r="BV23" s="19">
        <v>141</v>
      </c>
      <c r="BW23" s="19"/>
      <c r="BX23" s="19">
        <f t="shared" si="86"/>
        <v>0</v>
      </c>
      <c r="BY23" s="19">
        <f t="shared" si="29"/>
        <v>370.8889128</v>
      </c>
      <c r="BZ23" s="19">
        <f t="shared" si="30"/>
        <v>370.8889128</v>
      </c>
      <c r="CA23" s="19">
        <v>152</v>
      </c>
      <c r="CB23" s="19"/>
      <c r="CC23" s="19">
        <f t="shared" si="87"/>
        <v>0</v>
      </c>
      <c r="CD23" s="19">
        <f t="shared" si="31"/>
        <v>97.973316</v>
      </c>
      <c r="CE23" s="19">
        <f t="shared" si="32"/>
        <v>97.973316</v>
      </c>
      <c r="CF23" s="19">
        <v>40</v>
      </c>
      <c r="CG23" s="19"/>
      <c r="CH23" s="19">
        <f t="shared" si="88"/>
        <v>0</v>
      </c>
      <c r="CI23" s="19">
        <f t="shared" si="33"/>
        <v>21769.247908799996</v>
      </c>
      <c r="CJ23" s="19">
        <f t="shared" si="34"/>
        <v>21769.247908799996</v>
      </c>
      <c r="CK23" s="19">
        <v>8934</v>
      </c>
      <c r="CL23" s="19"/>
      <c r="CM23" s="19">
        <f t="shared" si="89"/>
        <v>0</v>
      </c>
      <c r="CN23" s="19">
        <f t="shared" si="35"/>
        <v>298.60324479999997</v>
      </c>
      <c r="CO23" s="19">
        <f t="shared" si="36"/>
        <v>298.60324479999997</v>
      </c>
      <c r="CP23" s="19">
        <v>123</v>
      </c>
      <c r="CQ23" s="19"/>
      <c r="CR23" s="19">
        <f t="shared" si="90"/>
        <v>0</v>
      </c>
      <c r="CS23" s="19">
        <f t="shared" si="37"/>
        <v>353.78469839999997</v>
      </c>
      <c r="CT23" s="19">
        <f t="shared" si="38"/>
        <v>353.78469839999997</v>
      </c>
      <c r="CU23" s="19">
        <v>145</v>
      </c>
      <c r="CV23" s="19"/>
      <c r="CW23" s="19">
        <f t="shared" si="91"/>
        <v>0</v>
      </c>
      <c r="CX23" s="19">
        <f t="shared" si="39"/>
        <v>4220.4805664</v>
      </c>
      <c r="CY23" s="19">
        <f t="shared" si="40"/>
        <v>4220.4805664</v>
      </c>
      <c r="CZ23" s="19">
        <v>1732</v>
      </c>
      <c r="DA23" s="19"/>
      <c r="DB23" s="19">
        <f t="shared" si="92"/>
        <v>0</v>
      </c>
      <c r="DC23" s="19">
        <f t="shared" si="41"/>
        <v>382.4483544</v>
      </c>
      <c r="DD23" s="19">
        <f t="shared" si="42"/>
        <v>382.4483544</v>
      </c>
      <c r="DE23" s="19">
        <v>157</v>
      </c>
      <c r="DF23" s="19"/>
      <c r="DG23" s="19">
        <f t="shared" si="93"/>
        <v>0</v>
      </c>
      <c r="DH23" s="19">
        <f t="shared" si="43"/>
        <v>1441.4529696</v>
      </c>
      <c r="DI23" s="19">
        <f t="shared" si="44"/>
        <v>1441.4529696</v>
      </c>
      <c r="DJ23" s="19">
        <v>592</v>
      </c>
      <c r="DK23" s="19"/>
      <c r="DL23" s="19">
        <f t="shared" si="94"/>
        <v>0</v>
      </c>
      <c r="DM23" s="19">
        <f t="shared" si="45"/>
        <v>3355.8249368</v>
      </c>
      <c r="DN23" s="19">
        <f t="shared" si="46"/>
        <v>3355.8249368</v>
      </c>
      <c r="DO23" s="19">
        <v>1377</v>
      </c>
      <c r="DP23" s="19"/>
      <c r="DQ23" s="19">
        <f t="shared" si="95"/>
        <v>0</v>
      </c>
      <c r="DR23" s="19">
        <f t="shared" si="47"/>
        <v>1630.3198351999997</v>
      </c>
      <c r="DS23" s="19">
        <f t="shared" si="48"/>
        <v>1630.3198351999997</v>
      </c>
      <c r="DT23" s="19">
        <v>669</v>
      </c>
      <c r="DU23" s="19"/>
      <c r="DV23" s="19">
        <f t="shared" si="96"/>
        <v>0</v>
      </c>
      <c r="DW23" s="19">
        <f t="shared" si="49"/>
        <v>280.7158704</v>
      </c>
      <c r="DX23" s="19">
        <f t="shared" si="50"/>
        <v>280.7158704</v>
      </c>
      <c r="DY23" s="19">
        <v>115</v>
      </c>
      <c r="DZ23" s="19"/>
      <c r="EA23" s="19">
        <f t="shared" si="97"/>
        <v>0</v>
      </c>
      <c r="EB23" s="19">
        <f t="shared" si="51"/>
        <v>361.8825728</v>
      </c>
      <c r="EC23" s="19">
        <f t="shared" si="52"/>
        <v>361.8825728</v>
      </c>
      <c r="ED23" s="19">
        <v>149</v>
      </c>
      <c r="EE23" s="19"/>
      <c r="EF23" s="19">
        <f t="shared" si="98"/>
        <v>0</v>
      </c>
      <c r="EG23" s="19">
        <f t="shared" si="53"/>
        <v>9482.5169432</v>
      </c>
      <c r="EH23" s="19">
        <f t="shared" si="54"/>
        <v>9482.5169432</v>
      </c>
      <c r="EI23" s="19">
        <v>3892</v>
      </c>
      <c r="EJ23" s="19"/>
      <c r="EK23" s="19">
        <f t="shared" si="99"/>
        <v>0</v>
      </c>
      <c r="EL23" s="19">
        <f t="shared" si="55"/>
        <v>2379.6629864</v>
      </c>
      <c r="EM23" s="19">
        <f t="shared" si="56"/>
        <v>2379.6629864</v>
      </c>
      <c r="EN23" s="19">
        <v>977</v>
      </c>
      <c r="EO23" s="19"/>
      <c r="EP23" s="19">
        <f t="shared" si="100"/>
        <v>0</v>
      </c>
      <c r="EQ23" s="19">
        <f t="shared" si="57"/>
        <v>3470.2602759999995</v>
      </c>
      <c r="ER23" s="19">
        <f t="shared" si="58"/>
        <v>3470.2602759999995</v>
      </c>
      <c r="ES23" s="19">
        <v>1424</v>
      </c>
      <c r="ET23" s="19"/>
      <c r="EU23" s="19">
        <f t="shared" si="101"/>
        <v>0</v>
      </c>
      <c r="EV23" s="19">
        <f t="shared" si="59"/>
        <v>1.0650976</v>
      </c>
      <c r="EW23" s="19">
        <f t="shared" si="60"/>
        <v>1.0650976</v>
      </c>
      <c r="EX23" s="19"/>
      <c r="EY23" s="19"/>
      <c r="EZ23" s="19">
        <f t="shared" si="102"/>
        <v>0</v>
      </c>
      <c r="FA23" s="19">
        <f t="shared" si="61"/>
        <v>2284.0234872</v>
      </c>
      <c r="FB23" s="19">
        <f t="shared" si="62"/>
        <v>2284.0234872</v>
      </c>
      <c r="FC23" s="19">
        <v>937</v>
      </c>
      <c r="FD23" s="19"/>
      <c r="FE23" s="19">
        <f t="shared" si="103"/>
        <v>0</v>
      </c>
      <c r="FF23" s="19">
        <f t="shared" si="63"/>
        <v>2843.027432</v>
      </c>
      <c r="FG23" s="19">
        <f t="shared" si="64"/>
        <v>2843.027432</v>
      </c>
      <c r="FH23" s="19">
        <v>1167</v>
      </c>
      <c r="FI23" s="19"/>
      <c r="FJ23" s="19">
        <f t="shared" si="104"/>
        <v>0</v>
      </c>
      <c r="FK23" s="19">
        <f t="shared" si="65"/>
        <v>3331.1867232</v>
      </c>
      <c r="FL23" s="19">
        <f t="shared" si="66"/>
        <v>3331.1867232</v>
      </c>
      <c r="FM23" s="19">
        <v>1367</v>
      </c>
      <c r="FN23" s="19"/>
      <c r="FO23" s="19">
        <f t="shared" si="105"/>
        <v>0</v>
      </c>
      <c r="FP23" s="19">
        <f t="shared" si="67"/>
        <v>10626.1341648</v>
      </c>
      <c r="FQ23" s="19">
        <f t="shared" si="68"/>
        <v>10626.1341648</v>
      </c>
      <c r="FR23" s="19">
        <v>4361</v>
      </c>
      <c r="FS23" s="19"/>
      <c r="FT23" s="19">
        <f t="shared" si="106"/>
        <v>0</v>
      </c>
      <c r="FU23" s="19">
        <f t="shared" si="69"/>
        <v>17059.2766792</v>
      </c>
      <c r="FV23" s="19">
        <f t="shared" si="70"/>
        <v>17059.2766792</v>
      </c>
      <c r="FW23" s="19">
        <v>7001</v>
      </c>
      <c r="FX23" s="19"/>
      <c r="FY23" s="19">
        <f t="shared" si="107"/>
        <v>0</v>
      </c>
      <c r="FZ23" s="19">
        <f t="shared" si="71"/>
        <v>51.124684800000004</v>
      </c>
      <c r="GA23" s="19">
        <f t="shared" si="72"/>
        <v>51.124684800000004</v>
      </c>
      <c r="GB23" s="19">
        <v>21</v>
      </c>
      <c r="GC23" s="19"/>
      <c r="GD23" s="19">
        <f t="shared" si="108"/>
        <v>0</v>
      </c>
      <c r="GE23" s="19">
        <f t="shared" si="73"/>
        <v>282.32917999999995</v>
      </c>
      <c r="GF23" s="19">
        <f t="shared" si="74"/>
        <v>282.32917999999995</v>
      </c>
      <c r="GG23" s="19">
        <v>116</v>
      </c>
      <c r="GH23" s="19"/>
      <c r="GI23" s="26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</row>
    <row r="24" spans="1:212" ht="12.75">
      <c r="A24" s="3">
        <v>42644</v>
      </c>
      <c r="C24" s="19">
        <f t="shared" si="0"/>
        <v>0</v>
      </c>
      <c r="D24" s="19">
        <f t="shared" si="1"/>
        <v>581619</v>
      </c>
      <c r="E24" s="20">
        <f t="shared" si="2"/>
        <v>581619</v>
      </c>
      <c r="F24" s="20">
        <f t="shared" si="75"/>
        <v>135201</v>
      </c>
      <c r="G24" s="20">
        <f t="shared" si="76"/>
        <v>126309</v>
      </c>
      <c r="I24" s="20"/>
      <c r="J24" s="20">
        <v>112613</v>
      </c>
      <c r="K24" s="20">
        <f t="shared" si="3"/>
        <v>112613</v>
      </c>
      <c r="L24" s="20">
        <v>51986</v>
      </c>
      <c r="M24" s="20">
        <v>82693</v>
      </c>
      <c r="P24" s="20">
        <v>312375</v>
      </c>
      <c r="Q24" s="20">
        <f t="shared" si="4"/>
        <v>312375</v>
      </c>
      <c r="R24" s="20">
        <v>18936</v>
      </c>
      <c r="S24" s="20">
        <v>43616</v>
      </c>
      <c r="U24" s="20"/>
      <c r="V24" s="19">
        <v>156631</v>
      </c>
      <c r="W24" s="20">
        <f t="shared" si="5"/>
        <v>156631</v>
      </c>
      <c r="X24" s="20">
        <f t="shared" si="6"/>
        <v>64279</v>
      </c>
      <c r="Z24" s="20"/>
      <c r="AA24" s="26">
        <f t="shared" si="7"/>
        <v>27787.7647421</v>
      </c>
      <c r="AB24" s="20">
        <f t="shared" si="8"/>
        <v>27787.7647421</v>
      </c>
      <c r="AC24" s="20">
        <v>11401</v>
      </c>
      <c r="AE24" s="19">
        <f t="shared" si="9"/>
        <v>0</v>
      </c>
      <c r="AF24" s="26">
        <f t="shared" si="10"/>
        <v>128843.2352579</v>
      </c>
      <c r="AG24" s="19">
        <f t="shared" si="11"/>
        <v>128843.2352579</v>
      </c>
      <c r="AH24" s="19">
        <f t="shared" si="12"/>
        <v>52878</v>
      </c>
      <c r="AJ24" s="19"/>
      <c r="AK24" s="19">
        <f t="shared" si="13"/>
        <v>27.1911416</v>
      </c>
      <c r="AL24" s="19">
        <f t="shared" si="14"/>
        <v>27.1911416</v>
      </c>
      <c r="AM24" s="19">
        <v>15</v>
      </c>
      <c r="AO24" s="19"/>
      <c r="AP24" s="19">
        <f t="shared" si="15"/>
        <v>3521.4564575000004</v>
      </c>
      <c r="AQ24" s="19">
        <f t="shared" si="16"/>
        <v>3521.4564575000004</v>
      </c>
      <c r="AR24" s="19">
        <v>1442</v>
      </c>
      <c r="AS24" s="19"/>
      <c r="AT24" s="19"/>
      <c r="AU24" s="19">
        <f t="shared" si="17"/>
        <v>21765.240139700003</v>
      </c>
      <c r="AV24" s="19">
        <f t="shared" si="18"/>
        <v>21765.240139700003</v>
      </c>
      <c r="AW24" s="19">
        <v>8932</v>
      </c>
      <c r="AX24" s="19"/>
      <c r="AY24" s="19"/>
      <c r="AZ24" s="19">
        <f t="shared" si="19"/>
        <v>220.6617528</v>
      </c>
      <c r="BA24" s="19">
        <f t="shared" si="20"/>
        <v>220.6617528</v>
      </c>
      <c r="BB24" s="19">
        <v>91</v>
      </c>
      <c r="BC24" s="19"/>
      <c r="BD24" s="19"/>
      <c r="BE24" s="19">
        <f t="shared" si="21"/>
        <v>6148.1896537</v>
      </c>
      <c r="BF24" s="19">
        <f t="shared" si="22"/>
        <v>6148.1896537</v>
      </c>
      <c r="BG24" s="19">
        <v>2523</v>
      </c>
      <c r="BH24" s="19"/>
      <c r="BI24" s="19"/>
      <c r="BJ24" s="19">
        <f t="shared" si="23"/>
        <v>433.0063995</v>
      </c>
      <c r="BK24" s="19">
        <f t="shared" si="24"/>
        <v>433.0063995</v>
      </c>
      <c r="BL24" s="19">
        <v>178</v>
      </c>
      <c r="BM24" s="19"/>
      <c r="BN24" s="19"/>
      <c r="BO24" s="19">
        <f t="shared" si="25"/>
        <v>10009.817317000001</v>
      </c>
      <c r="BP24" s="19">
        <f t="shared" si="26"/>
        <v>10009.817317000001</v>
      </c>
      <c r="BQ24" s="19">
        <v>4108</v>
      </c>
      <c r="BR24" s="19"/>
      <c r="BS24" s="19"/>
      <c r="BT24" s="19">
        <f t="shared" si="27"/>
        <v>343.99300220000003</v>
      </c>
      <c r="BU24" s="19">
        <f t="shared" si="28"/>
        <v>343.99300220000003</v>
      </c>
      <c r="BV24" s="19">
        <v>141</v>
      </c>
      <c r="BW24" s="19"/>
      <c r="BX24" s="19"/>
      <c r="BY24" s="19">
        <f t="shared" si="29"/>
        <v>370.8865449</v>
      </c>
      <c r="BZ24" s="19">
        <f t="shared" si="30"/>
        <v>370.8865449</v>
      </c>
      <c r="CA24" s="19">
        <v>152</v>
      </c>
      <c r="CB24" s="19"/>
      <c r="CC24" s="19"/>
      <c r="CD24" s="19">
        <f t="shared" si="31"/>
        <v>97.97269049999998</v>
      </c>
      <c r="CE24" s="19">
        <f t="shared" si="32"/>
        <v>97.97269049999998</v>
      </c>
      <c r="CF24" s="19">
        <v>40</v>
      </c>
      <c r="CG24" s="19"/>
      <c r="CH24" s="19"/>
      <c r="CI24" s="19">
        <f t="shared" si="33"/>
        <v>21769.1089254</v>
      </c>
      <c r="CJ24" s="19">
        <f t="shared" si="34"/>
        <v>21769.1089254</v>
      </c>
      <c r="CK24" s="19">
        <v>8934</v>
      </c>
      <c r="CL24" s="19"/>
      <c r="CM24" s="19"/>
      <c r="CN24" s="19">
        <f t="shared" si="35"/>
        <v>298.60133840000003</v>
      </c>
      <c r="CO24" s="19">
        <f t="shared" si="36"/>
        <v>298.60133840000003</v>
      </c>
      <c r="CP24" s="19">
        <v>123</v>
      </c>
      <c r="CQ24" s="19"/>
      <c r="CR24" s="19"/>
      <c r="CS24" s="19">
        <f t="shared" si="37"/>
        <v>353.78243969999994</v>
      </c>
      <c r="CT24" s="19">
        <f t="shared" si="38"/>
        <v>353.78243969999994</v>
      </c>
      <c r="CU24" s="19">
        <v>145</v>
      </c>
      <c r="CV24" s="19"/>
      <c r="CW24" s="19"/>
      <c r="CX24" s="19">
        <f t="shared" si="39"/>
        <v>4220.453621199999</v>
      </c>
      <c r="CY24" s="19">
        <f t="shared" si="40"/>
        <v>4220.453621199999</v>
      </c>
      <c r="CZ24" s="19">
        <v>1732</v>
      </c>
      <c r="DA24" s="19"/>
      <c r="DB24" s="19"/>
      <c r="DC24" s="19">
        <f t="shared" si="41"/>
        <v>382.44591269999995</v>
      </c>
      <c r="DD24" s="19">
        <f t="shared" si="42"/>
        <v>382.44591269999995</v>
      </c>
      <c r="DE24" s="19">
        <v>157</v>
      </c>
      <c r="DF24" s="19"/>
      <c r="DG24" s="19"/>
      <c r="DH24" s="19">
        <f t="shared" si="43"/>
        <v>1441.4437667999998</v>
      </c>
      <c r="DI24" s="19">
        <f t="shared" si="44"/>
        <v>1441.4437667999998</v>
      </c>
      <c r="DJ24" s="19">
        <v>592</v>
      </c>
      <c r="DK24" s="19"/>
      <c r="DL24" s="19"/>
      <c r="DM24" s="19">
        <f t="shared" si="45"/>
        <v>3355.8035119</v>
      </c>
      <c r="DN24" s="19">
        <f t="shared" si="46"/>
        <v>3355.8035119</v>
      </c>
      <c r="DO24" s="19">
        <v>1377</v>
      </c>
      <c r="DP24" s="19"/>
      <c r="DQ24" s="19"/>
      <c r="DR24" s="19">
        <f t="shared" si="47"/>
        <v>1630.3094265999998</v>
      </c>
      <c r="DS24" s="19">
        <f t="shared" si="48"/>
        <v>1630.3094265999998</v>
      </c>
      <c r="DT24" s="19">
        <v>669</v>
      </c>
      <c r="DU24" s="19"/>
      <c r="DV24" s="19"/>
      <c r="DW24" s="19">
        <f t="shared" si="49"/>
        <v>280.71407819999996</v>
      </c>
      <c r="DX24" s="19">
        <f t="shared" si="50"/>
        <v>280.71407819999996</v>
      </c>
      <c r="DY24" s="19">
        <v>115</v>
      </c>
      <c r="DZ24" s="19"/>
      <c r="EA24" s="19"/>
      <c r="EB24" s="19">
        <f t="shared" si="51"/>
        <v>361.8802624</v>
      </c>
      <c r="EC24" s="19">
        <f t="shared" si="52"/>
        <v>361.8802624</v>
      </c>
      <c r="ED24" s="19">
        <v>149</v>
      </c>
      <c r="EE24" s="19"/>
      <c r="EF24" s="19"/>
      <c r="EG24" s="19">
        <f t="shared" si="53"/>
        <v>9482.456403099999</v>
      </c>
      <c r="EH24" s="19">
        <f t="shared" si="54"/>
        <v>9482.456403099999</v>
      </c>
      <c r="EI24" s="19">
        <v>3892</v>
      </c>
      <c r="EJ24" s="19"/>
      <c r="EK24" s="19"/>
      <c r="EL24" s="19">
        <f t="shared" si="55"/>
        <v>2379.6477937</v>
      </c>
      <c r="EM24" s="19">
        <f t="shared" si="56"/>
        <v>2379.6477937</v>
      </c>
      <c r="EN24" s="19">
        <v>977</v>
      </c>
      <c r="EO24" s="19"/>
      <c r="EP24" s="19"/>
      <c r="EQ24" s="19">
        <f t="shared" si="57"/>
        <v>3470.2381205</v>
      </c>
      <c r="ER24" s="19">
        <f t="shared" si="58"/>
        <v>3470.2381205</v>
      </c>
      <c r="ES24" s="19">
        <v>1424</v>
      </c>
      <c r="ET24" s="19"/>
      <c r="EU24" s="19"/>
      <c r="EV24" s="19">
        <f t="shared" si="59"/>
        <v>1.0650908000000001</v>
      </c>
      <c r="EW24" s="19">
        <f t="shared" si="60"/>
        <v>1.0650908000000001</v>
      </c>
      <c r="EX24" s="19"/>
      <c r="EY24" s="19"/>
      <c r="EZ24" s="19"/>
      <c r="FA24" s="19">
        <f t="shared" si="61"/>
        <v>2284.0089051</v>
      </c>
      <c r="FB24" s="19">
        <f t="shared" si="62"/>
        <v>2284.0089051</v>
      </c>
      <c r="FC24" s="19">
        <v>937</v>
      </c>
      <c r="FD24" s="19"/>
      <c r="FE24" s="19"/>
      <c r="FF24" s="19">
        <f t="shared" si="63"/>
        <v>2843.0092809999996</v>
      </c>
      <c r="FG24" s="19">
        <f t="shared" si="64"/>
        <v>2843.0092809999996</v>
      </c>
      <c r="FH24" s="19">
        <v>1167</v>
      </c>
      <c r="FI24" s="19"/>
      <c r="FJ24" s="19"/>
      <c r="FK24" s="19">
        <f t="shared" si="65"/>
        <v>3331.1654556</v>
      </c>
      <c r="FL24" s="19">
        <f t="shared" si="66"/>
        <v>3331.1654556</v>
      </c>
      <c r="FM24" s="19">
        <v>1367</v>
      </c>
      <c r="FN24" s="19"/>
      <c r="FO24" s="19"/>
      <c r="FP24" s="19">
        <f t="shared" si="67"/>
        <v>10626.0663234</v>
      </c>
      <c r="FQ24" s="19">
        <f t="shared" si="68"/>
        <v>10626.0663234</v>
      </c>
      <c r="FR24" s="19">
        <v>4361</v>
      </c>
      <c r="FS24" s="19"/>
      <c r="FT24" s="19"/>
      <c r="FU24" s="19">
        <f t="shared" si="69"/>
        <v>17059.1677661</v>
      </c>
      <c r="FV24" s="19">
        <f t="shared" si="70"/>
        <v>17059.1677661</v>
      </c>
      <c r="FW24" s="19">
        <v>7001</v>
      </c>
      <c r="FX24" s="19"/>
      <c r="FY24" s="19"/>
      <c r="FZ24" s="19">
        <f t="shared" si="71"/>
        <v>51.1243584</v>
      </c>
      <c r="GA24" s="19">
        <f t="shared" si="72"/>
        <v>51.1243584</v>
      </c>
      <c r="GB24" s="19">
        <v>21</v>
      </c>
      <c r="GC24" s="19"/>
      <c r="GD24" s="19"/>
      <c r="GE24" s="19">
        <f t="shared" si="73"/>
        <v>282.3273775</v>
      </c>
      <c r="GF24" s="19">
        <f t="shared" si="74"/>
        <v>282.3273775</v>
      </c>
      <c r="GG24" s="19">
        <v>116</v>
      </c>
      <c r="GH24" s="19"/>
      <c r="GI24" s="26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</row>
    <row r="25" spans="1:212" ht="12.75">
      <c r="A25" s="3">
        <v>42826</v>
      </c>
      <c r="C25" s="19">
        <f t="shared" si="0"/>
        <v>4380000</v>
      </c>
      <c r="D25" s="19">
        <f t="shared" si="1"/>
        <v>581619</v>
      </c>
      <c r="E25" s="20">
        <f t="shared" si="2"/>
        <v>4961619</v>
      </c>
      <c r="F25" s="20">
        <f t="shared" si="75"/>
        <v>135209</v>
      </c>
      <c r="G25" s="20">
        <f t="shared" si="76"/>
        <v>126312</v>
      </c>
      <c r="I25" s="20">
        <v>4290000</v>
      </c>
      <c r="J25" s="20">
        <v>112613</v>
      </c>
      <c r="K25" s="20">
        <f t="shared" si="3"/>
        <v>4402613</v>
      </c>
      <c r="L25" s="20">
        <v>51994</v>
      </c>
      <c r="M25" s="20">
        <v>82696</v>
      </c>
      <c r="O25" s="20">
        <v>90000</v>
      </c>
      <c r="P25" s="20">
        <v>312375</v>
      </c>
      <c r="Q25" s="20">
        <f t="shared" si="4"/>
        <v>402375</v>
      </c>
      <c r="R25" s="20">
        <v>18936</v>
      </c>
      <c r="S25" s="20">
        <v>43616</v>
      </c>
      <c r="U25" s="20"/>
      <c r="V25" s="19">
        <v>156631</v>
      </c>
      <c r="W25" s="20">
        <f t="shared" si="5"/>
        <v>156631</v>
      </c>
      <c r="X25" s="20">
        <f t="shared" si="6"/>
        <v>64279</v>
      </c>
      <c r="Z25" s="20">
        <f t="shared" si="77"/>
        <v>0</v>
      </c>
      <c r="AA25" s="26">
        <f t="shared" si="7"/>
        <v>27787.7647421</v>
      </c>
      <c r="AB25" s="20">
        <f t="shared" si="8"/>
        <v>27787.7647421</v>
      </c>
      <c r="AC25" s="20">
        <v>11401</v>
      </c>
      <c r="AE25" s="19">
        <f t="shared" si="9"/>
        <v>0</v>
      </c>
      <c r="AF25" s="26">
        <f t="shared" si="10"/>
        <v>128843.2352579</v>
      </c>
      <c r="AG25" s="19">
        <f t="shared" si="11"/>
        <v>128843.2352579</v>
      </c>
      <c r="AH25" s="19">
        <f t="shared" si="12"/>
        <v>52878</v>
      </c>
      <c r="AJ25" s="19">
        <f t="shared" si="78"/>
        <v>0</v>
      </c>
      <c r="AK25" s="19">
        <f t="shared" si="13"/>
        <v>27.1911416</v>
      </c>
      <c r="AL25" s="19">
        <f t="shared" si="14"/>
        <v>27.1911416</v>
      </c>
      <c r="AM25" s="19">
        <v>15</v>
      </c>
      <c r="AO25" s="19">
        <f t="shared" si="79"/>
        <v>0</v>
      </c>
      <c r="AP25" s="19">
        <f t="shared" si="15"/>
        <v>3521.4564575000004</v>
      </c>
      <c r="AQ25" s="19">
        <f t="shared" si="16"/>
        <v>3521.4564575000004</v>
      </c>
      <c r="AR25" s="19">
        <v>1442</v>
      </c>
      <c r="AS25" s="19"/>
      <c r="AT25" s="19">
        <f t="shared" si="80"/>
        <v>0</v>
      </c>
      <c r="AU25" s="19">
        <f t="shared" si="17"/>
        <v>21765.240139700003</v>
      </c>
      <c r="AV25" s="19">
        <f t="shared" si="18"/>
        <v>21765.240139700003</v>
      </c>
      <c r="AW25" s="19">
        <v>8932</v>
      </c>
      <c r="AX25" s="19"/>
      <c r="AY25" s="19">
        <f t="shared" si="81"/>
        <v>0</v>
      </c>
      <c r="AZ25" s="19">
        <f t="shared" si="19"/>
        <v>220.6617528</v>
      </c>
      <c r="BA25" s="19">
        <f t="shared" si="20"/>
        <v>220.6617528</v>
      </c>
      <c r="BB25" s="19">
        <v>91</v>
      </c>
      <c r="BC25" s="19"/>
      <c r="BD25" s="19">
        <f t="shared" si="82"/>
        <v>0</v>
      </c>
      <c r="BE25" s="19">
        <f t="shared" si="21"/>
        <v>6148.1896537</v>
      </c>
      <c r="BF25" s="19">
        <f t="shared" si="22"/>
        <v>6148.1896537</v>
      </c>
      <c r="BG25" s="19">
        <v>2523</v>
      </c>
      <c r="BH25" s="19"/>
      <c r="BI25" s="19">
        <f t="shared" si="83"/>
        <v>0</v>
      </c>
      <c r="BJ25" s="19">
        <f t="shared" si="23"/>
        <v>433.0063995</v>
      </c>
      <c r="BK25" s="19">
        <f t="shared" si="24"/>
        <v>433.0063995</v>
      </c>
      <c r="BL25" s="19">
        <v>178</v>
      </c>
      <c r="BM25" s="19"/>
      <c r="BN25" s="19">
        <f t="shared" si="84"/>
        <v>0</v>
      </c>
      <c r="BO25" s="19">
        <f t="shared" si="25"/>
        <v>10009.817317000001</v>
      </c>
      <c r="BP25" s="19">
        <f t="shared" si="26"/>
        <v>10009.817317000001</v>
      </c>
      <c r="BQ25" s="19">
        <v>4108</v>
      </c>
      <c r="BR25" s="19"/>
      <c r="BS25" s="19">
        <f t="shared" si="85"/>
        <v>0</v>
      </c>
      <c r="BT25" s="19">
        <f t="shared" si="27"/>
        <v>343.99300220000003</v>
      </c>
      <c r="BU25" s="19">
        <f t="shared" si="28"/>
        <v>343.99300220000003</v>
      </c>
      <c r="BV25" s="19">
        <v>141</v>
      </c>
      <c r="BW25" s="19"/>
      <c r="BX25" s="19">
        <f t="shared" si="86"/>
        <v>0</v>
      </c>
      <c r="BY25" s="19">
        <f t="shared" si="29"/>
        <v>370.8865449</v>
      </c>
      <c r="BZ25" s="19">
        <f t="shared" si="30"/>
        <v>370.8865449</v>
      </c>
      <c r="CA25" s="19">
        <v>152</v>
      </c>
      <c r="CB25" s="19"/>
      <c r="CC25" s="19">
        <f t="shared" si="87"/>
        <v>0</v>
      </c>
      <c r="CD25" s="19">
        <f t="shared" si="31"/>
        <v>97.97269049999998</v>
      </c>
      <c r="CE25" s="19">
        <f t="shared" si="32"/>
        <v>97.97269049999998</v>
      </c>
      <c r="CF25" s="19">
        <v>40</v>
      </c>
      <c r="CG25" s="19"/>
      <c r="CH25" s="19">
        <f t="shared" si="88"/>
        <v>0</v>
      </c>
      <c r="CI25" s="19">
        <f t="shared" si="33"/>
        <v>21769.1089254</v>
      </c>
      <c r="CJ25" s="19">
        <f t="shared" si="34"/>
        <v>21769.1089254</v>
      </c>
      <c r="CK25" s="19">
        <v>8934</v>
      </c>
      <c r="CL25" s="19"/>
      <c r="CM25" s="19">
        <f t="shared" si="89"/>
        <v>0</v>
      </c>
      <c r="CN25" s="19">
        <f t="shared" si="35"/>
        <v>298.60133840000003</v>
      </c>
      <c r="CO25" s="19">
        <f t="shared" si="36"/>
        <v>298.60133840000003</v>
      </c>
      <c r="CP25" s="19">
        <v>123</v>
      </c>
      <c r="CQ25" s="19"/>
      <c r="CR25" s="19">
        <f t="shared" si="90"/>
        <v>0</v>
      </c>
      <c r="CS25" s="19">
        <f t="shared" si="37"/>
        <v>353.78243969999994</v>
      </c>
      <c r="CT25" s="19">
        <f t="shared" si="38"/>
        <v>353.78243969999994</v>
      </c>
      <c r="CU25" s="19">
        <v>145</v>
      </c>
      <c r="CV25" s="19"/>
      <c r="CW25" s="19">
        <f t="shared" si="91"/>
        <v>0</v>
      </c>
      <c r="CX25" s="19">
        <f t="shared" si="39"/>
        <v>4220.453621199999</v>
      </c>
      <c r="CY25" s="19">
        <f t="shared" si="40"/>
        <v>4220.453621199999</v>
      </c>
      <c r="CZ25" s="19">
        <v>1732</v>
      </c>
      <c r="DA25" s="19"/>
      <c r="DB25" s="19">
        <f t="shared" si="92"/>
        <v>0</v>
      </c>
      <c r="DC25" s="19">
        <f t="shared" si="41"/>
        <v>382.44591269999995</v>
      </c>
      <c r="DD25" s="19">
        <f t="shared" si="42"/>
        <v>382.44591269999995</v>
      </c>
      <c r="DE25" s="19">
        <v>157</v>
      </c>
      <c r="DF25" s="19"/>
      <c r="DG25" s="19">
        <f t="shared" si="93"/>
        <v>0</v>
      </c>
      <c r="DH25" s="19">
        <f t="shared" si="43"/>
        <v>1441.4437667999998</v>
      </c>
      <c r="DI25" s="19">
        <f t="shared" si="44"/>
        <v>1441.4437667999998</v>
      </c>
      <c r="DJ25" s="19">
        <v>592</v>
      </c>
      <c r="DK25" s="19"/>
      <c r="DL25" s="19">
        <f t="shared" si="94"/>
        <v>0</v>
      </c>
      <c r="DM25" s="19">
        <f t="shared" si="45"/>
        <v>3355.8035119</v>
      </c>
      <c r="DN25" s="19">
        <f t="shared" si="46"/>
        <v>3355.8035119</v>
      </c>
      <c r="DO25" s="19">
        <v>1377</v>
      </c>
      <c r="DP25" s="19"/>
      <c r="DQ25" s="19">
        <f t="shared" si="95"/>
        <v>0</v>
      </c>
      <c r="DR25" s="19">
        <f t="shared" si="47"/>
        <v>1630.3094265999998</v>
      </c>
      <c r="DS25" s="19">
        <f t="shared" si="48"/>
        <v>1630.3094265999998</v>
      </c>
      <c r="DT25" s="19">
        <v>669</v>
      </c>
      <c r="DU25" s="19"/>
      <c r="DV25" s="19">
        <f t="shared" si="96"/>
        <v>0</v>
      </c>
      <c r="DW25" s="19">
        <f t="shared" si="49"/>
        <v>280.71407819999996</v>
      </c>
      <c r="DX25" s="19">
        <f t="shared" si="50"/>
        <v>280.71407819999996</v>
      </c>
      <c r="DY25" s="19">
        <v>115</v>
      </c>
      <c r="DZ25" s="19"/>
      <c r="EA25" s="19">
        <f t="shared" si="97"/>
        <v>0</v>
      </c>
      <c r="EB25" s="19">
        <f t="shared" si="51"/>
        <v>361.8802624</v>
      </c>
      <c r="EC25" s="19">
        <f t="shared" si="52"/>
        <v>361.8802624</v>
      </c>
      <c r="ED25" s="19">
        <v>149</v>
      </c>
      <c r="EE25" s="19"/>
      <c r="EF25" s="19">
        <f t="shared" si="98"/>
        <v>0</v>
      </c>
      <c r="EG25" s="19">
        <f t="shared" si="53"/>
        <v>9482.456403099999</v>
      </c>
      <c r="EH25" s="19">
        <f t="shared" si="54"/>
        <v>9482.456403099999</v>
      </c>
      <c r="EI25" s="19">
        <v>3892</v>
      </c>
      <c r="EJ25" s="19"/>
      <c r="EK25" s="19">
        <f t="shared" si="99"/>
        <v>0</v>
      </c>
      <c r="EL25" s="19">
        <f t="shared" si="55"/>
        <v>2379.6477937</v>
      </c>
      <c r="EM25" s="19">
        <f t="shared" si="56"/>
        <v>2379.6477937</v>
      </c>
      <c r="EN25" s="19">
        <v>977</v>
      </c>
      <c r="EO25" s="19"/>
      <c r="EP25" s="19">
        <f t="shared" si="100"/>
        <v>0</v>
      </c>
      <c r="EQ25" s="19">
        <f t="shared" si="57"/>
        <v>3470.2381205</v>
      </c>
      <c r="ER25" s="19">
        <f t="shared" si="58"/>
        <v>3470.2381205</v>
      </c>
      <c r="ES25" s="19">
        <v>1424</v>
      </c>
      <c r="ET25" s="19"/>
      <c r="EU25" s="19">
        <f t="shared" si="101"/>
        <v>0</v>
      </c>
      <c r="EV25" s="19">
        <f t="shared" si="59"/>
        <v>1.0650908000000001</v>
      </c>
      <c r="EW25" s="19">
        <f t="shared" si="60"/>
        <v>1.0650908000000001</v>
      </c>
      <c r="EX25" s="19"/>
      <c r="EY25" s="19"/>
      <c r="EZ25" s="19">
        <f t="shared" si="102"/>
        <v>0</v>
      </c>
      <c r="FA25" s="19">
        <f t="shared" si="61"/>
        <v>2284.0089051</v>
      </c>
      <c r="FB25" s="19">
        <f t="shared" si="62"/>
        <v>2284.0089051</v>
      </c>
      <c r="FC25" s="19">
        <v>937</v>
      </c>
      <c r="FD25" s="19"/>
      <c r="FE25" s="19">
        <f t="shared" si="103"/>
        <v>0</v>
      </c>
      <c r="FF25" s="19">
        <f t="shared" si="63"/>
        <v>2843.0092809999996</v>
      </c>
      <c r="FG25" s="19">
        <f t="shared" si="64"/>
        <v>2843.0092809999996</v>
      </c>
      <c r="FH25" s="19">
        <v>1167</v>
      </c>
      <c r="FI25" s="19"/>
      <c r="FJ25" s="19">
        <f t="shared" si="104"/>
        <v>0</v>
      </c>
      <c r="FK25" s="19">
        <f t="shared" si="65"/>
        <v>3331.1654556</v>
      </c>
      <c r="FL25" s="19">
        <f t="shared" si="66"/>
        <v>3331.1654556</v>
      </c>
      <c r="FM25" s="19">
        <v>1367</v>
      </c>
      <c r="FN25" s="19"/>
      <c r="FO25" s="19">
        <f t="shared" si="105"/>
        <v>0</v>
      </c>
      <c r="FP25" s="19">
        <f t="shared" si="67"/>
        <v>10626.0663234</v>
      </c>
      <c r="FQ25" s="19">
        <f t="shared" si="68"/>
        <v>10626.0663234</v>
      </c>
      <c r="FR25" s="19">
        <v>4361</v>
      </c>
      <c r="FS25" s="19"/>
      <c r="FT25" s="19">
        <f t="shared" si="106"/>
        <v>0</v>
      </c>
      <c r="FU25" s="19">
        <f t="shared" si="69"/>
        <v>17059.1677661</v>
      </c>
      <c r="FV25" s="19">
        <f t="shared" si="70"/>
        <v>17059.1677661</v>
      </c>
      <c r="FW25" s="19">
        <v>7001</v>
      </c>
      <c r="FX25" s="19"/>
      <c r="FY25" s="19">
        <f t="shared" si="107"/>
        <v>0</v>
      </c>
      <c r="FZ25" s="19">
        <f t="shared" si="71"/>
        <v>51.1243584</v>
      </c>
      <c r="GA25" s="19">
        <f t="shared" si="72"/>
        <v>51.1243584</v>
      </c>
      <c r="GB25" s="19">
        <v>21</v>
      </c>
      <c r="GC25" s="19"/>
      <c r="GD25" s="19">
        <f t="shared" si="108"/>
        <v>0</v>
      </c>
      <c r="GE25" s="19">
        <f t="shared" si="73"/>
        <v>282.3273775</v>
      </c>
      <c r="GF25" s="19">
        <f t="shared" si="74"/>
        <v>282.3273775</v>
      </c>
      <c r="GG25" s="19">
        <v>116</v>
      </c>
      <c r="GH25" s="19"/>
      <c r="GI25" s="26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</row>
    <row r="26" spans="1:212" ht="12.75">
      <c r="A26" s="3">
        <v>43009</v>
      </c>
      <c r="C26" s="19">
        <f t="shared" si="0"/>
        <v>0</v>
      </c>
      <c r="D26" s="19">
        <f t="shared" si="1"/>
        <v>466644</v>
      </c>
      <c r="E26" s="20">
        <f t="shared" si="2"/>
        <v>466644</v>
      </c>
      <c r="F26" s="20">
        <f t="shared" si="75"/>
        <v>83215</v>
      </c>
      <c r="G26" s="20">
        <f t="shared" si="76"/>
        <v>43616</v>
      </c>
      <c r="I26" s="20"/>
      <c r="J26" s="20"/>
      <c r="K26" s="20"/>
      <c r="L26" s="20"/>
      <c r="M26" s="20"/>
      <c r="P26" s="20">
        <v>310013</v>
      </c>
      <c r="Q26" s="20">
        <f t="shared" si="4"/>
        <v>310013</v>
      </c>
      <c r="R26" s="20">
        <v>18936</v>
      </c>
      <c r="S26" s="20">
        <v>43616</v>
      </c>
      <c r="U26" s="20"/>
      <c r="V26" s="19">
        <v>156631</v>
      </c>
      <c r="W26" s="20">
        <f t="shared" si="5"/>
        <v>156631</v>
      </c>
      <c r="X26" s="20">
        <f t="shared" si="6"/>
        <v>64279</v>
      </c>
      <c r="Z26" s="20"/>
      <c r="AA26" s="26">
        <f t="shared" si="7"/>
        <v>27787.7647421</v>
      </c>
      <c r="AB26" s="20">
        <f t="shared" si="8"/>
        <v>27787.7647421</v>
      </c>
      <c r="AC26" s="20">
        <v>11401</v>
      </c>
      <c r="AE26" s="19">
        <f t="shared" si="9"/>
        <v>0</v>
      </c>
      <c r="AF26" s="26">
        <f t="shared" si="10"/>
        <v>128843.2352579</v>
      </c>
      <c r="AG26" s="19">
        <f t="shared" si="11"/>
        <v>128843.2352579</v>
      </c>
      <c r="AH26" s="19">
        <f t="shared" si="12"/>
        <v>52878</v>
      </c>
      <c r="AJ26" s="19"/>
      <c r="AK26" s="19">
        <f t="shared" si="13"/>
        <v>27.1911416</v>
      </c>
      <c r="AL26" s="19">
        <f t="shared" si="14"/>
        <v>27.1911416</v>
      </c>
      <c r="AM26" s="19">
        <v>15</v>
      </c>
      <c r="AO26" s="19"/>
      <c r="AP26" s="19">
        <f t="shared" si="15"/>
        <v>3521.4564575000004</v>
      </c>
      <c r="AQ26" s="19">
        <f t="shared" si="16"/>
        <v>3521.4564575000004</v>
      </c>
      <c r="AR26" s="19">
        <v>1442</v>
      </c>
      <c r="AS26" s="19"/>
      <c r="AT26" s="19"/>
      <c r="AU26" s="19">
        <f t="shared" si="17"/>
        <v>21765.240139700003</v>
      </c>
      <c r="AV26" s="19">
        <f t="shared" si="18"/>
        <v>21765.240139700003</v>
      </c>
      <c r="AW26" s="19">
        <v>8932</v>
      </c>
      <c r="AX26" s="19"/>
      <c r="AY26" s="19"/>
      <c r="AZ26" s="19">
        <f t="shared" si="19"/>
        <v>220.6617528</v>
      </c>
      <c r="BA26" s="19">
        <f t="shared" si="20"/>
        <v>220.6617528</v>
      </c>
      <c r="BB26" s="19">
        <v>91</v>
      </c>
      <c r="BC26" s="19"/>
      <c r="BD26" s="19"/>
      <c r="BE26" s="19">
        <f t="shared" si="21"/>
        <v>6148.1896537</v>
      </c>
      <c r="BF26" s="19">
        <f t="shared" si="22"/>
        <v>6148.1896537</v>
      </c>
      <c r="BG26" s="19">
        <v>2523</v>
      </c>
      <c r="BH26" s="19"/>
      <c r="BI26" s="19"/>
      <c r="BJ26" s="19">
        <f t="shared" si="23"/>
        <v>433.0063995</v>
      </c>
      <c r="BK26" s="19">
        <f t="shared" si="24"/>
        <v>433.0063995</v>
      </c>
      <c r="BL26" s="19">
        <v>178</v>
      </c>
      <c r="BM26" s="19"/>
      <c r="BN26" s="19"/>
      <c r="BO26" s="19">
        <f t="shared" si="25"/>
        <v>10009.817317000001</v>
      </c>
      <c r="BP26" s="19">
        <f t="shared" si="26"/>
        <v>10009.817317000001</v>
      </c>
      <c r="BQ26" s="19">
        <v>4108</v>
      </c>
      <c r="BR26" s="19"/>
      <c r="BS26" s="19"/>
      <c r="BT26" s="19">
        <f t="shared" si="27"/>
        <v>343.99300220000003</v>
      </c>
      <c r="BU26" s="19">
        <f t="shared" si="28"/>
        <v>343.99300220000003</v>
      </c>
      <c r="BV26" s="19">
        <v>141</v>
      </c>
      <c r="BW26" s="19"/>
      <c r="BX26" s="19"/>
      <c r="BY26" s="19">
        <f t="shared" si="29"/>
        <v>370.8865449</v>
      </c>
      <c r="BZ26" s="19">
        <f t="shared" si="30"/>
        <v>370.8865449</v>
      </c>
      <c r="CA26" s="19">
        <v>152</v>
      </c>
      <c r="CB26" s="19"/>
      <c r="CC26" s="19"/>
      <c r="CD26" s="19">
        <f t="shared" si="31"/>
        <v>97.97269049999998</v>
      </c>
      <c r="CE26" s="19">
        <f t="shared" si="32"/>
        <v>97.97269049999998</v>
      </c>
      <c r="CF26" s="19">
        <v>40</v>
      </c>
      <c r="CG26" s="19"/>
      <c r="CH26" s="19"/>
      <c r="CI26" s="19">
        <f t="shared" si="33"/>
        <v>21769.1089254</v>
      </c>
      <c r="CJ26" s="19">
        <f t="shared" si="34"/>
        <v>21769.1089254</v>
      </c>
      <c r="CK26" s="19">
        <v>8934</v>
      </c>
      <c r="CL26" s="19"/>
      <c r="CM26" s="19"/>
      <c r="CN26" s="19">
        <f t="shared" si="35"/>
        <v>298.60133840000003</v>
      </c>
      <c r="CO26" s="19">
        <f t="shared" si="36"/>
        <v>298.60133840000003</v>
      </c>
      <c r="CP26" s="19">
        <v>123</v>
      </c>
      <c r="CQ26" s="19"/>
      <c r="CR26" s="19"/>
      <c r="CS26" s="19">
        <f t="shared" si="37"/>
        <v>353.78243969999994</v>
      </c>
      <c r="CT26" s="19">
        <f t="shared" si="38"/>
        <v>353.78243969999994</v>
      </c>
      <c r="CU26" s="19">
        <v>145</v>
      </c>
      <c r="CV26" s="19"/>
      <c r="CW26" s="19"/>
      <c r="CX26" s="19">
        <f t="shared" si="39"/>
        <v>4220.453621199999</v>
      </c>
      <c r="CY26" s="19">
        <f t="shared" si="40"/>
        <v>4220.453621199999</v>
      </c>
      <c r="CZ26" s="19">
        <v>1732</v>
      </c>
      <c r="DA26" s="19"/>
      <c r="DB26" s="19"/>
      <c r="DC26" s="19">
        <f t="shared" si="41"/>
        <v>382.44591269999995</v>
      </c>
      <c r="DD26" s="19">
        <f t="shared" si="42"/>
        <v>382.44591269999995</v>
      </c>
      <c r="DE26" s="19">
        <v>157</v>
      </c>
      <c r="DF26" s="19"/>
      <c r="DG26" s="19"/>
      <c r="DH26" s="19">
        <f t="shared" si="43"/>
        <v>1441.4437667999998</v>
      </c>
      <c r="DI26" s="19">
        <f t="shared" si="44"/>
        <v>1441.4437667999998</v>
      </c>
      <c r="DJ26" s="19">
        <v>592</v>
      </c>
      <c r="DK26" s="19"/>
      <c r="DL26" s="19"/>
      <c r="DM26" s="19">
        <f t="shared" si="45"/>
        <v>3355.8035119</v>
      </c>
      <c r="DN26" s="19">
        <f t="shared" si="46"/>
        <v>3355.8035119</v>
      </c>
      <c r="DO26" s="19">
        <v>1377</v>
      </c>
      <c r="DP26" s="19"/>
      <c r="DQ26" s="19"/>
      <c r="DR26" s="19">
        <f t="shared" si="47"/>
        <v>1630.3094265999998</v>
      </c>
      <c r="DS26" s="19">
        <f t="shared" si="48"/>
        <v>1630.3094265999998</v>
      </c>
      <c r="DT26" s="19">
        <v>669</v>
      </c>
      <c r="DU26" s="19"/>
      <c r="DV26" s="19"/>
      <c r="DW26" s="19">
        <f t="shared" si="49"/>
        <v>280.71407819999996</v>
      </c>
      <c r="DX26" s="19">
        <f t="shared" si="50"/>
        <v>280.71407819999996</v>
      </c>
      <c r="DY26" s="19">
        <v>115</v>
      </c>
      <c r="DZ26" s="19"/>
      <c r="EA26" s="19"/>
      <c r="EB26" s="19">
        <f t="shared" si="51"/>
        <v>361.8802624</v>
      </c>
      <c r="EC26" s="19">
        <f t="shared" si="52"/>
        <v>361.8802624</v>
      </c>
      <c r="ED26" s="19">
        <v>149</v>
      </c>
      <c r="EE26" s="19"/>
      <c r="EF26" s="19"/>
      <c r="EG26" s="19">
        <f t="shared" si="53"/>
        <v>9482.456403099999</v>
      </c>
      <c r="EH26" s="19">
        <f t="shared" si="54"/>
        <v>9482.456403099999</v>
      </c>
      <c r="EI26" s="19">
        <v>3892</v>
      </c>
      <c r="EJ26" s="19"/>
      <c r="EK26" s="19"/>
      <c r="EL26" s="19">
        <f t="shared" si="55"/>
        <v>2379.6477937</v>
      </c>
      <c r="EM26" s="19">
        <f t="shared" si="56"/>
        <v>2379.6477937</v>
      </c>
      <c r="EN26" s="19">
        <v>977</v>
      </c>
      <c r="EO26" s="19"/>
      <c r="EP26" s="19"/>
      <c r="EQ26" s="19">
        <f t="shared" si="57"/>
        <v>3470.2381205</v>
      </c>
      <c r="ER26" s="19">
        <f t="shared" si="58"/>
        <v>3470.2381205</v>
      </c>
      <c r="ES26" s="19">
        <v>1424</v>
      </c>
      <c r="ET26" s="19"/>
      <c r="EU26" s="19"/>
      <c r="EV26" s="19">
        <f t="shared" si="59"/>
        <v>1.0650908000000001</v>
      </c>
      <c r="EW26" s="19">
        <f t="shared" si="60"/>
        <v>1.0650908000000001</v>
      </c>
      <c r="EX26" s="19"/>
      <c r="EY26" s="19"/>
      <c r="EZ26" s="19"/>
      <c r="FA26" s="19">
        <f t="shared" si="61"/>
        <v>2284.0089051</v>
      </c>
      <c r="FB26" s="19">
        <f t="shared" si="62"/>
        <v>2284.0089051</v>
      </c>
      <c r="FC26" s="19">
        <v>937</v>
      </c>
      <c r="FD26" s="19"/>
      <c r="FE26" s="19"/>
      <c r="FF26" s="19">
        <f t="shared" si="63"/>
        <v>2843.0092809999996</v>
      </c>
      <c r="FG26" s="19">
        <f t="shared" si="64"/>
        <v>2843.0092809999996</v>
      </c>
      <c r="FH26" s="19">
        <v>1167</v>
      </c>
      <c r="FI26" s="19"/>
      <c r="FJ26" s="19"/>
      <c r="FK26" s="19">
        <f t="shared" si="65"/>
        <v>3331.1654556</v>
      </c>
      <c r="FL26" s="19">
        <f t="shared" si="66"/>
        <v>3331.1654556</v>
      </c>
      <c r="FM26" s="19">
        <v>1367</v>
      </c>
      <c r="FN26" s="19"/>
      <c r="FO26" s="19"/>
      <c r="FP26" s="19">
        <f t="shared" si="67"/>
        <v>10626.0663234</v>
      </c>
      <c r="FQ26" s="19">
        <f t="shared" si="68"/>
        <v>10626.0663234</v>
      </c>
      <c r="FR26" s="19">
        <v>4361</v>
      </c>
      <c r="FS26" s="19"/>
      <c r="FT26" s="19"/>
      <c r="FU26" s="19">
        <f t="shared" si="69"/>
        <v>17059.1677661</v>
      </c>
      <c r="FV26" s="19">
        <f t="shared" si="70"/>
        <v>17059.1677661</v>
      </c>
      <c r="FW26" s="19">
        <v>7001</v>
      </c>
      <c r="FX26" s="19"/>
      <c r="FY26" s="19"/>
      <c r="FZ26" s="19">
        <f t="shared" si="71"/>
        <v>51.1243584</v>
      </c>
      <c r="GA26" s="19">
        <f t="shared" si="72"/>
        <v>51.1243584</v>
      </c>
      <c r="GB26" s="19">
        <v>21</v>
      </c>
      <c r="GC26" s="19"/>
      <c r="GD26" s="19"/>
      <c r="GE26" s="19">
        <f t="shared" si="73"/>
        <v>282.3273775</v>
      </c>
      <c r="GF26" s="19">
        <f t="shared" si="74"/>
        <v>282.3273775</v>
      </c>
      <c r="GG26" s="19">
        <v>116</v>
      </c>
      <c r="GH26" s="19"/>
      <c r="GI26" s="26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</row>
    <row r="27" spans="1:212" s="37" customFormat="1" ht="12.75">
      <c r="A27" s="36">
        <v>43191</v>
      </c>
      <c r="C27" s="19">
        <f t="shared" si="0"/>
        <v>5760000</v>
      </c>
      <c r="D27" s="19">
        <f t="shared" si="1"/>
        <v>466644</v>
      </c>
      <c r="E27" s="20">
        <f t="shared" si="2"/>
        <v>6226644</v>
      </c>
      <c r="F27" s="20">
        <f t="shared" si="75"/>
        <v>83215</v>
      </c>
      <c r="G27" s="20">
        <f t="shared" si="76"/>
        <v>43616</v>
      </c>
      <c r="H27" s="35"/>
      <c r="I27" s="26"/>
      <c r="J27" s="26"/>
      <c r="K27" s="20"/>
      <c r="L27" s="20"/>
      <c r="M27" s="20"/>
      <c r="N27" s="35"/>
      <c r="O27" s="26">
        <v>5760000</v>
      </c>
      <c r="P27" s="26">
        <v>310013</v>
      </c>
      <c r="Q27" s="20">
        <f t="shared" si="4"/>
        <v>6070013</v>
      </c>
      <c r="R27" s="20">
        <v>18936</v>
      </c>
      <c r="S27" s="20">
        <v>43616</v>
      </c>
      <c r="T27" s="35"/>
      <c r="U27" s="26"/>
      <c r="V27" s="19">
        <v>156631</v>
      </c>
      <c r="W27" s="20">
        <f t="shared" si="5"/>
        <v>156631</v>
      </c>
      <c r="X27" s="20">
        <f t="shared" si="6"/>
        <v>64279</v>
      </c>
      <c r="Y27" s="35"/>
      <c r="Z27" s="20">
        <f t="shared" si="77"/>
        <v>0</v>
      </c>
      <c r="AA27" s="26">
        <f t="shared" si="7"/>
        <v>27787.7647421</v>
      </c>
      <c r="AB27" s="20">
        <f t="shared" si="8"/>
        <v>27787.7647421</v>
      </c>
      <c r="AC27" s="20">
        <v>11401</v>
      </c>
      <c r="AE27" s="19">
        <f t="shared" si="9"/>
        <v>0</v>
      </c>
      <c r="AF27" s="26">
        <f t="shared" si="10"/>
        <v>128843.2352579</v>
      </c>
      <c r="AG27" s="19">
        <f t="shared" si="11"/>
        <v>128843.2352579</v>
      </c>
      <c r="AH27" s="19">
        <f t="shared" si="12"/>
        <v>52878</v>
      </c>
      <c r="AJ27" s="19">
        <f t="shared" si="78"/>
        <v>0</v>
      </c>
      <c r="AK27" s="19">
        <f t="shared" si="13"/>
        <v>27.1911416</v>
      </c>
      <c r="AL27" s="19">
        <f t="shared" si="14"/>
        <v>27.1911416</v>
      </c>
      <c r="AM27" s="19">
        <v>15</v>
      </c>
      <c r="AO27" s="19">
        <f t="shared" si="79"/>
        <v>0</v>
      </c>
      <c r="AP27" s="19">
        <f t="shared" si="15"/>
        <v>3521.4564575000004</v>
      </c>
      <c r="AQ27" s="19">
        <f t="shared" si="16"/>
        <v>3521.4564575000004</v>
      </c>
      <c r="AR27" s="19">
        <v>1442</v>
      </c>
      <c r="AS27" s="35"/>
      <c r="AT27" s="19">
        <f t="shared" si="80"/>
        <v>0</v>
      </c>
      <c r="AU27" s="19">
        <f t="shared" si="17"/>
        <v>21765.240139700003</v>
      </c>
      <c r="AV27" s="19">
        <f t="shared" si="18"/>
        <v>21765.240139700003</v>
      </c>
      <c r="AW27" s="19">
        <v>8932</v>
      </c>
      <c r="AX27" s="35"/>
      <c r="AY27" s="19">
        <f t="shared" si="81"/>
        <v>0</v>
      </c>
      <c r="AZ27" s="19">
        <f t="shared" si="19"/>
        <v>220.6617528</v>
      </c>
      <c r="BA27" s="19">
        <f t="shared" si="20"/>
        <v>220.6617528</v>
      </c>
      <c r="BB27" s="19">
        <v>91</v>
      </c>
      <c r="BC27" s="35"/>
      <c r="BD27" s="19">
        <f t="shared" si="82"/>
        <v>0</v>
      </c>
      <c r="BE27" s="19">
        <f t="shared" si="21"/>
        <v>6148.1896537</v>
      </c>
      <c r="BF27" s="19">
        <f t="shared" si="22"/>
        <v>6148.1896537</v>
      </c>
      <c r="BG27" s="19">
        <v>2523</v>
      </c>
      <c r="BH27" s="35"/>
      <c r="BI27" s="19">
        <f t="shared" si="83"/>
        <v>0</v>
      </c>
      <c r="BJ27" s="19">
        <f t="shared" si="23"/>
        <v>433.0063995</v>
      </c>
      <c r="BK27" s="19">
        <f t="shared" si="24"/>
        <v>433.0063995</v>
      </c>
      <c r="BL27" s="19">
        <v>178</v>
      </c>
      <c r="BM27" s="35"/>
      <c r="BN27" s="19">
        <f t="shared" si="84"/>
        <v>0</v>
      </c>
      <c r="BO27" s="19">
        <f t="shared" si="25"/>
        <v>10009.817317000001</v>
      </c>
      <c r="BP27" s="19">
        <f t="shared" si="26"/>
        <v>10009.817317000001</v>
      </c>
      <c r="BQ27" s="19">
        <v>4108</v>
      </c>
      <c r="BR27" s="35"/>
      <c r="BS27" s="19">
        <f t="shared" si="85"/>
        <v>0</v>
      </c>
      <c r="BT27" s="19">
        <f t="shared" si="27"/>
        <v>343.99300220000003</v>
      </c>
      <c r="BU27" s="19">
        <f t="shared" si="28"/>
        <v>343.99300220000003</v>
      </c>
      <c r="BV27" s="19">
        <v>141</v>
      </c>
      <c r="BW27" s="35"/>
      <c r="BX27" s="19">
        <f t="shared" si="86"/>
        <v>0</v>
      </c>
      <c r="BY27" s="19">
        <f t="shared" si="29"/>
        <v>370.8865449</v>
      </c>
      <c r="BZ27" s="19">
        <f t="shared" si="30"/>
        <v>370.8865449</v>
      </c>
      <c r="CA27" s="19">
        <v>152</v>
      </c>
      <c r="CB27" s="35"/>
      <c r="CC27" s="19">
        <f t="shared" si="87"/>
        <v>0</v>
      </c>
      <c r="CD27" s="19">
        <f t="shared" si="31"/>
        <v>97.97269049999998</v>
      </c>
      <c r="CE27" s="19">
        <f t="shared" si="32"/>
        <v>97.97269049999998</v>
      </c>
      <c r="CF27" s="19">
        <v>40</v>
      </c>
      <c r="CG27" s="35"/>
      <c r="CH27" s="19">
        <f t="shared" si="88"/>
        <v>0</v>
      </c>
      <c r="CI27" s="19">
        <f t="shared" si="33"/>
        <v>21769.1089254</v>
      </c>
      <c r="CJ27" s="19">
        <f t="shared" si="34"/>
        <v>21769.1089254</v>
      </c>
      <c r="CK27" s="19">
        <v>8934</v>
      </c>
      <c r="CL27" s="35"/>
      <c r="CM27" s="19">
        <f t="shared" si="89"/>
        <v>0</v>
      </c>
      <c r="CN27" s="19">
        <f t="shared" si="35"/>
        <v>298.60133840000003</v>
      </c>
      <c r="CO27" s="19">
        <f t="shared" si="36"/>
        <v>298.60133840000003</v>
      </c>
      <c r="CP27" s="19">
        <v>123</v>
      </c>
      <c r="CQ27" s="35"/>
      <c r="CR27" s="19">
        <f t="shared" si="90"/>
        <v>0</v>
      </c>
      <c r="CS27" s="19">
        <f t="shared" si="37"/>
        <v>353.78243969999994</v>
      </c>
      <c r="CT27" s="19">
        <f t="shared" si="38"/>
        <v>353.78243969999994</v>
      </c>
      <c r="CU27" s="19">
        <v>145</v>
      </c>
      <c r="CV27" s="35"/>
      <c r="CW27" s="19">
        <f t="shared" si="91"/>
        <v>0</v>
      </c>
      <c r="CX27" s="19">
        <f t="shared" si="39"/>
        <v>4220.453621199999</v>
      </c>
      <c r="CY27" s="19">
        <f t="shared" si="40"/>
        <v>4220.453621199999</v>
      </c>
      <c r="CZ27" s="19">
        <v>1732</v>
      </c>
      <c r="DA27" s="35"/>
      <c r="DB27" s="19">
        <f t="shared" si="92"/>
        <v>0</v>
      </c>
      <c r="DC27" s="19">
        <f t="shared" si="41"/>
        <v>382.44591269999995</v>
      </c>
      <c r="DD27" s="19">
        <f t="shared" si="42"/>
        <v>382.44591269999995</v>
      </c>
      <c r="DE27" s="19">
        <v>157</v>
      </c>
      <c r="DF27" s="35"/>
      <c r="DG27" s="19">
        <f t="shared" si="93"/>
        <v>0</v>
      </c>
      <c r="DH27" s="19">
        <f t="shared" si="43"/>
        <v>1441.4437667999998</v>
      </c>
      <c r="DI27" s="19">
        <f t="shared" si="44"/>
        <v>1441.4437667999998</v>
      </c>
      <c r="DJ27" s="19">
        <v>592</v>
      </c>
      <c r="DK27" s="35"/>
      <c r="DL27" s="19">
        <f t="shared" si="94"/>
        <v>0</v>
      </c>
      <c r="DM27" s="19">
        <f t="shared" si="45"/>
        <v>3355.8035119</v>
      </c>
      <c r="DN27" s="19">
        <f t="shared" si="46"/>
        <v>3355.8035119</v>
      </c>
      <c r="DO27" s="19">
        <v>1377</v>
      </c>
      <c r="DP27" s="35"/>
      <c r="DQ27" s="19">
        <f t="shared" si="95"/>
        <v>0</v>
      </c>
      <c r="DR27" s="19">
        <f t="shared" si="47"/>
        <v>1630.3094265999998</v>
      </c>
      <c r="DS27" s="19">
        <f t="shared" si="48"/>
        <v>1630.3094265999998</v>
      </c>
      <c r="DT27" s="19">
        <v>669</v>
      </c>
      <c r="DU27" s="35"/>
      <c r="DV27" s="19">
        <f t="shared" si="96"/>
        <v>0</v>
      </c>
      <c r="DW27" s="19">
        <f t="shared" si="49"/>
        <v>280.71407819999996</v>
      </c>
      <c r="DX27" s="19">
        <f t="shared" si="50"/>
        <v>280.71407819999996</v>
      </c>
      <c r="DY27" s="19">
        <v>115</v>
      </c>
      <c r="DZ27" s="35"/>
      <c r="EA27" s="19">
        <f t="shared" si="97"/>
        <v>0</v>
      </c>
      <c r="EB27" s="19">
        <f t="shared" si="51"/>
        <v>361.8802624</v>
      </c>
      <c r="EC27" s="19">
        <f t="shared" si="52"/>
        <v>361.8802624</v>
      </c>
      <c r="ED27" s="19">
        <v>149</v>
      </c>
      <c r="EE27" s="35"/>
      <c r="EF27" s="19">
        <f t="shared" si="98"/>
        <v>0</v>
      </c>
      <c r="EG27" s="19">
        <f t="shared" si="53"/>
        <v>9482.456403099999</v>
      </c>
      <c r="EH27" s="19">
        <f t="shared" si="54"/>
        <v>9482.456403099999</v>
      </c>
      <c r="EI27" s="19">
        <v>3892</v>
      </c>
      <c r="EJ27" s="35"/>
      <c r="EK27" s="19">
        <f t="shared" si="99"/>
        <v>0</v>
      </c>
      <c r="EL27" s="19">
        <f t="shared" si="55"/>
        <v>2379.6477937</v>
      </c>
      <c r="EM27" s="19">
        <f t="shared" si="56"/>
        <v>2379.6477937</v>
      </c>
      <c r="EN27" s="19">
        <v>977</v>
      </c>
      <c r="EO27" s="35"/>
      <c r="EP27" s="19">
        <f t="shared" si="100"/>
        <v>0</v>
      </c>
      <c r="EQ27" s="19">
        <f t="shared" si="57"/>
        <v>3470.2381205</v>
      </c>
      <c r="ER27" s="19">
        <f t="shared" si="58"/>
        <v>3470.2381205</v>
      </c>
      <c r="ES27" s="19">
        <v>1424</v>
      </c>
      <c r="ET27" s="35"/>
      <c r="EU27" s="19">
        <f t="shared" si="101"/>
        <v>0</v>
      </c>
      <c r="EV27" s="19">
        <f t="shared" si="59"/>
        <v>1.0650908000000001</v>
      </c>
      <c r="EW27" s="19">
        <f t="shared" si="60"/>
        <v>1.0650908000000001</v>
      </c>
      <c r="EX27" s="19"/>
      <c r="EY27" s="35"/>
      <c r="EZ27" s="19">
        <f t="shared" si="102"/>
        <v>0</v>
      </c>
      <c r="FA27" s="19">
        <f t="shared" si="61"/>
        <v>2284.0089051</v>
      </c>
      <c r="FB27" s="19">
        <f t="shared" si="62"/>
        <v>2284.0089051</v>
      </c>
      <c r="FC27" s="19">
        <v>937</v>
      </c>
      <c r="FD27" s="35"/>
      <c r="FE27" s="19">
        <f t="shared" si="103"/>
        <v>0</v>
      </c>
      <c r="FF27" s="19">
        <f t="shared" si="63"/>
        <v>2843.0092809999996</v>
      </c>
      <c r="FG27" s="19">
        <f t="shared" si="64"/>
        <v>2843.0092809999996</v>
      </c>
      <c r="FH27" s="19">
        <v>1167</v>
      </c>
      <c r="FI27" s="35"/>
      <c r="FJ27" s="19">
        <f t="shared" si="104"/>
        <v>0</v>
      </c>
      <c r="FK27" s="19">
        <f t="shared" si="65"/>
        <v>3331.1654556</v>
      </c>
      <c r="FL27" s="19">
        <f t="shared" si="66"/>
        <v>3331.1654556</v>
      </c>
      <c r="FM27" s="19">
        <v>1367</v>
      </c>
      <c r="FN27" s="35"/>
      <c r="FO27" s="19">
        <f t="shared" si="105"/>
        <v>0</v>
      </c>
      <c r="FP27" s="19">
        <f t="shared" si="67"/>
        <v>10626.0663234</v>
      </c>
      <c r="FQ27" s="19">
        <f t="shared" si="68"/>
        <v>10626.0663234</v>
      </c>
      <c r="FR27" s="19">
        <v>4361</v>
      </c>
      <c r="FS27" s="35"/>
      <c r="FT27" s="19">
        <f t="shared" si="106"/>
        <v>0</v>
      </c>
      <c r="FU27" s="19">
        <f t="shared" si="69"/>
        <v>17059.1677661</v>
      </c>
      <c r="FV27" s="19">
        <f t="shared" si="70"/>
        <v>17059.1677661</v>
      </c>
      <c r="FW27" s="19">
        <v>7001</v>
      </c>
      <c r="FX27" s="35"/>
      <c r="FY27" s="19">
        <f t="shared" si="107"/>
        <v>0</v>
      </c>
      <c r="FZ27" s="19">
        <f t="shared" si="71"/>
        <v>51.1243584</v>
      </c>
      <c r="GA27" s="19">
        <f t="shared" si="72"/>
        <v>51.1243584</v>
      </c>
      <c r="GB27" s="19">
        <v>21</v>
      </c>
      <c r="GC27" s="35"/>
      <c r="GD27" s="19">
        <f t="shared" si="108"/>
        <v>0</v>
      </c>
      <c r="GE27" s="19">
        <f t="shared" si="73"/>
        <v>282.3273775</v>
      </c>
      <c r="GF27" s="19">
        <f t="shared" si="74"/>
        <v>282.3273775</v>
      </c>
      <c r="GG27" s="19">
        <v>116</v>
      </c>
      <c r="GH27" s="35"/>
      <c r="GI27" s="26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</row>
    <row r="28" spans="1:212" s="37" customFormat="1" ht="12.75">
      <c r="A28" s="36">
        <v>43374</v>
      </c>
      <c r="C28" s="19">
        <f t="shared" si="0"/>
        <v>0</v>
      </c>
      <c r="D28" s="19">
        <f t="shared" si="1"/>
        <v>315444</v>
      </c>
      <c r="E28" s="20">
        <f t="shared" si="2"/>
        <v>315444</v>
      </c>
      <c r="F28" s="20">
        <f t="shared" si="75"/>
        <v>83215</v>
      </c>
      <c r="G28" s="20">
        <f t="shared" si="76"/>
        <v>43616</v>
      </c>
      <c r="H28" s="35"/>
      <c r="I28" s="26"/>
      <c r="J28" s="26"/>
      <c r="K28" s="20"/>
      <c r="L28" s="20"/>
      <c r="M28" s="20"/>
      <c r="N28" s="35"/>
      <c r="O28" s="26"/>
      <c r="P28" s="26">
        <v>158813</v>
      </c>
      <c r="Q28" s="20">
        <f t="shared" si="4"/>
        <v>158813</v>
      </c>
      <c r="R28" s="20">
        <v>18936</v>
      </c>
      <c r="S28" s="20">
        <v>43616</v>
      </c>
      <c r="T28" s="35"/>
      <c r="U28" s="26"/>
      <c r="V28" s="19">
        <v>156631</v>
      </c>
      <c r="W28" s="20">
        <f t="shared" si="5"/>
        <v>156631</v>
      </c>
      <c r="X28" s="20">
        <f t="shared" si="6"/>
        <v>64279</v>
      </c>
      <c r="Y28" s="35"/>
      <c r="Z28" s="20"/>
      <c r="AA28" s="26">
        <f t="shared" si="7"/>
        <v>27787.7647421</v>
      </c>
      <c r="AB28" s="20">
        <f t="shared" si="8"/>
        <v>27787.7647421</v>
      </c>
      <c r="AC28" s="20">
        <v>11401</v>
      </c>
      <c r="AE28" s="19">
        <f t="shared" si="9"/>
        <v>0</v>
      </c>
      <c r="AF28" s="26">
        <f t="shared" si="10"/>
        <v>128843.2352579</v>
      </c>
      <c r="AG28" s="19">
        <f t="shared" si="11"/>
        <v>128843.2352579</v>
      </c>
      <c r="AH28" s="19">
        <f t="shared" si="12"/>
        <v>52878</v>
      </c>
      <c r="AJ28" s="19"/>
      <c r="AK28" s="19">
        <f t="shared" si="13"/>
        <v>27.1911416</v>
      </c>
      <c r="AL28" s="19">
        <f t="shared" si="14"/>
        <v>27.1911416</v>
      </c>
      <c r="AM28" s="19">
        <v>15</v>
      </c>
      <c r="AO28" s="19"/>
      <c r="AP28" s="19">
        <f t="shared" si="15"/>
        <v>3521.4564575000004</v>
      </c>
      <c r="AQ28" s="19">
        <f t="shared" si="16"/>
        <v>3521.4564575000004</v>
      </c>
      <c r="AR28" s="19">
        <v>1442</v>
      </c>
      <c r="AS28" s="35"/>
      <c r="AT28" s="19"/>
      <c r="AU28" s="19">
        <f t="shared" si="17"/>
        <v>21765.240139700003</v>
      </c>
      <c r="AV28" s="19">
        <f t="shared" si="18"/>
        <v>21765.240139700003</v>
      </c>
      <c r="AW28" s="19">
        <v>8932</v>
      </c>
      <c r="AX28" s="35"/>
      <c r="AY28" s="19"/>
      <c r="AZ28" s="19">
        <f t="shared" si="19"/>
        <v>220.6617528</v>
      </c>
      <c r="BA28" s="19">
        <f t="shared" si="20"/>
        <v>220.6617528</v>
      </c>
      <c r="BB28" s="19">
        <v>91</v>
      </c>
      <c r="BC28" s="35"/>
      <c r="BD28" s="19"/>
      <c r="BE28" s="19">
        <f t="shared" si="21"/>
        <v>6148.1896537</v>
      </c>
      <c r="BF28" s="19">
        <f t="shared" si="22"/>
        <v>6148.1896537</v>
      </c>
      <c r="BG28" s="19">
        <v>2523</v>
      </c>
      <c r="BH28" s="35"/>
      <c r="BI28" s="19"/>
      <c r="BJ28" s="19">
        <f t="shared" si="23"/>
        <v>433.0063995</v>
      </c>
      <c r="BK28" s="19">
        <f t="shared" si="24"/>
        <v>433.0063995</v>
      </c>
      <c r="BL28" s="19">
        <v>178</v>
      </c>
      <c r="BM28" s="35"/>
      <c r="BN28" s="19"/>
      <c r="BO28" s="19">
        <f t="shared" si="25"/>
        <v>10009.817317000001</v>
      </c>
      <c r="BP28" s="19">
        <f t="shared" si="26"/>
        <v>10009.817317000001</v>
      </c>
      <c r="BQ28" s="19">
        <v>4108</v>
      </c>
      <c r="BR28" s="35"/>
      <c r="BS28" s="19"/>
      <c r="BT28" s="19">
        <f t="shared" si="27"/>
        <v>343.99300220000003</v>
      </c>
      <c r="BU28" s="19">
        <f t="shared" si="28"/>
        <v>343.99300220000003</v>
      </c>
      <c r="BV28" s="19">
        <v>141</v>
      </c>
      <c r="BW28" s="35"/>
      <c r="BX28" s="19"/>
      <c r="BY28" s="19">
        <f t="shared" si="29"/>
        <v>370.8865449</v>
      </c>
      <c r="BZ28" s="19">
        <f t="shared" si="30"/>
        <v>370.8865449</v>
      </c>
      <c r="CA28" s="19">
        <v>152</v>
      </c>
      <c r="CB28" s="35"/>
      <c r="CC28" s="19"/>
      <c r="CD28" s="19">
        <f t="shared" si="31"/>
        <v>97.97269049999998</v>
      </c>
      <c r="CE28" s="19">
        <f t="shared" si="32"/>
        <v>97.97269049999998</v>
      </c>
      <c r="CF28" s="19">
        <v>40</v>
      </c>
      <c r="CG28" s="35"/>
      <c r="CH28" s="19"/>
      <c r="CI28" s="19">
        <f t="shared" si="33"/>
        <v>21769.1089254</v>
      </c>
      <c r="CJ28" s="19">
        <f t="shared" si="34"/>
        <v>21769.1089254</v>
      </c>
      <c r="CK28" s="19">
        <v>8934</v>
      </c>
      <c r="CL28" s="35"/>
      <c r="CM28" s="19"/>
      <c r="CN28" s="19">
        <f t="shared" si="35"/>
        <v>298.60133840000003</v>
      </c>
      <c r="CO28" s="19">
        <f t="shared" si="36"/>
        <v>298.60133840000003</v>
      </c>
      <c r="CP28" s="19">
        <v>123</v>
      </c>
      <c r="CQ28" s="35"/>
      <c r="CR28" s="19"/>
      <c r="CS28" s="19">
        <f t="shared" si="37"/>
        <v>353.78243969999994</v>
      </c>
      <c r="CT28" s="19">
        <f t="shared" si="38"/>
        <v>353.78243969999994</v>
      </c>
      <c r="CU28" s="19">
        <v>145</v>
      </c>
      <c r="CV28" s="35"/>
      <c r="CW28" s="19"/>
      <c r="CX28" s="19">
        <f t="shared" si="39"/>
        <v>4220.453621199999</v>
      </c>
      <c r="CY28" s="19">
        <f t="shared" si="40"/>
        <v>4220.453621199999</v>
      </c>
      <c r="CZ28" s="19">
        <v>1732</v>
      </c>
      <c r="DA28" s="35"/>
      <c r="DB28" s="19"/>
      <c r="DC28" s="19">
        <f t="shared" si="41"/>
        <v>382.44591269999995</v>
      </c>
      <c r="DD28" s="19">
        <f t="shared" si="42"/>
        <v>382.44591269999995</v>
      </c>
      <c r="DE28" s="19">
        <v>157</v>
      </c>
      <c r="DF28" s="35"/>
      <c r="DG28" s="19"/>
      <c r="DH28" s="19">
        <f t="shared" si="43"/>
        <v>1441.4437667999998</v>
      </c>
      <c r="DI28" s="19">
        <f t="shared" si="44"/>
        <v>1441.4437667999998</v>
      </c>
      <c r="DJ28" s="19">
        <v>592</v>
      </c>
      <c r="DK28" s="35"/>
      <c r="DL28" s="19"/>
      <c r="DM28" s="19">
        <f t="shared" si="45"/>
        <v>3355.8035119</v>
      </c>
      <c r="DN28" s="19">
        <f t="shared" si="46"/>
        <v>3355.8035119</v>
      </c>
      <c r="DO28" s="19">
        <v>1377</v>
      </c>
      <c r="DP28" s="35"/>
      <c r="DQ28" s="19"/>
      <c r="DR28" s="19">
        <f t="shared" si="47"/>
        <v>1630.3094265999998</v>
      </c>
      <c r="DS28" s="19">
        <f t="shared" si="48"/>
        <v>1630.3094265999998</v>
      </c>
      <c r="DT28" s="19">
        <v>669</v>
      </c>
      <c r="DU28" s="35"/>
      <c r="DV28" s="19"/>
      <c r="DW28" s="19">
        <f t="shared" si="49"/>
        <v>280.71407819999996</v>
      </c>
      <c r="DX28" s="19">
        <f t="shared" si="50"/>
        <v>280.71407819999996</v>
      </c>
      <c r="DY28" s="19">
        <v>115</v>
      </c>
      <c r="DZ28" s="35"/>
      <c r="EA28" s="19"/>
      <c r="EB28" s="19">
        <f t="shared" si="51"/>
        <v>361.8802624</v>
      </c>
      <c r="EC28" s="19">
        <f t="shared" si="52"/>
        <v>361.8802624</v>
      </c>
      <c r="ED28" s="19">
        <v>149</v>
      </c>
      <c r="EE28" s="35"/>
      <c r="EF28" s="19"/>
      <c r="EG28" s="19">
        <f t="shared" si="53"/>
        <v>9482.456403099999</v>
      </c>
      <c r="EH28" s="19">
        <f t="shared" si="54"/>
        <v>9482.456403099999</v>
      </c>
      <c r="EI28" s="19">
        <v>3892</v>
      </c>
      <c r="EJ28" s="35"/>
      <c r="EK28" s="19"/>
      <c r="EL28" s="19">
        <f t="shared" si="55"/>
        <v>2379.6477937</v>
      </c>
      <c r="EM28" s="19">
        <f t="shared" si="56"/>
        <v>2379.6477937</v>
      </c>
      <c r="EN28" s="19">
        <v>977</v>
      </c>
      <c r="EO28" s="35"/>
      <c r="EP28" s="19"/>
      <c r="EQ28" s="19">
        <f t="shared" si="57"/>
        <v>3470.2381205</v>
      </c>
      <c r="ER28" s="19">
        <f t="shared" si="58"/>
        <v>3470.2381205</v>
      </c>
      <c r="ES28" s="19">
        <v>1424</v>
      </c>
      <c r="ET28" s="35"/>
      <c r="EU28" s="19"/>
      <c r="EV28" s="19">
        <f t="shared" si="59"/>
        <v>1.0650908000000001</v>
      </c>
      <c r="EW28" s="19">
        <f t="shared" si="60"/>
        <v>1.0650908000000001</v>
      </c>
      <c r="EX28" s="19"/>
      <c r="EY28" s="35"/>
      <c r="EZ28" s="19"/>
      <c r="FA28" s="19">
        <f t="shared" si="61"/>
        <v>2284.0089051</v>
      </c>
      <c r="FB28" s="19">
        <f t="shared" si="62"/>
        <v>2284.0089051</v>
      </c>
      <c r="FC28" s="19">
        <v>937</v>
      </c>
      <c r="FD28" s="35"/>
      <c r="FE28" s="19"/>
      <c r="FF28" s="19">
        <f t="shared" si="63"/>
        <v>2843.0092809999996</v>
      </c>
      <c r="FG28" s="19">
        <f t="shared" si="64"/>
        <v>2843.0092809999996</v>
      </c>
      <c r="FH28" s="19">
        <v>1167</v>
      </c>
      <c r="FI28" s="35"/>
      <c r="FJ28" s="19"/>
      <c r="FK28" s="19">
        <f t="shared" si="65"/>
        <v>3331.1654556</v>
      </c>
      <c r="FL28" s="19">
        <f t="shared" si="66"/>
        <v>3331.1654556</v>
      </c>
      <c r="FM28" s="19">
        <v>1367</v>
      </c>
      <c r="FN28" s="35"/>
      <c r="FO28" s="19"/>
      <c r="FP28" s="19">
        <f t="shared" si="67"/>
        <v>10626.0663234</v>
      </c>
      <c r="FQ28" s="19">
        <f t="shared" si="68"/>
        <v>10626.0663234</v>
      </c>
      <c r="FR28" s="19">
        <v>4361</v>
      </c>
      <c r="FS28" s="35"/>
      <c r="FT28" s="19"/>
      <c r="FU28" s="19">
        <f t="shared" si="69"/>
        <v>17059.1677661</v>
      </c>
      <c r="FV28" s="19">
        <f t="shared" si="70"/>
        <v>17059.1677661</v>
      </c>
      <c r="FW28" s="19">
        <v>7001</v>
      </c>
      <c r="FX28" s="35"/>
      <c r="FY28" s="19"/>
      <c r="FZ28" s="19">
        <f t="shared" si="71"/>
        <v>51.1243584</v>
      </c>
      <c r="GA28" s="19">
        <f t="shared" si="72"/>
        <v>51.1243584</v>
      </c>
      <c r="GB28" s="19">
        <v>21</v>
      </c>
      <c r="GC28" s="35"/>
      <c r="GD28" s="19"/>
      <c r="GE28" s="19">
        <f t="shared" si="73"/>
        <v>282.3273775</v>
      </c>
      <c r="GF28" s="19">
        <f t="shared" si="74"/>
        <v>282.3273775</v>
      </c>
      <c r="GG28" s="19">
        <v>116</v>
      </c>
      <c r="GH28" s="35"/>
      <c r="GI28" s="26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</row>
    <row r="29" spans="1:212" s="37" customFormat="1" ht="12.75">
      <c r="A29" s="36">
        <v>43556</v>
      </c>
      <c r="C29" s="19">
        <f t="shared" si="0"/>
        <v>6050000</v>
      </c>
      <c r="D29" s="19">
        <f t="shared" si="1"/>
        <v>315444</v>
      </c>
      <c r="E29" s="20">
        <f t="shared" si="2"/>
        <v>6365444</v>
      </c>
      <c r="F29" s="20">
        <f t="shared" si="75"/>
        <v>83213</v>
      </c>
      <c r="G29" s="20">
        <f t="shared" si="76"/>
        <v>43608</v>
      </c>
      <c r="H29" s="35"/>
      <c r="I29" s="26"/>
      <c r="J29" s="26"/>
      <c r="K29" s="20"/>
      <c r="L29" s="20"/>
      <c r="M29" s="20"/>
      <c r="N29" s="35"/>
      <c r="O29" s="26">
        <v>6050000</v>
      </c>
      <c r="P29" s="26">
        <v>158813</v>
      </c>
      <c r="Q29" s="20">
        <f t="shared" si="4"/>
        <v>6208813</v>
      </c>
      <c r="R29" s="20">
        <v>18934</v>
      </c>
      <c r="S29" s="20">
        <v>43608</v>
      </c>
      <c r="T29" s="35"/>
      <c r="U29" s="26"/>
      <c r="V29" s="19">
        <v>156631</v>
      </c>
      <c r="W29" s="20">
        <f t="shared" si="5"/>
        <v>156631</v>
      </c>
      <c r="X29" s="20">
        <f t="shared" si="6"/>
        <v>64279</v>
      </c>
      <c r="Y29" s="35"/>
      <c r="Z29" s="20">
        <f t="shared" si="77"/>
        <v>0</v>
      </c>
      <c r="AA29" s="26">
        <f t="shared" si="7"/>
        <v>27787.7647421</v>
      </c>
      <c r="AB29" s="20">
        <f t="shared" si="8"/>
        <v>27787.7647421</v>
      </c>
      <c r="AC29" s="20">
        <v>11401</v>
      </c>
      <c r="AE29" s="19">
        <f t="shared" si="9"/>
        <v>0</v>
      </c>
      <c r="AF29" s="26">
        <f t="shared" si="10"/>
        <v>128843.2352579</v>
      </c>
      <c r="AG29" s="19">
        <f t="shared" si="11"/>
        <v>128843.2352579</v>
      </c>
      <c r="AH29" s="19">
        <f t="shared" si="12"/>
        <v>52878</v>
      </c>
      <c r="AJ29" s="19">
        <f t="shared" si="78"/>
        <v>0</v>
      </c>
      <c r="AK29" s="19">
        <f t="shared" si="13"/>
        <v>27.1911416</v>
      </c>
      <c r="AL29" s="19">
        <f t="shared" si="14"/>
        <v>27.1911416</v>
      </c>
      <c r="AM29" s="19">
        <v>15</v>
      </c>
      <c r="AO29" s="19">
        <f t="shared" si="79"/>
        <v>0</v>
      </c>
      <c r="AP29" s="19">
        <f t="shared" si="15"/>
        <v>3521.4564575000004</v>
      </c>
      <c r="AQ29" s="19">
        <f t="shared" si="16"/>
        <v>3521.4564575000004</v>
      </c>
      <c r="AR29" s="19">
        <v>1442</v>
      </c>
      <c r="AS29" s="35"/>
      <c r="AT29" s="19">
        <f t="shared" si="80"/>
        <v>0</v>
      </c>
      <c r="AU29" s="19">
        <f t="shared" si="17"/>
        <v>21765.240139700003</v>
      </c>
      <c r="AV29" s="19">
        <f t="shared" si="18"/>
        <v>21765.240139700003</v>
      </c>
      <c r="AW29" s="19">
        <v>8932</v>
      </c>
      <c r="AX29" s="35"/>
      <c r="AY29" s="19">
        <f t="shared" si="81"/>
        <v>0</v>
      </c>
      <c r="AZ29" s="19">
        <f t="shared" si="19"/>
        <v>220.6617528</v>
      </c>
      <c r="BA29" s="19">
        <f t="shared" si="20"/>
        <v>220.6617528</v>
      </c>
      <c r="BB29" s="19">
        <v>91</v>
      </c>
      <c r="BC29" s="35"/>
      <c r="BD29" s="19">
        <f t="shared" si="82"/>
        <v>0</v>
      </c>
      <c r="BE29" s="19">
        <f t="shared" si="21"/>
        <v>6148.1896537</v>
      </c>
      <c r="BF29" s="19">
        <f t="shared" si="22"/>
        <v>6148.1896537</v>
      </c>
      <c r="BG29" s="19">
        <v>2523</v>
      </c>
      <c r="BH29" s="35"/>
      <c r="BI29" s="19">
        <f t="shared" si="83"/>
        <v>0</v>
      </c>
      <c r="BJ29" s="19">
        <f t="shared" si="23"/>
        <v>433.0063995</v>
      </c>
      <c r="BK29" s="19">
        <f t="shared" si="24"/>
        <v>433.0063995</v>
      </c>
      <c r="BL29" s="19">
        <v>178</v>
      </c>
      <c r="BM29" s="35"/>
      <c r="BN29" s="19">
        <f t="shared" si="84"/>
        <v>0</v>
      </c>
      <c r="BO29" s="19">
        <f t="shared" si="25"/>
        <v>10009.817317000001</v>
      </c>
      <c r="BP29" s="19">
        <f t="shared" si="26"/>
        <v>10009.817317000001</v>
      </c>
      <c r="BQ29" s="19">
        <v>4108</v>
      </c>
      <c r="BR29" s="35"/>
      <c r="BS29" s="19">
        <f t="shared" si="85"/>
        <v>0</v>
      </c>
      <c r="BT29" s="19">
        <f t="shared" si="27"/>
        <v>343.99300220000003</v>
      </c>
      <c r="BU29" s="19">
        <f t="shared" si="28"/>
        <v>343.99300220000003</v>
      </c>
      <c r="BV29" s="19">
        <v>141</v>
      </c>
      <c r="BW29" s="35"/>
      <c r="BX29" s="19">
        <f t="shared" si="86"/>
        <v>0</v>
      </c>
      <c r="BY29" s="19">
        <f t="shared" si="29"/>
        <v>370.8865449</v>
      </c>
      <c r="BZ29" s="19">
        <f t="shared" si="30"/>
        <v>370.8865449</v>
      </c>
      <c r="CA29" s="19">
        <v>152</v>
      </c>
      <c r="CB29" s="35"/>
      <c r="CC29" s="19">
        <f t="shared" si="87"/>
        <v>0</v>
      </c>
      <c r="CD29" s="19">
        <f t="shared" si="31"/>
        <v>97.97269049999998</v>
      </c>
      <c r="CE29" s="19">
        <f t="shared" si="32"/>
        <v>97.97269049999998</v>
      </c>
      <c r="CF29" s="19">
        <v>40</v>
      </c>
      <c r="CG29" s="35"/>
      <c r="CH29" s="19">
        <f t="shared" si="88"/>
        <v>0</v>
      </c>
      <c r="CI29" s="19">
        <f t="shared" si="33"/>
        <v>21769.1089254</v>
      </c>
      <c r="CJ29" s="19">
        <f t="shared" si="34"/>
        <v>21769.1089254</v>
      </c>
      <c r="CK29" s="19">
        <v>8934</v>
      </c>
      <c r="CL29" s="35"/>
      <c r="CM29" s="19">
        <f t="shared" si="89"/>
        <v>0</v>
      </c>
      <c r="CN29" s="19">
        <f t="shared" si="35"/>
        <v>298.60133840000003</v>
      </c>
      <c r="CO29" s="19">
        <f t="shared" si="36"/>
        <v>298.60133840000003</v>
      </c>
      <c r="CP29" s="19">
        <v>123</v>
      </c>
      <c r="CQ29" s="35"/>
      <c r="CR29" s="19">
        <f t="shared" si="90"/>
        <v>0</v>
      </c>
      <c r="CS29" s="19">
        <f t="shared" si="37"/>
        <v>353.78243969999994</v>
      </c>
      <c r="CT29" s="19">
        <f t="shared" si="38"/>
        <v>353.78243969999994</v>
      </c>
      <c r="CU29" s="19">
        <v>145</v>
      </c>
      <c r="CV29" s="35"/>
      <c r="CW29" s="19">
        <f t="shared" si="91"/>
        <v>0</v>
      </c>
      <c r="CX29" s="19">
        <f t="shared" si="39"/>
        <v>4220.453621199999</v>
      </c>
      <c r="CY29" s="19">
        <f t="shared" si="40"/>
        <v>4220.453621199999</v>
      </c>
      <c r="CZ29" s="19">
        <v>1732</v>
      </c>
      <c r="DA29" s="35"/>
      <c r="DB29" s="19">
        <f t="shared" si="92"/>
        <v>0</v>
      </c>
      <c r="DC29" s="19">
        <f t="shared" si="41"/>
        <v>382.44591269999995</v>
      </c>
      <c r="DD29" s="19">
        <f t="shared" si="42"/>
        <v>382.44591269999995</v>
      </c>
      <c r="DE29" s="19">
        <v>157</v>
      </c>
      <c r="DF29" s="35"/>
      <c r="DG29" s="19">
        <f t="shared" si="93"/>
        <v>0</v>
      </c>
      <c r="DH29" s="19">
        <f t="shared" si="43"/>
        <v>1441.4437667999998</v>
      </c>
      <c r="DI29" s="19">
        <f t="shared" si="44"/>
        <v>1441.4437667999998</v>
      </c>
      <c r="DJ29" s="19">
        <v>592</v>
      </c>
      <c r="DK29" s="35"/>
      <c r="DL29" s="19">
        <f t="shared" si="94"/>
        <v>0</v>
      </c>
      <c r="DM29" s="19">
        <f t="shared" si="45"/>
        <v>3355.8035119</v>
      </c>
      <c r="DN29" s="19">
        <f t="shared" si="46"/>
        <v>3355.8035119</v>
      </c>
      <c r="DO29" s="19">
        <v>1377</v>
      </c>
      <c r="DP29" s="35"/>
      <c r="DQ29" s="19">
        <f t="shared" si="95"/>
        <v>0</v>
      </c>
      <c r="DR29" s="19">
        <f t="shared" si="47"/>
        <v>1630.3094265999998</v>
      </c>
      <c r="DS29" s="19">
        <f t="shared" si="48"/>
        <v>1630.3094265999998</v>
      </c>
      <c r="DT29" s="19">
        <v>669</v>
      </c>
      <c r="DU29" s="35"/>
      <c r="DV29" s="19">
        <f t="shared" si="96"/>
        <v>0</v>
      </c>
      <c r="DW29" s="19">
        <f t="shared" si="49"/>
        <v>280.71407819999996</v>
      </c>
      <c r="DX29" s="19">
        <f t="shared" si="50"/>
        <v>280.71407819999996</v>
      </c>
      <c r="DY29" s="19">
        <v>115</v>
      </c>
      <c r="DZ29" s="35"/>
      <c r="EA29" s="19">
        <f t="shared" si="97"/>
        <v>0</v>
      </c>
      <c r="EB29" s="19">
        <f t="shared" si="51"/>
        <v>361.8802624</v>
      </c>
      <c r="EC29" s="19">
        <f t="shared" si="52"/>
        <v>361.8802624</v>
      </c>
      <c r="ED29" s="19">
        <v>149</v>
      </c>
      <c r="EE29" s="35"/>
      <c r="EF29" s="19">
        <f t="shared" si="98"/>
        <v>0</v>
      </c>
      <c r="EG29" s="19">
        <f t="shared" si="53"/>
        <v>9482.456403099999</v>
      </c>
      <c r="EH29" s="19">
        <f t="shared" si="54"/>
        <v>9482.456403099999</v>
      </c>
      <c r="EI29" s="19">
        <v>3892</v>
      </c>
      <c r="EJ29" s="35"/>
      <c r="EK29" s="19">
        <f t="shared" si="99"/>
        <v>0</v>
      </c>
      <c r="EL29" s="19">
        <f t="shared" si="55"/>
        <v>2379.6477937</v>
      </c>
      <c r="EM29" s="19">
        <f t="shared" si="56"/>
        <v>2379.6477937</v>
      </c>
      <c r="EN29" s="19">
        <v>977</v>
      </c>
      <c r="EO29" s="35"/>
      <c r="EP29" s="19">
        <f t="shared" si="100"/>
        <v>0</v>
      </c>
      <c r="EQ29" s="19">
        <f t="shared" si="57"/>
        <v>3470.2381205</v>
      </c>
      <c r="ER29" s="19">
        <f t="shared" si="58"/>
        <v>3470.2381205</v>
      </c>
      <c r="ES29" s="19">
        <v>1424</v>
      </c>
      <c r="ET29" s="35"/>
      <c r="EU29" s="19">
        <f t="shared" si="101"/>
        <v>0</v>
      </c>
      <c r="EV29" s="19">
        <f t="shared" si="59"/>
        <v>1.0650908000000001</v>
      </c>
      <c r="EW29" s="19">
        <f t="shared" si="60"/>
        <v>1.0650908000000001</v>
      </c>
      <c r="EX29" s="19"/>
      <c r="EY29" s="35"/>
      <c r="EZ29" s="19">
        <f t="shared" si="102"/>
        <v>0</v>
      </c>
      <c r="FA29" s="19">
        <f t="shared" si="61"/>
        <v>2284.0089051</v>
      </c>
      <c r="FB29" s="19">
        <f t="shared" si="62"/>
        <v>2284.0089051</v>
      </c>
      <c r="FC29" s="19">
        <v>937</v>
      </c>
      <c r="FD29" s="35"/>
      <c r="FE29" s="19">
        <f t="shared" si="103"/>
        <v>0</v>
      </c>
      <c r="FF29" s="19">
        <f t="shared" si="63"/>
        <v>2843.0092809999996</v>
      </c>
      <c r="FG29" s="19">
        <f t="shared" si="64"/>
        <v>2843.0092809999996</v>
      </c>
      <c r="FH29" s="19">
        <v>1167</v>
      </c>
      <c r="FI29" s="35"/>
      <c r="FJ29" s="19">
        <f t="shared" si="104"/>
        <v>0</v>
      </c>
      <c r="FK29" s="19">
        <f t="shared" si="65"/>
        <v>3331.1654556</v>
      </c>
      <c r="FL29" s="19">
        <f t="shared" si="66"/>
        <v>3331.1654556</v>
      </c>
      <c r="FM29" s="19">
        <v>1367</v>
      </c>
      <c r="FN29" s="35"/>
      <c r="FO29" s="19">
        <f t="shared" si="105"/>
        <v>0</v>
      </c>
      <c r="FP29" s="19">
        <f t="shared" si="67"/>
        <v>10626.0663234</v>
      </c>
      <c r="FQ29" s="19">
        <f t="shared" si="68"/>
        <v>10626.0663234</v>
      </c>
      <c r="FR29" s="19">
        <v>4361</v>
      </c>
      <c r="FS29" s="35"/>
      <c r="FT29" s="19">
        <f t="shared" si="106"/>
        <v>0</v>
      </c>
      <c r="FU29" s="19">
        <f t="shared" si="69"/>
        <v>17059.1677661</v>
      </c>
      <c r="FV29" s="19">
        <f t="shared" si="70"/>
        <v>17059.1677661</v>
      </c>
      <c r="FW29" s="19">
        <v>7001</v>
      </c>
      <c r="FX29" s="35"/>
      <c r="FY29" s="19">
        <f t="shared" si="107"/>
        <v>0</v>
      </c>
      <c r="FZ29" s="19">
        <f t="shared" si="71"/>
        <v>51.1243584</v>
      </c>
      <c r="GA29" s="19">
        <f t="shared" si="72"/>
        <v>51.1243584</v>
      </c>
      <c r="GB29" s="19">
        <v>21</v>
      </c>
      <c r="GC29" s="35"/>
      <c r="GD29" s="19">
        <f t="shared" si="108"/>
        <v>0</v>
      </c>
      <c r="GE29" s="19">
        <f t="shared" si="73"/>
        <v>282.3273775</v>
      </c>
      <c r="GF29" s="19">
        <f t="shared" si="74"/>
        <v>282.3273775</v>
      </c>
      <c r="GG29" s="19">
        <v>116</v>
      </c>
      <c r="GH29" s="35"/>
      <c r="GI29" s="26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</row>
    <row r="30" spans="1:212" s="37" customFormat="1" ht="12.75">
      <c r="A30" s="36">
        <v>43739</v>
      </c>
      <c r="C30" s="19">
        <f t="shared" si="0"/>
        <v>0</v>
      </c>
      <c r="D30" s="19">
        <f t="shared" si="1"/>
        <v>156631</v>
      </c>
      <c r="E30" s="20">
        <f t="shared" si="2"/>
        <v>156631</v>
      </c>
      <c r="F30" s="20">
        <f t="shared" si="75"/>
        <v>64279</v>
      </c>
      <c r="G30" s="20">
        <f t="shared" si="76"/>
        <v>0</v>
      </c>
      <c r="H30" s="35"/>
      <c r="I30" s="26"/>
      <c r="J30" s="26"/>
      <c r="K30" s="20"/>
      <c r="L30" s="20"/>
      <c r="M30" s="20"/>
      <c r="N30" s="35"/>
      <c r="O30" s="26"/>
      <c r="P30" s="26"/>
      <c r="Q30" s="20"/>
      <c r="R30" s="20"/>
      <c r="S30" s="20"/>
      <c r="T30" s="35"/>
      <c r="U30" s="26"/>
      <c r="V30" s="19">
        <v>156631</v>
      </c>
      <c r="W30" s="20">
        <f t="shared" si="5"/>
        <v>156631</v>
      </c>
      <c r="X30" s="20">
        <f t="shared" si="6"/>
        <v>64279</v>
      </c>
      <c r="Y30" s="35"/>
      <c r="Z30" s="20"/>
      <c r="AA30" s="26">
        <f t="shared" si="7"/>
        <v>27787.7647421</v>
      </c>
      <c r="AB30" s="20">
        <f t="shared" si="8"/>
        <v>27787.7647421</v>
      </c>
      <c r="AC30" s="20">
        <v>11401</v>
      </c>
      <c r="AE30" s="19">
        <f t="shared" si="9"/>
        <v>0</v>
      </c>
      <c r="AF30" s="26">
        <f t="shared" si="10"/>
        <v>128843.2352579</v>
      </c>
      <c r="AG30" s="19">
        <f t="shared" si="11"/>
        <v>128843.2352579</v>
      </c>
      <c r="AH30" s="19">
        <f t="shared" si="12"/>
        <v>52878</v>
      </c>
      <c r="AJ30" s="19"/>
      <c r="AK30" s="19">
        <f t="shared" si="13"/>
        <v>27.1911416</v>
      </c>
      <c r="AL30" s="19">
        <f t="shared" si="14"/>
        <v>27.1911416</v>
      </c>
      <c r="AM30" s="19">
        <v>15</v>
      </c>
      <c r="AO30" s="19"/>
      <c r="AP30" s="19">
        <f t="shared" si="15"/>
        <v>3521.4564575000004</v>
      </c>
      <c r="AQ30" s="19">
        <f t="shared" si="16"/>
        <v>3521.4564575000004</v>
      </c>
      <c r="AR30" s="19">
        <v>1442</v>
      </c>
      <c r="AS30" s="35"/>
      <c r="AT30" s="19"/>
      <c r="AU30" s="19">
        <f t="shared" si="17"/>
        <v>21765.240139700003</v>
      </c>
      <c r="AV30" s="19">
        <f t="shared" si="18"/>
        <v>21765.240139700003</v>
      </c>
      <c r="AW30" s="19">
        <v>8932</v>
      </c>
      <c r="AX30" s="35"/>
      <c r="AY30" s="19"/>
      <c r="AZ30" s="19">
        <f t="shared" si="19"/>
        <v>220.6617528</v>
      </c>
      <c r="BA30" s="19">
        <f t="shared" si="20"/>
        <v>220.6617528</v>
      </c>
      <c r="BB30" s="19">
        <v>91</v>
      </c>
      <c r="BC30" s="35"/>
      <c r="BD30" s="19"/>
      <c r="BE30" s="19">
        <f t="shared" si="21"/>
        <v>6148.1896537</v>
      </c>
      <c r="BF30" s="19">
        <f t="shared" si="22"/>
        <v>6148.1896537</v>
      </c>
      <c r="BG30" s="19">
        <v>2523</v>
      </c>
      <c r="BH30" s="35"/>
      <c r="BI30" s="19"/>
      <c r="BJ30" s="19">
        <f t="shared" si="23"/>
        <v>433.0063995</v>
      </c>
      <c r="BK30" s="19">
        <f t="shared" si="24"/>
        <v>433.0063995</v>
      </c>
      <c r="BL30" s="19">
        <v>178</v>
      </c>
      <c r="BM30" s="35"/>
      <c r="BN30" s="19"/>
      <c r="BO30" s="19">
        <f t="shared" si="25"/>
        <v>10009.817317000001</v>
      </c>
      <c r="BP30" s="19">
        <f t="shared" si="26"/>
        <v>10009.817317000001</v>
      </c>
      <c r="BQ30" s="19">
        <v>4108</v>
      </c>
      <c r="BR30" s="35"/>
      <c r="BS30" s="19"/>
      <c r="BT30" s="19">
        <f t="shared" si="27"/>
        <v>343.99300220000003</v>
      </c>
      <c r="BU30" s="19">
        <f t="shared" si="28"/>
        <v>343.99300220000003</v>
      </c>
      <c r="BV30" s="19">
        <v>141</v>
      </c>
      <c r="BW30" s="35"/>
      <c r="BX30" s="19"/>
      <c r="BY30" s="19">
        <f t="shared" si="29"/>
        <v>370.8865449</v>
      </c>
      <c r="BZ30" s="19">
        <f t="shared" si="30"/>
        <v>370.8865449</v>
      </c>
      <c r="CA30" s="19">
        <v>152</v>
      </c>
      <c r="CB30" s="35"/>
      <c r="CC30" s="19"/>
      <c r="CD30" s="19">
        <f t="shared" si="31"/>
        <v>97.97269049999998</v>
      </c>
      <c r="CE30" s="19">
        <f t="shared" si="32"/>
        <v>97.97269049999998</v>
      </c>
      <c r="CF30" s="19">
        <v>40</v>
      </c>
      <c r="CG30" s="35"/>
      <c r="CH30" s="19"/>
      <c r="CI30" s="19">
        <f t="shared" si="33"/>
        <v>21769.1089254</v>
      </c>
      <c r="CJ30" s="19">
        <f t="shared" si="34"/>
        <v>21769.1089254</v>
      </c>
      <c r="CK30" s="19">
        <v>8934</v>
      </c>
      <c r="CL30" s="35"/>
      <c r="CM30" s="19"/>
      <c r="CN30" s="19">
        <f t="shared" si="35"/>
        <v>298.60133840000003</v>
      </c>
      <c r="CO30" s="19">
        <f t="shared" si="36"/>
        <v>298.60133840000003</v>
      </c>
      <c r="CP30" s="19">
        <v>123</v>
      </c>
      <c r="CQ30" s="35"/>
      <c r="CR30" s="19"/>
      <c r="CS30" s="19">
        <f t="shared" si="37"/>
        <v>353.78243969999994</v>
      </c>
      <c r="CT30" s="19">
        <f t="shared" si="38"/>
        <v>353.78243969999994</v>
      </c>
      <c r="CU30" s="19">
        <v>145</v>
      </c>
      <c r="CV30" s="35"/>
      <c r="CW30" s="19"/>
      <c r="CX30" s="19">
        <f t="shared" si="39"/>
        <v>4220.453621199999</v>
      </c>
      <c r="CY30" s="19">
        <f t="shared" si="40"/>
        <v>4220.453621199999</v>
      </c>
      <c r="CZ30" s="19">
        <v>1732</v>
      </c>
      <c r="DA30" s="35"/>
      <c r="DB30" s="19"/>
      <c r="DC30" s="19">
        <f t="shared" si="41"/>
        <v>382.44591269999995</v>
      </c>
      <c r="DD30" s="19">
        <f t="shared" si="42"/>
        <v>382.44591269999995</v>
      </c>
      <c r="DE30" s="19">
        <v>157</v>
      </c>
      <c r="DF30" s="35"/>
      <c r="DG30" s="19"/>
      <c r="DH30" s="19">
        <f t="shared" si="43"/>
        <v>1441.4437667999998</v>
      </c>
      <c r="DI30" s="19">
        <f t="shared" si="44"/>
        <v>1441.4437667999998</v>
      </c>
      <c r="DJ30" s="19">
        <v>592</v>
      </c>
      <c r="DK30" s="35"/>
      <c r="DL30" s="19"/>
      <c r="DM30" s="19">
        <f t="shared" si="45"/>
        <v>3355.8035119</v>
      </c>
      <c r="DN30" s="19">
        <f t="shared" si="46"/>
        <v>3355.8035119</v>
      </c>
      <c r="DO30" s="19">
        <v>1377</v>
      </c>
      <c r="DP30" s="35"/>
      <c r="DQ30" s="19"/>
      <c r="DR30" s="19">
        <f t="shared" si="47"/>
        <v>1630.3094265999998</v>
      </c>
      <c r="DS30" s="19">
        <f t="shared" si="48"/>
        <v>1630.3094265999998</v>
      </c>
      <c r="DT30" s="19">
        <v>669</v>
      </c>
      <c r="DU30" s="35"/>
      <c r="DV30" s="19"/>
      <c r="DW30" s="19">
        <f t="shared" si="49"/>
        <v>280.71407819999996</v>
      </c>
      <c r="DX30" s="19">
        <f t="shared" si="50"/>
        <v>280.71407819999996</v>
      </c>
      <c r="DY30" s="19">
        <v>115</v>
      </c>
      <c r="DZ30" s="35"/>
      <c r="EA30" s="19"/>
      <c r="EB30" s="19">
        <f t="shared" si="51"/>
        <v>361.8802624</v>
      </c>
      <c r="EC30" s="19">
        <f t="shared" si="52"/>
        <v>361.8802624</v>
      </c>
      <c r="ED30" s="19">
        <v>149</v>
      </c>
      <c r="EE30" s="35"/>
      <c r="EF30" s="19"/>
      <c r="EG30" s="19">
        <f t="shared" si="53"/>
        <v>9482.456403099999</v>
      </c>
      <c r="EH30" s="19">
        <f t="shared" si="54"/>
        <v>9482.456403099999</v>
      </c>
      <c r="EI30" s="19">
        <v>3892</v>
      </c>
      <c r="EJ30" s="35"/>
      <c r="EK30" s="19"/>
      <c r="EL30" s="19">
        <f t="shared" si="55"/>
        <v>2379.6477937</v>
      </c>
      <c r="EM30" s="19">
        <f t="shared" si="56"/>
        <v>2379.6477937</v>
      </c>
      <c r="EN30" s="19">
        <v>977</v>
      </c>
      <c r="EO30" s="35"/>
      <c r="EP30" s="19"/>
      <c r="EQ30" s="19">
        <f t="shared" si="57"/>
        <v>3470.2381205</v>
      </c>
      <c r="ER30" s="19">
        <f t="shared" si="58"/>
        <v>3470.2381205</v>
      </c>
      <c r="ES30" s="19">
        <v>1424</v>
      </c>
      <c r="ET30" s="35"/>
      <c r="EU30" s="19"/>
      <c r="EV30" s="19">
        <f t="shared" si="59"/>
        <v>1.0650908000000001</v>
      </c>
      <c r="EW30" s="19">
        <f t="shared" si="60"/>
        <v>1.0650908000000001</v>
      </c>
      <c r="EX30" s="19"/>
      <c r="EY30" s="35"/>
      <c r="EZ30" s="19"/>
      <c r="FA30" s="19">
        <f t="shared" si="61"/>
        <v>2284.0089051</v>
      </c>
      <c r="FB30" s="19">
        <f t="shared" si="62"/>
        <v>2284.0089051</v>
      </c>
      <c r="FC30" s="19">
        <v>937</v>
      </c>
      <c r="FD30" s="35"/>
      <c r="FE30" s="19"/>
      <c r="FF30" s="19">
        <f t="shared" si="63"/>
        <v>2843.0092809999996</v>
      </c>
      <c r="FG30" s="19">
        <f t="shared" si="64"/>
        <v>2843.0092809999996</v>
      </c>
      <c r="FH30" s="19">
        <v>1167</v>
      </c>
      <c r="FI30" s="35"/>
      <c r="FJ30" s="19"/>
      <c r="FK30" s="19">
        <f t="shared" si="65"/>
        <v>3331.1654556</v>
      </c>
      <c r="FL30" s="19">
        <f t="shared" si="66"/>
        <v>3331.1654556</v>
      </c>
      <c r="FM30" s="19">
        <v>1367</v>
      </c>
      <c r="FN30" s="35"/>
      <c r="FO30" s="19"/>
      <c r="FP30" s="19">
        <f t="shared" si="67"/>
        <v>10626.0663234</v>
      </c>
      <c r="FQ30" s="19">
        <f t="shared" si="68"/>
        <v>10626.0663234</v>
      </c>
      <c r="FR30" s="19">
        <v>4361</v>
      </c>
      <c r="FS30" s="35"/>
      <c r="FT30" s="19"/>
      <c r="FU30" s="19">
        <f t="shared" si="69"/>
        <v>17059.1677661</v>
      </c>
      <c r="FV30" s="19">
        <f t="shared" si="70"/>
        <v>17059.1677661</v>
      </c>
      <c r="FW30" s="19">
        <v>7001</v>
      </c>
      <c r="FX30" s="35"/>
      <c r="FY30" s="19"/>
      <c r="FZ30" s="19">
        <f t="shared" si="71"/>
        <v>51.1243584</v>
      </c>
      <c r="GA30" s="19">
        <f t="shared" si="72"/>
        <v>51.1243584</v>
      </c>
      <c r="GB30" s="19">
        <v>21</v>
      </c>
      <c r="GC30" s="35"/>
      <c r="GD30" s="19"/>
      <c r="GE30" s="19">
        <f t="shared" si="73"/>
        <v>282.3273775</v>
      </c>
      <c r="GF30" s="19">
        <f t="shared" si="74"/>
        <v>282.3273775</v>
      </c>
      <c r="GG30" s="19">
        <v>116</v>
      </c>
      <c r="GH30" s="35"/>
      <c r="GI30" s="26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</row>
    <row r="31" spans="1:212" s="37" customFormat="1" ht="12.75">
      <c r="A31" s="36">
        <v>43922</v>
      </c>
      <c r="C31" s="19">
        <f t="shared" si="0"/>
        <v>6595000</v>
      </c>
      <c r="D31" s="19">
        <f t="shared" si="1"/>
        <v>156631</v>
      </c>
      <c r="E31" s="20">
        <f t="shared" si="2"/>
        <v>6751631</v>
      </c>
      <c r="F31" s="20">
        <f t="shared" si="75"/>
        <v>64253</v>
      </c>
      <c r="G31" s="20">
        <f t="shared" si="76"/>
        <v>0</v>
      </c>
      <c r="H31" s="35"/>
      <c r="I31" s="26"/>
      <c r="J31" s="26"/>
      <c r="K31" s="20"/>
      <c r="L31" s="20"/>
      <c r="M31" s="20"/>
      <c r="N31" s="35"/>
      <c r="O31" s="26"/>
      <c r="P31" s="26"/>
      <c r="Q31" s="20"/>
      <c r="R31" s="20"/>
      <c r="S31" s="20"/>
      <c r="T31" s="35"/>
      <c r="U31" s="26">
        <v>6595000</v>
      </c>
      <c r="V31" s="19">
        <v>156631</v>
      </c>
      <c r="W31" s="20">
        <f t="shared" si="5"/>
        <v>6751631</v>
      </c>
      <c r="X31" s="20">
        <f t="shared" si="6"/>
        <v>64253</v>
      </c>
      <c r="Y31" s="35"/>
      <c r="Z31" s="20">
        <f t="shared" si="77"/>
        <v>1170013.0145</v>
      </c>
      <c r="AA31" s="26">
        <f t="shared" si="7"/>
        <v>27787.7647421</v>
      </c>
      <c r="AB31" s="20">
        <f t="shared" si="8"/>
        <v>1197800.7792421</v>
      </c>
      <c r="AC31" s="20">
        <v>11426</v>
      </c>
      <c r="AE31" s="19">
        <f t="shared" si="9"/>
        <v>5424986.9854999995</v>
      </c>
      <c r="AF31" s="26">
        <f t="shared" si="10"/>
        <v>128843.2352579</v>
      </c>
      <c r="AG31" s="19">
        <f t="shared" si="11"/>
        <v>5553830.2207579</v>
      </c>
      <c r="AH31" s="19">
        <f t="shared" si="12"/>
        <v>52827</v>
      </c>
      <c r="AJ31" s="19">
        <f t="shared" si="78"/>
        <v>1144.892</v>
      </c>
      <c r="AK31" s="19">
        <f t="shared" si="13"/>
        <v>27.1911416</v>
      </c>
      <c r="AL31" s="19">
        <f t="shared" si="14"/>
        <v>1172.0831416</v>
      </c>
      <c r="AM31" s="19">
        <v>5</v>
      </c>
      <c r="AO31" s="19">
        <f t="shared" si="79"/>
        <v>148272.0875</v>
      </c>
      <c r="AP31" s="19">
        <f t="shared" si="15"/>
        <v>3521.4564575000004</v>
      </c>
      <c r="AQ31" s="19">
        <f t="shared" si="16"/>
        <v>151793.5439575</v>
      </c>
      <c r="AR31" s="19">
        <v>1436</v>
      </c>
      <c r="AS31" s="35"/>
      <c r="AT31" s="19">
        <f t="shared" si="80"/>
        <v>916432.6265</v>
      </c>
      <c r="AU31" s="19">
        <f t="shared" si="17"/>
        <v>21765.240139700003</v>
      </c>
      <c r="AV31" s="19">
        <f t="shared" si="18"/>
        <v>938197.8666397</v>
      </c>
      <c r="AW31" s="19">
        <v>8939</v>
      </c>
      <c r="AX31" s="35"/>
      <c r="AY31" s="19">
        <f t="shared" si="81"/>
        <v>9291.036</v>
      </c>
      <c r="AZ31" s="19">
        <f t="shared" si="19"/>
        <v>220.6617528</v>
      </c>
      <c r="BA31" s="19">
        <f t="shared" si="20"/>
        <v>9511.6977528</v>
      </c>
      <c r="BB31" s="19">
        <v>80</v>
      </c>
      <c r="BC31" s="35"/>
      <c r="BD31" s="19">
        <f t="shared" si="82"/>
        <v>258871.55649999998</v>
      </c>
      <c r="BE31" s="19">
        <f t="shared" si="21"/>
        <v>6148.1896537</v>
      </c>
      <c r="BF31" s="19">
        <f t="shared" si="22"/>
        <v>265019.7461537</v>
      </c>
      <c r="BG31" s="19">
        <v>2527</v>
      </c>
      <c r="BH31" s="35"/>
      <c r="BI31" s="19">
        <f t="shared" si="83"/>
        <v>18231.8775</v>
      </c>
      <c r="BJ31" s="19">
        <f t="shared" si="23"/>
        <v>433.0063995</v>
      </c>
      <c r="BK31" s="19">
        <f t="shared" si="24"/>
        <v>18664.883899499997</v>
      </c>
      <c r="BL31" s="19">
        <v>171</v>
      </c>
      <c r="BM31" s="35"/>
      <c r="BN31" s="19">
        <f t="shared" si="84"/>
        <v>421466.665</v>
      </c>
      <c r="BO31" s="19">
        <f t="shared" si="25"/>
        <v>10009.817317000001</v>
      </c>
      <c r="BP31" s="19">
        <f t="shared" si="26"/>
        <v>431476.482317</v>
      </c>
      <c r="BQ31" s="19">
        <v>4107</v>
      </c>
      <c r="BR31" s="35"/>
      <c r="BS31" s="19">
        <f t="shared" si="85"/>
        <v>14483.939000000002</v>
      </c>
      <c r="BT31" s="19">
        <f t="shared" si="27"/>
        <v>343.99300220000003</v>
      </c>
      <c r="BU31" s="19">
        <f t="shared" si="28"/>
        <v>14827.932002200003</v>
      </c>
      <c r="BV31" s="19">
        <v>145</v>
      </c>
      <c r="BW31" s="35"/>
      <c r="BX31" s="19">
        <f t="shared" si="86"/>
        <v>15616.300500000001</v>
      </c>
      <c r="BY31" s="19">
        <f t="shared" si="29"/>
        <v>370.8865449</v>
      </c>
      <c r="BZ31" s="19">
        <f t="shared" si="30"/>
        <v>15987.187044900002</v>
      </c>
      <c r="CA31" s="19">
        <v>157</v>
      </c>
      <c r="CB31" s="35"/>
      <c r="CC31" s="19">
        <f t="shared" si="87"/>
        <v>4125.1725</v>
      </c>
      <c r="CD31" s="19">
        <f t="shared" si="31"/>
        <v>97.97269049999998</v>
      </c>
      <c r="CE31" s="19">
        <f t="shared" si="32"/>
        <v>4223.145190499999</v>
      </c>
      <c r="CF31" s="19">
        <v>45</v>
      </c>
      <c r="CG31" s="35"/>
      <c r="CH31" s="19">
        <f t="shared" si="88"/>
        <v>916595.5229999999</v>
      </c>
      <c r="CI31" s="19">
        <f t="shared" si="33"/>
        <v>21769.1089254</v>
      </c>
      <c r="CJ31" s="19">
        <f t="shared" si="34"/>
        <v>938364.6319253999</v>
      </c>
      <c r="CK31" s="19">
        <v>8931</v>
      </c>
      <c r="CL31" s="35"/>
      <c r="CM31" s="19">
        <f t="shared" si="89"/>
        <v>12572.708</v>
      </c>
      <c r="CN31" s="19">
        <f t="shared" si="35"/>
        <v>298.60133840000003</v>
      </c>
      <c r="CO31" s="19">
        <f t="shared" si="36"/>
        <v>12871.3093384</v>
      </c>
      <c r="CP31" s="19">
        <v>112</v>
      </c>
      <c r="CQ31" s="35"/>
      <c r="CR31" s="19">
        <f t="shared" si="90"/>
        <v>14896.126499999998</v>
      </c>
      <c r="CS31" s="19">
        <f t="shared" si="37"/>
        <v>353.78243969999994</v>
      </c>
      <c r="CT31" s="19">
        <f t="shared" si="38"/>
        <v>15249.908939699999</v>
      </c>
      <c r="CU31" s="19">
        <v>150</v>
      </c>
      <c r="CV31" s="35"/>
      <c r="CW31" s="19">
        <f t="shared" si="91"/>
        <v>177703.59399999998</v>
      </c>
      <c r="CX31" s="19">
        <f t="shared" si="39"/>
        <v>4220.453621199999</v>
      </c>
      <c r="CY31" s="19">
        <f t="shared" si="40"/>
        <v>181924.04762119998</v>
      </c>
      <c r="CZ31" s="19">
        <v>1733</v>
      </c>
      <c r="DA31" s="35"/>
      <c r="DB31" s="19">
        <f t="shared" si="92"/>
        <v>16103.011499999999</v>
      </c>
      <c r="DC31" s="19">
        <f t="shared" si="41"/>
        <v>382.44591269999995</v>
      </c>
      <c r="DD31" s="19">
        <f t="shared" si="42"/>
        <v>16485.457412699998</v>
      </c>
      <c r="DE31" s="19">
        <v>156</v>
      </c>
      <c r="DF31" s="35"/>
      <c r="DG31" s="19">
        <f t="shared" si="93"/>
        <v>60692.46599999999</v>
      </c>
      <c r="DH31" s="19">
        <f t="shared" si="43"/>
        <v>1441.4437667999998</v>
      </c>
      <c r="DI31" s="19">
        <f t="shared" si="44"/>
        <v>62133.909766799996</v>
      </c>
      <c r="DJ31" s="19">
        <v>581</v>
      </c>
      <c r="DK31" s="35"/>
      <c r="DL31" s="19">
        <f t="shared" si="94"/>
        <v>141297.21550000002</v>
      </c>
      <c r="DM31" s="19">
        <f t="shared" si="45"/>
        <v>3355.8035119</v>
      </c>
      <c r="DN31" s="19">
        <f t="shared" si="46"/>
        <v>144653.01901190003</v>
      </c>
      <c r="DO31" s="19">
        <v>1382</v>
      </c>
      <c r="DP31" s="35"/>
      <c r="DQ31" s="19">
        <f t="shared" si="95"/>
        <v>68644.71699999999</v>
      </c>
      <c r="DR31" s="19">
        <f t="shared" si="47"/>
        <v>1630.3094265999998</v>
      </c>
      <c r="DS31" s="19">
        <f t="shared" si="48"/>
        <v>70275.02642659999</v>
      </c>
      <c r="DT31" s="19">
        <v>671</v>
      </c>
      <c r="DU31" s="35"/>
      <c r="DV31" s="19">
        <f t="shared" si="96"/>
        <v>11819.559</v>
      </c>
      <c r="DW31" s="19">
        <f t="shared" si="49"/>
        <v>280.71407819999996</v>
      </c>
      <c r="DX31" s="19">
        <f t="shared" si="50"/>
        <v>12100.2730782</v>
      </c>
      <c r="DY31" s="19">
        <v>120</v>
      </c>
      <c r="DZ31" s="35"/>
      <c r="EA31" s="19">
        <f t="shared" si="97"/>
        <v>15237.088</v>
      </c>
      <c r="EB31" s="19">
        <f t="shared" si="51"/>
        <v>361.8802624</v>
      </c>
      <c r="EC31" s="19">
        <f t="shared" si="52"/>
        <v>15598.9682624</v>
      </c>
      <c r="ED31" s="19">
        <v>137</v>
      </c>
      <c r="EE31" s="35"/>
      <c r="EF31" s="19">
        <f t="shared" si="98"/>
        <v>399261.95950000006</v>
      </c>
      <c r="EG31" s="19">
        <f t="shared" si="53"/>
        <v>9482.456403099999</v>
      </c>
      <c r="EH31" s="19">
        <f t="shared" si="54"/>
        <v>408744.41590310005</v>
      </c>
      <c r="EI31" s="19">
        <v>3881</v>
      </c>
      <c r="EJ31" s="35"/>
      <c r="EK31" s="19">
        <f t="shared" si="99"/>
        <v>100195.85649999998</v>
      </c>
      <c r="EL31" s="19">
        <f t="shared" si="55"/>
        <v>2379.6477937</v>
      </c>
      <c r="EM31" s="19">
        <f t="shared" si="56"/>
        <v>102575.50429369998</v>
      </c>
      <c r="EN31" s="19">
        <v>967</v>
      </c>
      <c r="EO31" s="35"/>
      <c r="EP31" s="19">
        <f t="shared" si="100"/>
        <v>146115.5225</v>
      </c>
      <c r="EQ31" s="19">
        <f t="shared" si="57"/>
        <v>3470.2381205</v>
      </c>
      <c r="ER31" s="19">
        <f t="shared" si="58"/>
        <v>149585.7606205</v>
      </c>
      <c r="ES31" s="19">
        <v>1428</v>
      </c>
      <c r="ET31" s="35"/>
      <c r="EU31" s="19">
        <f t="shared" si="101"/>
        <v>44.846000000000004</v>
      </c>
      <c r="EV31" s="19">
        <f t="shared" si="59"/>
        <v>1.0650908000000001</v>
      </c>
      <c r="EW31" s="19">
        <f t="shared" si="60"/>
        <v>45.911090800000004</v>
      </c>
      <c r="EX31" s="19"/>
      <c r="EY31" s="35"/>
      <c r="EZ31" s="19">
        <f t="shared" si="102"/>
        <v>96168.94949999999</v>
      </c>
      <c r="FA31" s="19">
        <f t="shared" si="61"/>
        <v>2284.0089051</v>
      </c>
      <c r="FB31" s="19">
        <f t="shared" si="62"/>
        <v>98452.95840509998</v>
      </c>
      <c r="FC31" s="19">
        <v>945</v>
      </c>
      <c r="FD31" s="35"/>
      <c r="FE31" s="19">
        <f t="shared" si="103"/>
        <v>119705.845</v>
      </c>
      <c r="FF31" s="19">
        <f t="shared" si="63"/>
        <v>2843.0092809999996</v>
      </c>
      <c r="FG31" s="19">
        <f t="shared" si="64"/>
        <v>122548.854281</v>
      </c>
      <c r="FH31" s="19">
        <v>1161</v>
      </c>
      <c r="FI31" s="35"/>
      <c r="FJ31" s="19">
        <f t="shared" si="104"/>
        <v>140259.822</v>
      </c>
      <c r="FK31" s="19">
        <f t="shared" si="65"/>
        <v>3331.1654556</v>
      </c>
      <c r="FL31" s="19">
        <f t="shared" si="66"/>
        <v>143590.9874556</v>
      </c>
      <c r="FM31" s="19">
        <v>1369</v>
      </c>
      <c r="FN31" s="35"/>
      <c r="FO31" s="19">
        <f t="shared" si="105"/>
        <v>447414.033</v>
      </c>
      <c r="FP31" s="19">
        <f t="shared" si="67"/>
        <v>10626.0663234</v>
      </c>
      <c r="FQ31" s="19">
        <f t="shared" si="68"/>
        <v>458040.0993234</v>
      </c>
      <c r="FR31" s="19">
        <v>4357</v>
      </c>
      <c r="FS31" s="35"/>
      <c r="FT31" s="19">
        <f t="shared" si="106"/>
        <v>718281.8945</v>
      </c>
      <c r="FU31" s="19">
        <f t="shared" si="69"/>
        <v>17059.1677661</v>
      </c>
      <c r="FV31" s="19">
        <f t="shared" si="70"/>
        <v>735341.0622661001</v>
      </c>
      <c r="FW31" s="19">
        <v>7000</v>
      </c>
      <c r="FX31" s="35"/>
      <c r="FY31" s="19">
        <f t="shared" si="107"/>
        <v>2152.608</v>
      </c>
      <c r="FZ31" s="19">
        <f t="shared" si="71"/>
        <v>51.1243584</v>
      </c>
      <c r="GA31" s="19">
        <f t="shared" si="72"/>
        <v>2203.7323584</v>
      </c>
      <c r="GB31" s="19">
        <v>21</v>
      </c>
      <c r="GC31" s="35"/>
      <c r="GD31" s="19">
        <f t="shared" si="108"/>
        <v>11887.4875</v>
      </c>
      <c r="GE31" s="19">
        <f t="shared" si="73"/>
        <v>282.3273775</v>
      </c>
      <c r="GF31" s="19">
        <f t="shared" si="74"/>
        <v>12169.814877499999</v>
      </c>
      <c r="GG31" s="19">
        <v>113</v>
      </c>
      <c r="GH31" s="35"/>
      <c r="GI31" s="26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</row>
    <row r="32" spans="1:212" s="37" customFormat="1" ht="12.75" hidden="1">
      <c r="A32" s="36">
        <v>44105</v>
      </c>
      <c r="C32" s="19">
        <f t="shared" si="0"/>
        <v>0</v>
      </c>
      <c r="D32" s="19">
        <f t="shared" si="1"/>
        <v>0</v>
      </c>
      <c r="E32" s="20">
        <f t="shared" si="2"/>
        <v>0</v>
      </c>
      <c r="F32" s="20"/>
      <c r="G32" s="20"/>
      <c r="H32" s="35"/>
      <c r="I32" s="26"/>
      <c r="J32" s="26"/>
      <c r="K32" s="20"/>
      <c r="L32" s="20"/>
      <c r="M32" s="20"/>
      <c r="N32" s="35"/>
      <c r="O32" s="26"/>
      <c r="P32" s="26"/>
      <c r="Q32" s="20"/>
      <c r="R32" s="20"/>
      <c r="S32" s="20"/>
      <c r="T32" s="35"/>
      <c r="U32" s="26"/>
      <c r="V32" s="19">
        <v>0</v>
      </c>
      <c r="W32" s="20">
        <f t="shared" si="5"/>
        <v>0</v>
      </c>
      <c r="X32" s="20"/>
      <c r="Y32" s="35"/>
      <c r="Z32" s="20"/>
      <c r="AA32" s="26">
        <f t="shared" si="7"/>
        <v>0</v>
      </c>
      <c r="AB32" s="20">
        <f t="shared" si="8"/>
        <v>0</v>
      </c>
      <c r="AC32" s="20"/>
      <c r="AE32" s="19">
        <f t="shared" si="9"/>
        <v>0</v>
      </c>
      <c r="AF32" s="26">
        <f t="shared" si="10"/>
        <v>0</v>
      </c>
      <c r="AG32" s="19">
        <f t="shared" si="11"/>
        <v>0</v>
      </c>
      <c r="AH32" s="19"/>
      <c r="AJ32" s="19"/>
      <c r="AK32" s="19">
        <f t="shared" si="13"/>
        <v>0</v>
      </c>
      <c r="AL32" s="19">
        <f t="shared" si="14"/>
        <v>0</v>
      </c>
      <c r="AM32" s="19"/>
      <c r="AO32" s="19"/>
      <c r="AP32" s="19">
        <f t="shared" si="15"/>
        <v>0</v>
      </c>
      <c r="AQ32" s="19">
        <f t="shared" si="16"/>
        <v>0</v>
      </c>
      <c r="AR32" s="19"/>
      <c r="AS32" s="35"/>
      <c r="AT32" s="19"/>
      <c r="AU32" s="19">
        <f t="shared" si="17"/>
        <v>0</v>
      </c>
      <c r="AV32" s="19">
        <f t="shared" si="18"/>
        <v>0</v>
      </c>
      <c r="AW32" s="19"/>
      <c r="AX32" s="35"/>
      <c r="AY32" s="19"/>
      <c r="AZ32" s="19">
        <f t="shared" si="19"/>
        <v>0</v>
      </c>
      <c r="BA32" s="19">
        <f t="shared" si="20"/>
        <v>0</v>
      </c>
      <c r="BB32" s="19"/>
      <c r="BC32" s="35"/>
      <c r="BD32" s="19"/>
      <c r="BE32" s="19">
        <f t="shared" si="21"/>
        <v>0</v>
      </c>
      <c r="BF32" s="19">
        <f t="shared" si="22"/>
        <v>0</v>
      </c>
      <c r="BG32" s="19"/>
      <c r="BH32" s="35"/>
      <c r="BI32" s="19"/>
      <c r="BJ32" s="19">
        <f t="shared" si="23"/>
        <v>0</v>
      </c>
      <c r="BK32" s="19">
        <f t="shared" si="24"/>
        <v>0</v>
      </c>
      <c r="BL32" s="19"/>
      <c r="BM32" s="35"/>
      <c r="BN32" s="19"/>
      <c r="BO32" s="19">
        <f t="shared" si="25"/>
        <v>0</v>
      </c>
      <c r="BP32" s="19">
        <f t="shared" si="26"/>
        <v>0</v>
      </c>
      <c r="BQ32" s="19"/>
      <c r="BR32" s="35"/>
      <c r="BS32" s="19"/>
      <c r="BT32" s="19">
        <f t="shared" si="27"/>
        <v>0</v>
      </c>
      <c r="BU32" s="19">
        <f t="shared" si="28"/>
        <v>0</v>
      </c>
      <c r="BV32" s="19"/>
      <c r="BW32" s="35"/>
      <c r="BX32" s="19"/>
      <c r="BY32" s="19">
        <f t="shared" si="29"/>
        <v>0</v>
      </c>
      <c r="BZ32" s="19">
        <f t="shared" si="30"/>
        <v>0</v>
      </c>
      <c r="CA32" s="19"/>
      <c r="CB32" s="35"/>
      <c r="CC32" s="19"/>
      <c r="CD32" s="19">
        <f t="shared" si="31"/>
        <v>0</v>
      </c>
      <c r="CE32" s="19">
        <f t="shared" si="32"/>
        <v>0</v>
      </c>
      <c r="CF32" s="19"/>
      <c r="CG32" s="35"/>
      <c r="CH32" s="19"/>
      <c r="CI32" s="19">
        <f t="shared" si="33"/>
        <v>0</v>
      </c>
      <c r="CJ32" s="19">
        <f t="shared" si="34"/>
        <v>0</v>
      </c>
      <c r="CK32" s="19"/>
      <c r="CL32" s="35"/>
      <c r="CM32" s="19"/>
      <c r="CN32" s="19">
        <f t="shared" si="35"/>
        <v>0</v>
      </c>
      <c r="CO32" s="19">
        <f t="shared" si="36"/>
        <v>0</v>
      </c>
      <c r="CP32" s="19"/>
      <c r="CQ32" s="35"/>
      <c r="CR32" s="19"/>
      <c r="CS32" s="19">
        <f t="shared" si="37"/>
        <v>0</v>
      </c>
      <c r="CT32" s="19">
        <f t="shared" si="38"/>
        <v>0</v>
      </c>
      <c r="CU32" s="19"/>
      <c r="CV32" s="35"/>
      <c r="CW32" s="19"/>
      <c r="CX32" s="19">
        <f t="shared" si="39"/>
        <v>0</v>
      </c>
      <c r="CY32" s="19">
        <f t="shared" si="40"/>
        <v>0</v>
      </c>
      <c r="CZ32" s="19"/>
      <c r="DA32" s="35"/>
      <c r="DB32" s="19"/>
      <c r="DC32" s="19">
        <f t="shared" si="41"/>
        <v>0</v>
      </c>
      <c r="DD32" s="19">
        <f t="shared" si="42"/>
        <v>0</v>
      </c>
      <c r="DE32" s="19"/>
      <c r="DF32" s="35"/>
      <c r="DG32" s="19"/>
      <c r="DH32" s="19">
        <f t="shared" si="43"/>
        <v>0</v>
      </c>
      <c r="DI32" s="19">
        <f t="shared" si="44"/>
        <v>0</v>
      </c>
      <c r="DJ32" s="19"/>
      <c r="DK32" s="35"/>
      <c r="DL32" s="19"/>
      <c r="DM32" s="19">
        <f t="shared" si="45"/>
        <v>0</v>
      </c>
      <c r="DN32" s="19">
        <f t="shared" si="46"/>
        <v>0</v>
      </c>
      <c r="DO32" s="19"/>
      <c r="DP32" s="35"/>
      <c r="DQ32" s="19"/>
      <c r="DR32" s="19">
        <f t="shared" si="47"/>
        <v>0</v>
      </c>
      <c r="DS32" s="19">
        <f t="shared" si="48"/>
        <v>0</v>
      </c>
      <c r="DT32" s="19"/>
      <c r="DU32" s="35"/>
      <c r="DV32" s="19"/>
      <c r="DW32" s="19">
        <f t="shared" si="49"/>
        <v>0</v>
      </c>
      <c r="DX32" s="19">
        <f t="shared" si="50"/>
        <v>0</v>
      </c>
      <c r="DY32" s="19"/>
      <c r="DZ32" s="35"/>
      <c r="EA32" s="19"/>
      <c r="EB32" s="19">
        <f t="shared" si="51"/>
        <v>0</v>
      </c>
      <c r="EC32" s="19">
        <f t="shared" si="52"/>
        <v>0</v>
      </c>
      <c r="ED32" s="19"/>
      <c r="EE32" s="35"/>
      <c r="EF32" s="19"/>
      <c r="EG32" s="19">
        <f t="shared" si="53"/>
        <v>0</v>
      </c>
      <c r="EH32" s="19">
        <f t="shared" si="54"/>
        <v>0</v>
      </c>
      <c r="EI32" s="19"/>
      <c r="EJ32" s="35"/>
      <c r="EK32" s="19"/>
      <c r="EL32" s="19">
        <f t="shared" si="55"/>
        <v>0</v>
      </c>
      <c r="EM32" s="19">
        <f t="shared" si="56"/>
        <v>0</v>
      </c>
      <c r="EN32" s="19"/>
      <c r="EO32" s="35"/>
      <c r="EP32" s="19"/>
      <c r="EQ32" s="19">
        <f t="shared" si="57"/>
        <v>0</v>
      </c>
      <c r="ER32" s="19">
        <f t="shared" si="58"/>
        <v>0</v>
      </c>
      <c r="ES32" s="19"/>
      <c r="ET32" s="35"/>
      <c r="EU32" s="19"/>
      <c r="EV32" s="19">
        <f t="shared" si="59"/>
        <v>0</v>
      </c>
      <c r="EW32" s="19">
        <f t="shared" si="60"/>
        <v>0</v>
      </c>
      <c r="EX32" s="19"/>
      <c r="EY32" s="35"/>
      <c r="EZ32" s="19"/>
      <c r="FA32" s="19">
        <f t="shared" si="61"/>
        <v>0</v>
      </c>
      <c r="FB32" s="19">
        <f t="shared" si="62"/>
        <v>0</v>
      </c>
      <c r="FC32" s="19"/>
      <c r="FD32" s="35"/>
      <c r="FE32" s="19"/>
      <c r="FF32" s="19">
        <f t="shared" si="63"/>
        <v>0</v>
      </c>
      <c r="FG32" s="19">
        <f t="shared" si="64"/>
        <v>0</v>
      </c>
      <c r="FH32" s="19"/>
      <c r="FI32" s="35"/>
      <c r="FJ32" s="19"/>
      <c r="FK32" s="19">
        <f t="shared" si="65"/>
        <v>0</v>
      </c>
      <c r="FL32" s="19">
        <f t="shared" si="66"/>
        <v>0</v>
      </c>
      <c r="FM32" s="19"/>
      <c r="FN32" s="35"/>
      <c r="FO32" s="19"/>
      <c r="FP32" s="19">
        <f t="shared" si="67"/>
        <v>0</v>
      </c>
      <c r="FQ32" s="19">
        <f t="shared" si="68"/>
        <v>0</v>
      </c>
      <c r="FR32" s="19"/>
      <c r="FS32" s="35"/>
      <c r="FT32" s="19"/>
      <c r="FU32" s="19">
        <f t="shared" si="69"/>
        <v>0</v>
      </c>
      <c r="FV32" s="19">
        <f t="shared" si="70"/>
        <v>0</v>
      </c>
      <c r="FW32" s="19"/>
      <c r="FX32" s="35"/>
      <c r="FY32" s="19"/>
      <c r="FZ32" s="19">
        <f t="shared" si="71"/>
        <v>0</v>
      </c>
      <c r="GA32" s="19">
        <f t="shared" si="72"/>
        <v>0</v>
      </c>
      <c r="GB32" s="19"/>
      <c r="GC32" s="35"/>
      <c r="GD32" s="19"/>
      <c r="GE32" s="19">
        <f t="shared" si="73"/>
        <v>0</v>
      </c>
      <c r="GF32" s="19">
        <f t="shared" si="74"/>
        <v>0</v>
      </c>
      <c r="GG32" s="19"/>
      <c r="GH32" s="35"/>
      <c r="GI32" s="26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</row>
    <row r="33" spans="1:212" s="37" customFormat="1" ht="12.75" hidden="1">
      <c r="A33" s="36">
        <v>44287</v>
      </c>
      <c r="C33" s="19">
        <f t="shared" si="0"/>
        <v>0</v>
      </c>
      <c r="D33" s="19">
        <f t="shared" si="1"/>
        <v>0</v>
      </c>
      <c r="E33" s="20">
        <f t="shared" si="2"/>
        <v>0</v>
      </c>
      <c r="F33" s="20"/>
      <c r="G33" s="20"/>
      <c r="H33" s="35"/>
      <c r="I33" s="26"/>
      <c r="J33" s="26"/>
      <c r="K33" s="20"/>
      <c r="L33" s="20"/>
      <c r="M33" s="20"/>
      <c r="N33" s="35"/>
      <c r="O33" s="26"/>
      <c r="P33" s="26"/>
      <c r="Q33" s="20"/>
      <c r="R33" s="20"/>
      <c r="S33" s="20"/>
      <c r="T33" s="35"/>
      <c r="U33" s="26"/>
      <c r="V33" s="19">
        <v>0</v>
      </c>
      <c r="W33" s="20">
        <f t="shared" si="5"/>
        <v>0</v>
      </c>
      <c r="X33" s="20"/>
      <c r="Y33" s="35"/>
      <c r="Z33" s="20">
        <f t="shared" si="77"/>
        <v>0</v>
      </c>
      <c r="AA33" s="26">
        <f t="shared" si="7"/>
        <v>0</v>
      </c>
      <c r="AB33" s="20">
        <f t="shared" si="8"/>
        <v>0</v>
      </c>
      <c r="AC33" s="20"/>
      <c r="AE33" s="19">
        <f t="shared" si="9"/>
        <v>0</v>
      </c>
      <c r="AF33" s="26">
        <f t="shared" si="10"/>
        <v>0</v>
      </c>
      <c r="AG33" s="19">
        <f t="shared" si="11"/>
        <v>0</v>
      </c>
      <c r="AH33" s="19"/>
      <c r="AJ33" s="19">
        <f t="shared" si="78"/>
        <v>0</v>
      </c>
      <c r="AK33" s="19">
        <f t="shared" si="13"/>
        <v>0</v>
      </c>
      <c r="AL33" s="19">
        <f t="shared" si="14"/>
        <v>0</v>
      </c>
      <c r="AM33" s="19"/>
      <c r="AO33" s="19">
        <f t="shared" si="79"/>
        <v>0</v>
      </c>
      <c r="AP33" s="19">
        <f t="shared" si="15"/>
        <v>0</v>
      </c>
      <c r="AQ33" s="19">
        <f t="shared" si="16"/>
        <v>0</v>
      </c>
      <c r="AR33" s="19"/>
      <c r="AS33" s="35"/>
      <c r="AT33" s="19">
        <f t="shared" si="80"/>
        <v>0</v>
      </c>
      <c r="AU33" s="19">
        <f t="shared" si="17"/>
        <v>0</v>
      </c>
      <c r="AV33" s="19">
        <f t="shared" si="18"/>
        <v>0</v>
      </c>
      <c r="AW33" s="19"/>
      <c r="AX33" s="35"/>
      <c r="AY33" s="19">
        <f t="shared" si="81"/>
        <v>0</v>
      </c>
      <c r="AZ33" s="19">
        <f t="shared" si="19"/>
        <v>0</v>
      </c>
      <c r="BA33" s="19">
        <f t="shared" si="20"/>
        <v>0</v>
      </c>
      <c r="BB33" s="19"/>
      <c r="BC33" s="35"/>
      <c r="BD33" s="19">
        <f t="shared" si="82"/>
        <v>0</v>
      </c>
      <c r="BE33" s="19">
        <f t="shared" si="21"/>
        <v>0</v>
      </c>
      <c r="BF33" s="19">
        <f t="shared" si="22"/>
        <v>0</v>
      </c>
      <c r="BG33" s="19"/>
      <c r="BH33" s="35"/>
      <c r="BI33" s="19">
        <f t="shared" si="83"/>
        <v>0</v>
      </c>
      <c r="BJ33" s="19">
        <f t="shared" si="23"/>
        <v>0</v>
      </c>
      <c r="BK33" s="19">
        <f t="shared" si="24"/>
        <v>0</v>
      </c>
      <c r="BL33" s="19"/>
      <c r="BM33" s="35"/>
      <c r="BN33" s="19">
        <f t="shared" si="84"/>
        <v>0</v>
      </c>
      <c r="BO33" s="19">
        <f t="shared" si="25"/>
        <v>0</v>
      </c>
      <c r="BP33" s="19">
        <f t="shared" si="26"/>
        <v>0</v>
      </c>
      <c r="BQ33" s="19"/>
      <c r="BR33" s="35"/>
      <c r="BS33" s="19">
        <f t="shared" si="85"/>
        <v>0</v>
      </c>
      <c r="BT33" s="19">
        <f t="shared" si="27"/>
        <v>0</v>
      </c>
      <c r="BU33" s="19">
        <f t="shared" si="28"/>
        <v>0</v>
      </c>
      <c r="BV33" s="19"/>
      <c r="BW33" s="35"/>
      <c r="BX33" s="19">
        <f t="shared" si="86"/>
        <v>0</v>
      </c>
      <c r="BY33" s="19">
        <f t="shared" si="29"/>
        <v>0</v>
      </c>
      <c r="BZ33" s="19">
        <f t="shared" si="30"/>
        <v>0</v>
      </c>
      <c r="CA33" s="19"/>
      <c r="CB33" s="35"/>
      <c r="CC33" s="19">
        <f t="shared" si="87"/>
        <v>0</v>
      </c>
      <c r="CD33" s="19">
        <f t="shared" si="31"/>
        <v>0</v>
      </c>
      <c r="CE33" s="19">
        <f t="shared" si="32"/>
        <v>0</v>
      </c>
      <c r="CF33" s="19"/>
      <c r="CG33" s="35"/>
      <c r="CH33" s="19">
        <f t="shared" si="88"/>
        <v>0</v>
      </c>
      <c r="CI33" s="19">
        <f t="shared" si="33"/>
        <v>0</v>
      </c>
      <c r="CJ33" s="19">
        <f t="shared" si="34"/>
        <v>0</v>
      </c>
      <c r="CK33" s="19"/>
      <c r="CL33" s="35"/>
      <c r="CM33" s="19">
        <f t="shared" si="89"/>
        <v>0</v>
      </c>
      <c r="CN33" s="19">
        <f t="shared" si="35"/>
        <v>0</v>
      </c>
      <c r="CO33" s="19">
        <f t="shared" si="36"/>
        <v>0</v>
      </c>
      <c r="CP33" s="19"/>
      <c r="CQ33" s="35"/>
      <c r="CR33" s="19">
        <f t="shared" si="90"/>
        <v>0</v>
      </c>
      <c r="CS33" s="19">
        <f t="shared" si="37"/>
        <v>0</v>
      </c>
      <c r="CT33" s="19">
        <f t="shared" si="38"/>
        <v>0</v>
      </c>
      <c r="CU33" s="19"/>
      <c r="CV33" s="35"/>
      <c r="CW33" s="19">
        <f t="shared" si="91"/>
        <v>0</v>
      </c>
      <c r="CX33" s="19">
        <f t="shared" si="39"/>
        <v>0</v>
      </c>
      <c r="CY33" s="19">
        <f t="shared" si="40"/>
        <v>0</v>
      </c>
      <c r="CZ33" s="19"/>
      <c r="DA33" s="35"/>
      <c r="DB33" s="19">
        <f t="shared" si="92"/>
        <v>0</v>
      </c>
      <c r="DC33" s="19">
        <f t="shared" si="41"/>
        <v>0</v>
      </c>
      <c r="DD33" s="19">
        <f t="shared" si="42"/>
        <v>0</v>
      </c>
      <c r="DE33" s="19"/>
      <c r="DF33" s="35"/>
      <c r="DG33" s="19">
        <f t="shared" si="93"/>
        <v>0</v>
      </c>
      <c r="DH33" s="19">
        <f t="shared" si="43"/>
        <v>0</v>
      </c>
      <c r="DI33" s="19">
        <f t="shared" si="44"/>
        <v>0</v>
      </c>
      <c r="DJ33" s="19"/>
      <c r="DK33" s="35"/>
      <c r="DL33" s="19">
        <f t="shared" si="94"/>
        <v>0</v>
      </c>
      <c r="DM33" s="19">
        <f t="shared" si="45"/>
        <v>0</v>
      </c>
      <c r="DN33" s="19">
        <f t="shared" si="46"/>
        <v>0</v>
      </c>
      <c r="DO33" s="19"/>
      <c r="DP33" s="35"/>
      <c r="DQ33" s="19">
        <f t="shared" si="95"/>
        <v>0</v>
      </c>
      <c r="DR33" s="19">
        <f t="shared" si="47"/>
        <v>0</v>
      </c>
      <c r="DS33" s="19">
        <f t="shared" si="48"/>
        <v>0</v>
      </c>
      <c r="DT33" s="19"/>
      <c r="DU33" s="35"/>
      <c r="DV33" s="19">
        <f t="shared" si="96"/>
        <v>0</v>
      </c>
      <c r="DW33" s="19">
        <f t="shared" si="49"/>
        <v>0</v>
      </c>
      <c r="DX33" s="19">
        <f t="shared" si="50"/>
        <v>0</v>
      </c>
      <c r="DY33" s="19"/>
      <c r="DZ33" s="35"/>
      <c r="EA33" s="19">
        <f t="shared" si="97"/>
        <v>0</v>
      </c>
      <c r="EB33" s="19">
        <f t="shared" si="51"/>
        <v>0</v>
      </c>
      <c r="EC33" s="19">
        <f t="shared" si="52"/>
        <v>0</v>
      </c>
      <c r="ED33" s="19"/>
      <c r="EE33" s="35"/>
      <c r="EF33" s="19">
        <f t="shared" si="98"/>
        <v>0</v>
      </c>
      <c r="EG33" s="19">
        <f t="shared" si="53"/>
        <v>0</v>
      </c>
      <c r="EH33" s="19">
        <f t="shared" si="54"/>
        <v>0</v>
      </c>
      <c r="EI33" s="19"/>
      <c r="EJ33" s="35"/>
      <c r="EK33" s="19">
        <f t="shared" si="99"/>
        <v>0</v>
      </c>
      <c r="EL33" s="19">
        <f t="shared" si="55"/>
        <v>0</v>
      </c>
      <c r="EM33" s="19">
        <f t="shared" si="56"/>
        <v>0</v>
      </c>
      <c r="EN33" s="19"/>
      <c r="EO33" s="35"/>
      <c r="EP33" s="19">
        <f t="shared" si="100"/>
        <v>0</v>
      </c>
      <c r="EQ33" s="19">
        <f t="shared" si="57"/>
        <v>0</v>
      </c>
      <c r="ER33" s="19">
        <f t="shared" si="58"/>
        <v>0</v>
      </c>
      <c r="ES33" s="19"/>
      <c r="ET33" s="35"/>
      <c r="EU33" s="19">
        <f t="shared" si="101"/>
        <v>0</v>
      </c>
      <c r="EV33" s="19">
        <f t="shared" si="59"/>
        <v>0</v>
      </c>
      <c r="EW33" s="19">
        <f t="shared" si="60"/>
        <v>0</v>
      </c>
      <c r="EX33" s="19"/>
      <c r="EY33" s="35"/>
      <c r="EZ33" s="19">
        <f t="shared" si="102"/>
        <v>0</v>
      </c>
      <c r="FA33" s="19">
        <f t="shared" si="61"/>
        <v>0</v>
      </c>
      <c r="FB33" s="19">
        <f t="shared" si="62"/>
        <v>0</v>
      </c>
      <c r="FC33" s="19"/>
      <c r="FD33" s="35"/>
      <c r="FE33" s="19">
        <f t="shared" si="103"/>
        <v>0</v>
      </c>
      <c r="FF33" s="19">
        <f t="shared" si="63"/>
        <v>0</v>
      </c>
      <c r="FG33" s="19">
        <f t="shared" si="64"/>
        <v>0</v>
      </c>
      <c r="FH33" s="19"/>
      <c r="FI33" s="35"/>
      <c r="FJ33" s="19">
        <f t="shared" si="104"/>
        <v>0</v>
      </c>
      <c r="FK33" s="19">
        <f t="shared" si="65"/>
        <v>0</v>
      </c>
      <c r="FL33" s="19">
        <f t="shared" si="66"/>
        <v>0</v>
      </c>
      <c r="FM33" s="19"/>
      <c r="FN33" s="35"/>
      <c r="FO33" s="19">
        <f t="shared" si="105"/>
        <v>0</v>
      </c>
      <c r="FP33" s="19">
        <f t="shared" si="67"/>
        <v>0</v>
      </c>
      <c r="FQ33" s="19">
        <f t="shared" si="68"/>
        <v>0</v>
      </c>
      <c r="FR33" s="19"/>
      <c r="FS33" s="35"/>
      <c r="FT33" s="19">
        <f t="shared" si="106"/>
        <v>0</v>
      </c>
      <c r="FU33" s="19">
        <f t="shared" si="69"/>
        <v>0</v>
      </c>
      <c r="FV33" s="19">
        <f t="shared" si="70"/>
        <v>0</v>
      </c>
      <c r="FW33" s="19"/>
      <c r="FX33" s="35"/>
      <c r="FY33" s="19">
        <f t="shared" si="107"/>
        <v>0</v>
      </c>
      <c r="FZ33" s="19">
        <f t="shared" si="71"/>
        <v>0</v>
      </c>
      <c r="GA33" s="19">
        <f t="shared" si="72"/>
        <v>0</v>
      </c>
      <c r="GB33" s="19"/>
      <c r="GC33" s="35"/>
      <c r="GD33" s="19">
        <f t="shared" si="108"/>
        <v>0</v>
      </c>
      <c r="GE33" s="19">
        <f t="shared" si="73"/>
        <v>0</v>
      </c>
      <c r="GF33" s="19">
        <f t="shared" si="74"/>
        <v>0</v>
      </c>
      <c r="GG33" s="19"/>
      <c r="GH33" s="35"/>
      <c r="GI33" s="26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</row>
    <row r="34" spans="1:212" s="37" customFormat="1" ht="12.75" hidden="1">
      <c r="A34" s="36">
        <v>44470</v>
      </c>
      <c r="C34" s="19">
        <f t="shared" si="0"/>
        <v>0</v>
      </c>
      <c r="D34" s="19">
        <f t="shared" si="1"/>
        <v>0</v>
      </c>
      <c r="E34" s="20">
        <f t="shared" si="2"/>
        <v>0</v>
      </c>
      <c r="F34" s="20"/>
      <c r="G34" s="20"/>
      <c r="H34" s="35"/>
      <c r="I34" s="26"/>
      <c r="J34" s="26"/>
      <c r="K34" s="20"/>
      <c r="L34" s="20"/>
      <c r="M34" s="20"/>
      <c r="N34" s="35"/>
      <c r="O34" s="26"/>
      <c r="P34" s="26"/>
      <c r="Q34" s="20"/>
      <c r="R34" s="20"/>
      <c r="S34" s="20"/>
      <c r="T34" s="35"/>
      <c r="U34" s="26"/>
      <c r="V34" s="19">
        <v>0</v>
      </c>
      <c r="W34" s="20">
        <f t="shared" si="5"/>
        <v>0</v>
      </c>
      <c r="X34" s="20"/>
      <c r="Y34" s="35"/>
      <c r="Z34" s="20"/>
      <c r="AA34" s="26">
        <f t="shared" si="7"/>
        <v>0</v>
      </c>
      <c r="AB34" s="20">
        <f t="shared" si="8"/>
        <v>0</v>
      </c>
      <c r="AC34" s="20"/>
      <c r="AE34" s="19">
        <f t="shared" si="9"/>
        <v>0</v>
      </c>
      <c r="AF34" s="26">
        <f t="shared" si="10"/>
        <v>0</v>
      </c>
      <c r="AG34" s="19">
        <f t="shared" si="11"/>
        <v>0</v>
      </c>
      <c r="AH34" s="19"/>
      <c r="AJ34" s="19"/>
      <c r="AK34" s="19">
        <f t="shared" si="13"/>
        <v>0</v>
      </c>
      <c r="AL34" s="19">
        <f t="shared" si="14"/>
        <v>0</v>
      </c>
      <c r="AM34" s="19"/>
      <c r="AO34" s="19"/>
      <c r="AP34" s="19">
        <f t="shared" si="15"/>
        <v>0</v>
      </c>
      <c r="AQ34" s="19">
        <f t="shared" si="16"/>
        <v>0</v>
      </c>
      <c r="AR34" s="19"/>
      <c r="AS34" s="35"/>
      <c r="AT34" s="19"/>
      <c r="AU34" s="19">
        <f t="shared" si="17"/>
        <v>0</v>
      </c>
      <c r="AV34" s="19">
        <f t="shared" si="18"/>
        <v>0</v>
      </c>
      <c r="AW34" s="19"/>
      <c r="AX34" s="35"/>
      <c r="AY34" s="19"/>
      <c r="AZ34" s="19">
        <f t="shared" si="19"/>
        <v>0</v>
      </c>
      <c r="BA34" s="19">
        <f t="shared" si="20"/>
        <v>0</v>
      </c>
      <c r="BB34" s="19"/>
      <c r="BC34" s="35"/>
      <c r="BD34" s="19"/>
      <c r="BE34" s="19">
        <f t="shared" si="21"/>
        <v>0</v>
      </c>
      <c r="BF34" s="19">
        <f t="shared" si="22"/>
        <v>0</v>
      </c>
      <c r="BG34" s="19"/>
      <c r="BH34" s="35"/>
      <c r="BI34" s="19"/>
      <c r="BJ34" s="19">
        <f t="shared" si="23"/>
        <v>0</v>
      </c>
      <c r="BK34" s="19">
        <f t="shared" si="24"/>
        <v>0</v>
      </c>
      <c r="BL34" s="19"/>
      <c r="BM34" s="35"/>
      <c r="BN34" s="19"/>
      <c r="BO34" s="19">
        <f t="shared" si="25"/>
        <v>0</v>
      </c>
      <c r="BP34" s="19">
        <f t="shared" si="26"/>
        <v>0</v>
      </c>
      <c r="BQ34" s="19"/>
      <c r="BR34" s="35"/>
      <c r="BS34" s="19"/>
      <c r="BT34" s="19">
        <f t="shared" si="27"/>
        <v>0</v>
      </c>
      <c r="BU34" s="19">
        <f t="shared" si="28"/>
        <v>0</v>
      </c>
      <c r="BV34" s="19"/>
      <c r="BW34" s="35"/>
      <c r="BX34" s="19"/>
      <c r="BY34" s="19">
        <f t="shared" si="29"/>
        <v>0</v>
      </c>
      <c r="BZ34" s="19">
        <f t="shared" si="30"/>
        <v>0</v>
      </c>
      <c r="CA34" s="19"/>
      <c r="CB34" s="35"/>
      <c r="CC34" s="19"/>
      <c r="CD34" s="19">
        <f t="shared" si="31"/>
        <v>0</v>
      </c>
      <c r="CE34" s="19">
        <f t="shared" si="32"/>
        <v>0</v>
      </c>
      <c r="CF34" s="19"/>
      <c r="CG34" s="35"/>
      <c r="CH34" s="19"/>
      <c r="CI34" s="19">
        <f t="shared" si="33"/>
        <v>0</v>
      </c>
      <c r="CJ34" s="19">
        <f t="shared" si="34"/>
        <v>0</v>
      </c>
      <c r="CK34" s="19"/>
      <c r="CL34" s="35"/>
      <c r="CM34" s="19"/>
      <c r="CN34" s="19">
        <f t="shared" si="35"/>
        <v>0</v>
      </c>
      <c r="CO34" s="19">
        <f t="shared" si="36"/>
        <v>0</v>
      </c>
      <c r="CP34" s="19"/>
      <c r="CQ34" s="35"/>
      <c r="CR34" s="19"/>
      <c r="CS34" s="19">
        <f t="shared" si="37"/>
        <v>0</v>
      </c>
      <c r="CT34" s="19">
        <f t="shared" si="38"/>
        <v>0</v>
      </c>
      <c r="CU34" s="19"/>
      <c r="CV34" s="35"/>
      <c r="CW34" s="19"/>
      <c r="CX34" s="19">
        <f t="shared" si="39"/>
        <v>0</v>
      </c>
      <c r="CY34" s="19">
        <f t="shared" si="40"/>
        <v>0</v>
      </c>
      <c r="CZ34" s="19"/>
      <c r="DA34" s="35"/>
      <c r="DB34" s="19"/>
      <c r="DC34" s="19">
        <f t="shared" si="41"/>
        <v>0</v>
      </c>
      <c r="DD34" s="19">
        <f t="shared" si="42"/>
        <v>0</v>
      </c>
      <c r="DE34" s="19"/>
      <c r="DF34" s="35"/>
      <c r="DG34" s="19"/>
      <c r="DH34" s="19">
        <f t="shared" si="43"/>
        <v>0</v>
      </c>
      <c r="DI34" s="19">
        <f t="shared" si="44"/>
        <v>0</v>
      </c>
      <c r="DJ34" s="19"/>
      <c r="DK34" s="35"/>
      <c r="DL34" s="19"/>
      <c r="DM34" s="19">
        <f t="shared" si="45"/>
        <v>0</v>
      </c>
      <c r="DN34" s="19">
        <f t="shared" si="46"/>
        <v>0</v>
      </c>
      <c r="DO34" s="19"/>
      <c r="DP34" s="35"/>
      <c r="DQ34" s="19"/>
      <c r="DR34" s="19">
        <f t="shared" si="47"/>
        <v>0</v>
      </c>
      <c r="DS34" s="19">
        <f t="shared" si="48"/>
        <v>0</v>
      </c>
      <c r="DT34" s="19"/>
      <c r="DU34" s="35"/>
      <c r="DV34" s="19"/>
      <c r="DW34" s="19">
        <f t="shared" si="49"/>
        <v>0</v>
      </c>
      <c r="DX34" s="19">
        <f t="shared" si="50"/>
        <v>0</v>
      </c>
      <c r="DY34" s="19"/>
      <c r="DZ34" s="35"/>
      <c r="EA34" s="19"/>
      <c r="EB34" s="19">
        <f t="shared" si="51"/>
        <v>0</v>
      </c>
      <c r="EC34" s="19">
        <f t="shared" si="52"/>
        <v>0</v>
      </c>
      <c r="ED34" s="19"/>
      <c r="EE34" s="35"/>
      <c r="EF34" s="19"/>
      <c r="EG34" s="19">
        <f t="shared" si="53"/>
        <v>0</v>
      </c>
      <c r="EH34" s="19">
        <f t="shared" si="54"/>
        <v>0</v>
      </c>
      <c r="EI34" s="19"/>
      <c r="EJ34" s="35"/>
      <c r="EK34" s="19"/>
      <c r="EL34" s="19">
        <f t="shared" si="55"/>
        <v>0</v>
      </c>
      <c r="EM34" s="19">
        <f t="shared" si="56"/>
        <v>0</v>
      </c>
      <c r="EN34" s="19"/>
      <c r="EO34" s="35"/>
      <c r="EP34" s="19"/>
      <c r="EQ34" s="19">
        <f t="shared" si="57"/>
        <v>0</v>
      </c>
      <c r="ER34" s="19">
        <f t="shared" si="58"/>
        <v>0</v>
      </c>
      <c r="ES34" s="19"/>
      <c r="ET34" s="35"/>
      <c r="EU34" s="19"/>
      <c r="EV34" s="19">
        <f t="shared" si="59"/>
        <v>0</v>
      </c>
      <c r="EW34" s="19">
        <f t="shared" si="60"/>
        <v>0</v>
      </c>
      <c r="EX34" s="19"/>
      <c r="EY34" s="35"/>
      <c r="EZ34" s="19"/>
      <c r="FA34" s="19">
        <f t="shared" si="61"/>
        <v>0</v>
      </c>
      <c r="FB34" s="19">
        <f t="shared" si="62"/>
        <v>0</v>
      </c>
      <c r="FC34" s="19"/>
      <c r="FD34" s="35"/>
      <c r="FE34" s="19"/>
      <c r="FF34" s="19">
        <f t="shared" si="63"/>
        <v>0</v>
      </c>
      <c r="FG34" s="19">
        <f t="shared" si="64"/>
        <v>0</v>
      </c>
      <c r="FH34" s="19"/>
      <c r="FI34" s="35"/>
      <c r="FJ34" s="19"/>
      <c r="FK34" s="19">
        <f t="shared" si="65"/>
        <v>0</v>
      </c>
      <c r="FL34" s="19">
        <f t="shared" si="66"/>
        <v>0</v>
      </c>
      <c r="FM34" s="19"/>
      <c r="FN34" s="35"/>
      <c r="FO34" s="19"/>
      <c r="FP34" s="19">
        <f t="shared" si="67"/>
        <v>0</v>
      </c>
      <c r="FQ34" s="19">
        <f t="shared" si="68"/>
        <v>0</v>
      </c>
      <c r="FR34" s="19"/>
      <c r="FS34" s="35"/>
      <c r="FT34" s="19"/>
      <c r="FU34" s="19">
        <f t="shared" si="69"/>
        <v>0</v>
      </c>
      <c r="FV34" s="19">
        <f t="shared" si="70"/>
        <v>0</v>
      </c>
      <c r="FW34" s="19"/>
      <c r="FX34" s="35"/>
      <c r="FY34" s="19"/>
      <c r="FZ34" s="19">
        <f t="shared" si="71"/>
        <v>0</v>
      </c>
      <c r="GA34" s="19">
        <f t="shared" si="72"/>
        <v>0</v>
      </c>
      <c r="GB34" s="19"/>
      <c r="GC34" s="35"/>
      <c r="GD34" s="19"/>
      <c r="GE34" s="19">
        <f t="shared" si="73"/>
        <v>0</v>
      </c>
      <c r="GF34" s="19">
        <f t="shared" si="74"/>
        <v>0</v>
      </c>
      <c r="GG34" s="19"/>
      <c r="GH34" s="35"/>
      <c r="GI34" s="26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</row>
    <row r="35" spans="1:212" s="37" customFormat="1" ht="12.75" hidden="1">
      <c r="A35" s="36">
        <v>44652</v>
      </c>
      <c r="C35" s="19">
        <f t="shared" si="0"/>
        <v>0</v>
      </c>
      <c r="D35" s="19">
        <f t="shared" si="1"/>
        <v>0</v>
      </c>
      <c r="E35" s="20">
        <f t="shared" si="2"/>
        <v>0</v>
      </c>
      <c r="F35" s="20"/>
      <c r="G35" s="20"/>
      <c r="H35" s="35"/>
      <c r="I35" s="26"/>
      <c r="J35" s="26"/>
      <c r="K35" s="20"/>
      <c r="L35" s="20"/>
      <c r="M35" s="20"/>
      <c r="N35" s="35"/>
      <c r="O35" s="26"/>
      <c r="P35" s="26"/>
      <c r="Q35" s="20"/>
      <c r="R35" s="20"/>
      <c r="S35" s="20"/>
      <c r="T35" s="35"/>
      <c r="U35" s="26"/>
      <c r="V35" s="19">
        <v>0</v>
      </c>
      <c r="W35" s="20">
        <f t="shared" si="5"/>
        <v>0</v>
      </c>
      <c r="X35" s="20"/>
      <c r="Y35" s="35"/>
      <c r="Z35" s="20">
        <f t="shared" si="77"/>
        <v>0</v>
      </c>
      <c r="AA35" s="26">
        <f t="shared" si="7"/>
        <v>0</v>
      </c>
      <c r="AB35" s="20">
        <f t="shared" si="8"/>
        <v>0</v>
      </c>
      <c r="AC35" s="20"/>
      <c r="AE35" s="19">
        <f t="shared" si="9"/>
        <v>0</v>
      </c>
      <c r="AF35" s="26">
        <f t="shared" si="10"/>
        <v>0</v>
      </c>
      <c r="AG35" s="19">
        <f t="shared" si="11"/>
        <v>0</v>
      </c>
      <c r="AH35" s="19"/>
      <c r="AJ35" s="19">
        <f t="shared" si="78"/>
        <v>0</v>
      </c>
      <c r="AK35" s="19">
        <f t="shared" si="13"/>
        <v>0</v>
      </c>
      <c r="AL35" s="19">
        <f t="shared" si="14"/>
        <v>0</v>
      </c>
      <c r="AM35" s="19"/>
      <c r="AO35" s="19">
        <f t="shared" si="79"/>
        <v>0</v>
      </c>
      <c r="AP35" s="19">
        <f t="shared" si="15"/>
        <v>0</v>
      </c>
      <c r="AQ35" s="19">
        <f t="shared" si="16"/>
        <v>0</v>
      </c>
      <c r="AR35" s="19"/>
      <c r="AS35" s="35"/>
      <c r="AT35" s="19">
        <f t="shared" si="80"/>
        <v>0</v>
      </c>
      <c r="AU35" s="19">
        <f t="shared" si="17"/>
        <v>0</v>
      </c>
      <c r="AV35" s="19">
        <f t="shared" si="18"/>
        <v>0</v>
      </c>
      <c r="AW35" s="19"/>
      <c r="AX35" s="35"/>
      <c r="AY35" s="19">
        <f t="shared" si="81"/>
        <v>0</v>
      </c>
      <c r="AZ35" s="19">
        <f t="shared" si="19"/>
        <v>0</v>
      </c>
      <c r="BA35" s="19">
        <f t="shared" si="20"/>
        <v>0</v>
      </c>
      <c r="BB35" s="19"/>
      <c r="BC35" s="35"/>
      <c r="BD35" s="19">
        <f t="shared" si="82"/>
        <v>0</v>
      </c>
      <c r="BE35" s="19">
        <f t="shared" si="21"/>
        <v>0</v>
      </c>
      <c r="BF35" s="19">
        <f t="shared" si="22"/>
        <v>0</v>
      </c>
      <c r="BG35" s="19"/>
      <c r="BH35" s="35"/>
      <c r="BI35" s="19">
        <f t="shared" si="83"/>
        <v>0</v>
      </c>
      <c r="BJ35" s="19">
        <f t="shared" si="23"/>
        <v>0</v>
      </c>
      <c r="BK35" s="19">
        <f t="shared" si="24"/>
        <v>0</v>
      </c>
      <c r="BL35" s="19"/>
      <c r="BM35" s="35"/>
      <c r="BN35" s="19">
        <f t="shared" si="84"/>
        <v>0</v>
      </c>
      <c r="BO35" s="19">
        <f t="shared" si="25"/>
        <v>0</v>
      </c>
      <c r="BP35" s="19">
        <f t="shared" si="26"/>
        <v>0</v>
      </c>
      <c r="BQ35" s="19"/>
      <c r="BR35" s="35"/>
      <c r="BS35" s="19">
        <f t="shared" si="85"/>
        <v>0</v>
      </c>
      <c r="BT35" s="19">
        <f t="shared" si="27"/>
        <v>0</v>
      </c>
      <c r="BU35" s="19">
        <f t="shared" si="28"/>
        <v>0</v>
      </c>
      <c r="BV35" s="19"/>
      <c r="BW35" s="35"/>
      <c r="BX35" s="19">
        <f t="shared" si="86"/>
        <v>0</v>
      </c>
      <c r="BY35" s="19">
        <f t="shared" si="29"/>
        <v>0</v>
      </c>
      <c r="BZ35" s="19">
        <f t="shared" si="30"/>
        <v>0</v>
      </c>
      <c r="CA35" s="19"/>
      <c r="CB35" s="35"/>
      <c r="CC35" s="19">
        <f t="shared" si="87"/>
        <v>0</v>
      </c>
      <c r="CD35" s="19">
        <f t="shared" si="31"/>
        <v>0</v>
      </c>
      <c r="CE35" s="19">
        <f t="shared" si="32"/>
        <v>0</v>
      </c>
      <c r="CF35" s="19"/>
      <c r="CG35" s="35"/>
      <c r="CH35" s="19">
        <f t="shared" si="88"/>
        <v>0</v>
      </c>
      <c r="CI35" s="19">
        <f t="shared" si="33"/>
        <v>0</v>
      </c>
      <c r="CJ35" s="19">
        <f t="shared" si="34"/>
        <v>0</v>
      </c>
      <c r="CK35" s="19"/>
      <c r="CL35" s="35"/>
      <c r="CM35" s="19">
        <f t="shared" si="89"/>
        <v>0</v>
      </c>
      <c r="CN35" s="19">
        <f t="shared" si="35"/>
        <v>0</v>
      </c>
      <c r="CO35" s="19">
        <f t="shared" si="36"/>
        <v>0</v>
      </c>
      <c r="CP35" s="19"/>
      <c r="CQ35" s="35"/>
      <c r="CR35" s="19">
        <f t="shared" si="90"/>
        <v>0</v>
      </c>
      <c r="CS35" s="19">
        <f t="shared" si="37"/>
        <v>0</v>
      </c>
      <c r="CT35" s="19">
        <f t="shared" si="38"/>
        <v>0</v>
      </c>
      <c r="CU35" s="19"/>
      <c r="CV35" s="35"/>
      <c r="CW35" s="19">
        <f t="shared" si="91"/>
        <v>0</v>
      </c>
      <c r="CX35" s="19">
        <f t="shared" si="39"/>
        <v>0</v>
      </c>
      <c r="CY35" s="19">
        <f t="shared" si="40"/>
        <v>0</v>
      </c>
      <c r="CZ35" s="19"/>
      <c r="DA35" s="35"/>
      <c r="DB35" s="19">
        <f t="shared" si="92"/>
        <v>0</v>
      </c>
      <c r="DC35" s="19">
        <f t="shared" si="41"/>
        <v>0</v>
      </c>
      <c r="DD35" s="19">
        <f t="shared" si="42"/>
        <v>0</v>
      </c>
      <c r="DE35" s="19"/>
      <c r="DF35" s="35"/>
      <c r="DG35" s="19">
        <f t="shared" si="93"/>
        <v>0</v>
      </c>
      <c r="DH35" s="19">
        <f t="shared" si="43"/>
        <v>0</v>
      </c>
      <c r="DI35" s="19">
        <f t="shared" si="44"/>
        <v>0</v>
      </c>
      <c r="DJ35" s="19"/>
      <c r="DK35" s="35"/>
      <c r="DL35" s="19">
        <f t="shared" si="94"/>
        <v>0</v>
      </c>
      <c r="DM35" s="19">
        <f t="shared" si="45"/>
        <v>0</v>
      </c>
      <c r="DN35" s="19">
        <f t="shared" si="46"/>
        <v>0</v>
      </c>
      <c r="DO35" s="19"/>
      <c r="DP35" s="35"/>
      <c r="DQ35" s="19">
        <f t="shared" si="95"/>
        <v>0</v>
      </c>
      <c r="DR35" s="19">
        <f t="shared" si="47"/>
        <v>0</v>
      </c>
      <c r="DS35" s="19">
        <f t="shared" si="48"/>
        <v>0</v>
      </c>
      <c r="DT35" s="19"/>
      <c r="DU35" s="35"/>
      <c r="DV35" s="19">
        <f t="shared" si="96"/>
        <v>0</v>
      </c>
      <c r="DW35" s="19">
        <f t="shared" si="49"/>
        <v>0</v>
      </c>
      <c r="DX35" s="19">
        <f t="shared" si="50"/>
        <v>0</v>
      </c>
      <c r="DY35" s="19"/>
      <c r="DZ35" s="35"/>
      <c r="EA35" s="19">
        <f t="shared" si="97"/>
        <v>0</v>
      </c>
      <c r="EB35" s="19">
        <f t="shared" si="51"/>
        <v>0</v>
      </c>
      <c r="EC35" s="19">
        <f t="shared" si="52"/>
        <v>0</v>
      </c>
      <c r="ED35" s="19"/>
      <c r="EE35" s="35"/>
      <c r="EF35" s="19">
        <f t="shared" si="98"/>
        <v>0</v>
      </c>
      <c r="EG35" s="19">
        <f t="shared" si="53"/>
        <v>0</v>
      </c>
      <c r="EH35" s="19">
        <f t="shared" si="54"/>
        <v>0</v>
      </c>
      <c r="EI35" s="19"/>
      <c r="EJ35" s="35"/>
      <c r="EK35" s="19">
        <f t="shared" si="99"/>
        <v>0</v>
      </c>
      <c r="EL35" s="19">
        <f t="shared" si="55"/>
        <v>0</v>
      </c>
      <c r="EM35" s="19">
        <f t="shared" si="56"/>
        <v>0</v>
      </c>
      <c r="EN35" s="19"/>
      <c r="EO35" s="35"/>
      <c r="EP35" s="19">
        <f t="shared" si="100"/>
        <v>0</v>
      </c>
      <c r="EQ35" s="19">
        <f t="shared" si="57"/>
        <v>0</v>
      </c>
      <c r="ER35" s="19">
        <f t="shared" si="58"/>
        <v>0</v>
      </c>
      <c r="ES35" s="19"/>
      <c r="ET35" s="35"/>
      <c r="EU35" s="19">
        <f t="shared" si="101"/>
        <v>0</v>
      </c>
      <c r="EV35" s="19">
        <f t="shared" si="59"/>
        <v>0</v>
      </c>
      <c r="EW35" s="19">
        <f t="shared" si="60"/>
        <v>0</v>
      </c>
      <c r="EX35" s="19"/>
      <c r="EY35" s="35"/>
      <c r="EZ35" s="19">
        <f t="shared" si="102"/>
        <v>0</v>
      </c>
      <c r="FA35" s="19">
        <f t="shared" si="61"/>
        <v>0</v>
      </c>
      <c r="FB35" s="19">
        <f t="shared" si="62"/>
        <v>0</v>
      </c>
      <c r="FC35" s="19"/>
      <c r="FD35" s="35"/>
      <c r="FE35" s="19">
        <f t="shared" si="103"/>
        <v>0</v>
      </c>
      <c r="FF35" s="19">
        <f t="shared" si="63"/>
        <v>0</v>
      </c>
      <c r="FG35" s="19">
        <f t="shared" si="64"/>
        <v>0</v>
      </c>
      <c r="FH35" s="19"/>
      <c r="FI35" s="35"/>
      <c r="FJ35" s="19">
        <f t="shared" si="104"/>
        <v>0</v>
      </c>
      <c r="FK35" s="19">
        <f t="shared" si="65"/>
        <v>0</v>
      </c>
      <c r="FL35" s="19">
        <f t="shared" si="66"/>
        <v>0</v>
      </c>
      <c r="FM35" s="19"/>
      <c r="FN35" s="35"/>
      <c r="FO35" s="19">
        <f t="shared" si="105"/>
        <v>0</v>
      </c>
      <c r="FP35" s="19">
        <f t="shared" si="67"/>
        <v>0</v>
      </c>
      <c r="FQ35" s="19">
        <f t="shared" si="68"/>
        <v>0</v>
      </c>
      <c r="FR35" s="19"/>
      <c r="FS35" s="35"/>
      <c r="FT35" s="19">
        <f t="shared" si="106"/>
        <v>0</v>
      </c>
      <c r="FU35" s="19">
        <f t="shared" si="69"/>
        <v>0</v>
      </c>
      <c r="FV35" s="19">
        <f t="shared" si="70"/>
        <v>0</v>
      </c>
      <c r="FW35" s="19"/>
      <c r="FX35" s="35"/>
      <c r="FY35" s="19">
        <f t="shared" si="107"/>
        <v>0</v>
      </c>
      <c r="FZ35" s="19">
        <f t="shared" si="71"/>
        <v>0</v>
      </c>
      <c r="GA35" s="19">
        <f t="shared" si="72"/>
        <v>0</v>
      </c>
      <c r="GB35" s="19"/>
      <c r="GC35" s="35"/>
      <c r="GD35" s="19">
        <f t="shared" si="108"/>
        <v>0</v>
      </c>
      <c r="GE35" s="19">
        <f t="shared" si="73"/>
        <v>0</v>
      </c>
      <c r="GF35" s="19">
        <f t="shared" si="74"/>
        <v>0</v>
      </c>
      <c r="GG35" s="19"/>
      <c r="GH35" s="35"/>
      <c r="GI35" s="26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</row>
    <row r="36" spans="1:212" s="37" customFormat="1" ht="12.75" hidden="1">
      <c r="A36" s="36">
        <v>44856</v>
      </c>
      <c r="C36" s="19">
        <f t="shared" si="0"/>
        <v>0</v>
      </c>
      <c r="D36" s="19">
        <f t="shared" si="1"/>
        <v>0</v>
      </c>
      <c r="E36" s="20">
        <f t="shared" si="2"/>
        <v>0</v>
      </c>
      <c r="F36" s="20"/>
      <c r="G36" s="20"/>
      <c r="H36" s="35"/>
      <c r="I36" s="26"/>
      <c r="J36" s="26"/>
      <c r="K36" s="20"/>
      <c r="L36" s="20"/>
      <c r="M36" s="20"/>
      <c r="N36" s="35"/>
      <c r="O36" s="26"/>
      <c r="P36" s="26"/>
      <c r="Q36" s="20"/>
      <c r="R36" s="20"/>
      <c r="S36" s="20"/>
      <c r="T36" s="35"/>
      <c r="U36" s="26"/>
      <c r="V36" s="19">
        <v>0</v>
      </c>
      <c r="W36" s="20">
        <f t="shared" si="5"/>
        <v>0</v>
      </c>
      <c r="X36" s="20"/>
      <c r="Y36" s="35"/>
      <c r="Z36" s="20"/>
      <c r="AA36" s="26">
        <f t="shared" si="7"/>
        <v>0</v>
      </c>
      <c r="AB36" s="20">
        <f t="shared" si="8"/>
        <v>0</v>
      </c>
      <c r="AC36" s="20"/>
      <c r="AE36" s="19">
        <f t="shared" si="9"/>
        <v>0</v>
      </c>
      <c r="AF36" s="26">
        <f t="shared" si="10"/>
        <v>0</v>
      </c>
      <c r="AG36" s="19">
        <f t="shared" si="11"/>
        <v>0</v>
      </c>
      <c r="AH36" s="19"/>
      <c r="AJ36" s="19"/>
      <c r="AK36" s="19">
        <f t="shared" si="13"/>
        <v>0</v>
      </c>
      <c r="AL36" s="19">
        <f t="shared" si="14"/>
        <v>0</v>
      </c>
      <c r="AM36" s="19"/>
      <c r="AO36" s="19"/>
      <c r="AP36" s="19">
        <f t="shared" si="15"/>
        <v>0</v>
      </c>
      <c r="AQ36" s="19">
        <f t="shared" si="16"/>
        <v>0</v>
      </c>
      <c r="AR36" s="19"/>
      <c r="AS36" s="35"/>
      <c r="AT36" s="19"/>
      <c r="AU36" s="19">
        <f t="shared" si="17"/>
        <v>0</v>
      </c>
      <c r="AV36" s="19">
        <f t="shared" si="18"/>
        <v>0</v>
      </c>
      <c r="AW36" s="19"/>
      <c r="AX36" s="35"/>
      <c r="AY36" s="19"/>
      <c r="AZ36" s="19">
        <f t="shared" si="19"/>
        <v>0</v>
      </c>
      <c r="BA36" s="19">
        <f t="shared" si="20"/>
        <v>0</v>
      </c>
      <c r="BB36" s="19"/>
      <c r="BC36" s="35"/>
      <c r="BD36" s="19"/>
      <c r="BE36" s="19">
        <f t="shared" si="21"/>
        <v>0</v>
      </c>
      <c r="BF36" s="19">
        <f t="shared" si="22"/>
        <v>0</v>
      </c>
      <c r="BG36" s="19"/>
      <c r="BH36" s="35"/>
      <c r="BI36" s="19"/>
      <c r="BJ36" s="19">
        <f t="shared" si="23"/>
        <v>0</v>
      </c>
      <c r="BK36" s="19">
        <f t="shared" si="24"/>
        <v>0</v>
      </c>
      <c r="BL36" s="19"/>
      <c r="BM36" s="35"/>
      <c r="BN36" s="19"/>
      <c r="BO36" s="19">
        <f t="shared" si="25"/>
        <v>0</v>
      </c>
      <c r="BP36" s="19">
        <f t="shared" si="26"/>
        <v>0</v>
      </c>
      <c r="BQ36" s="19"/>
      <c r="BR36" s="35"/>
      <c r="BS36" s="19"/>
      <c r="BT36" s="19">
        <f t="shared" si="27"/>
        <v>0</v>
      </c>
      <c r="BU36" s="19">
        <f t="shared" si="28"/>
        <v>0</v>
      </c>
      <c r="BV36" s="19"/>
      <c r="BW36" s="35"/>
      <c r="BX36" s="19"/>
      <c r="BY36" s="19">
        <f t="shared" si="29"/>
        <v>0</v>
      </c>
      <c r="BZ36" s="19">
        <f t="shared" si="30"/>
        <v>0</v>
      </c>
      <c r="CA36" s="19"/>
      <c r="CB36" s="35"/>
      <c r="CC36" s="19"/>
      <c r="CD36" s="19">
        <f t="shared" si="31"/>
        <v>0</v>
      </c>
      <c r="CE36" s="19">
        <f t="shared" si="32"/>
        <v>0</v>
      </c>
      <c r="CF36" s="19"/>
      <c r="CG36" s="35"/>
      <c r="CH36" s="19"/>
      <c r="CI36" s="19">
        <f t="shared" si="33"/>
        <v>0</v>
      </c>
      <c r="CJ36" s="19">
        <f t="shared" si="34"/>
        <v>0</v>
      </c>
      <c r="CK36" s="19"/>
      <c r="CL36" s="35"/>
      <c r="CM36" s="19"/>
      <c r="CN36" s="19">
        <f t="shared" si="35"/>
        <v>0</v>
      </c>
      <c r="CO36" s="19">
        <f t="shared" si="36"/>
        <v>0</v>
      </c>
      <c r="CP36" s="19"/>
      <c r="CQ36" s="35"/>
      <c r="CR36" s="19"/>
      <c r="CS36" s="19">
        <f t="shared" si="37"/>
        <v>0</v>
      </c>
      <c r="CT36" s="19">
        <f t="shared" si="38"/>
        <v>0</v>
      </c>
      <c r="CU36" s="19"/>
      <c r="CV36" s="35"/>
      <c r="CW36" s="19"/>
      <c r="CX36" s="19">
        <f t="shared" si="39"/>
        <v>0</v>
      </c>
      <c r="CY36" s="19">
        <f t="shared" si="40"/>
        <v>0</v>
      </c>
      <c r="CZ36" s="19"/>
      <c r="DA36" s="35"/>
      <c r="DB36" s="19"/>
      <c r="DC36" s="19">
        <f t="shared" si="41"/>
        <v>0</v>
      </c>
      <c r="DD36" s="19">
        <f t="shared" si="42"/>
        <v>0</v>
      </c>
      <c r="DE36" s="19"/>
      <c r="DF36" s="35"/>
      <c r="DG36" s="19"/>
      <c r="DH36" s="19">
        <f t="shared" si="43"/>
        <v>0</v>
      </c>
      <c r="DI36" s="19">
        <f t="shared" si="44"/>
        <v>0</v>
      </c>
      <c r="DJ36" s="19"/>
      <c r="DK36" s="35"/>
      <c r="DL36" s="19"/>
      <c r="DM36" s="19">
        <f t="shared" si="45"/>
        <v>0</v>
      </c>
      <c r="DN36" s="19">
        <f t="shared" si="46"/>
        <v>0</v>
      </c>
      <c r="DO36" s="19"/>
      <c r="DP36" s="35"/>
      <c r="DQ36" s="19"/>
      <c r="DR36" s="19">
        <f t="shared" si="47"/>
        <v>0</v>
      </c>
      <c r="DS36" s="19">
        <f t="shared" si="48"/>
        <v>0</v>
      </c>
      <c r="DT36" s="19"/>
      <c r="DU36" s="35"/>
      <c r="DV36" s="19"/>
      <c r="DW36" s="19">
        <f t="shared" si="49"/>
        <v>0</v>
      </c>
      <c r="DX36" s="19">
        <f t="shared" si="50"/>
        <v>0</v>
      </c>
      <c r="DY36" s="19"/>
      <c r="DZ36" s="35"/>
      <c r="EA36" s="19"/>
      <c r="EB36" s="19">
        <f t="shared" si="51"/>
        <v>0</v>
      </c>
      <c r="EC36" s="19">
        <f t="shared" si="52"/>
        <v>0</v>
      </c>
      <c r="ED36" s="19"/>
      <c r="EE36" s="35"/>
      <c r="EF36" s="19"/>
      <c r="EG36" s="19">
        <f t="shared" si="53"/>
        <v>0</v>
      </c>
      <c r="EH36" s="19">
        <f t="shared" si="54"/>
        <v>0</v>
      </c>
      <c r="EI36" s="19"/>
      <c r="EJ36" s="35"/>
      <c r="EK36" s="19"/>
      <c r="EL36" s="19">
        <f t="shared" si="55"/>
        <v>0</v>
      </c>
      <c r="EM36" s="19">
        <f t="shared" si="56"/>
        <v>0</v>
      </c>
      <c r="EN36" s="19"/>
      <c r="EO36" s="35"/>
      <c r="EP36" s="19"/>
      <c r="EQ36" s="19">
        <f t="shared" si="57"/>
        <v>0</v>
      </c>
      <c r="ER36" s="19">
        <f t="shared" si="58"/>
        <v>0</v>
      </c>
      <c r="ES36" s="19"/>
      <c r="ET36" s="35"/>
      <c r="EU36" s="19"/>
      <c r="EV36" s="19">
        <f t="shared" si="59"/>
        <v>0</v>
      </c>
      <c r="EW36" s="19">
        <f t="shared" si="60"/>
        <v>0</v>
      </c>
      <c r="EX36" s="19"/>
      <c r="EY36" s="35"/>
      <c r="EZ36" s="19"/>
      <c r="FA36" s="19">
        <f t="shared" si="61"/>
        <v>0</v>
      </c>
      <c r="FB36" s="19">
        <f t="shared" si="62"/>
        <v>0</v>
      </c>
      <c r="FC36" s="19"/>
      <c r="FD36" s="35"/>
      <c r="FE36" s="19"/>
      <c r="FF36" s="19">
        <f t="shared" si="63"/>
        <v>0</v>
      </c>
      <c r="FG36" s="19">
        <f t="shared" si="64"/>
        <v>0</v>
      </c>
      <c r="FH36" s="19"/>
      <c r="FI36" s="35"/>
      <c r="FJ36" s="19"/>
      <c r="FK36" s="19">
        <f t="shared" si="65"/>
        <v>0</v>
      </c>
      <c r="FL36" s="19">
        <f t="shared" si="66"/>
        <v>0</v>
      </c>
      <c r="FM36" s="19"/>
      <c r="FN36" s="35"/>
      <c r="FO36" s="19"/>
      <c r="FP36" s="19">
        <f t="shared" si="67"/>
        <v>0</v>
      </c>
      <c r="FQ36" s="19">
        <f t="shared" si="68"/>
        <v>0</v>
      </c>
      <c r="FR36" s="19"/>
      <c r="FS36" s="35"/>
      <c r="FT36" s="19"/>
      <c r="FU36" s="19">
        <f t="shared" si="69"/>
        <v>0</v>
      </c>
      <c r="FV36" s="19">
        <f t="shared" si="70"/>
        <v>0</v>
      </c>
      <c r="FW36" s="19"/>
      <c r="FX36" s="35"/>
      <c r="FY36" s="19"/>
      <c r="FZ36" s="19">
        <f t="shared" si="71"/>
        <v>0</v>
      </c>
      <c r="GA36" s="19">
        <f t="shared" si="72"/>
        <v>0</v>
      </c>
      <c r="GB36" s="19"/>
      <c r="GC36" s="35"/>
      <c r="GD36" s="19"/>
      <c r="GE36" s="19">
        <f t="shared" si="73"/>
        <v>0</v>
      </c>
      <c r="GF36" s="19">
        <f t="shared" si="74"/>
        <v>0</v>
      </c>
      <c r="GG36" s="19"/>
      <c r="GH36" s="35"/>
      <c r="GI36" s="26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</row>
    <row r="37" spans="1:212" s="37" customFormat="1" ht="12.75" hidden="1">
      <c r="A37" s="36">
        <v>45017</v>
      </c>
      <c r="C37" s="19">
        <f t="shared" si="0"/>
        <v>0</v>
      </c>
      <c r="D37" s="19">
        <f t="shared" si="1"/>
        <v>0</v>
      </c>
      <c r="E37" s="20">
        <f t="shared" si="2"/>
        <v>0</v>
      </c>
      <c r="F37" s="20"/>
      <c r="G37" s="20"/>
      <c r="H37" s="35"/>
      <c r="I37" s="26"/>
      <c r="J37" s="26"/>
      <c r="K37" s="20"/>
      <c r="L37" s="20"/>
      <c r="M37" s="20"/>
      <c r="N37" s="35"/>
      <c r="O37" s="26"/>
      <c r="P37" s="26"/>
      <c r="Q37" s="20"/>
      <c r="R37" s="20"/>
      <c r="S37" s="20"/>
      <c r="T37" s="35"/>
      <c r="U37" s="26"/>
      <c r="V37" s="19">
        <v>0</v>
      </c>
      <c r="W37" s="20">
        <f t="shared" si="5"/>
        <v>0</v>
      </c>
      <c r="X37" s="20"/>
      <c r="Y37" s="35"/>
      <c r="Z37" s="20">
        <f t="shared" si="77"/>
        <v>0</v>
      </c>
      <c r="AA37" s="26">
        <f t="shared" si="7"/>
        <v>0</v>
      </c>
      <c r="AB37" s="20">
        <f t="shared" si="8"/>
        <v>0</v>
      </c>
      <c r="AC37" s="20"/>
      <c r="AE37" s="19">
        <f t="shared" si="9"/>
        <v>0</v>
      </c>
      <c r="AF37" s="26">
        <f t="shared" si="10"/>
        <v>0</v>
      </c>
      <c r="AG37" s="19">
        <f t="shared" si="11"/>
        <v>0</v>
      </c>
      <c r="AH37" s="19"/>
      <c r="AJ37" s="19">
        <f t="shared" si="78"/>
        <v>0</v>
      </c>
      <c r="AK37" s="19">
        <f t="shared" si="13"/>
        <v>0</v>
      </c>
      <c r="AL37" s="19">
        <f t="shared" si="14"/>
        <v>0</v>
      </c>
      <c r="AM37" s="19"/>
      <c r="AO37" s="19">
        <f t="shared" si="79"/>
        <v>0</v>
      </c>
      <c r="AP37" s="19">
        <f t="shared" si="15"/>
        <v>0</v>
      </c>
      <c r="AQ37" s="19">
        <f t="shared" si="16"/>
        <v>0</v>
      </c>
      <c r="AR37" s="19"/>
      <c r="AS37" s="35"/>
      <c r="AT37" s="19">
        <f t="shared" si="80"/>
        <v>0</v>
      </c>
      <c r="AU37" s="19">
        <f t="shared" si="17"/>
        <v>0</v>
      </c>
      <c r="AV37" s="19">
        <f t="shared" si="18"/>
        <v>0</v>
      </c>
      <c r="AW37" s="19"/>
      <c r="AX37" s="35"/>
      <c r="AY37" s="19">
        <f t="shared" si="81"/>
        <v>0</v>
      </c>
      <c r="AZ37" s="19">
        <f t="shared" si="19"/>
        <v>0</v>
      </c>
      <c r="BA37" s="19">
        <f t="shared" si="20"/>
        <v>0</v>
      </c>
      <c r="BB37" s="19"/>
      <c r="BC37" s="35"/>
      <c r="BD37" s="19">
        <f t="shared" si="82"/>
        <v>0</v>
      </c>
      <c r="BE37" s="19">
        <f t="shared" si="21"/>
        <v>0</v>
      </c>
      <c r="BF37" s="19">
        <f t="shared" si="22"/>
        <v>0</v>
      </c>
      <c r="BG37" s="19"/>
      <c r="BH37" s="35"/>
      <c r="BI37" s="19">
        <f t="shared" si="83"/>
        <v>0</v>
      </c>
      <c r="BJ37" s="19">
        <f t="shared" si="23"/>
        <v>0</v>
      </c>
      <c r="BK37" s="19">
        <f t="shared" si="24"/>
        <v>0</v>
      </c>
      <c r="BL37" s="19"/>
      <c r="BM37" s="35"/>
      <c r="BN37" s="19">
        <f t="shared" si="84"/>
        <v>0</v>
      </c>
      <c r="BO37" s="19">
        <f t="shared" si="25"/>
        <v>0</v>
      </c>
      <c r="BP37" s="19">
        <f t="shared" si="26"/>
        <v>0</v>
      </c>
      <c r="BQ37" s="19"/>
      <c r="BR37" s="35"/>
      <c r="BS37" s="19">
        <f t="shared" si="85"/>
        <v>0</v>
      </c>
      <c r="BT37" s="19">
        <f t="shared" si="27"/>
        <v>0</v>
      </c>
      <c r="BU37" s="19">
        <f t="shared" si="28"/>
        <v>0</v>
      </c>
      <c r="BV37" s="19"/>
      <c r="BW37" s="35"/>
      <c r="BX37" s="19">
        <f t="shared" si="86"/>
        <v>0</v>
      </c>
      <c r="BY37" s="19">
        <f t="shared" si="29"/>
        <v>0</v>
      </c>
      <c r="BZ37" s="19">
        <f t="shared" si="30"/>
        <v>0</v>
      </c>
      <c r="CA37" s="19"/>
      <c r="CB37" s="35"/>
      <c r="CC37" s="19">
        <f t="shared" si="87"/>
        <v>0</v>
      </c>
      <c r="CD37" s="19">
        <f t="shared" si="31"/>
        <v>0</v>
      </c>
      <c r="CE37" s="19">
        <f t="shared" si="32"/>
        <v>0</v>
      </c>
      <c r="CF37" s="19"/>
      <c r="CG37" s="35"/>
      <c r="CH37" s="19">
        <f t="shared" si="88"/>
        <v>0</v>
      </c>
      <c r="CI37" s="19">
        <f t="shared" si="33"/>
        <v>0</v>
      </c>
      <c r="CJ37" s="19">
        <f t="shared" si="34"/>
        <v>0</v>
      </c>
      <c r="CK37" s="19"/>
      <c r="CL37" s="35"/>
      <c r="CM37" s="19">
        <f t="shared" si="89"/>
        <v>0</v>
      </c>
      <c r="CN37" s="19">
        <f t="shared" si="35"/>
        <v>0</v>
      </c>
      <c r="CO37" s="19">
        <f t="shared" si="36"/>
        <v>0</v>
      </c>
      <c r="CP37" s="19"/>
      <c r="CQ37" s="35"/>
      <c r="CR37" s="19">
        <f t="shared" si="90"/>
        <v>0</v>
      </c>
      <c r="CS37" s="19">
        <f t="shared" si="37"/>
        <v>0</v>
      </c>
      <c r="CT37" s="19">
        <f t="shared" si="38"/>
        <v>0</v>
      </c>
      <c r="CU37" s="19"/>
      <c r="CV37" s="35"/>
      <c r="CW37" s="19">
        <f t="shared" si="91"/>
        <v>0</v>
      </c>
      <c r="CX37" s="19">
        <f t="shared" si="39"/>
        <v>0</v>
      </c>
      <c r="CY37" s="19">
        <f t="shared" si="40"/>
        <v>0</v>
      </c>
      <c r="CZ37" s="19"/>
      <c r="DA37" s="35"/>
      <c r="DB37" s="19">
        <f t="shared" si="92"/>
        <v>0</v>
      </c>
      <c r="DC37" s="19">
        <f t="shared" si="41"/>
        <v>0</v>
      </c>
      <c r="DD37" s="19">
        <f t="shared" si="42"/>
        <v>0</v>
      </c>
      <c r="DE37" s="19"/>
      <c r="DF37" s="35"/>
      <c r="DG37" s="19">
        <f t="shared" si="93"/>
        <v>0</v>
      </c>
      <c r="DH37" s="19">
        <f t="shared" si="43"/>
        <v>0</v>
      </c>
      <c r="DI37" s="19">
        <f t="shared" si="44"/>
        <v>0</v>
      </c>
      <c r="DJ37" s="19"/>
      <c r="DK37" s="35"/>
      <c r="DL37" s="19">
        <f t="shared" si="94"/>
        <v>0</v>
      </c>
      <c r="DM37" s="19">
        <f t="shared" si="45"/>
        <v>0</v>
      </c>
      <c r="DN37" s="19">
        <f t="shared" si="46"/>
        <v>0</v>
      </c>
      <c r="DO37" s="19"/>
      <c r="DP37" s="35"/>
      <c r="DQ37" s="19">
        <f t="shared" si="95"/>
        <v>0</v>
      </c>
      <c r="DR37" s="19">
        <f t="shared" si="47"/>
        <v>0</v>
      </c>
      <c r="DS37" s="19">
        <f t="shared" si="48"/>
        <v>0</v>
      </c>
      <c r="DT37" s="19"/>
      <c r="DU37" s="35"/>
      <c r="DV37" s="19">
        <f t="shared" si="96"/>
        <v>0</v>
      </c>
      <c r="DW37" s="19">
        <f t="shared" si="49"/>
        <v>0</v>
      </c>
      <c r="DX37" s="19">
        <f t="shared" si="50"/>
        <v>0</v>
      </c>
      <c r="DY37" s="19"/>
      <c r="DZ37" s="35"/>
      <c r="EA37" s="19">
        <f t="shared" si="97"/>
        <v>0</v>
      </c>
      <c r="EB37" s="19">
        <f t="shared" si="51"/>
        <v>0</v>
      </c>
      <c r="EC37" s="19">
        <f t="shared" si="52"/>
        <v>0</v>
      </c>
      <c r="ED37" s="19"/>
      <c r="EE37" s="35"/>
      <c r="EF37" s="19">
        <f t="shared" si="98"/>
        <v>0</v>
      </c>
      <c r="EG37" s="19">
        <f t="shared" si="53"/>
        <v>0</v>
      </c>
      <c r="EH37" s="19">
        <f t="shared" si="54"/>
        <v>0</v>
      </c>
      <c r="EI37" s="19"/>
      <c r="EJ37" s="35"/>
      <c r="EK37" s="19">
        <f t="shared" si="99"/>
        <v>0</v>
      </c>
      <c r="EL37" s="19">
        <f t="shared" si="55"/>
        <v>0</v>
      </c>
      <c r="EM37" s="19">
        <f t="shared" si="56"/>
        <v>0</v>
      </c>
      <c r="EN37" s="19"/>
      <c r="EO37" s="35"/>
      <c r="EP37" s="19">
        <f t="shared" si="100"/>
        <v>0</v>
      </c>
      <c r="EQ37" s="19">
        <f t="shared" si="57"/>
        <v>0</v>
      </c>
      <c r="ER37" s="19">
        <f t="shared" si="58"/>
        <v>0</v>
      </c>
      <c r="ES37" s="19"/>
      <c r="ET37" s="35"/>
      <c r="EU37" s="19">
        <f t="shared" si="101"/>
        <v>0</v>
      </c>
      <c r="EV37" s="19">
        <f t="shared" si="59"/>
        <v>0</v>
      </c>
      <c r="EW37" s="19">
        <f t="shared" si="60"/>
        <v>0</v>
      </c>
      <c r="EX37" s="19"/>
      <c r="EY37" s="35"/>
      <c r="EZ37" s="19">
        <f t="shared" si="102"/>
        <v>0</v>
      </c>
      <c r="FA37" s="19">
        <f t="shared" si="61"/>
        <v>0</v>
      </c>
      <c r="FB37" s="19">
        <f t="shared" si="62"/>
        <v>0</v>
      </c>
      <c r="FC37" s="19"/>
      <c r="FD37" s="35"/>
      <c r="FE37" s="19">
        <f t="shared" si="103"/>
        <v>0</v>
      </c>
      <c r="FF37" s="19">
        <f t="shared" si="63"/>
        <v>0</v>
      </c>
      <c r="FG37" s="19">
        <f t="shared" si="64"/>
        <v>0</v>
      </c>
      <c r="FH37" s="19"/>
      <c r="FI37" s="35"/>
      <c r="FJ37" s="19">
        <f t="shared" si="104"/>
        <v>0</v>
      </c>
      <c r="FK37" s="19">
        <f t="shared" si="65"/>
        <v>0</v>
      </c>
      <c r="FL37" s="19">
        <f t="shared" si="66"/>
        <v>0</v>
      </c>
      <c r="FM37" s="19"/>
      <c r="FN37" s="35"/>
      <c r="FO37" s="19">
        <f t="shared" si="105"/>
        <v>0</v>
      </c>
      <c r="FP37" s="19">
        <f t="shared" si="67"/>
        <v>0</v>
      </c>
      <c r="FQ37" s="19">
        <f t="shared" si="68"/>
        <v>0</v>
      </c>
      <c r="FR37" s="19"/>
      <c r="FS37" s="35"/>
      <c r="FT37" s="19">
        <f t="shared" si="106"/>
        <v>0</v>
      </c>
      <c r="FU37" s="19">
        <f t="shared" si="69"/>
        <v>0</v>
      </c>
      <c r="FV37" s="19">
        <f t="shared" si="70"/>
        <v>0</v>
      </c>
      <c r="FW37" s="19"/>
      <c r="FX37" s="35"/>
      <c r="FY37" s="19">
        <f t="shared" si="107"/>
        <v>0</v>
      </c>
      <c r="FZ37" s="19">
        <f t="shared" si="71"/>
        <v>0</v>
      </c>
      <c r="GA37" s="19">
        <f t="shared" si="72"/>
        <v>0</v>
      </c>
      <c r="GB37" s="19"/>
      <c r="GC37" s="35"/>
      <c r="GD37" s="19">
        <f t="shared" si="108"/>
        <v>0</v>
      </c>
      <c r="GE37" s="19">
        <f t="shared" si="73"/>
        <v>0</v>
      </c>
      <c r="GF37" s="19">
        <f t="shared" si="74"/>
        <v>0</v>
      </c>
      <c r="GG37" s="19"/>
      <c r="GH37" s="35"/>
      <c r="GI37" s="26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</row>
    <row r="38" spans="5:212" ht="12.75">
      <c r="E38" s="26"/>
      <c r="F38" s="26"/>
      <c r="G38" s="26"/>
      <c r="I38" s="26"/>
      <c r="J38" s="26"/>
      <c r="K38" s="26"/>
      <c r="L38" s="26"/>
      <c r="M38" s="26"/>
      <c r="O38" s="26"/>
      <c r="P38" s="26"/>
      <c r="Q38" s="26"/>
      <c r="R38" s="26"/>
      <c r="S38" s="26"/>
      <c r="U38" s="26"/>
      <c r="V38" s="26"/>
      <c r="W38" s="26"/>
      <c r="X38" s="26"/>
      <c r="Z38" s="26"/>
      <c r="AA38" s="26"/>
      <c r="AB38" s="26"/>
      <c r="AC38" s="26"/>
      <c r="AO38" s="35"/>
      <c r="AP38" s="35"/>
      <c r="AQ38" s="35"/>
      <c r="AR38" s="35"/>
      <c r="AS38" s="19"/>
      <c r="AT38" s="35"/>
      <c r="AU38" s="35"/>
      <c r="AV38" s="35"/>
      <c r="AW38" s="35"/>
      <c r="AX38" s="19"/>
      <c r="AY38" s="35"/>
      <c r="AZ38" s="35"/>
      <c r="BA38" s="35"/>
      <c r="BB38" s="35"/>
      <c r="BC38" s="19"/>
      <c r="BD38" s="35"/>
      <c r="BE38" s="35"/>
      <c r="BF38" s="35"/>
      <c r="BG38" s="35"/>
      <c r="BH38" s="19"/>
      <c r="BI38" s="19"/>
      <c r="BJ38" s="19"/>
      <c r="BK38" s="19"/>
      <c r="BL38" s="19"/>
      <c r="BM38" s="19"/>
      <c r="BN38" s="35"/>
      <c r="BO38" s="35"/>
      <c r="BP38" s="35"/>
      <c r="BQ38" s="35"/>
      <c r="BR38" s="19"/>
      <c r="BS38" s="19"/>
      <c r="BT38" s="19"/>
      <c r="BU38" s="35"/>
      <c r="BV38" s="35"/>
      <c r="BW38" s="19"/>
      <c r="BX38" s="19"/>
      <c r="BY38" s="19"/>
      <c r="BZ38" s="19"/>
      <c r="CA38" s="19"/>
      <c r="CB38" s="19"/>
      <c r="CC38" s="35"/>
      <c r="CD38" s="35"/>
      <c r="CE38" s="35"/>
      <c r="CF38" s="35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35"/>
      <c r="DW38" s="35"/>
      <c r="DX38" s="35"/>
      <c r="DY38" s="35"/>
      <c r="DZ38" s="35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35"/>
      <c r="EL38" s="19"/>
      <c r="EM38" s="35"/>
      <c r="EN38" s="35"/>
      <c r="EO38" s="19"/>
      <c r="EP38" s="19"/>
      <c r="EQ38" s="19"/>
      <c r="ER38" s="19"/>
      <c r="ES38" s="19"/>
      <c r="ET38" s="19"/>
      <c r="EU38" s="35"/>
      <c r="EV38" s="35"/>
      <c r="EW38" s="35"/>
      <c r="EX38" s="35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35"/>
      <c r="GJ38" s="35"/>
      <c r="GK38" s="35"/>
      <c r="GL38" s="35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</row>
    <row r="39" spans="1:212" ht="13.5" thickBot="1">
      <c r="A39" s="17" t="s">
        <v>0</v>
      </c>
      <c r="C39" s="34">
        <f>SUM(C8:C38)</f>
        <v>74025000</v>
      </c>
      <c r="D39" s="34">
        <f>SUM(D8:D38)</f>
        <v>22695289</v>
      </c>
      <c r="E39" s="34">
        <f>SUM(E8:E38)</f>
        <v>96720289</v>
      </c>
      <c r="F39" s="34">
        <f>SUM(F8:F38)</f>
        <v>2895068</v>
      </c>
      <c r="G39" s="34">
        <f>SUM(G8:G38)</f>
        <v>2448021</v>
      </c>
      <c r="I39" s="34">
        <f>SUM(I8:I38)</f>
        <v>28650000</v>
      </c>
      <c r="J39" s="34">
        <f>SUM(J8:J38)</f>
        <v>7899074</v>
      </c>
      <c r="K39" s="34">
        <f>SUM(K8:K38)</f>
        <v>36549074</v>
      </c>
      <c r="L39" s="34">
        <f>SUM(L8:L38)</f>
        <v>935756</v>
      </c>
      <c r="M39" s="34">
        <f>SUM(M8:M38)</f>
        <v>1488477</v>
      </c>
      <c r="O39" s="34">
        <f>SUM(O8:O38)</f>
        <v>12485000</v>
      </c>
      <c r="P39" s="34">
        <f>SUM(P8:P38)</f>
        <v>6694426</v>
      </c>
      <c r="Q39" s="34">
        <f>SUM(Q8:Q38)</f>
        <v>19179426</v>
      </c>
      <c r="R39" s="34">
        <f>SUM(R8:R38)</f>
        <v>416590</v>
      </c>
      <c r="S39" s="34">
        <f>SUM(S8:S38)</f>
        <v>959544</v>
      </c>
      <c r="U39" s="34">
        <f>SUM(U8:U38)</f>
        <v>32890000</v>
      </c>
      <c r="V39" s="34">
        <f>SUM(V8:V38)</f>
        <v>8101789</v>
      </c>
      <c r="W39" s="34">
        <f>SUM(W8:W38)</f>
        <v>40991789</v>
      </c>
      <c r="X39" s="34">
        <f>SUM(X8:X38)</f>
        <v>1542722</v>
      </c>
      <c r="Z39" s="34">
        <f>SUM(Z8:Z38)</f>
        <v>5834985.299000001</v>
      </c>
      <c r="AA39" s="34">
        <f>SUM(AA8:AA38)</f>
        <v>1437331.0948798992</v>
      </c>
      <c r="AB39" s="34">
        <f>SUM(AB8:AB38)</f>
        <v>7272316.393879898</v>
      </c>
      <c r="AC39" s="34">
        <f>SUM(AC8:AC38)</f>
        <v>273691</v>
      </c>
      <c r="AE39" s="34">
        <f>SUM(AE8:AE38)</f>
        <v>27055014.701</v>
      </c>
      <c r="AF39" s="34">
        <f>SUM(AF8:AF38)</f>
        <v>6664457.905120103</v>
      </c>
      <c r="AG39" s="34">
        <f>SUM(AG8:AG38)</f>
        <v>33719472.60612012</v>
      </c>
      <c r="AH39" s="34">
        <f>SUM(AH8:AH38)</f>
        <v>1269031</v>
      </c>
      <c r="AJ39" s="34">
        <f>SUM(AJ8:AJ38)</f>
        <v>5709.704</v>
      </c>
      <c r="AK39" s="34">
        <f>SUM(AK8:AK38)</f>
        <v>1406.4705704000003</v>
      </c>
      <c r="AL39" s="34">
        <f>SUM(AL8:AL38)</f>
        <v>7116.174570400002</v>
      </c>
      <c r="AM39" s="34">
        <f>SUM(AM8:AM38)</f>
        <v>350</v>
      </c>
      <c r="AO39" s="34">
        <f>SUM(AO8:AO38)</f>
        <v>739449.4249999999</v>
      </c>
      <c r="AP39" s="34">
        <f>SUM(AP8:AP38)</f>
        <v>182148.47119249997</v>
      </c>
      <c r="AQ39" s="34">
        <f>SUM(AQ8:AQ38)</f>
        <v>921597.8961924998</v>
      </c>
      <c r="AR39" s="34">
        <f>SUM(AR8:AR38)</f>
        <v>34602</v>
      </c>
      <c r="AS39" s="19"/>
      <c r="AT39" s="34">
        <f>SUM(AT8:AT38)</f>
        <v>4570351.643</v>
      </c>
      <c r="AU39" s="34">
        <f>SUM(AU8:AU38)</f>
        <v>1125814.0671143</v>
      </c>
      <c r="AV39" s="34">
        <f>SUM(AV8:AV38)</f>
        <v>5696165.710114295</v>
      </c>
      <c r="AW39" s="34">
        <f>SUM(AW8:AW38)</f>
        <v>214375</v>
      </c>
      <c r="AX39" s="19"/>
      <c r="AY39" s="34">
        <f>SUM(AY8:AY38)</f>
        <v>46335.43199999999</v>
      </c>
      <c r="AZ39" s="34">
        <f>SUM(AZ8:AZ38)</f>
        <v>11413.800343200004</v>
      </c>
      <c r="BA39" s="34">
        <f>SUM(BA8:BA38)</f>
        <v>57749.23234319999</v>
      </c>
      <c r="BB39" s="34">
        <f>SUM(BB8:BB38)</f>
        <v>2173</v>
      </c>
      <c r="BC39" s="19"/>
      <c r="BD39" s="34">
        <f>SUM(BD8:BD38)</f>
        <v>1291021.303</v>
      </c>
      <c r="BE39" s="34">
        <f>SUM(BE8:BE38)</f>
        <v>318017.0930802999</v>
      </c>
      <c r="BF39" s="34">
        <f>SUM(BF8:BF38)</f>
        <v>1609038.3960803</v>
      </c>
      <c r="BG39" s="34">
        <f>SUM(BG8:BG38)</f>
        <v>60556</v>
      </c>
      <c r="BH39" s="19"/>
      <c r="BI39" s="34">
        <f>SUM(BI8:BI38)</f>
        <v>90924.405</v>
      </c>
      <c r="BJ39" s="34">
        <f>SUM(BJ8:BJ38)</f>
        <v>22397.39569049998</v>
      </c>
      <c r="BK39" s="34">
        <f>SUM(BK8:BK38)</f>
        <v>113321.80069049996</v>
      </c>
      <c r="BL39" s="34">
        <f>SUM(BL8:BL38)</f>
        <v>4265</v>
      </c>
      <c r="BM39" s="19"/>
      <c r="BN39" s="34">
        <f>SUM(BN8:BN38)</f>
        <v>2101901.23</v>
      </c>
      <c r="BO39" s="34">
        <f>SUM(BO8:BO38)</f>
        <v>517761.02962300007</v>
      </c>
      <c r="BP39" s="34">
        <f>SUM(BP8:BP38)</f>
        <v>2619662.259623001</v>
      </c>
      <c r="BQ39" s="34">
        <f>SUM(BQ8:BQ38)</f>
        <v>98591</v>
      </c>
      <c r="BR39" s="19"/>
      <c r="BS39" s="34">
        <f>SUM(BS8:BS38)</f>
        <v>72233.018</v>
      </c>
      <c r="BT39" s="34">
        <f>SUM(BT8:BT38)</f>
        <v>17793.149001800008</v>
      </c>
      <c r="BU39" s="34">
        <f>SUM(BU8:BU38)</f>
        <v>90026.16700180006</v>
      </c>
      <c r="BV39" s="34">
        <f>SUM(BV8:BV38)</f>
        <v>3388</v>
      </c>
      <c r="BW39" s="19"/>
      <c r="BX39" s="34">
        <f>SUM(BX8:BX38)</f>
        <v>77880.231</v>
      </c>
      <c r="BY39" s="34">
        <f>SUM(BY8:BY38)</f>
        <v>19184.226173100004</v>
      </c>
      <c r="BZ39" s="34">
        <f>SUM(BZ8:BZ38)</f>
        <v>97064.4571731</v>
      </c>
      <c r="CA39" s="34">
        <f>SUM(CA8:CA38)</f>
        <v>3653</v>
      </c>
      <c r="CB39" s="19"/>
      <c r="CC39" s="34">
        <f>SUM(CC8:CC38)</f>
        <v>20572.695</v>
      </c>
      <c r="CD39" s="34">
        <f>SUM(CD8:CD38)</f>
        <v>5067.669019499997</v>
      </c>
      <c r="CE39" s="34">
        <f>SUM(CE8:CE38)</f>
        <v>25640.36401949999</v>
      </c>
      <c r="CF39" s="34">
        <f>SUM(CF8:CF38)</f>
        <v>965</v>
      </c>
      <c r="CG39" s="19"/>
      <c r="CH39" s="34">
        <f>SUM(CH8:CH38)</f>
        <v>4571164.026</v>
      </c>
      <c r="CI39" s="34">
        <f>SUM(CI8:CI38)</f>
        <v>1126014.1813025998</v>
      </c>
      <c r="CJ39" s="34">
        <f>SUM(CJ8:CJ38)</f>
        <v>5697178.207302602</v>
      </c>
      <c r="CK39" s="34">
        <f>SUM(CK8:CK38)</f>
        <v>214413</v>
      </c>
      <c r="CL39" s="19"/>
      <c r="CM39" s="34">
        <f>SUM(CM8:CM38)</f>
        <v>62701.496</v>
      </c>
      <c r="CN39" s="34">
        <f>SUM(CN8:CN38)</f>
        <v>15445.250549599998</v>
      </c>
      <c r="CO39" s="34">
        <f>SUM(CO8:CO38)</f>
        <v>78146.74654960002</v>
      </c>
      <c r="CP39" s="34">
        <f>SUM(CP8:CP38)</f>
        <v>2941</v>
      </c>
      <c r="CQ39" s="19"/>
      <c r="CR39" s="34">
        <f>SUM(CR8:CR38)</f>
        <v>74288.643</v>
      </c>
      <c r="CS39" s="34">
        <f>SUM(CS8:CS38)</f>
        <v>18299.510814300007</v>
      </c>
      <c r="CT39" s="34">
        <f>SUM(CT8:CT38)</f>
        <v>92588.15381429996</v>
      </c>
      <c r="CU39" s="34">
        <f>SUM(CU8:CU38)</f>
        <v>3485</v>
      </c>
      <c r="CV39" s="19"/>
      <c r="CW39" s="34">
        <f>SUM(CW8:CW38)</f>
        <v>886227.628</v>
      </c>
      <c r="CX39" s="34">
        <f>SUM(CX8:CX38)</f>
        <v>218304.32496279987</v>
      </c>
      <c r="CY39" s="34">
        <f>SUM(CY8:CY38)</f>
        <v>1104531.9529628004</v>
      </c>
      <c r="CZ39" s="34">
        <f>SUM(CZ8:CZ38)</f>
        <v>41569</v>
      </c>
      <c r="DA39" s="19"/>
      <c r="DB39" s="34">
        <f>SUM(DB8:DB38)</f>
        <v>80307.513</v>
      </c>
      <c r="DC39" s="34">
        <f>SUM(DC8:DC38)</f>
        <v>19782.138201300007</v>
      </c>
      <c r="DD39" s="34">
        <f>SUM(DD8:DD38)</f>
        <v>100089.6512013</v>
      </c>
      <c r="DE39" s="34">
        <f>SUM(DE8:DE38)</f>
        <v>3767</v>
      </c>
      <c r="DF39" s="19"/>
      <c r="DG39" s="34">
        <f>SUM(DG8:DG38)</f>
        <v>302680.092</v>
      </c>
      <c r="DH39" s="34">
        <f>SUM(DH8:DH38)</f>
        <v>74559.14380920003</v>
      </c>
      <c r="DI39" s="34">
        <f>SUM(DI8:DI38)</f>
        <v>377239.23580919986</v>
      </c>
      <c r="DJ39" s="34">
        <f>SUM(DJ8:DJ38)</f>
        <v>14197</v>
      </c>
      <c r="DK39" s="19"/>
      <c r="DL39" s="34">
        <f>SUM(DL8:DL38)</f>
        <v>704664.961</v>
      </c>
      <c r="DM39" s="34">
        <f>SUM(DM8:DM38)</f>
        <v>173580.01914610012</v>
      </c>
      <c r="DN39" s="34">
        <f>SUM(DN8:DN38)</f>
        <v>878244.9801461003</v>
      </c>
      <c r="DO39" s="34">
        <f>SUM(DO8:DO38)</f>
        <v>33053</v>
      </c>
      <c r="DP39" s="19"/>
      <c r="DQ39" s="34">
        <f>SUM(DQ8:DQ38)</f>
        <v>342338.854</v>
      </c>
      <c r="DR39" s="34">
        <f>SUM(DR8:DR38)</f>
        <v>84328.28098539996</v>
      </c>
      <c r="DS39" s="34">
        <f>SUM(DS8:DS38)</f>
        <v>426667.1349853999</v>
      </c>
      <c r="DT39" s="34">
        <f>SUM(DT8:DT38)</f>
        <v>16058</v>
      </c>
      <c r="DU39" s="19"/>
      <c r="DV39" s="34">
        <f>SUM(DV8:DV38)</f>
        <v>58945.458</v>
      </c>
      <c r="DW39" s="34">
        <f>SUM(DW8:DW38)</f>
        <v>14520.026245800003</v>
      </c>
      <c r="DX39" s="34">
        <f>SUM(DX8:DX38)</f>
        <v>73465.4842458</v>
      </c>
      <c r="DY39" s="34">
        <f>SUM(DY8:DY38)</f>
        <v>2765</v>
      </c>
      <c r="DZ39" s="26"/>
      <c r="EA39" s="34">
        <f>SUM(EA8:EA38)</f>
        <v>75989.056</v>
      </c>
      <c r="EB39" s="34">
        <f>SUM(EB8:EB38)</f>
        <v>18718.373305600006</v>
      </c>
      <c r="EC39" s="34">
        <f>SUM(EC8:EC38)</f>
        <v>94707.42930559993</v>
      </c>
      <c r="ED39" s="34">
        <f>SUM(ED8:ED38)</f>
        <v>3564</v>
      </c>
      <c r="EE39" s="19"/>
      <c r="EF39" s="34">
        <f>SUM(EF8:EF38)</f>
        <v>1991163.8890000002</v>
      </c>
      <c r="EG39" s="34">
        <f>SUM(EG8:EG38)</f>
        <v>490483.1162388999</v>
      </c>
      <c r="EH39" s="34">
        <f>SUM(EH8:EH38)</f>
        <v>2481647.0052388995</v>
      </c>
      <c r="EI39" s="34">
        <f>SUM(EI8:EI38)</f>
        <v>93397</v>
      </c>
      <c r="EJ39" s="19"/>
      <c r="EK39" s="34">
        <f>SUM(EK8:EK38)</f>
        <v>499687.903</v>
      </c>
      <c r="EL39" s="34">
        <f>SUM(EL8:EL38)</f>
        <v>123088.04974029999</v>
      </c>
      <c r="EM39" s="34">
        <f>SUM(EM8:EM38)</f>
        <v>622775.9527402999</v>
      </c>
      <c r="EN39" s="34">
        <f>SUM(EN8:EN38)</f>
        <v>23438</v>
      </c>
      <c r="EO39" s="19"/>
      <c r="EP39" s="34">
        <f>SUM(EP8:EP38)</f>
        <v>728694.395</v>
      </c>
      <c r="EQ39" s="34">
        <f>SUM(EQ8:EQ38)</f>
        <v>179499.18618949995</v>
      </c>
      <c r="ER39" s="34">
        <f>SUM(ER8:ER38)</f>
        <v>908193.5811894999</v>
      </c>
      <c r="ES39" s="34">
        <f>SUM(ES8:ES38)</f>
        <v>34180</v>
      </c>
      <c r="ET39" s="19"/>
      <c r="EU39" s="34">
        <f>SUM(EU8:EU38)</f>
        <v>223.652</v>
      </c>
      <c r="EV39" s="34">
        <f>SUM(EV8:EV38)</f>
        <v>55.09216520000002</v>
      </c>
      <c r="EW39" s="34">
        <f>SUM(EW8:EW38)</f>
        <v>278.74416520000005</v>
      </c>
      <c r="EX39" s="34">
        <f>SUM(EX8:EX38)</f>
        <v>10</v>
      </c>
      <c r="EY39" s="19"/>
      <c r="EZ39" s="34">
        <f>SUM(EZ8:EZ38)</f>
        <v>479605.269</v>
      </c>
      <c r="FA39" s="34">
        <f>SUM(FA8:FA38)</f>
        <v>118141.09737689997</v>
      </c>
      <c r="FB39" s="34">
        <f>SUM(FB8:FB38)</f>
        <v>597746.3663769001</v>
      </c>
      <c r="FC39" s="34">
        <f>SUM(FC8:FC38)</f>
        <v>22496</v>
      </c>
      <c r="FD39" s="19"/>
      <c r="FE39" s="34">
        <f>SUM(FE8:FE38)</f>
        <v>596986.39</v>
      </c>
      <c r="FF39" s="34">
        <f>SUM(FF8:FF38)</f>
        <v>147055.57213900005</v>
      </c>
      <c r="FG39" s="34">
        <f>SUM(FG8:FG38)</f>
        <v>744041.9621390002</v>
      </c>
      <c r="FH39" s="34">
        <f>SUM(FH8:FH38)</f>
        <v>28002</v>
      </c>
      <c r="FI39" s="19"/>
      <c r="FJ39" s="34">
        <f>SUM(FJ8:FJ38)</f>
        <v>699491.3640000001</v>
      </c>
      <c r="FK39" s="34">
        <f>SUM(FK8:FK38)</f>
        <v>172305.6077364001</v>
      </c>
      <c r="FL39" s="34">
        <f>SUM(FL8:FL38)</f>
        <v>871796.9717364002</v>
      </c>
      <c r="FM39" s="34">
        <f>SUM(FM8:FM38)</f>
        <v>32810</v>
      </c>
      <c r="FN39" s="19"/>
      <c r="FO39" s="34">
        <f>SUM(FO8:FO38)</f>
        <v>2231303.646</v>
      </c>
      <c r="FP39" s="34">
        <f>SUM(FP8:FP38)</f>
        <v>549636.7082646</v>
      </c>
      <c r="FQ39" s="34">
        <f>SUM(FQ8:FQ38)</f>
        <v>2780940.3542646</v>
      </c>
      <c r="FR39" s="34">
        <f>SUM(FR8:FR38)</f>
        <v>104660</v>
      </c>
      <c r="FS39" s="19"/>
      <c r="FT39" s="34">
        <f>SUM(FT8:FT38)</f>
        <v>3582151.859</v>
      </c>
      <c r="FU39" s="34">
        <f>SUM(FU8:FU38)</f>
        <v>882390.9555359002</v>
      </c>
      <c r="FV39" s="34">
        <f>SUM(FV8:FV38)</f>
        <v>4464542.814535899</v>
      </c>
      <c r="FW39" s="34">
        <f>SUM(FW8:FW38)</f>
        <v>168023</v>
      </c>
      <c r="FX39" s="19"/>
      <c r="FY39" s="34">
        <f>SUM(FY8:FY38)</f>
        <v>10735.296</v>
      </c>
      <c r="FZ39" s="34">
        <f>SUM(FZ8:FZ38)</f>
        <v>2644.4239295999996</v>
      </c>
      <c r="GA39" s="34">
        <f>SUM(GA8:GA38)</f>
        <v>13379.719929600002</v>
      </c>
      <c r="GB39" s="34">
        <f>SUM(GB8:GB38)</f>
        <v>504</v>
      </c>
      <c r="GC39" s="19"/>
      <c r="GD39" s="34">
        <f>SUM(GD8:GD38)</f>
        <v>59284.225000000006</v>
      </c>
      <c r="GE39" s="34">
        <f>SUM(GE8:GE38)</f>
        <v>14603.474672499999</v>
      </c>
      <c r="GF39" s="34">
        <f>SUM(GF8:GF38)</f>
        <v>73887.69967249999</v>
      </c>
      <c r="GG39" s="34">
        <f>SUM(GG8:GG38)</f>
        <v>2781</v>
      </c>
      <c r="GH39" s="19"/>
      <c r="GI39" s="34">
        <f>SUM(GI8:GI38)</f>
        <v>0</v>
      </c>
      <c r="GJ39" s="34">
        <f>SUM(GJ8:GJ38)</f>
        <v>0</v>
      </c>
      <c r="GK39" s="34">
        <f>SUM(GK8:GK38)</f>
        <v>0</v>
      </c>
      <c r="GL39" s="26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</row>
    <row r="40" ht="13.5" thickTop="1"/>
    <row r="41" ht="12.75">
      <c r="AJ41" s="19"/>
    </row>
  </sheetData>
  <sheetProtection/>
  <printOptions/>
  <pageMargins left="0.75" right="0.75" top="1" bottom="1" header="0.5" footer="0.5"/>
  <pageSetup horizontalDpi="600" verticalDpi="600" orientation="landscape" scale="65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R39"/>
  <sheetViews>
    <sheetView showZero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4" sqref="H4"/>
    </sheetView>
  </sheetViews>
  <sheetFormatPr defaultColWidth="9.140625" defaultRowHeight="12.75"/>
  <cols>
    <col min="1" max="1" width="9.7109375" style="3" customWidth="1"/>
    <col min="2" max="2" width="3.7109375" style="0" customWidth="1"/>
    <col min="3" max="6" width="13.7109375" style="0" customWidth="1"/>
    <col min="7" max="7" width="3.7109375" style="0" customWidth="1"/>
    <col min="8" max="11" width="13.7109375" style="4" customWidth="1"/>
    <col min="12" max="12" width="3.7109375" style="4" customWidth="1"/>
    <col min="13" max="16" width="13.7109375" style="4" customWidth="1"/>
    <col min="17" max="17" width="3.7109375" style="4" customWidth="1"/>
    <col min="18" max="21" width="13.7109375" style="4" customWidth="1"/>
    <col min="22" max="22" width="3.7109375" style="4" customWidth="1"/>
    <col min="23" max="26" width="13.7109375" style="4" customWidth="1"/>
    <col min="27" max="27" width="3.7109375" style="4" customWidth="1"/>
    <col min="28" max="31" width="13.7109375" style="4" customWidth="1"/>
    <col min="32" max="32" width="3.7109375" style="4" customWidth="1"/>
    <col min="33" max="36" width="13.7109375" style="4" customWidth="1"/>
    <col min="37" max="37" width="3.7109375" style="4" customWidth="1"/>
    <col min="38" max="41" width="13.7109375" style="4" customWidth="1"/>
    <col min="42" max="42" width="3.7109375" style="4" customWidth="1"/>
    <col min="43" max="46" width="13.7109375" style="4" customWidth="1"/>
    <col min="47" max="47" width="3.7109375" style="4" customWidth="1"/>
    <col min="48" max="51" width="13.7109375" style="4" customWidth="1"/>
    <col min="52" max="52" width="3.7109375" style="4" customWidth="1"/>
    <col min="53" max="56" width="13.7109375" style="4" customWidth="1"/>
    <col min="57" max="57" width="3.7109375" style="4" customWidth="1"/>
    <col min="58" max="61" width="13.7109375" style="4" customWidth="1"/>
    <col min="62" max="62" width="3.7109375" style="4" customWidth="1"/>
    <col min="63" max="66" width="13.7109375" style="4" customWidth="1"/>
    <col min="67" max="67" width="3.7109375" style="4" customWidth="1"/>
    <col min="68" max="71" width="13.7109375" style="4" customWidth="1"/>
    <col min="72" max="72" width="3.7109375" style="4" customWidth="1"/>
    <col min="73" max="76" width="13.7109375" style="4" customWidth="1"/>
    <col min="77" max="77" width="3.7109375" style="4" customWidth="1"/>
    <col min="78" max="81" width="13.7109375" style="4" customWidth="1"/>
    <col min="82" max="82" width="3.7109375" style="4" customWidth="1"/>
    <col min="83" max="86" width="13.7109375" style="4" customWidth="1"/>
    <col min="87" max="87" width="3.7109375" style="4" customWidth="1"/>
    <col min="88" max="91" width="13.7109375" style="4" customWidth="1"/>
    <col min="92" max="92" width="3.7109375" style="4" customWidth="1"/>
    <col min="93" max="96" width="13.7109375" style="4" customWidth="1"/>
    <col min="97" max="97" width="3.7109375" style="4" customWidth="1"/>
    <col min="98" max="101" width="13.7109375" style="4" customWidth="1"/>
    <col min="102" max="102" width="3.7109375" style="4" customWidth="1"/>
    <col min="103" max="106" width="13.7109375" style="4" customWidth="1"/>
    <col min="107" max="107" width="3.7109375" style="4" customWidth="1"/>
    <col min="108" max="111" width="13.7109375" style="4" customWidth="1"/>
    <col min="112" max="112" width="3.7109375" style="4" customWidth="1"/>
    <col min="113" max="116" width="13.7109375" style="4" customWidth="1"/>
    <col min="117" max="117" width="3.7109375" style="4" customWidth="1"/>
    <col min="118" max="121" width="13.7109375" style="4" customWidth="1"/>
    <col min="122" max="122" width="3.7109375" style="4" customWidth="1"/>
    <col min="123" max="126" width="13.7109375" style="4" customWidth="1"/>
    <col min="127" max="127" width="3.7109375" style="4" customWidth="1"/>
    <col min="128" max="131" width="13.7109375" style="4" customWidth="1"/>
    <col min="132" max="132" width="3.7109375" style="4" customWidth="1"/>
    <col min="133" max="136" width="13.7109375" style="4" customWidth="1"/>
    <col min="137" max="137" width="3.7109375" style="4" customWidth="1"/>
    <col min="138" max="141" width="13.7109375" style="4" customWidth="1"/>
    <col min="142" max="142" width="3.7109375" style="4" customWidth="1"/>
    <col min="143" max="146" width="13.7109375" style="4" customWidth="1"/>
    <col min="147" max="147" width="3.7109375" style="4" customWidth="1"/>
    <col min="148" max="151" width="13.7109375" style="4" customWidth="1"/>
    <col min="152" max="152" width="3.7109375" style="4" customWidth="1"/>
    <col min="153" max="156" width="13.7109375" style="4" customWidth="1"/>
    <col min="157" max="157" width="3.7109375" style="4" customWidth="1"/>
  </cols>
  <sheetData>
    <row r="1" spans="1:158" ht="12.75">
      <c r="A1" s="28"/>
      <c r="B1" s="14"/>
      <c r="H1" s="29" t="s">
        <v>6</v>
      </c>
      <c r="I1" s="5"/>
      <c r="N1" s="5"/>
      <c r="W1" s="29" t="s">
        <v>6</v>
      </c>
      <c r="X1" s="5"/>
      <c r="AL1" s="29" t="s">
        <v>6</v>
      </c>
      <c r="AM1" s="5"/>
      <c r="AV1" s="29"/>
      <c r="BA1" s="29" t="s">
        <v>6</v>
      </c>
      <c r="BP1" s="29" t="s">
        <v>6</v>
      </c>
      <c r="BU1" s="29"/>
      <c r="CE1" s="29" t="s">
        <v>6</v>
      </c>
      <c r="CP1" s="5"/>
      <c r="CT1" s="29" t="s">
        <v>6</v>
      </c>
      <c r="DD1" s="29"/>
      <c r="DI1" s="29" t="s">
        <v>6</v>
      </c>
      <c r="DO1" s="5"/>
      <c r="DS1" s="29"/>
      <c r="DX1" s="29" t="s">
        <v>6</v>
      </c>
      <c r="EM1" s="29" t="s">
        <v>6</v>
      </c>
      <c r="FB1" s="29"/>
    </row>
    <row r="2" spans="1:158" ht="12.75">
      <c r="A2" s="28"/>
      <c r="B2" s="14"/>
      <c r="H2" s="29" t="s">
        <v>5</v>
      </c>
      <c r="I2" s="5"/>
      <c r="N2" s="5"/>
      <c r="W2" s="29" t="s">
        <v>5</v>
      </c>
      <c r="X2" s="5"/>
      <c r="AL2" s="29" t="s">
        <v>5</v>
      </c>
      <c r="AM2" s="5"/>
      <c r="AV2" s="29"/>
      <c r="BA2" s="29" t="s">
        <v>5</v>
      </c>
      <c r="BP2" s="29" t="s">
        <v>5</v>
      </c>
      <c r="BU2" s="29"/>
      <c r="CE2" s="29" t="s">
        <v>5</v>
      </c>
      <c r="CP2" s="5"/>
      <c r="CT2" s="29" t="s">
        <v>5</v>
      </c>
      <c r="DD2" s="29"/>
      <c r="DI2" s="29" t="s">
        <v>5</v>
      </c>
      <c r="DO2" s="5"/>
      <c r="DS2" s="29"/>
      <c r="DX2" s="29" t="s">
        <v>5</v>
      </c>
      <c r="EM2" s="29" t="s">
        <v>5</v>
      </c>
      <c r="FB2" s="29"/>
    </row>
    <row r="3" spans="1:158" ht="12.75">
      <c r="A3" s="28"/>
      <c r="B3" s="14"/>
      <c r="H3" s="29" t="s">
        <v>91</v>
      </c>
      <c r="W3" s="29" t="s">
        <v>84</v>
      </c>
      <c r="AL3" s="29" t="s">
        <v>28</v>
      </c>
      <c r="AV3" s="29"/>
      <c r="BA3" s="29" t="s">
        <v>28</v>
      </c>
      <c r="BP3" s="29" t="s">
        <v>28</v>
      </c>
      <c r="BU3" s="29"/>
      <c r="CE3" s="29" t="s">
        <v>28</v>
      </c>
      <c r="CT3" s="29" t="s">
        <v>28</v>
      </c>
      <c r="DD3" s="29"/>
      <c r="DI3" s="29" t="s">
        <v>28</v>
      </c>
      <c r="DS3" s="29"/>
      <c r="DX3" s="29" t="s">
        <v>28</v>
      </c>
      <c r="EM3" s="29" t="s">
        <v>28</v>
      </c>
      <c r="FB3" s="29"/>
    </row>
    <row r="4" spans="1:119" ht="12.75">
      <c r="A4" s="28"/>
      <c r="B4" s="14"/>
      <c r="I4" s="5"/>
      <c r="N4" s="5"/>
      <c r="X4" s="5"/>
      <c r="AM4" s="5"/>
      <c r="CP4" s="5"/>
      <c r="DO4" s="5"/>
    </row>
    <row r="5" spans="1:157" ht="12.75">
      <c r="A5" s="6" t="s">
        <v>1</v>
      </c>
      <c r="C5" s="7" t="s">
        <v>45</v>
      </c>
      <c r="D5" s="8"/>
      <c r="E5" s="9"/>
      <c r="F5" s="25"/>
      <c r="H5" s="7" t="s">
        <v>47</v>
      </c>
      <c r="I5" s="8"/>
      <c r="J5" s="9"/>
      <c r="K5" s="25"/>
      <c r="M5" s="7" t="s">
        <v>49</v>
      </c>
      <c r="N5" s="8"/>
      <c r="O5" s="9"/>
      <c r="P5" s="25"/>
      <c r="R5" s="7" t="s">
        <v>51</v>
      </c>
      <c r="S5" s="8"/>
      <c r="T5" s="9"/>
      <c r="U5" s="25"/>
      <c r="W5" s="7" t="s">
        <v>54</v>
      </c>
      <c r="X5" s="8"/>
      <c r="Y5" s="9"/>
      <c r="Z5" s="25"/>
      <c r="AA5" s="15"/>
      <c r="AB5" s="7" t="s">
        <v>55</v>
      </c>
      <c r="AC5" s="8"/>
      <c r="AD5" s="9"/>
      <c r="AE5" s="25"/>
      <c r="AF5" s="15"/>
      <c r="AG5" s="7" t="s">
        <v>56</v>
      </c>
      <c r="AH5" s="8"/>
      <c r="AI5" s="9"/>
      <c r="AJ5" s="25"/>
      <c r="AK5" s="15"/>
      <c r="AL5" s="7" t="s">
        <v>57</v>
      </c>
      <c r="AM5" s="8"/>
      <c r="AN5" s="9"/>
      <c r="AO5" s="25"/>
      <c r="AP5" s="15"/>
      <c r="AQ5" s="7" t="s">
        <v>58</v>
      </c>
      <c r="AR5" s="8"/>
      <c r="AS5" s="9"/>
      <c r="AT5" s="25"/>
      <c r="AU5" s="15"/>
      <c r="AV5" s="7" t="s">
        <v>59</v>
      </c>
      <c r="AW5" s="8"/>
      <c r="AX5" s="9"/>
      <c r="AY5" s="25"/>
      <c r="BA5" s="7" t="s">
        <v>60</v>
      </c>
      <c r="BB5" s="8"/>
      <c r="BC5" s="9"/>
      <c r="BD5" s="25"/>
      <c r="BF5" s="7" t="s">
        <v>61</v>
      </c>
      <c r="BG5" s="8"/>
      <c r="BH5" s="9"/>
      <c r="BI5" s="25"/>
      <c r="BK5" s="7" t="s">
        <v>62</v>
      </c>
      <c r="BL5" s="8"/>
      <c r="BM5" s="9"/>
      <c r="BN5" s="25"/>
      <c r="BP5" s="7" t="s">
        <v>63</v>
      </c>
      <c r="BQ5" s="8"/>
      <c r="BR5" s="9"/>
      <c r="BS5" s="25"/>
      <c r="BU5" s="39" t="s">
        <v>64</v>
      </c>
      <c r="BV5" s="8"/>
      <c r="BW5" s="9"/>
      <c r="BX5" s="25"/>
      <c r="BZ5" s="7" t="s">
        <v>66</v>
      </c>
      <c r="CA5" s="8"/>
      <c r="CB5" s="9"/>
      <c r="CC5" s="25"/>
      <c r="CE5" s="7" t="s">
        <v>65</v>
      </c>
      <c r="CF5" s="8"/>
      <c r="CG5" s="9"/>
      <c r="CH5" s="25"/>
      <c r="CJ5" s="7" t="s">
        <v>67</v>
      </c>
      <c r="CK5" s="8"/>
      <c r="CL5" s="9"/>
      <c r="CM5" s="25"/>
      <c r="CO5" s="39" t="s">
        <v>68</v>
      </c>
      <c r="CP5" s="8"/>
      <c r="CQ5" s="9"/>
      <c r="CR5" s="25"/>
      <c r="CS5" s="15"/>
      <c r="CT5" s="7" t="s">
        <v>69</v>
      </c>
      <c r="CU5" s="8"/>
      <c r="CV5" s="9"/>
      <c r="CW5" s="25"/>
      <c r="CY5" s="7" t="s">
        <v>70</v>
      </c>
      <c r="CZ5" s="8"/>
      <c r="DA5" s="9"/>
      <c r="DB5" s="25"/>
      <c r="DD5" s="7" t="s">
        <v>71</v>
      </c>
      <c r="DE5" s="8"/>
      <c r="DF5" s="9"/>
      <c r="DG5" s="25"/>
      <c r="DH5" s="15"/>
      <c r="DI5" s="7" t="s">
        <v>72</v>
      </c>
      <c r="DJ5" s="8"/>
      <c r="DK5" s="9"/>
      <c r="DL5" s="25"/>
      <c r="DM5" s="15"/>
      <c r="DN5" s="7" t="s">
        <v>73</v>
      </c>
      <c r="DO5" s="8"/>
      <c r="DP5" s="9"/>
      <c r="DQ5" s="25"/>
      <c r="DR5" s="15"/>
      <c r="DS5" s="7" t="s">
        <v>74</v>
      </c>
      <c r="DT5" s="8"/>
      <c r="DU5" s="9"/>
      <c r="DV5" s="25"/>
      <c r="DW5" s="15"/>
      <c r="DX5" s="7" t="s">
        <v>75</v>
      </c>
      <c r="DY5" s="8"/>
      <c r="DZ5" s="9"/>
      <c r="EA5" s="25"/>
      <c r="EB5" s="15"/>
      <c r="EC5" s="7" t="s">
        <v>76</v>
      </c>
      <c r="ED5" s="8"/>
      <c r="EE5" s="9"/>
      <c r="EF5" s="25"/>
      <c r="EG5" s="15"/>
      <c r="EH5" s="7" t="s">
        <v>77</v>
      </c>
      <c r="EI5" s="8"/>
      <c r="EJ5" s="9"/>
      <c r="EK5" s="25"/>
      <c r="EL5" s="15"/>
      <c r="EM5" s="7" t="s">
        <v>78</v>
      </c>
      <c r="EN5" s="8"/>
      <c r="EO5" s="9"/>
      <c r="EP5" s="25"/>
      <c r="EQ5" s="15"/>
      <c r="ER5" s="7" t="s">
        <v>79</v>
      </c>
      <c r="ES5" s="8"/>
      <c r="ET5" s="9"/>
      <c r="EU5" s="25"/>
      <c r="EV5" s="15"/>
      <c r="EW5" s="7" t="s">
        <v>80</v>
      </c>
      <c r="EX5" s="8"/>
      <c r="EY5" s="9"/>
      <c r="EZ5" s="25"/>
      <c r="FA5" s="15"/>
    </row>
    <row r="6" spans="1:157" s="1" customFormat="1" ht="12.75">
      <c r="A6" s="30" t="s">
        <v>2</v>
      </c>
      <c r="C6" s="2" t="s">
        <v>46</v>
      </c>
      <c r="D6" s="18">
        <v>0.0071293</v>
      </c>
      <c r="E6" s="32"/>
      <c r="F6" s="25" t="s">
        <v>85</v>
      </c>
      <c r="H6" s="2" t="s">
        <v>48</v>
      </c>
      <c r="I6" s="18">
        <v>0.0230884</v>
      </c>
      <c r="J6" s="32"/>
      <c r="K6" s="25" t="s">
        <v>85</v>
      </c>
      <c r="M6" s="2" t="s">
        <v>50</v>
      </c>
      <c r="N6" s="18">
        <v>0.0013209</v>
      </c>
      <c r="O6" s="32"/>
      <c r="P6" s="25" t="s">
        <v>85</v>
      </c>
      <c r="R6" s="2" t="s">
        <v>52</v>
      </c>
      <c r="S6" s="18">
        <v>0.0051261</v>
      </c>
      <c r="T6" s="32"/>
      <c r="U6" s="25" t="s">
        <v>85</v>
      </c>
      <c r="W6" s="31"/>
      <c r="X6" s="18">
        <v>0.0132841</v>
      </c>
      <c r="Y6" s="32"/>
      <c r="Z6" s="25" t="s">
        <v>85</v>
      </c>
      <c r="AA6" s="13"/>
      <c r="AB6" s="31"/>
      <c r="AC6" s="18">
        <v>0.0030359</v>
      </c>
      <c r="AD6" s="32"/>
      <c r="AE6" s="25" t="s">
        <v>85</v>
      </c>
      <c r="AF6" s="13"/>
      <c r="AG6" s="31"/>
      <c r="AH6" s="18">
        <v>0.0395322</v>
      </c>
      <c r="AI6" s="32"/>
      <c r="AJ6" s="25" t="s">
        <v>85</v>
      </c>
      <c r="AK6" s="13"/>
      <c r="AL6" s="31"/>
      <c r="AM6" s="18">
        <v>0.0012272</v>
      </c>
      <c r="AN6" s="32"/>
      <c r="AO6" s="25" t="s">
        <v>85</v>
      </c>
      <c r="AP6" s="13"/>
      <c r="AQ6" s="31"/>
      <c r="AR6" s="18">
        <v>0.0015937</v>
      </c>
      <c r="AS6" s="32"/>
      <c r="AT6" s="25" t="s">
        <v>85</v>
      </c>
      <c r="AU6" s="13"/>
      <c r="AV6" s="31"/>
      <c r="AW6" s="18">
        <v>5.49E-05</v>
      </c>
      <c r="AX6" s="32"/>
      <c r="AY6" s="25" t="s">
        <v>85</v>
      </c>
      <c r="BA6" s="31"/>
      <c r="BB6" s="18">
        <v>6.03E-05</v>
      </c>
      <c r="BC6" s="32"/>
      <c r="BD6" s="25" t="s">
        <v>85</v>
      </c>
      <c r="BF6" s="31"/>
      <c r="BG6" s="18">
        <v>0.005086</v>
      </c>
      <c r="BH6" s="32"/>
      <c r="BI6" s="25" t="s">
        <v>85</v>
      </c>
      <c r="BK6" s="31"/>
      <c r="BL6" s="18">
        <v>0.0004093</v>
      </c>
      <c r="BM6" s="32"/>
      <c r="BN6" s="25" t="s">
        <v>85</v>
      </c>
      <c r="BP6" s="31"/>
      <c r="BQ6" s="18">
        <v>0.000464</v>
      </c>
      <c r="BR6" s="32"/>
      <c r="BS6" s="25" t="s">
        <v>85</v>
      </c>
      <c r="BU6" s="31"/>
      <c r="BV6" s="18">
        <v>0.0100903</v>
      </c>
      <c r="BW6" s="32"/>
      <c r="BX6" s="25" t="s">
        <v>85</v>
      </c>
      <c r="BZ6" s="31"/>
      <c r="CA6" s="18">
        <v>0.0062968</v>
      </c>
      <c r="CB6" s="32"/>
      <c r="CC6" s="25" t="s">
        <v>85</v>
      </c>
      <c r="CE6" s="31"/>
      <c r="CF6" s="18">
        <v>0.000199</v>
      </c>
      <c r="CG6" s="32"/>
      <c r="CH6" s="25" t="s">
        <v>85</v>
      </c>
      <c r="CJ6" s="31"/>
      <c r="CK6" s="18">
        <v>0.000862</v>
      </c>
      <c r="CL6" s="32"/>
      <c r="CM6" s="25" t="s">
        <v>85</v>
      </c>
      <c r="CO6" s="31"/>
      <c r="CP6" s="18">
        <v>0.0011413</v>
      </c>
      <c r="CQ6" s="32"/>
      <c r="CR6" s="25" t="s">
        <v>85</v>
      </c>
      <c r="CS6" s="13"/>
      <c r="CT6" s="31"/>
      <c r="CU6" s="18">
        <v>0.0068315</v>
      </c>
      <c r="CV6" s="32"/>
      <c r="CW6" s="25" t="s">
        <v>85</v>
      </c>
      <c r="CY6" s="31"/>
      <c r="CZ6" s="18">
        <v>0.0017145</v>
      </c>
      <c r="DA6" s="32"/>
      <c r="DB6" s="25" t="s">
        <v>85</v>
      </c>
      <c r="DD6" s="31"/>
      <c r="DE6" s="18">
        <v>0.0045461</v>
      </c>
      <c r="DF6" s="32"/>
      <c r="DG6" s="25" t="s">
        <v>85</v>
      </c>
      <c r="DH6" s="13"/>
      <c r="DI6" s="31"/>
      <c r="DJ6" s="18">
        <v>8.96E-05</v>
      </c>
      <c r="DK6" s="32"/>
      <c r="DL6" s="25" t="s">
        <v>85</v>
      </c>
      <c r="DM6" s="13"/>
      <c r="DN6" s="31"/>
      <c r="DO6" s="18">
        <v>0.0026891</v>
      </c>
      <c r="DP6" s="32"/>
      <c r="DQ6" s="25" t="s">
        <v>85</v>
      </c>
      <c r="DR6" s="13"/>
      <c r="DS6" s="31"/>
      <c r="DT6" s="18">
        <v>0.0072217</v>
      </c>
      <c r="DU6" s="32"/>
      <c r="DV6" s="25" t="s">
        <v>85</v>
      </c>
      <c r="DW6" s="13"/>
      <c r="DX6" s="31"/>
      <c r="DY6" s="18">
        <v>0.0027764</v>
      </c>
      <c r="DZ6" s="32"/>
      <c r="EA6" s="25" t="s">
        <v>85</v>
      </c>
      <c r="EB6" s="13"/>
      <c r="EC6" s="31"/>
      <c r="ED6" s="18">
        <v>0.0196383</v>
      </c>
      <c r="EE6" s="32"/>
      <c r="EF6" s="25" t="s">
        <v>85</v>
      </c>
      <c r="EG6" s="13"/>
      <c r="EH6" s="31"/>
      <c r="EI6" s="18">
        <v>0.0066515</v>
      </c>
      <c r="EJ6" s="32"/>
      <c r="EK6" s="25" t="s">
        <v>85</v>
      </c>
      <c r="EL6" s="13"/>
      <c r="EM6" s="31"/>
      <c r="EN6" s="18">
        <v>0.0014374</v>
      </c>
      <c r="EO6" s="32"/>
      <c r="EP6" s="25" t="s">
        <v>85</v>
      </c>
      <c r="EQ6" s="13"/>
      <c r="ER6" s="31"/>
      <c r="ES6" s="18">
        <v>0.0037906</v>
      </c>
      <c r="ET6" s="32"/>
      <c r="EU6" s="25" t="s">
        <v>85</v>
      </c>
      <c r="EV6" s="13"/>
      <c r="EW6" s="31"/>
      <c r="EX6" s="18">
        <v>2.07E-05</v>
      </c>
      <c r="EY6" s="32"/>
      <c r="EZ6" s="25" t="s">
        <v>85</v>
      </c>
      <c r="FA6" s="13"/>
    </row>
    <row r="7" spans="1:157" ht="12.75">
      <c r="A7" s="10"/>
      <c r="C7" s="11" t="s">
        <v>3</v>
      </c>
      <c r="D7" s="11" t="s">
        <v>4</v>
      </c>
      <c r="E7" s="11" t="s">
        <v>0</v>
      </c>
      <c r="F7" s="25" t="s">
        <v>86</v>
      </c>
      <c r="H7" s="11" t="s">
        <v>3</v>
      </c>
      <c r="I7" s="11" t="s">
        <v>4</v>
      </c>
      <c r="J7" s="11" t="s">
        <v>0</v>
      </c>
      <c r="K7" s="25" t="s">
        <v>86</v>
      </c>
      <c r="M7" s="11" t="s">
        <v>3</v>
      </c>
      <c r="N7" s="11" t="s">
        <v>4</v>
      </c>
      <c r="O7" s="11" t="s">
        <v>0</v>
      </c>
      <c r="P7" s="25" t="s">
        <v>86</v>
      </c>
      <c r="R7" s="11" t="s">
        <v>3</v>
      </c>
      <c r="S7" s="11" t="s">
        <v>4</v>
      </c>
      <c r="T7" s="11" t="s">
        <v>0</v>
      </c>
      <c r="U7" s="25" t="s">
        <v>86</v>
      </c>
      <c r="W7" s="11" t="s">
        <v>3</v>
      </c>
      <c r="X7" s="11" t="s">
        <v>4</v>
      </c>
      <c r="Y7" s="11" t="s">
        <v>0</v>
      </c>
      <c r="Z7" s="25" t="s">
        <v>86</v>
      </c>
      <c r="AA7" s="16"/>
      <c r="AB7" s="11" t="s">
        <v>3</v>
      </c>
      <c r="AC7" s="11" t="s">
        <v>4</v>
      </c>
      <c r="AD7" s="11" t="s">
        <v>0</v>
      </c>
      <c r="AE7" s="25" t="s">
        <v>86</v>
      </c>
      <c r="AF7" s="16"/>
      <c r="AG7" s="11" t="s">
        <v>3</v>
      </c>
      <c r="AH7" s="11" t="s">
        <v>4</v>
      </c>
      <c r="AI7" s="11" t="s">
        <v>0</v>
      </c>
      <c r="AJ7" s="25" t="s">
        <v>86</v>
      </c>
      <c r="AK7" s="16"/>
      <c r="AL7" s="11" t="s">
        <v>3</v>
      </c>
      <c r="AM7" s="11" t="s">
        <v>4</v>
      </c>
      <c r="AN7" s="11" t="s">
        <v>0</v>
      </c>
      <c r="AO7" s="25" t="s">
        <v>86</v>
      </c>
      <c r="AP7" s="16"/>
      <c r="AQ7" s="11" t="s">
        <v>3</v>
      </c>
      <c r="AR7" s="11" t="s">
        <v>4</v>
      </c>
      <c r="AS7" s="11" t="s">
        <v>0</v>
      </c>
      <c r="AT7" s="25" t="s">
        <v>86</v>
      </c>
      <c r="AU7" s="16"/>
      <c r="AV7" s="11" t="s">
        <v>3</v>
      </c>
      <c r="AW7" s="11" t="s">
        <v>4</v>
      </c>
      <c r="AX7" s="11" t="s">
        <v>0</v>
      </c>
      <c r="AY7" s="25" t="s">
        <v>86</v>
      </c>
      <c r="BA7" s="11" t="s">
        <v>3</v>
      </c>
      <c r="BB7" s="11" t="s">
        <v>4</v>
      </c>
      <c r="BC7" s="11" t="s">
        <v>0</v>
      </c>
      <c r="BD7" s="25" t="s">
        <v>86</v>
      </c>
      <c r="BF7" s="11" t="s">
        <v>3</v>
      </c>
      <c r="BG7" s="11" t="s">
        <v>4</v>
      </c>
      <c r="BH7" s="11" t="s">
        <v>0</v>
      </c>
      <c r="BI7" s="25" t="s">
        <v>86</v>
      </c>
      <c r="BK7" s="11" t="s">
        <v>3</v>
      </c>
      <c r="BL7" s="11" t="s">
        <v>4</v>
      </c>
      <c r="BM7" s="11" t="s">
        <v>0</v>
      </c>
      <c r="BN7" s="25" t="s">
        <v>86</v>
      </c>
      <c r="BP7" s="11" t="s">
        <v>3</v>
      </c>
      <c r="BQ7" s="11" t="s">
        <v>4</v>
      </c>
      <c r="BR7" s="11" t="s">
        <v>0</v>
      </c>
      <c r="BS7" s="25" t="s">
        <v>86</v>
      </c>
      <c r="BU7" s="11" t="s">
        <v>3</v>
      </c>
      <c r="BV7" s="11" t="s">
        <v>4</v>
      </c>
      <c r="BW7" s="11" t="s">
        <v>0</v>
      </c>
      <c r="BX7" s="25" t="s">
        <v>86</v>
      </c>
      <c r="BZ7" s="11" t="s">
        <v>3</v>
      </c>
      <c r="CA7" s="11" t="s">
        <v>4</v>
      </c>
      <c r="CB7" s="11" t="s">
        <v>0</v>
      </c>
      <c r="CC7" s="25" t="s">
        <v>86</v>
      </c>
      <c r="CE7" s="11" t="s">
        <v>3</v>
      </c>
      <c r="CF7" s="11" t="s">
        <v>4</v>
      </c>
      <c r="CG7" s="11" t="s">
        <v>0</v>
      </c>
      <c r="CH7" s="25" t="s">
        <v>86</v>
      </c>
      <c r="CJ7" s="11" t="s">
        <v>3</v>
      </c>
      <c r="CK7" s="11" t="s">
        <v>4</v>
      </c>
      <c r="CL7" s="11" t="s">
        <v>0</v>
      </c>
      <c r="CM7" s="25" t="s">
        <v>86</v>
      </c>
      <c r="CO7" s="11" t="s">
        <v>3</v>
      </c>
      <c r="CP7" s="11" t="s">
        <v>4</v>
      </c>
      <c r="CQ7" s="11" t="s">
        <v>0</v>
      </c>
      <c r="CR7" s="25" t="s">
        <v>86</v>
      </c>
      <c r="CS7" s="16"/>
      <c r="CT7" s="11" t="s">
        <v>3</v>
      </c>
      <c r="CU7" s="11" t="s">
        <v>4</v>
      </c>
      <c r="CV7" s="11" t="s">
        <v>0</v>
      </c>
      <c r="CW7" s="25" t="s">
        <v>86</v>
      </c>
      <c r="CY7" s="11" t="s">
        <v>3</v>
      </c>
      <c r="CZ7" s="11" t="s">
        <v>4</v>
      </c>
      <c r="DA7" s="11" t="s">
        <v>0</v>
      </c>
      <c r="DB7" s="25" t="s">
        <v>86</v>
      </c>
      <c r="DD7" s="11" t="s">
        <v>3</v>
      </c>
      <c r="DE7" s="11" t="s">
        <v>4</v>
      </c>
      <c r="DF7" s="11" t="s">
        <v>0</v>
      </c>
      <c r="DG7" s="25" t="s">
        <v>86</v>
      </c>
      <c r="DH7" s="16"/>
      <c r="DI7" s="11" t="s">
        <v>3</v>
      </c>
      <c r="DJ7" s="11" t="s">
        <v>4</v>
      </c>
      <c r="DK7" s="11" t="s">
        <v>0</v>
      </c>
      <c r="DL7" s="25" t="s">
        <v>86</v>
      </c>
      <c r="DM7" s="16"/>
      <c r="DN7" s="11" t="s">
        <v>3</v>
      </c>
      <c r="DO7" s="11" t="s">
        <v>4</v>
      </c>
      <c r="DP7" s="11" t="s">
        <v>0</v>
      </c>
      <c r="DQ7" s="25" t="s">
        <v>86</v>
      </c>
      <c r="DR7" s="16"/>
      <c r="DS7" s="11" t="s">
        <v>3</v>
      </c>
      <c r="DT7" s="11" t="s">
        <v>4</v>
      </c>
      <c r="DU7" s="11" t="s">
        <v>0</v>
      </c>
      <c r="DV7" s="25" t="s">
        <v>86</v>
      </c>
      <c r="DW7" s="16"/>
      <c r="DX7" s="11" t="s">
        <v>3</v>
      </c>
      <c r="DY7" s="11" t="s">
        <v>4</v>
      </c>
      <c r="DZ7" s="11" t="s">
        <v>0</v>
      </c>
      <c r="EA7" s="25" t="s">
        <v>86</v>
      </c>
      <c r="EB7" s="16"/>
      <c r="EC7" s="11" t="s">
        <v>3</v>
      </c>
      <c r="ED7" s="11" t="s">
        <v>4</v>
      </c>
      <c r="EE7" s="11" t="s">
        <v>0</v>
      </c>
      <c r="EF7" s="25" t="s">
        <v>86</v>
      </c>
      <c r="EG7" s="16"/>
      <c r="EH7" s="11" t="s">
        <v>3</v>
      </c>
      <c r="EI7" s="11" t="s">
        <v>4</v>
      </c>
      <c r="EJ7" s="11" t="s">
        <v>0</v>
      </c>
      <c r="EK7" s="25" t="s">
        <v>86</v>
      </c>
      <c r="EL7" s="16"/>
      <c r="EM7" s="11" t="s">
        <v>3</v>
      </c>
      <c r="EN7" s="11" t="s">
        <v>4</v>
      </c>
      <c r="EO7" s="11" t="s">
        <v>0</v>
      </c>
      <c r="EP7" s="25" t="s">
        <v>86</v>
      </c>
      <c r="EQ7" s="16"/>
      <c r="ER7" s="11" t="s">
        <v>3</v>
      </c>
      <c r="ES7" s="11" t="s">
        <v>4</v>
      </c>
      <c r="ET7" s="11" t="s">
        <v>0</v>
      </c>
      <c r="EU7" s="25" t="s">
        <v>86</v>
      </c>
      <c r="EV7" s="16"/>
      <c r="EW7" s="11" t="s">
        <v>3</v>
      </c>
      <c r="EX7" s="11" t="s">
        <v>4</v>
      </c>
      <c r="EY7" s="11" t="s">
        <v>0</v>
      </c>
      <c r="EZ7" s="25" t="s">
        <v>86</v>
      </c>
      <c r="FA7" s="16"/>
    </row>
    <row r="8" spans="1:174" ht="12.75">
      <c r="A8" s="3">
        <v>39722</v>
      </c>
      <c r="C8" s="19"/>
      <c r="D8" s="19">
        <v>5490.252542099999</v>
      </c>
      <c r="E8" s="19">
        <v>5490.252542099999</v>
      </c>
      <c r="F8" s="19">
        <v>458</v>
      </c>
      <c r="H8" s="19"/>
      <c r="I8" s="19">
        <v>17780.307574799997</v>
      </c>
      <c r="J8" s="19">
        <v>17780.307574799997</v>
      </c>
      <c r="K8" s="19">
        <v>1484</v>
      </c>
      <c r="L8" s="19"/>
      <c r="M8" s="19"/>
      <c r="N8" s="19">
        <v>1017.2211273</v>
      </c>
      <c r="O8" s="19">
        <v>1017.2211273</v>
      </c>
      <c r="P8" s="19">
        <v>85</v>
      </c>
      <c r="Q8" s="19"/>
      <c r="R8" s="19"/>
      <c r="S8" s="19">
        <v>3947.5942317000004</v>
      </c>
      <c r="T8" s="19">
        <v>3947.5942317000004</v>
      </c>
      <c r="U8" s="19">
        <v>330</v>
      </c>
      <c r="V8" s="19"/>
      <c r="W8" s="19"/>
      <c r="X8" s="19">
        <v>10230.045557700001</v>
      </c>
      <c r="Y8" s="19">
        <v>10230.045557700001</v>
      </c>
      <c r="Z8" s="19">
        <v>854</v>
      </c>
      <c r="AA8" s="19"/>
      <c r="AB8" s="19"/>
      <c r="AC8" s="19">
        <v>2337.9374823000003</v>
      </c>
      <c r="AD8" s="19">
        <v>2337.9374823000003</v>
      </c>
      <c r="AE8" s="19">
        <v>195</v>
      </c>
      <c r="AF8" s="19"/>
      <c r="AG8" s="19"/>
      <c r="AH8" s="19">
        <v>30443.6286234</v>
      </c>
      <c r="AI8" s="19">
        <v>30443.6286234</v>
      </c>
      <c r="AJ8" s="19">
        <v>2541</v>
      </c>
      <c r="AK8" s="19"/>
      <c r="AL8" s="19"/>
      <c r="AM8" s="19">
        <v>945.0630384</v>
      </c>
      <c r="AN8" s="19">
        <v>945.0630384</v>
      </c>
      <c r="AO8" s="19">
        <v>79</v>
      </c>
      <c r="AP8" s="19"/>
      <c r="AQ8" s="19"/>
      <c r="AR8" s="19">
        <v>1227.3035889</v>
      </c>
      <c r="AS8" s="19">
        <v>1227.3035889</v>
      </c>
      <c r="AT8" s="19">
        <v>102</v>
      </c>
      <c r="AU8" s="19"/>
      <c r="AV8" s="19"/>
      <c r="AW8" s="19">
        <v>42.2783253</v>
      </c>
      <c r="AX8" s="19">
        <v>42.2783253</v>
      </c>
      <c r="AY8" s="19">
        <v>4</v>
      </c>
      <c r="AZ8" s="19"/>
      <c r="BA8" s="19"/>
      <c r="BB8" s="19">
        <v>46.436849099999996</v>
      </c>
      <c r="BC8" s="19">
        <v>46.436849099999996</v>
      </c>
      <c r="BD8" s="19">
        <v>4</v>
      </c>
      <c r="BE8" s="19"/>
      <c r="BF8" s="19"/>
      <c r="BG8" s="19">
        <v>3916.7133420000005</v>
      </c>
      <c r="BH8" s="19">
        <v>3916.7133420000005</v>
      </c>
      <c r="BI8" s="19">
        <v>327</v>
      </c>
      <c r="BJ8" s="19"/>
      <c r="BK8" s="19"/>
      <c r="BL8" s="19">
        <v>315.2007021</v>
      </c>
      <c r="BM8" s="19">
        <v>315.2007021</v>
      </c>
      <c r="BN8" s="19">
        <v>26</v>
      </c>
      <c r="BO8" s="19"/>
      <c r="BP8" s="19"/>
      <c r="BQ8" s="19">
        <v>357.32500799999997</v>
      </c>
      <c r="BR8" s="19">
        <v>357.32500799999997</v>
      </c>
      <c r="BS8" s="19">
        <v>30</v>
      </c>
      <c r="BT8" s="19"/>
      <c r="BU8" s="19"/>
      <c r="BV8" s="19">
        <v>7770.5097591</v>
      </c>
      <c r="BW8" s="19">
        <v>7770.5097591</v>
      </c>
      <c r="BX8" s="19">
        <v>649</v>
      </c>
      <c r="BY8" s="19"/>
      <c r="BZ8" s="19"/>
      <c r="CA8" s="19">
        <v>4849.1467895999995</v>
      </c>
      <c r="CB8" s="19">
        <v>4849.1467895999995</v>
      </c>
      <c r="CC8" s="19">
        <v>405</v>
      </c>
      <c r="CD8" s="19"/>
      <c r="CE8" s="19"/>
      <c r="CF8" s="19">
        <v>153.249303</v>
      </c>
      <c r="CG8" s="19">
        <v>153.249303</v>
      </c>
      <c r="CH8" s="19">
        <v>13</v>
      </c>
      <c r="CI8" s="19"/>
      <c r="CJ8" s="19"/>
      <c r="CK8" s="19">
        <v>663.8236139999999</v>
      </c>
      <c r="CL8" s="19">
        <v>663.8236139999999</v>
      </c>
      <c r="CM8" s="19">
        <v>55</v>
      </c>
      <c r="CN8" s="19"/>
      <c r="CO8" s="19"/>
      <c r="CP8" s="19">
        <v>878.9117061000001</v>
      </c>
      <c r="CQ8" s="19">
        <v>878.9117061000001</v>
      </c>
      <c r="CR8" s="19">
        <v>73</v>
      </c>
      <c r="CS8" s="19"/>
      <c r="CT8" s="19"/>
      <c r="CU8" s="19">
        <v>5260.9176555</v>
      </c>
      <c r="CV8" s="19">
        <v>5260.9176555</v>
      </c>
      <c r="CW8" s="19">
        <v>439</v>
      </c>
      <c r="CX8" s="19"/>
      <c r="CY8" s="19"/>
      <c r="CZ8" s="19">
        <v>1320.3313065</v>
      </c>
      <c r="DA8" s="19">
        <v>1320.3313065</v>
      </c>
      <c r="DB8" s="19">
        <v>110</v>
      </c>
      <c r="DC8" s="19"/>
      <c r="DD8" s="19"/>
      <c r="DE8" s="19">
        <v>3500.9379717</v>
      </c>
      <c r="DF8" s="19">
        <v>3500.9379717</v>
      </c>
      <c r="DG8" s="19">
        <v>292</v>
      </c>
      <c r="DH8" s="19"/>
      <c r="DI8" s="19"/>
      <c r="DJ8" s="19">
        <v>69.00069119999999</v>
      </c>
      <c r="DK8" s="19">
        <v>69.00069119999999</v>
      </c>
      <c r="DL8" s="19">
        <v>6</v>
      </c>
      <c r="DM8" s="19"/>
      <c r="DN8" s="19"/>
      <c r="DO8" s="19">
        <v>2070.8678426999995</v>
      </c>
      <c r="DP8" s="19">
        <v>2070.8678426999995</v>
      </c>
      <c r="DQ8" s="19">
        <v>173</v>
      </c>
      <c r="DR8" s="19"/>
      <c r="DS8" s="19"/>
      <c r="DT8" s="19">
        <v>5561.4095049</v>
      </c>
      <c r="DU8" s="19">
        <v>5561.4095049</v>
      </c>
      <c r="DV8" s="19">
        <v>464</v>
      </c>
      <c r="DW8" s="19"/>
      <c r="DX8" s="19"/>
      <c r="DY8" s="19">
        <v>2138.0973108</v>
      </c>
      <c r="DZ8" s="19">
        <v>2138.0973108</v>
      </c>
      <c r="EA8" s="19">
        <v>178</v>
      </c>
      <c r="EB8" s="19"/>
      <c r="EC8" s="19"/>
      <c r="ED8" s="19">
        <v>15123.3959151</v>
      </c>
      <c r="EE8" s="19">
        <v>15123.3959151</v>
      </c>
      <c r="EF8" s="19">
        <v>1262</v>
      </c>
      <c r="EG8" s="19"/>
      <c r="EH8" s="19"/>
      <c r="EI8" s="19">
        <v>5122.3001955</v>
      </c>
      <c r="EJ8" s="19">
        <v>5122.3001955</v>
      </c>
      <c r="EK8" s="19">
        <v>428</v>
      </c>
      <c r="EL8" s="19"/>
      <c r="EM8" s="19"/>
      <c r="EN8" s="19">
        <v>1106.9374278</v>
      </c>
      <c r="EO8" s="19">
        <v>1106.9374278</v>
      </c>
      <c r="EP8" s="19">
        <v>92</v>
      </c>
      <c r="EQ8" s="19"/>
      <c r="ER8" s="19"/>
      <c r="ES8" s="19">
        <v>2919.1296882</v>
      </c>
      <c r="ET8" s="19">
        <v>2919.1296882</v>
      </c>
      <c r="EU8" s="19">
        <v>244</v>
      </c>
      <c r="EV8" s="19"/>
      <c r="EW8" s="19"/>
      <c r="EX8" s="19">
        <v>15.941007899999997</v>
      </c>
      <c r="EY8" s="19">
        <v>15.941007899999997</v>
      </c>
      <c r="EZ8" s="19">
        <v>29</v>
      </c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</row>
    <row r="9" spans="1:174" ht="12.75">
      <c r="A9" s="3">
        <v>39904</v>
      </c>
      <c r="C9" s="19">
        <v>27661.683999999997</v>
      </c>
      <c r="D9" s="19">
        <v>5490.252542099999</v>
      </c>
      <c r="E9" s="19">
        <v>33151.9365421</v>
      </c>
      <c r="F9" s="19">
        <v>458</v>
      </c>
      <c r="H9" s="19">
        <v>89582.992</v>
      </c>
      <c r="I9" s="19">
        <v>17780.307574799997</v>
      </c>
      <c r="J9" s="19">
        <v>107363.2995748</v>
      </c>
      <c r="K9" s="19">
        <v>1484</v>
      </c>
      <c r="L9" s="19"/>
      <c r="M9" s="19">
        <v>5125.092000000001</v>
      </c>
      <c r="N9" s="19">
        <v>1017.2211273</v>
      </c>
      <c r="O9" s="19">
        <v>6142.313127300001</v>
      </c>
      <c r="P9" s="19">
        <v>85</v>
      </c>
      <c r="Q9" s="19"/>
      <c r="R9" s="19">
        <v>19889.268</v>
      </c>
      <c r="S9" s="19">
        <v>3947.5942317000004</v>
      </c>
      <c r="T9" s="19">
        <v>23836.8622317</v>
      </c>
      <c r="U9" s="19">
        <v>330</v>
      </c>
      <c r="V9" s="19"/>
      <c r="W9" s="19">
        <v>51542.308000000005</v>
      </c>
      <c r="X9" s="19">
        <v>10230.045557700001</v>
      </c>
      <c r="Y9" s="19">
        <v>61772.35355770001</v>
      </c>
      <c r="Z9" s="19">
        <v>854</v>
      </c>
      <c r="AA9" s="19"/>
      <c r="AB9" s="19">
        <v>11779.292000000001</v>
      </c>
      <c r="AC9" s="19">
        <v>2337.9374823000003</v>
      </c>
      <c r="AD9" s="19">
        <v>14117.229482300001</v>
      </c>
      <c r="AE9" s="19">
        <v>195</v>
      </c>
      <c r="AF9" s="19"/>
      <c r="AG9" s="19">
        <v>153384.936</v>
      </c>
      <c r="AH9" s="19">
        <v>30443.6286234</v>
      </c>
      <c r="AI9" s="19">
        <v>183828.5646234</v>
      </c>
      <c r="AJ9" s="19">
        <v>2541</v>
      </c>
      <c r="AK9" s="19"/>
      <c r="AL9" s="19">
        <v>4761.536</v>
      </c>
      <c r="AM9" s="19">
        <v>945.0630384</v>
      </c>
      <c r="AN9" s="19">
        <v>5706.5990384</v>
      </c>
      <c r="AO9" s="19">
        <v>79</v>
      </c>
      <c r="AP9" s="19"/>
      <c r="AQ9" s="19">
        <v>6183.5560000000005</v>
      </c>
      <c r="AR9" s="19">
        <v>1227.3035889</v>
      </c>
      <c r="AS9" s="19">
        <v>7410.859588900001</v>
      </c>
      <c r="AT9" s="19">
        <v>102</v>
      </c>
      <c r="AU9" s="19"/>
      <c r="AV9" s="19">
        <v>213.012</v>
      </c>
      <c r="AW9" s="19">
        <v>42.2783253</v>
      </c>
      <c r="AX9" s="19">
        <v>255.2903253</v>
      </c>
      <c r="AY9" s="19">
        <v>4</v>
      </c>
      <c r="AZ9" s="19"/>
      <c r="BA9" s="19">
        <v>233.96399999999997</v>
      </c>
      <c r="BB9" s="19">
        <v>46.436849099999996</v>
      </c>
      <c r="BC9" s="19">
        <v>280.40084909999996</v>
      </c>
      <c r="BD9" s="19">
        <v>4</v>
      </c>
      <c r="BE9" s="19"/>
      <c r="BF9" s="19">
        <v>19733.680000000004</v>
      </c>
      <c r="BG9" s="19">
        <v>3916.7133420000005</v>
      </c>
      <c r="BH9" s="19">
        <v>23650.393342000003</v>
      </c>
      <c r="BI9" s="19">
        <v>327</v>
      </c>
      <c r="BJ9" s="19"/>
      <c r="BK9" s="19">
        <v>1588.0839999999998</v>
      </c>
      <c r="BL9" s="19">
        <v>315.2007021</v>
      </c>
      <c r="BM9" s="19">
        <v>1903.2847020999998</v>
      </c>
      <c r="BN9" s="19">
        <v>26</v>
      </c>
      <c r="BO9" s="19"/>
      <c r="BP9" s="19">
        <v>1800.32</v>
      </c>
      <c r="BQ9" s="19">
        <v>357.32500799999997</v>
      </c>
      <c r="BR9" s="19">
        <v>2157.645008</v>
      </c>
      <c r="BS9" s="19">
        <v>30</v>
      </c>
      <c r="BT9" s="19"/>
      <c r="BU9" s="19">
        <v>39150.364</v>
      </c>
      <c r="BV9" s="19">
        <v>7770.5097591</v>
      </c>
      <c r="BW9" s="19">
        <v>46920.8737591</v>
      </c>
      <c r="BX9" s="19">
        <v>649</v>
      </c>
      <c r="BY9" s="19"/>
      <c r="BZ9" s="19">
        <v>24431.584</v>
      </c>
      <c r="CA9" s="19">
        <v>4849.1467895999995</v>
      </c>
      <c r="CB9" s="19">
        <v>29280.7307896</v>
      </c>
      <c r="CC9" s="19">
        <v>405</v>
      </c>
      <c r="CD9" s="19"/>
      <c r="CE9" s="19">
        <v>772.12</v>
      </c>
      <c r="CF9" s="19">
        <v>153.249303</v>
      </c>
      <c r="CG9" s="19">
        <v>925.369303</v>
      </c>
      <c r="CH9" s="19">
        <v>13</v>
      </c>
      <c r="CI9" s="19"/>
      <c r="CJ9" s="19">
        <v>3344.56</v>
      </c>
      <c r="CK9" s="19">
        <v>663.8236139999999</v>
      </c>
      <c r="CL9" s="19">
        <v>4008.383614</v>
      </c>
      <c r="CM9" s="19">
        <v>55</v>
      </c>
      <c r="CN9" s="19"/>
      <c r="CO9" s="19">
        <v>4428.244</v>
      </c>
      <c r="CP9" s="19">
        <v>878.9117061000001</v>
      </c>
      <c r="CQ9" s="19">
        <v>5307.155706099999</v>
      </c>
      <c r="CR9" s="19">
        <v>73</v>
      </c>
      <c r="CS9" s="19"/>
      <c r="CT9" s="19">
        <v>26506.22</v>
      </c>
      <c r="CU9" s="19">
        <v>5260.9176555</v>
      </c>
      <c r="CV9" s="19">
        <v>31767.137655500002</v>
      </c>
      <c r="CW9" s="19">
        <v>439</v>
      </c>
      <c r="CX9" s="19"/>
      <c r="CY9" s="19">
        <v>6652.26</v>
      </c>
      <c r="CZ9" s="19">
        <v>1320.3313065</v>
      </c>
      <c r="DA9" s="19">
        <v>7972.5913065</v>
      </c>
      <c r="DB9" s="19">
        <v>110</v>
      </c>
      <c r="DC9" s="19"/>
      <c r="DD9" s="19">
        <v>17638.868000000002</v>
      </c>
      <c r="DE9" s="19">
        <v>3500.9379717</v>
      </c>
      <c r="DF9" s="19">
        <v>21139.805971700003</v>
      </c>
      <c r="DG9" s="19">
        <v>292</v>
      </c>
      <c r="DH9" s="19"/>
      <c r="DI9" s="19">
        <v>347.64799999999997</v>
      </c>
      <c r="DJ9" s="19">
        <v>69.00069119999999</v>
      </c>
      <c r="DK9" s="19">
        <v>416.6486912</v>
      </c>
      <c r="DL9" s="19">
        <v>6</v>
      </c>
      <c r="DM9" s="19"/>
      <c r="DN9" s="19">
        <v>10433.707999999999</v>
      </c>
      <c r="DO9" s="19">
        <v>2070.8678426999995</v>
      </c>
      <c r="DP9" s="19">
        <v>12504.575842699998</v>
      </c>
      <c r="DQ9" s="19">
        <v>173</v>
      </c>
      <c r="DR9" s="19"/>
      <c r="DS9" s="19">
        <v>28020.196</v>
      </c>
      <c r="DT9" s="19">
        <v>5561.4095049</v>
      </c>
      <c r="DU9" s="19">
        <v>33581.6055049</v>
      </c>
      <c r="DV9" s="19">
        <v>464</v>
      </c>
      <c r="DW9" s="19"/>
      <c r="DX9" s="19">
        <v>10772.431999999999</v>
      </c>
      <c r="DY9" s="19">
        <v>2138.0973108</v>
      </c>
      <c r="DZ9" s="19">
        <v>12910.529310799999</v>
      </c>
      <c r="EA9" s="19">
        <v>178</v>
      </c>
      <c r="EB9" s="19"/>
      <c r="EC9" s="19">
        <v>76196.60399999999</v>
      </c>
      <c r="ED9" s="19">
        <v>15123.3959151</v>
      </c>
      <c r="EE9" s="19">
        <v>91319.9999151</v>
      </c>
      <c r="EF9" s="19">
        <v>1262</v>
      </c>
      <c r="EG9" s="19"/>
      <c r="EH9" s="19">
        <v>25807.82</v>
      </c>
      <c r="EI9" s="19">
        <v>5122.3001955</v>
      </c>
      <c r="EJ9" s="19">
        <v>30930.1201955</v>
      </c>
      <c r="EK9" s="19">
        <v>428</v>
      </c>
      <c r="EL9" s="19"/>
      <c r="EM9" s="19">
        <v>5577.112000000001</v>
      </c>
      <c r="EN9" s="19">
        <v>1106.9374278</v>
      </c>
      <c r="EO9" s="19">
        <v>6684.049427800001</v>
      </c>
      <c r="EP9" s="19">
        <v>92</v>
      </c>
      <c r="EQ9" s="19"/>
      <c r="ER9" s="19">
        <v>14707.528</v>
      </c>
      <c r="ES9" s="19">
        <v>2919.1296882</v>
      </c>
      <c r="ET9" s="19">
        <v>17626.6576882</v>
      </c>
      <c r="EU9" s="19">
        <v>244</v>
      </c>
      <c r="EV9" s="19"/>
      <c r="EW9" s="19">
        <v>80.31599999999999</v>
      </c>
      <c r="EX9" s="19">
        <v>15.941007899999997</v>
      </c>
      <c r="EY9" s="19">
        <v>96.25700789999999</v>
      </c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</row>
    <row r="10" spans="1:174" ht="12.75">
      <c r="A10" s="3">
        <v>40087</v>
      </c>
      <c r="C10" s="19"/>
      <c r="D10" s="19">
        <v>4798.710442099999</v>
      </c>
      <c r="E10" s="19">
        <v>4798.710442099999</v>
      </c>
      <c r="F10" s="19">
        <v>458</v>
      </c>
      <c r="H10" s="19"/>
      <c r="I10" s="19">
        <v>15540.732774799999</v>
      </c>
      <c r="J10" s="19">
        <v>15540.732774799999</v>
      </c>
      <c r="K10" s="19">
        <v>1484</v>
      </c>
      <c r="L10" s="19"/>
      <c r="M10" s="19"/>
      <c r="N10" s="19">
        <v>889.0938273000002</v>
      </c>
      <c r="O10" s="19">
        <v>889.0938273000002</v>
      </c>
      <c r="P10" s="19">
        <v>85</v>
      </c>
      <c r="Q10" s="19"/>
      <c r="R10" s="19"/>
      <c r="S10" s="19">
        <v>3450.3625316999996</v>
      </c>
      <c r="T10" s="19">
        <v>3450.3625316999996</v>
      </c>
      <c r="U10" s="19">
        <v>330</v>
      </c>
      <c r="V10" s="19"/>
      <c r="W10" s="19"/>
      <c r="X10" s="19">
        <v>8941.4878577</v>
      </c>
      <c r="Y10" s="19">
        <v>8941.4878577</v>
      </c>
      <c r="Z10" s="19">
        <v>854</v>
      </c>
      <c r="AA10" s="19"/>
      <c r="AB10" s="19"/>
      <c r="AC10" s="19">
        <v>2043.4551823000002</v>
      </c>
      <c r="AD10" s="19">
        <v>2043.4551823000002</v>
      </c>
      <c r="AE10" s="19">
        <v>195</v>
      </c>
      <c r="AF10" s="19"/>
      <c r="AG10" s="19"/>
      <c r="AH10" s="19">
        <v>26609.005223400003</v>
      </c>
      <c r="AI10" s="19">
        <v>26609.005223400003</v>
      </c>
      <c r="AJ10" s="19">
        <v>2541</v>
      </c>
      <c r="AK10" s="19"/>
      <c r="AL10" s="19"/>
      <c r="AM10" s="19">
        <v>826.0246384</v>
      </c>
      <c r="AN10" s="19">
        <v>826.0246384</v>
      </c>
      <c r="AO10" s="19">
        <v>79</v>
      </c>
      <c r="AP10" s="19"/>
      <c r="AQ10" s="19"/>
      <c r="AR10" s="19">
        <v>1072.7146889</v>
      </c>
      <c r="AS10" s="19">
        <v>1072.7146889</v>
      </c>
      <c r="AT10" s="19">
        <v>102</v>
      </c>
      <c r="AU10" s="19"/>
      <c r="AV10" s="19"/>
      <c r="AW10" s="19">
        <v>36.9530253</v>
      </c>
      <c r="AX10" s="19">
        <v>36.9530253</v>
      </c>
      <c r="AY10" s="19">
        <v>4</v>
      </c>
      <c r="AZ10" s="19"/>
      <c r="BA10" s="19"/>
      <c r="BB10" s="19">
        <v>40.587749099999996</v>
      </c>
      <c r="BC10" s="19">
        <v>40.587749099999996</v>
      </c>
      <c r="BD10" s="19">
        <v>4</v>
      </c>
      <c r="BE10" s="19"/>
      <c r="BF10" s="19"/>
      <c r="BG10" s="19">
        <v>3423.3713420000004</v>
      </c>
      <c r="BH10" s="19">
        <v>3423.3713420000004</v>
      </c>
      <c r="BI10" s="19">
        <v>327</v>
      </c>
      <c r="BJ10" s="19"/>
      <c r="BK10" s="19"/>
      <c r="BL10" s="19">
        <v>275.4986021</v>
      </c>
      <c r="BM10" s="19">
        <v>275.4986021</v>
      </c>
      <c r="BN10" s="19">
        <v>26</v>
      </c>
      <c r="BO10" s="19"/>
      <c r="BP10" s="19"/>
      <c r="BQ10" s="19">
        <v>312.317008</v>
      </c>
      <c r="BR10" s="19">
        <v>312.317008</v>
      </c>
      <c r="BS10" s="19">
        <v>30</v>
      </c>
      <c r="BT10" s="19"/>
      <c r="BU10" s="19"/>
      <c r="BV10" s="19">
        <v>6791.7506591</v>
      </c>
      <c r="BW10" s="19">
        <v>6791.7506591</v>
      </c>
      <c r="BX10" s="19">
        <v>649</v>
      </c>
      <c r="BY10" s="19"/>
      <c r="BZ10" s="19"/>
      <c r="CA10" s="19">
        <v>4238.3571896</v>
      </c>
      <c r="CB10" s="19">
        <v>4238.3571896</v>
      </c>
      <c r="CC10" s="19">
        <v>405</v>
      </c>
      <c r="CD10" s="19"/>
      <c r="CE10" s="19"/>
      <c r="CF10" s="19">
        <v>133.946303</v>
      </c>
      <c r="CG10" s="19">
        <v>133.946303</v>
      </c>
      <c r="CH10" s="19">
        <v>13</v>
      </c>
      <c r="CI10" s="19"/>
      <c r="CJ10" s="19"/>
      <c r="CK10" s="19">
        <v>580.209614</v>
      </c>
      <c r="CL10" s="19">
        <v>580.209614</v>
      </c>
      <c r="CM10" s="19">
        <v>55</v>
      </c>
      <c r="CN10" s="19"/>
      <c r="CO10" s="19"/>
      <c r="CP10" s="19">
        <v>768.2056061</v>
      </c>
      <c r="CQ10" s="19">
        <v>768.2056061</v>
      </c>
      <c r="CR10" s="19">
        <v>73</v>
      </c>
      <c r="CS10" s="19"/>
      <c r="CT10" s="19"/>
      <c r="CU10" s="19">
        <v>4598.2621555000005</v>
      </c>
      <c r="CV10" s="19">
        <v>4598.2621555000005</v>
      </c>
      <c r="CW10" s="19">
        <v>439</v>
      </c>
      <c r="CX10" s="19"/>
      <c r="CY10" s="19"/>
      <c r="CZ10" s="19">
        <v>1154.0248065</v>
      </c>
      <c r="DA10" s="19">
        <v>1154.0248065</v>
      </c>
      <c r="DB10" s="19">
        <v>110</v>
      </c>
      <c r="DC10" s="19"/>
      <c r="DD10" s="19"/>
      <c r="DE10" s="19">
        <v>3059.9662717</v>
      </c>
      <c r="DF10" s="19">
        <v>3059.9662717</v>
      </c>
      <c r="DG10" s="19">
        <v>292</v>
      </c>
      <c r="DH10" s="19"/>
      <c r="DI10" s="19"/>
      <c r="DJ10" s="19">
        <v>60.3094912</v>
      </c>
      <c r="DK10" s="19">
        <v>60.3094912</v>
      </c>
      <c r="DL10" s="19">
        <v>6</v>
      </c>
      <c r="DM10" s="19"/>
      <c r="DN10" s="19"/>
      <c r="DO10" s="19">
        <v>1810.0251426999998</v>
      </c>
      <c r="DP10" s="19">
        <v>1810.0251426999998</v>
      </c>
      <c r="DQ10" s="19">
        <v>173</v>
      </c>
      <c r="DR10" s="19"/>
      <c r="DS10" s="19"/>
      <c r="DT10" s="19">
        <v>4860.9046049</v>
      </c>
      <c r="DU10" s="19">
        <v>4860.9046049</v>
      </c>
      <c r="DV10" s="19">
        <v>464</v>
      </c>
      <c r="DW10" s="19"/>
      <c r="DX10" s="19"/>
      <c r="DY10" s="19">
        <v>1868.7865108</v>
      </c>
      <c r="DZ10" s="19">
        <v>1868.7865108</v>
      </c>
      <c r="EA10" s="19">
        <v>178</v>
      </c>
      <c r="EB10" s="19"/>
      <c r="EC10" s="19"/>
      <c r="ED10" s="19">
        <v>13218.4808151</v>
      </c>
      <c r="EE10" s="19">
        <v>13218.4808151</v>
      </c>
      <c r="EF10" s="19">
        <v>1262</v>
      </c>
      <c r="EG10" s="19"/>
      <c r="EH10" s="19"/>
      <c r="EI10" s="19">
        <v>4477.1046955</v>
      </c>
      <c r="EJ10" s="19">
        <v>4477.1046955</v>
      </c>
      <c r="EK10" s="19">
        <v>428</v>
      </c>
      <c r="EL10" s="19"/>
      <c r="EM10" s="19"/>
      <c r="EN10" s="19">
        <v>967.5096278</v>
      </c>
      <c r="EO10" s="19">
        <v>967.5096278</v>
      </c>
      <c r="EP10" s="19">
        <v>92</v>
      </c>
      <c r="EQ10" s="19"/>
      <c r="ER10" s="19"/>
      <c r="ES10" s="19">
        <v>2551.4414882</v>
      </c>
      <c r="ET10" s="19">
        <v>2551.4414882</v>
      </c>
      <c r="EU10" s="19">
        <v>244</v>
      </c>
      <c r="EV10" s="19"/>
      <c r="EW10" s="19"/>
      <c r="EX10" s="19">
        <v>13.933107899999998</v>
      </c>
      <c r="EY10" s="19">
        <v>13.933107899999998</v>
      </c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</row>
    <row r="11" spans="1:174" ht="12.75">
      <c r="A11" s="3">
        <v>40269</v>
      </c>
      <c r="C11" s="19">
        <v>29051.8975</v>
      </c>
      <c r="D11" s="19">
        <v>4798.710442099999</v>
      </c>
      <c r="E11" s="19">
        <v>33850.607942099996</v>
      </c>
      <c r="F11" s="19">
        <v>458</v>
      </c>
      <c r="H11" s="19">
        <v>94085.23</v>
      </c>
      <c r="I11" s="19">
        <v>15540.732774799999</v>
      </c>
      <c r="J11" s="19">
        <v>109625.96277479999</v>
      </c>
      <c r="K11" s="19">
        <v>1484</v>
      </c>
      <c r="L11" s="19"/>
      <c r="M11" s="19">
        <v>5382.6675</v>
      </c>
      <c r="N11" s="19">
        <v>889.0938273000002</v>
      </c>
      <c r="O11" s="19">
        <v>6271.7613273</v>
      </c>
      <c r="P11" s="19">
        <v>85</v>
      </c>
      <c r="Q11" s="19"/>
      <c r="R11" s="19">
        <v>20888.8575</v>
      </c>
      <c r="S11" s="19">
        <v>3450.3625316999996</v>
      </c>
      <c r="T11" s="19">
        <v>24339.2200317</v>
      </c>
      <c r="U11" s="19">
        <v>330</v>
      </c>
      <c r="V11" s="19"/>
      <c r="W11" s="19">
        <v>54132.7075</v>
      </c>
      <c r="X11" s="19">
        <v>8941.4878577</v>
      </c>
      <c r="Y11" s="19">
        <v>63074.195357699995</v>
      </c>
      <c r="Z11" s="19">
        <v>854</v>
      </c>
      <c r="AA11" s="19"/>
      <c r="AB11" s="19">
        <v>12371.2925</v>
      </c>
      <c r="AC11" s="19">
        <v>2043.4551823000002</v>
      </c>
      <c r="AD11" s="19">
        <v>14414.7476823</v>
      </c>
      <c r="AE11" s="19">
        <v>195</v>
      </c>
      <c r="AF11" s="19"/>
      <c r="AG11" s="19">
        <v>161093.715</v>
      </c>
      <c r="AH11" s="19">
        <v>26609.005223400003</v>
      </c>
      <c r="AI11" s="19">
        <v>187702.72022339999</v>
      </c>
      <c r="AJ11" s="19">
        <v>2541</v>
      </c>
      <c r="AK11" s="19"/>
      <c r="AL11" s="19">
        <v>5000.84</v>
      </c>
      <c r="AM11" s="19">
        <v>826.0246384</v>
      </c>
      <c r="AN11" s="19">
        <v>5826.8646384</v>
      </c>
      <c r="AO11" s="19">
        <v>79</v>
      </c>
      <c r="AP11" s="19"/>
      <c r="AQ11" s="19">
        <v>6494.3275</v>
      </c>
      <c r="AR11" s="19">
        <v>1072.7146889</v>
      </c>
      <c r="AS11" s="19">
        <v>7567.042188900001</v>
      </c>
      <c r="AT11" s="19">
        <v>102</v>
      </c>
      <c r="AU11" s="19"/>
      <c r="AV11" s="19">
        <v>223.7175</v>
      </c>
      <c r="AW11" s="19">
        <v>36.9530253</v>
      </c>
      <c r="AX11" s="19">
        <v>260.6705253</v>
      </c>
      <c r="AY11" s="19">
        <v>4</v>
      </c>
      <c r="AZ11" s="19"/>
      <c r="BA11" s="19">
        <v>245.7225</v>
      </c>
      <c r="BB11" s="19">
        <v>40.587749099999996</v>
      </c>
      <c r="BC11" s="19">
        <v>286.31024909999996</v>
      </c>
      <c r="BD11" s="19">
        <v>4</v>
      </c>
      <c r="BE11" s="19"/>
      <c r="BF11" s="19">
        <v>20725.45</v>
      </c>
      <c r="BG11" s="19">
        <v>3423.3713420000004</v>
      </c>
      <c r="BH11" s="19">
        <v>24148.821342000003</v>
      </c>
      <c r="BI11" s="19">
        <v>327</v>
      </c>
      <c r="BJ11" s="19"/>
      <c r="BK11" s="19">
        <v>1667.8975</v>
      </c>
      <c r="BL11" s="19">
        <v>275.4986021</v>
      </c>
      <c r="BM11" s="19">
        <v>1943.3961021</v>
      </c>
      <c r="BN11" s="19">
        <v>26</v>
      </c>
      <c r="BO11" s="19"/>
      <c r="BP11" s="19">
        <v>1890.8</v>
      </c>
      <c r="BQ11" s="19">
        <v>312.317008</v>
      </c>
      <c r="BR11" s="19">
        <v>2203.117008</v>
      </c>
      <c r="BS11" s="19">
        <v>30</v>
      </c>
      <c r="BT11" s="19"/>
      <c r="BU11" s="19">
        <v>41117.9725</v>
      </c>
      <c r="BV11" s="19">
        <v>6791.7506591</v>
      </c>
      <c r="BW11" s="19">
        <v>47909.7231591</v>
      </c>
      <c r="BX11" s="19">
        <v>649</v>
      </c>
      <c r="BY11" s="19"/>
      <c r="BZ11" s="19">
        <v>25659.46</v>
      </c>
      <c r="CA11" s="19">
        <v>4238.3571896</v>
      </c>
      <c r="CB11" s="19">
        <v>29897.8171896</v>
      </c>
      <c r="CC11" s="19">
        <v>405</v>
      </c>
      <c r="CD11" s="19"/>
      <c r="CE11" s="19">
        <v>810.925</v>
      </c>
      <c r="CF11" s="19">
        <v>133.946303</v>
      </c>
      <c r="CG11" s="19">
        <v>944.8713029999999</v>
      </c>
      <c r="CH11" s="19">
        <v>13</v>
      </c>
      <c r="CI11" s="19"/>
      <c r="CJ11" s="19">
        <v>3512.65</v>
      </c>
      <c r="CK11" s="19">
        <v>580.209614</v>
      </c>
      <c r="CL11" s="19">
        <v>4092.859614</v>
      </c>
      <c r="CM11" s="19">
        <v>55</v>
      </c>
      <c r="CN11" s="19"/>
      <c r="CO11" s="19">
        <v>4650.7975</v>
      </c>
      <c r="CP11" s="19">
        <v>768.2056061</v>
      </c>
      <c r="CQ11" s="19">
        <v>5419.0031061</v>
      </c>
      <c r="CR11" s="19">
        <v>73</v>
      </c>
      <c r="CS11" s="19"/>
      <c r="CT11" s="19">
        <v>27838.3625</v>
      </c>
      <c r="CU11" s="19">
        <v>4598.2621555000005</v>
      </c>
      <c r="CV11" s="19">
        <v>32436.6246555</v>
      </c>
      <c r="CW11" s="19">
        <v>439</v>
      </c>
      <c r="CX11" s="19"/>
      <c r="CY11" s="19">
        <v>6986.5875</v>
      </c>
      <c r="CZ11" s="19">
        <v>1154.0248065</v>
      </c>
      <c r="DA11" s="19">
        <v>8140.612306499999</v>
      </c>
      <c r="DB11" s="19">
        <v>110</v>
      </c>
      <c r="DC11" s="19"/>
      <c r="DD11" s="19">
        <v>18525.3575</v>
      </c>
      <c r="DE11" s="19">
        <v>3059.9662717</v>
      </c>
      <c r="DF11" s="19">
        <v>21585.323771699997</v>
      </c>
      <c r="DG11" s="19">
        <v>292</v>
      </c>
      <c r="DH11" s="19"/>
      <c r="DI11" s="19">
        <v>365.12</v>
      </c>
      <c r="DJ11" s="19">
        <v>60.3094912</v>
      </c>
      <c r="DK11" s="19">
        <v>425.42949120000003</v>
      </c>
      <c r="DL11" s="19">
        <v>6</v>
      </c>
      <c r="DM11" s="19"/>
      <c r="DN11" s="19">
        <v>10958.0825</v>
      </c>
      <c r="DO11" s="19">
        <v>1810.0251426999998</v>
      </c>
      <c r="DP11" s="19">
        <v>12768.1076427</v>
      </c>
      <c r="DQ11" s="19">
        <v>173</v>
      </c>
      <c r="DR11" s="19"/>
      <c r="DS11" s="19">
        <v>29428.4275</v>
      </c>
      <c r="DT11" s="19">
        <v>4860.9046049</v>
      </c>
      <c r="DU11" s="19">
        <v>34289.3321049</v>
      </c>
      <c r="DV11" s="19">
        <v>464</v>
      </c>
      <c r="DW11" s="19"/>
      <c r="DX11" s="19">
        <v>11313.83</v>
      </c>
      <c r="DY11" s="19">
        <v>1868.7865108</v>
      </c>
      <c r="DZ11" s="19">
        <v>13182.6165108</v>
      </c>
      <c r="EA11" s="19">
        <v>178</v>
      </c>
      <c r="EB11" s="19"/>
      <c r="EC11" s="19">
        <v>80026.0725</v>
      </c>
      <c r="ED11" s="19">
        <v>13218.4808151</v>
      </c>
      <c r="EE11" s="19">
        <v>93244.5533151</v>
      </c>
      <c r="EF11" s="19">
        <v>1262</v>
      </c>
      <c r="EG11" s="19"/>
      <c r="EH11" s="19">
        <v>27104.8625</v>
      </c>
      <c r="EI11" s="19">
        <v>4477.1046955</v>
      </c>
      <c r="EJ11" s="19">
        <v>31581.9671955</v>
      </c>
      <c r="EK11" s="19">
        <v>428</v>
      </c>
      <c r="EL11" s="19"/>
      <c r="EM11" s="19">
        <v>5857.405</v>
      </c>
      <c r="EN11" s="19">
        <v>967.5096278</v>
      </c>
      <c r="EO11" s="19">
        <v>6824.9146278</v>
      </c>
      <c r="EP11" s="19">
        <v>92</v>
      </c>
      <c r="EQ11" s="19"/>
      <c r="ER11" s="19">
        <v>15446.695</v>
      </c>
      <c r="ES11" s="19">
        <v>2551.4414882</v>
      </c>
      <c r="ET11" s="19">
        <v>17998.136488199998</v>
      </c>
      <c r="EU11" s="19">
        <v>244</v>
      </c>
      <c r="EV11" s="19"/>
      <c r="EW11" s="19">
        <v>84.3525</v>
      </c>
      <c r="EX11" s="19">
        <v>13.933107899999998</v>
      </c>
      <c r="EY11" s="19">
        <v>98.2856079</v>
      </c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</row>
    <row r="12" spans="1:174" ht="12.75">
      <c r="A12" s="3">
        <v>40452</v>
      </c>
      <c r="C12" s="19"/>
      <c r="D12" s="19">
        <v>4072.4130046</v>
      </c>
      <c r="E12" s="19">
        <v>4072.4130046</v>
      </c>
      <c r="F12" s="19">
        <v>458</v>
      </c>
      <c r="H12" s="19"/>
      <c r="I12" s="19">
        <v>13188.6020248</v>
      </c>
      <c r="J12" s="19">
        <v>13188.6020248</v>
      </c>
      <c r="K12" s="19">
        <v>1484</v>
      </c>
      <c r="L12" s="19"/>
      <c r="M12" s="19"/>
      <c r="N12" s="19">
        <v>754.5271398</v>
      </c>
      <c r="O12" s="19">
        <v>754.5271398</v>
      </c>
      <c r="P12" s="19">
        <v>85</v>
      </c>
      <c r="Q12" s="19"/>
      <c r="R12" s="19"/>
      <c r="S12" s="19">
        <v>2928.1410941999998</v>
      </c>
      <c r="T12" s="19">
        <v>2928.1410941999998</v>
      </c>
      <c r="U12" s="19">
        <v>330</v>
      </c>
      <c r="V12" s="19"/>
      <c r="W12" s="19"/>
      <c r="X12" s="19">
        <v>7588.1701702</v>
      </c>
      <c r="Y12" s="19">
        <v>7588.1701702</v>
      </c>
      <c r="Z12" s="19">
        <v>854</v>
      </c>
      <c r="AA12" s="19"/>
      <c r="AB12" s="19"/>
      <c r="AC12" s="19">
        <v>1734.1728698</v>
      </c>
      <c r="AD12" s="19">
        <v>1734.1728698</v>
      </c>
      <c r="AE12" s="19">
        <v>195</v>
      </c>
      <c r="AF12" s="19"/>
      <c r="AG12" s="19"/>
      <c r="AH12" s="19">
        <v>22581.6623484</v>
      </c>
      <c r="AI12" s="19">
        <v>22581.6623484</v>
      </c>
      <c r="AJ12" s="19">
        <v>2541</v>
      </c>
      <c r="AK12" s="19"/>
      <c r="AL12" s="19"/>
      <c r="AM12" s="19">
        <v>701.0036383999999</v>
      </c>
      <c r="AN12" s="19">
        <v>701.0036383999999</v>
      </c>
      <c r="AO12" s="19">
        <v>79</v>
      </c>
      <c r="AP12" s="19"/>
      <c r="AQ12" s="19"/>
      <c r="AR12" s="19">
        <v>910.3565014000001</v>
      </c>
      <c r="AS12" s="19">
        <v>910.3565014000001</v>
      </c>
      <c r="AT12" s="19">
        <v>102</v>
      </c>
      <c r="AU12" s="19"/>
      <c r="AV12" s="19"/>
      <c r="AW12" s="19">
        <v>31.360087800000002</v>
      </c>
      <c r="AX12" s="19">
        <v>31.360087800000002</v>
      </c>
      <c r="AY12" s="19">
        <v>4</v>
      </c>
      <c r="AZ12" s="19"/>
      <c r="BA12" s="19"/>
      <c r="BB12" s="19">
        <v>34.4446866</v>
      </c>
      <c r="BC12" s="19">
        <v>34.4446866</v>
      </c>
      <c r="BD12" s="19">
        <v>4</v>
      </c>
      <c r="BE12" s="19"/>
      <c r="BF12" s="19"/>
      <c r="BG12" s="19">
        <v>2905.2350920000003</v>
      </c>
      <c r="BH12" s="19">
        <v>2905.2350920000003</v>
      </c>
      <c r="BI12" s="19">
        <v>327</v>
      </c>
      <c r="BJ12" s="19"/>
      <c r="BK12" s="19"/>
      <c r="BL12" s="19">
        <v>233.80116460000002</v>
      </c>
      <c r="BM12" s="19">
        <v>233.80116460000002</v>
      </c>
      <c r="BN12" s="19">
        <v>26</v>
      </c>
      <c r="BO12" s="19"/>
      <c r="BP12" s="19"/>
      <c r="BQ12" s="19">
        <v>265.047008</v>
      </c>
      <c r="BR12" s="19">
        <v>265.047008</v>
      </c>
      <c r="BS12" s="19">
        <v>30</v>
      </c>
      <c r="BT12" s="19"/>
      <c r="BU12" s="19"/>
      <c r="BV12" s="19">
        <v>5763.801346600001</v>
      </c>
      <c r="BW12" s="19">
        <v>5763.801346600001</v>
      </c>
      <c r="BX12" s="19">
        <v>649</v>
      </c>
      <c r="BY12" s="19"/>
      <c r="BZ12" s="19"/>
      <c r="CA12" s="19">
        <v>3596.8706896</v>
      </c>
      <c r="CB12" s="19">
        <v>3596.8706896</v>
      </c>
      <c r="CC12" s="19">
        <v>405</v>
      </c>
      <c r="CD12" s="19"/>
      <c r="CE12" s="19"/>
      <c r="CF12" s="19">
        <v>113.67317800000001</v>
      </c>
      <c r="CG12" s="19">
        <v>113.67317800000001</v>
      </c>
      <c r="CH12" s="19">
        <v>13</v>
      </c>
      <c r="CI12" s="19"/>
      <c r="CJ12" s="19"/>
      <c r="CK12" s="19">
        <v>492.393364</v>
      </c>
      <c r="CL12" s="19">
        <v>492.393364</v>
      </c>
      <c r="CM12" s="19">
        <v>55</v>
      </c>
      <c r="CN12" s="19"/>
      <c r="CO12" s="19"/>
      <c r="CP12" s="19">
        <v>651.9356686</v>
      </c>
      <c r="CQ12" s="19">
        <v>651.9356686</v>
      </c>
      <c r="CR12" s="19">
        <v>73</v>
      </c>
      <c r="CS12" s="19"/>
      <c r="CT12" s="19"/>
      <c r="CU12" s="19">
        <v>3902.3030930000004</v>
      </c>
      <c r="CV12" s="19">
        <v>3902.3030930000004</v>
      </c>
      <c r="CW12" s="19">
        <v>439</v>
      </c>
      <c r="CX12" s="19"/>
      <c r="CY12" s="19"/>
      <c r="CZ12" s="19">
        <v>979.3601189999999</v>
      </c>
      <c r="DA12" s="19">
        <v>979.3601189999999</v>
      </c>
      <c r="DB12" s="19">
        <v>110</v>
      </c>
      <c r="DC12" s="19"/>
      <c r="DD12" s="19"/>
      <c r="DE12" s="19">
        <v>2596.8323342</v>
      </c>
      <c r="DF12" s="19">
        <v>2596.8323342</v>
      </c>
      <c r="DG12" s="19">
        <v>292</v>
      </c>
      <c r="DH12" s="19"/>
      <c r="DI12" s="19"/>
      <c r="DJ12" s="19">
        <v>51.18149119999999</v>
      </c>
      <c r="DK12" s="19">
        <v>51.18149119999999</v>
      </c>
      <c r="DL12" s="19">
        <v>6</v>
      </c>
      <c r="DM12" s="19"/>
      <c r="DN12" s="19"/>
      <c r="DO12" s="19">
        <v>1536.0730802</v>
      </c>
      <c r="DP12" s="19">
        <v>1536.0730802</v>
      </c>
      <c r="DQ12" s="19">
        <v>173</v>
      </c>
      <c r="DR12" s="19"/>
      <c r="DS12" s="19"/>
      <c r="DT12" s="19">
        <v>4125.1939174</v>
      </c>
      <c r="DU12" s="19">
        <v>4125.1939174</v>
      </c>
      <c r="DV12" s="19">
        <v>464</v>
      </c>
      <c r="DW12" s="19"/>
      <c r="DX12" s="19"/>
      <c r="DY12" s="19">
        <v>1585.9407608</v>
      </c>
      <c r="DZ12" s="19">
        <v>1585.9407608</v>
      </c>
      <c r="EA12" s="19">
        <v>178</v>
      </c>
      <c r="EB12" s="19"/>
      <c r="EC12" s="19"/>
      <c r="ED12" s="19">
        <v>11217.8290026</v>
      </c>
      <c r="EE12" s="19">
        <v>11217.8290026</v>
      </c>
      <c r="EF12" s="19">
        <v>1262</v>
      </c>
      <c r="EG12" s="19"/>
      <c r="EH12" s="19"/>
      <c r="EI12" s="19">
        <v>3799.483133</v>
      </c>
      <c r="EJ12" s="19">
        <v>3799.483133</v>
      </c>
      <c r="EK12" s="19">
        <v>428</v>
      </c>
      <c r="EL12" s="19"/>
      <c r="EM12" s="19"/>
      <c r="EN12" s="19">
        <v>821.0745028</v>
      </c>
      <c r="EO12" s="19">
        <v>821.0745028</v>
      </c>
      <c r="EP12" s="19">
        <v>92</v>
      </c>
      <c r="EQ12" s="19"/>
      <c r="ER12" s="19"/>
      <c r="ES12" s="19">
        <v>2165.2741132</v>
      </c>
      <c r="ET12" s="19">
        <v>2165.2741132</v>
      </c>
      <c r="EU12" s="19">
        <v>244</v>
      </c>
      <c r="EV12" s="19"/>
      <c r="EW12" s="19"/>
      <c r="EX12" s="19">
        <v>11.824295399999999</v>
      </c>
      <c r="EY12" s="19">
        <v>11.824295399999999</v>
      </c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</row>
    <row r="13" spans="1:174" ht="12.75">
      <c r="A13" s="3">
        <v>40634</v>
      </c>
      <c r="C13" s="19">
        <v>30477.7575</v>
      </c>
      <c r="D13" s="19">
        <v>4072.4130046</v>
      </c>
      <c r="E13" s="19">
        <v>34550.1705046</v>
      </c>
      <c r="F13" s="19">
        <v>458</v>
      </c>
      <c r="H13" s="19">
        <v>98702.91</v>
      </c>
      <c r="I13" s="19">
        <v>13188.6020248</v>
      </c>
      <c r="J13" s="19">
        <v>111891.5120248</v>
      </c>
      <c r="K13" s="19">
        <v>1484</v>
      </c>
      <c r="L13" s="19"/>
      <c r="M13" s="19">
        <v>5646.8475</v>
      </c>
      <c r="N13" s="19">
        <v>754.5271398</v>
      </c>
      <c r="O13" s="19">
        <v>6401.3746398</v>
      </c>
      <c r="P13" s="19">
        <v>85</v>
      </c>
      <c r="Q13" s="19"/>
      <c r="R13" s="19">
        <v>21914.0775</v>
      </c>
      <c r="S13" s="19">
        <v>2928.1410941999998</v>
      </c>
      <c r="T13" s="19">
        <v>24842.2185942</v>
      </c>
      <c r="U13" s="19">
        <v>330</v>
      </c>
      <c r="V13" s="19"/>
      <c r="W13" s="19">
        <v>56789.5275</v>
      </c>
      <c r="X13" s="19">
        <v>7588.1701702</v>
      </c>
      <c r="Y13" s="19">
        <v>64377.697670199996</v>
      </c>
      <c r="Z13" s="19">
        <v>854</v>
      </c>
      <c r="AA13" s="19"/>
      <c r="AB13" s="19">
        <v>12978.4725</v>
      </c>
      <c r="AC13" s="19">
        <v>1734.1728698</v>
      </c>
      <c r="AD13" s="19">
        <v>14712.6453698</v>
      </c>
      <c r="AE13" s="19">
        <v>195</v>
      </c>
      <c r="AF13" s="19"/>
      <c r="AG13" s="19">
        <v>169000.155</v>
      </c>
      <c r="AH13" s="19">
        <v>22581.6623484</v>
      </c>
      <c r="AI13" s="19">
        <v>191581.8173484</v>
      </c>
      <c r="AJ13" s="19">
        <v>2541</v>
      </c>
      <c r="AK13" s="19"/>
      <c r="AL13" s="19">
        <v>5246.28</v>
      </c>
      <c r="AM13" s="19">
        <v>701.0036383999999</v>
      </c>
      <c r="AN13" s="19">
        <v>5947.283638399999</v>
      </c>
      <c r="AO13" s="19">
        <v>79</v>
      </c>
      <c r="AP13" s="19"/>
      <c r="AQ13" s="19">
        <v>6813.0675</v>
      </c>
      <c r="AR13" s="19">
        <v>910.3565014000001</v>
      </c>
      <c r="AS13" s="19">
        <v>7723.424001400001</v>
      </c>
      <c r="AT13" s="19">
        <v>102</v>
      </c>
      <c r="AU13" s="19"/>
      <c r="AV13" s="19">
        <v>234.6975</v>
      </c>
      <c r="AW13" s="19">
        <v>31.360087800000002</v>
      </c>
      <c r="AX13" s="19">
        <v>266.05758779999996</v>
      </c>
      <c r="AY13" s="19">
        <v>4</v>
      </c>
      <c r="AZ13" s="19"/>
      <c r="BA13" s="19">
        <v>257.7825</v>
      </c>
      <c r="BB13" s="19">
        <v>34.4446866</v>
      </c>
      <c r="BC13" s="19">
        <v>292.22718660000004</v>
      </c>
      <c r="BD13" s="19">
        <v>4</v>
      </c>
      <c r="BE13" s="19"/>
      <c r="BF13" s="19">
        <v>21742.65</v>
      </c>
      <c r="BG13" s="19">
        <v>2905.2350920000003</v>
      </c>
      <c r="BH13" s="19">
        <v>24647.885092</v>
      </c>
      <c r="BI13" s="19">
        <v>327</v>
      </c>
      <c r="BJ13" s="19"/>
      <c r="BK13" s="19">
        <v>1749.7575</v>
      </c>
      <c r="BL13" s="19">
        <v>233.80116460000002</v>
      </c>
      <c r="BM13" s="19">
        <v>1983.5586646</v>
      </c>
      <c r="BN13" s="19">
        <v>26</v>
      </c>
      <c r="BO13" s="19"/>
      <c r="BP13" s="19">
        <v>1983.6</v>
      </c>
      <c r="BQ13" s="19">
        <v>265.047008</v>
      </c>
      <c r="BR13" s="19">
        <v>2248.647008</v>
      </c>
      <c r="BS13" s="19">
        <v>30</v>
      </c>
      <c r="BT13" s="19"/>
      <c r="BU13" s="19">
        <v>43136.0325</v>
      </c>
      <c r="BV13" s="19">
        <v>5763.801346600001</v>
      </c>
      <c r="BW13" s="19">
        <v>48899.8338466</v>
      </c>
      <c r="BX13" s="19">
        <v>649</v>
      </c>
      <c r="BY13" s="19"/>
      <c r="BZ13" s="19">
        <v>26918.82</v>
      </c>
      <c r="CA13" s="19">
        <v>3596.8706896</v>
      </c>
      <c r="CB13" s="19">
        <v>30515.6906896</v>
      </c>
      <c r="CC13" s="19">
        <v>405</v>
      </c>
      <c r="CD13" s="19"/>
      <c r="CE13" s="19">
        <v>850.725</v>
      </c>
      <c r="CF13" s="19">
        <v>113.67317800000001</v>
      </c>
      <c r="CG13" s="19">
        <v>964.398178</v>
      </c>
      <c r="CH13" s="19">
        <v>13</v>
      </c>
      <c r="CI13" s="19"/>
      <c r="CJ13" s="19">
        <v>3685.05</v>
      </c>
      <c r="CK13" s="19">
        <v>492.393364</v>
      </c>
      <c r="CL13" s="19">
        <v>4177.443364000001</v>
      </c>
      <c r="CM13" s="19">
        <v>55</v>
      </c>
      <c r="CN13" s="19"/>
      <c r="CO13" s="19">
        <v>4879.0575</v>
      </c>
      <c r="CP13" s="19">
        <v>651.9356686</v>
      </c>
      <c r="CQ13" s="19">
        <v>5530.9931686</v>
      </c>
      <c r="CR13" s="19">
        <v>73</v>
      </c>
      <c r="CS13" s="19"/>
      <c r="CT13" s="19">
        <v>29204.6625</v>
      </c>
      <c r="CU13" s="19">
        <v>3902.3030930000004</v>
      </c>
      <c r="CV13" s="19">
        <v>33106.965593</v>
      </c>
      <c r="CW13" s="19">
        <v>439</v>
      </c>
      <c r="CX13" s="19"/>
      <c r="CY13" s="19">
        <v>7329.4875</v>
      </c>
      <c r="CZ13" s="19">
        <v>979.3601189999999</v>
      </c>
      <c r="DA13" s="19">
        <v>8308.847619</v>
      </c>
      <c r="DB13" s="19">
        <v>110</v>
      </c>
      <c r="DC13" s="19"/>
      <c r="DD13" s="19">
        <v>19434.5775</v>
      </c>
      <c r="DE13" s="19">
        <v>2596.8323342</v>
      </c>
      <c r="DF13" s="19">
        <v>22031.4098342</v>
      </c>
      <c r="DG13" s="19">
        <v>292</v>
      </c>
      <c r="DH13" s="19"/>
      <c r="DI13" s="19">
        <v>383.04</v>
      </c>
      <c r="DJ13" s="19">
        <v>51.18149119999999</v>
      </c>
      <c r="DK13" s="19">
        <v>434.2214912</v>
      </c>
      <c r="DL13" s="19">
        <v>6</v>
      </c>
      <c r="DM13" s="19"/>
      <c r="DN13" s="19">
        <v>11495.9025</v>
      </c>
      <c r="DO13" s="19">
        <v>1536.0730802</v>
      </c>
      <c r="DP13" s="19">
        <v>13031.9755802</v>
      </c>
      <c r="DQ13" s="19">
        <v>173</v>
      </c>
      <c r="DR13" s="19"/>
      <c r="DS13" s="19">
        <v>30872.7675</v>
      </c>
      <c r="DT13" s="19">
        <v>4125.1939174</v>
      </c>
      <c r="DU13" s="19">
        <v>34997.9614174</v>
      </c>
      <c r="DV13" s="19">
        <v>464</v>
      </c>
      <c r="DW13" s="19"/>
      <c r="DX13" s="19">
        <v>11869.11</v>
      </c>
      <c r="DY13" s="19">
        <v>1585.9407608</v>
      </c>
      <c r="DZ13" s="19">
        <v>13455.0507608</v>
      </c>
      <c r="EA13" s="19">
        <v>178</v>
      </c>
      <c r="EB13" s="19"/>
      <c r="EC13" s="19">
        <v>83953.7325</v>
      </c>
      <c r="ED13" s="19">
        <v>11217.8290026</v>
      </c>
      <c r="EE13" s="19">
        <v>95171.5615026</v>
      </c>
      <c r="EF13" s="19">
        <v>1262</v>
      </c>
      <c r="EG13" s="19"/>
      <c r="EH13" s="19">
        <v>28435.1625</v>
      </c>
      <c r="EI13" s="19">
        <v>3799.483133</v>
      </c>
      <c r="EJ13" s="19">
        <v>32234.645633</v>
      </c>
      <c r="EK13" s="19">
        <v>428</v>
      </c>
      <c r="EL13" s="19"/>
      <c r="EM13" s="19">
        <v>6144.885</v>
      </c>
      <c r="EN13" s="19">
        <v>821.0745028</v>
      </c>
      <c r="EO13" s="19">
        <v>6965.9595028</v>
      </c>
      <c r="EP13" s="19">
        <v>92</v>
      </c>
      <c r="EQ13" s="19"/>
      <c r="ER13" s="19">
        <v>16204.815</v>
      </c>
      <c r="ES13" s="19">
        <v>2165.2741132</v>
      </c>
      <c r="ET13" s="19">
        <v>18370.0891132</v>
      </c>
      <c r="EU13" s="19">
        <v>244</v>
      </c>
      <c r="EV13" s="19"/>
      <c r="EW13" s="19">
        <v>88.4925</v>
      </c>
      <c r="EX13" s="19">
        <v>11.824295399999999</v>
      </c>
      <c r="EY13" s="19">
        <v>100.3167954</v>
      </c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</row>
    <row r="14" spans="1:174" ht="12.75">
      <c r="A14" s="3">
        <v>40817</v>
      </c>
      <c r="C14" s="19"/>
      <c r="D14" s="19">
        <v>3310.4690670999994</v>
      </c>
      <c r="E14" s="19">
        <v>3310.4690670999994</v>
      </c>
      <c r="F14" s="19">
        <v>458</v>
      </c>
      <c r="H14" s="19"/>
      <c r="I14" s="19">
        <v>10721.029274800001</v>
      </c>
      <c r="J14" s="19">
        <v>10721.029274800001</v>
      </c>
      <c r="K14" s="19">
        <v>1484</v>
      </c>
      <c r="L14" s="19"/>
      <c r="M14" s="19"/>
      <c r="N14" s="19">
        <v>613.3559523</v>
      </c>
      <c r="O14" s="19">
        <v>613.3559523</v>
      </c>
      <c r="P14" s="19">
        <v>85</v>
      </c>
      <c r="Q14" s="19"/>
      <c r="R14" s="19"/>
      <c r="S14" s="19">
        <v>2380.2891567</v>
      </c>
      <c r="T14" s="19">
        <v>2380.2891567</v>
      </c>
      <c r="U14" s="19">
        <v>330</v>
      </c>
      <c r="V14" s="19"/>
      <c r="W14" s="19"/>
      <c r="X14" s="19">
        <v>6168.431982700001</v>
      </c>
      <c r="Y14" s="19">
        <v>6168.431982700001</v>
      </c>
      <c r="Z14" s="19">
        <v>854</v>
      </c>
      <c r="AA14" s="19"/>
      <c r="AB14" s="19"/>
      <c r="AC14" s="19">
        <v>1409.7110573</v>
      </c>
      <c r="AD14" s="19">
        <v>1409.7110573</v>
      </c>
      <c r="AE14" s="19">
        <v>195</v>
      </c>
      <c r="AF14" s="19"/>
      <c r="AG14" s="19"/>
      <c r="AH14" s="19">
        <v>18356.658473400003</v>
      </c>
      <c r="AI14" s="19">
        <v>18356.658473400003</v>
      </c>
      <c r="AJ14" s="19">
        <v>2541</v>
      </c>
      <c r="AK14" s="19"/>
      <c r="AL14" s="19"/>
      <c r="AM14" s="19">
        <v>569.8466384</v>
      </c>
      <c r="AN14" s="19">
        <v>569.8466384</v>
      </c>
      <c r="AO14" s="19">
        <v>79</v>
      </c>
      <c r="AP14" s="19"/>
      <c r="AQ14" s="19"/>
      <c r="AR14" s="19">
        <v>740.0298139</v>
      </c>
      <c r="AS14" s="19">
        <v>740.0298139</v>
      </c>
      <c r="AT14" s="19">
        <v>102</v>
      </c>
      <c r="AU14" s="19"/>
      <c r="AV14" s="19"/>
      <c r="AW14" s="19">
        <v>25.4926503</v>
      </c>
      <c r="AX14" s="19">
        <v>25.4926503</v>
      </c>
      <c r="AY14" s="19">
        <v>4</v>
      </c>
      <c r="AZ14" s="19"/>
      <c r="BA14" s="19"/>
      <c r="BB14" s="19">
        <v>28.000124099999997</v>
      </c>
      <c r="BC14" s="19">
        <v>28.000124099999997</v>
      </c>
      <c r="BD14" s="19">
        <v>4</v>
      </c>
      <c r="BE14" s="19"/>
      <c r="BF14" s="19"/>
      <c r="BG14" s="19">
        <v>2361.6688420000005</v>
      </c>
      <c r="BH14" s="19">
        <v>2361.6688420000005</v>
      </c>
      <c r="BI14" s="19">
        <v>327</v>
      </c>
      <c r="BJ14" s="19"/>
      <c r="BK14" s="19"/>
      <c r="BL14" s="19">
        <v>190.0572271</v>
      </c>
      <c r="BM14" s="19">
        <v>190.0572271</v>
      </c>
      <c r="BN14" s="19">
        <v>26</v>
      </c>
      <c r="BO14" s="19"/>
      <c r="BP14" s="19"/>
      <c r="BQ14" s="19">
        <v>215.45700799999997</v>
      </c>
      <c r="BR14" s="19">
        <v>215.45700799999997</v>
      </c>
      <c r="BS14" s="19">
        <v>30</v>
      </c>
      <c r="BT14" s="19"/>
      <c r="BU14" s="19"/>
      <c r="BV14" s="19">
        <v>4685.4005341</v>
      </c>
      <c r="BW14" s="19">
        <v>4685.4005341</v>
      </c>
      <c r="BX14" s="19">
        <v>649</v>
      </c>
      <c r="BY14" s="19"/>
      <c r="BZ14" s="19"/>
      <c r="CA14" s="19">
        <v>2923.9001896</v>
      </c>
      <c r="CB14" s="19">
        <v>2923.9001896</v>
      </c>
      <c r="CC14" s="19">
        <v>405</v>
      </c>
      <c r="CD14" s="19"/>
      <c r="CE14" s="19"/>
      <c r="CF14" s="19">
        <v>92.40505300000001</v>
      </c>
      <c r="CG14" s="19">
        <v>92.40505300000001</v>
      </c>
      <c r="CH14" s="19">
        <v>13</v>
      </c>
      <c r="CI14" s="19"/>
      <c r="CJ14" s="19"/>
      <c r="CK14" s="19">
        <v>400.267114</v>
      </c>
      <c r="CL14" s="19">
        <v>400.267114</v>
      </c>
      <c r="CM14" s="19">
        <v>55</v>
      </c>
      <c r="CN14" s="19"/>
      <c r="CO14" s="19"/>
      <c r="CP14" s="19">
        <v>529.9592311</v>
      </c>
      <c r="CQ14" s="19">
        <v>529.9592311</v>
      </c>
      <c r="CR14" s="19">
        <v>73</v>
      </c>
      <c r="CS14" s="19"/>
      <c r="CT14" s="19"/>
      <c r="CU14" s="19">
        <v>3172.1865305</v>
      </c>
      <c r="CV14" s="19">
        <v>3172.1865305</v>
      </c>
      <c r="CW14" s="19">
        <v>439</v>
      </c>
      <c r="CX14" s="19"/>
      <c r="CY14" s="19"/>
      <c r="CZ14" s="19">
        <v>796.1229314999999</v>
      </c>
      <c r="DA14" s="19">
        <v>796.1229314999999</v>
      </c>
      <c r="DB14" s="19">
        <v>110</v>
      </c>
      <c r="DC14" s="19"/>
      <c r="DD14" s="19"/>
      <c r="DE14" s="19">
        <v>2110.9678967</v>
      </c>
      <c r="DF14" s="19">
        <v>2110.9678967</v>
      </c>
      <c r="DG14" s="19">
        <v>292</v>
      </c>
      <c r="DH14" s="19"/>
      <c r="DI14" s="19"/>
      <c r="DJ14" s="19">
        <v>41.605491199999996</v>
      </c>
      <c r="DK14" s="19">
        <v>41.605491199999996</v>
      </c>
      <c r="DL14" s="19">
        <v>6</v>
      </c>
      <c r="DM14" s="19"/>
      <c r="DN14" s="19"/>
      <c r="DO14" s="19">
        <v>1248.6755177</v>
      </c>
      <c r="DP14" s="19">
        <v>1248.6755177</v>
      </c>
      <c r="DQ14" s="19">
        <v>173</v>
      </c>
      <c r="DR14" s="19"/>
      <c r="DS14" s="19"/>
      <c r="DT14" s="19">
        <v>3353.3747298999997</v>
      </c>
      <c r="DU14" s="19">
        <v>3353.3747298999997</v>
      </c>
      <c r="DV14" s="19">
        <v>464</v>
      </c>
      <c r="DW14" s="19"/>
      <c r="DX14" s="19"/>
      <c r="DY14" s="19">
        <v>1289.2130108000001</v>
      </c>
      <c r="DZ14" s="19">
        <v>1289.2130108000001</v>
      </c>
      <c r="EA14" s="19">
        <v>178</v>
      </c>
      <c r="EB14" s="19"/>
      <c r="EC14" s="19"/>
      <c r="ED14" s="19">
        <v>9118.9856901</v>
      </c>
      <c r="EE14" s="19">
        <v>9118.9856901</v>
      </c>
      <c r="EF14" s="19">
        <v>1262</v>
      </c>
      <c r="EG14" s="19"/>
      <c r="EH14" s="19"/>
      <c r="EI14" s="19">
        <v>3088.6040704999996</v>
      </c>
      <c r="EJ14" s="19">
        <v>3088.6040704999996</v>
      </c>
      <c r="EK14" s="19">
        <v>428</v>
      </c>
      <c r="EL14" s="19"/>
      <c r="EM14" s="19"/>
      <c r="EN14" s="19">
        <v>667.4523777999999</v>
      </c>
      <c r="EO14" s="19">
        <v>667.4523777999999</v>
      </c>
      <c r="EP14" s="19">
        <v>92</v>
      </c>
      <c r="EQ14" s="19"/>
      <c r="ER14" s="19"/>
      <c r="ES14" s="19">
        <v>1760.1537382000001</v>
      </c>
      <c r="ET14" s="19">
        <v>1760.1537382000001</v>
      </c>
      <c r="EU14" s="19">
        <v>244</v>
      </c>
      <c r="EV14" s="19"/>
      <c r="EW14" s="19"/>
      <c r="EX14" s="19">
        <v>9.6119829</v>
      </c>
      <c r="EY14" s="19">
        <v>9.6119829</v>
      </c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</row>
    <row r="15" spans="1:174" ht="12.75">
      <c r="A15" s="3">
        <v>41000</v>
      </c>
      <c r="C15" s="19">
        <v>32010.556999999997</v>
      </c>
      <c r="D15" s="19">
        <v>3310.4690670999994</v>
      </c>
      <c r="E15" s="19">
        <v>35321.0260671</v>
      </c>
      <c r="F15" s="19">
        <v>458</v>
      </c>
      <c r="H15" s="19">
        <v>103666.916</v>
      </c>
      <c r="I15" s="19">
        <v>10721.029274800001</v>
      </c>
      <c r="J15" s="19">
        <v>114387.9452748</v>
      </c>
      <c r="K15" s="19">
        <v>1484</v>
      </c>
      <c r="L15" s="19"/>
      <c r="M15" s="19">
        <v>5930.841000000001</v>
      </c>
      <c r="N15" s="19">
        <v>613.3559523</v>
      </c>
      <c r="O15" s="19">
        <v>6544.196952300002</v>
      </c>
      <c r="P15" s="19">
        <v>85</v>
      </c>
      <c r="Q15" s="19"/>
      <c r="R15" s="19">
        <v>23016.189</v>
      </c>
      <c r="S15" s="19">
        <v>2380.2891567</v>
      </c>
      <c r="T15" s="19">
        <v>25396.4781567</v>
      </c>
      <c r="U15" s="19">
        <v>330</v>
      </c>
      <c r="V15" s="19"/>
      <c r="W15" s="19">
        <v>59645.609000000004</v>
      </c>
      <c r="X15" s="19">
        <v>6168.431982700001</v>
      </c>
      <c r="Y15" s="19">
        <v>65814.04098270001</v>
      </c>
      <c r="Z15" s="19">
        <v>854</v>
      </c>
      <c r="AA15" s="19"/>
      <c r="AB15" s="19">
        <v>13631.191</v>
      </c>
      <c r="AC15" s="19">
        <v>1409.7110573</v>
      </c>
      <c r="AD15" s="19">
        <v>15040.902057300002</v>
      </c>
      <c r="AE15" s="19">
        <v>195</v>
      </c>
      <c r="AF15" s="19"/>
      <c r="AG15" s="19">
        <v>177499.578</v>
      </c>
      <c r="AH15" s="19">
        <v>18356.658473400003</v>
      </c>
      <c r="AI15" s="19">
        <v>195856.2364734</v>
      </c>
      <c r="AJ15" s="19">
        <v>2541</v>
      </c>
      <c r="AK15" s="19"/>
      <c r="AL15" s="19">
        <v>5510.128</v>
      </c>
      <c r="AM15" s="19">
        <v>569.8466384</v>
      </c>
      <c r="AN15" s="19">
        <v>6079.9746384</v>
      </c>
      <c r="AO15" s="19">
        <v>79</v>
      </c>
      <c r="AP15" s="19"/>
      <c r="AQ15" s="19">
        <v>7155.713000000001</v>
      </c>
      <c r="AR15" s="19">
        <v>740.0298139</v>
      </c>
      <c r="AS15" s="19">
        <v>7895.7428139</v>
      </c>
      <c r="AT15" s="19">
        <v>102</v>
      </c>
      <c r="AU15" s="19"/>
      <c r="AV15" s="19">
        <v>246.50100000000003</v>
      </c>
      <c r="AW15" s="19">
        <v>25.4926503</v>
      </c>
      <c r="AX15" s="19">
        <v>271.9936503</v>
      </c>
      <c r="AY15" s="19">
        <v>4</v>
      </c>
      <c r="AZ15" s="19"/>
      <c r="BA15" s="19">
        <v>270.747</v>
      </c>
      <c r="BB15" s="19">
        <v>28.000124099999997</v>
      </c>
      <c r="BC15" s="19">
        <v>298.7471241</v>
      </c>
      <c r="BD15" s="19">
        <v>4</v>
      </c>
      <c r="BE15" s="19"/>
      <c r="BF15" s="19">
        <v>22836.140000000003</v>
      </c>
      <c r="BG15" s="19">
        <v>2361.6688420000005</v>
      </c>
      <c r="BH15" s="19">
        <v>25197.808842000002</v>
      </c>
      <c r="BI15" s="19">
        <v>327</v>
      </c>
      <c r="BJ15" s="19"/>
      <c r="BK15" s="19">
        <v>1837.757</v>
      </c>
      <c r="BL15" s="19">
        <v>190.0572271</v>
      </c>
      <c r="BM15" s="19">
        <v>2027.8142271000002</v>
      </c>
      <c r="BN15" s="19">
        <v>26</v>
      </c>
      <c r="BO15" s="19"/>
      <c r="BP15" s="19">
        <v>2083.36</v>
      </c>
      <c r="BQ15" s="19">
        <v>215.45700799999997</v>
      </c>
      <c r="BR15" s="19">
        <v>2298.817008</v>
      </c>
      <c r="BS15" s="19">
        <v>30</v>
      </c>
      <c r="BT15" s="19"/>
      <c r="BU15" s="19">
        <v>45305.447</v>
      </c>
      <c r="BV15" s="19">
        <v>4685.4005341</v>
      </c>
      <c r="BW15" s="19">
        <v>49990.8475341</v>
      </c>
      <c r="BX15" s="19">
        <v>649</v>
      </c>
      <c r="BY15" s="19"/>
      <c r="BZ15" s="19">
        <v>28272.632</v>
      </c>
      <c r="CA15" s="19">
        <v>2923.9001896</v>
      </c>
      <c r="CB15" s="19">
        <v>31196.532189600002</v>
      </c>
      <c r="CC15" s="19">
        <v>405</v>
      </c>
      <c r="CD15" s="19"/>
      <c r="CE15" s="19">
        <v>893.51</v>
      </c>
      <c r="CF15" s="19">
        <v>92.40505300000001</v>
      </c>
      <c r="CG15" s="19">
        <v>985.915053</v>
      </c>
      <c r="CH15" s="19">
        <v>13</v>
      </c>
      <c r="CI15" s="19"/>
      <c r="CJ15" s="19">
        <v>3870.38</v>
      </c>
      <c r="CK15" s="19">
        <v>400.267114</v>
      </c>
      <c r="CL15" s="19">
        <v>4270.647114</v>
      </c>
      <c r="CM15" s="19">
        <v>55</v>
      </c>
      <c r="CN15" s="19"/>
      <c r="CO15" s="19">
        <v>5124.437</v>
      </c>
      <c r="CP15" s="19">
        <v>529.9592311</v>
      </c>
      <c r="CQ15" s="19">
        <v>5654.3962311</v>
      </c>
      <c r="CR15" s="19">
        <v>73</v>
      </c>
      <c r="CS15" s="19"/>
      <c r="CT15" s="19">
        <v>30673.435</v>
      </c>
      <c r="CU15" s="19">
        <v>3172.1865305</v>
      </c>
      <c r="CV15" s="19">
        <v>33845.6215305</v>
      </c>
      <c r="CW15" s="19">
        <v>439</v>
      </c>
      <c r="CX15" s="19"/>
      <c r="CY15" s="19">
        <v>7698.105</v>
      </c>
      <c r="CZ15" s="19">
        <v>796.1229314999999</v>
      </c>
      <c r="DA15" s="19">
        <v>8494.2279315</v>
      </c>
      <c r="DB15" s="19">
        <v>110</v>
      </c>
      <c r="DC15" s="19"/>
      <c r="DD15" s="19">
        <v>20411.989</v>
      </c>
      <c r="DE15" s="19">
        <v>2110.9678967</v>
      </c>
      <c r="DF15" s="19">
        <v>22522.9568967</v>
      </c>
      <c r="DG15" s="19">
        <v>292</v>
      </c>
      <c r="DH15" s="19"/>
      <c r="DI15" s="19">
        <v>402.3039999999999</v>
      </c>
      <c r="DJ15" s="19">
        <v>41.605491199999996</v>
      </c>
      <c r="DK15" s="19">
        <v>443.90949119999993</v>
      </c>
      <c r="DL15" s="19">
        <v>6</v>
      </c>
      <c r="DM15" s="19"/>
      <c r="DN15" s="19">
        <v>12074.059</v>
      </c>
      <c r="DO15" s="19">
        <v>1248.6755177</v>
      </c>
      <c r="DP15" s="19">
        <v>13322.734517699999</v>
      </c>
      <c r="DQ15" s="19">
        <v>173</v>
      </c>
      <c r="DR15" s="19"/>
      <c r="DS15" s="19">
        <v>32425.432999999997</v>
      </c>
      <c r="DT15" s="19">
        <v>3353.3747298999997</v>
      </c>
      <c r="DU15" s="19">
        <v>35778.8077299</v>
      </c>
      <c r="DV15" s="19">
        <v>464</v>
      </c>
      <c r="DW15" s="19"/>
      <c r="DX15" s="19">
        <v>12466.036</v>
      </c>
      <c r="DY15" s="19">
        <v>1289.2130108000001</v>
      </c>
      <c r="DZ15" s="19">
        <v>13755.2490108</v>
      </c>
      <c r="EA15" s="19">
        <v>178</v>
      </c>
      <c r="EB15" s="19"/>
      <c r="EC15" s="19">
        <v>88175.96699999999</v>
      </c>
      <c r="ED15" s="19">
        <v>9118.9856901</v>
      </c>
      <c r="EE15" s="19">
        <v>97294.95269009999</v>
      </c>
      <c r="EF15" s="19">
        <v>1262</v>
      </c>
      <c r="EG15" s="19"/>
      <c r="EH15" s="19">
        <v>29865.235</v>
      </c>
      <c r="EI15" s="19">
        <v>3088.6040704999996</v>
      </c>
      <c r="EJ15" s="19">
        <v>32953.8390705</v>
      </c>
      <c r="EK15" s="19">
        <v>428</v>
      </c>
      <c r="EL15" s="19"/>
      <c r="EM15" s="19">
        <v>6453.9259999999995</v>
      </c>
      <c r="EN15" s="19">
        <v>667.4523777999999</v>
      </c>
      <c r="EO15" s="19">
        <v>7121.3783778</v>
      </c>
      <c r="EP15" s="19">
        <v>92</v>
      </c>
      <c r="EQ15" s="19"/>
      <c r="ER15" s="19">
        <v>17019.794</v>
      </c>
      <c r="ES15" s="19">
        <v>1760.1537382000001</v>
      </c>
      <c r="ET15" s="19">
        <v>18779.9477382</v>
      </c>
      <c r="EU15" s="19">
        <v>244</v>
      </c>
      <c r="EV15" s="19"/>
      <c r="EW15" s="19">
        <v>92.943</v>
      </c>
      <c r="EX15" s="19">
        <v>9.6119829</v>
      </c>
      <c r="EY15" s="19">
        <v>102.5549829</v>
      </c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</row>
    <row r="16" spans="1:174" ht="12.75">
      <c r="A16" s="3">
        <v>41183</v>
      </c>
      <c r="C16" s="19"/>
      <c r="D16" s="19">
        <v>2670.2579271</v>
      </c>
      <c r="E16" s="19">
        <v>2670.2579271</v>
      </c>
      <c r="F16" s="19">
        <v>458</v>
      </c>
      <c r="H16" s="19"/>
      <c r="I16" s="19">
        <v>8647.6909548</v>
      </c>
      <c r="J16" s="19">
        <v>8647.6909548</v>
      </c>
      <c r="K16" s="19">
        <v>1484</v>
      </c>
      <c r="L16" s="19"/>
      <c r="M16" s="19"/>
      <c r="N16" s="19">
        <v>494.73913230000005</v>
      </c>
      <c r="O16" s="19">
        <v>494.73913230000005</v>
      </c>
      <c r="P16" s="19">
        <v>85</v>
      </c>
      <c r="Q16" s="19"/>
      <c r="R16" s="19"/>
      <c r="S16" s="19">
        <v>1919.9653767</v>
      </c>
      <c r="T16" s="19">
        <v>1919.9653767</v>
      </c>
      <c r="U16" s="19">
        <v>330</v>
      </c>
      <c r="V16" s="19"/>
      <c r="W16" s="19"/>
      <c r="X16" s="19">
        <v>4975.519802700001</v>
      </c>
      <c r="Y16" s="19">
        <v>4975.519802700001</v>
      </c>
      <c r="Z16" s="19">
        <v>854</v>
      </c>
      <c r="AA16" s="19"/>
      <c r="AB16" s="19"/>
      <c r="AC16" s="19">
        <v>1137.0872373000002</v>
      </c>
      <c r="AD16" s="19">
        <v>1137.0872373000002</v>
      </c>
      <c r="AE16" s="19">
        <v>195</v>
      </c>
      <c r="AF16" s="19"/>
      <c r="AG16" s="19"/>
      <c r="AH16" s="19">
        <v>14806.666913399999</v>
      </c>
      <c r="AI16" s="19">
        <v>14806.666913399999</v>
      </c>
      <c r="AJ16" s="19">
        <v>2541</v>
      </c>
      <c r="AK16" s="19"/>
      <c r="AL16" s="19"/>
      <c r="AM16" s="19">
        <v>459.6440784</v>
      </c>
      <c r="AN16" s="19">
        <v>459.6440784</v>
      </c>
      <c r="AO16" s="19">
        <v>79</v>
      </c>
      <c r="AP16" s="19"/>
      <c r="AQ16" s="19"/>
      <c r="AR16" s="19">
        <v>596.9155539</v>
      </c>
      <c r="AS16" s="19">
        <v>596.9155539</v>
      </c>
      <c r="AT16" s="19">
        <v>102</v>
      </c>
      <c r="AU16" s="19"/>
      <c r="AV16" s="19"/>
      <c r="AW16" s="19">
        <v>20.562630300000002</v>
      </c>
      <c r="AX16" s="19">
        <v>20.562630300000002</v>
      </c>
      <c r="AY16" s="19">
        <v>4</v>
      </c>
      <c r="AZ16" s="19"/>
      <c r="BA16" s="19"/>
      <c r="BB16" s="19">
        <v>22.585184100000003</v>
      </c>
      <c r="BC16" s="19">
        <v>22.585184100000003</v>
      </c>
      <c r="BD16" s="19">
        <v>4</v>
      </c>
      <c r="BE16" s="19"/>
      <c r="BF16" s="19"/>
      <c r="BG16" s="19">
        <v>1904.9460420000003</v>
      </c>
      <c r="BH16" s="19">
        <v>1904.9460420000003</v>
      </c>
      <c r="BI16" s="19">
        <v>327</v>
      </c>
      <c r="BJ16" s="19"/>
      <c r="BK16" s="19"/>
      <c r="BL16" s="19">
        <v>153.3020871</v>
      </c>
      <c r="BM16" s="19">
        <v>153.3020871</v>
      </c>
      <c r="BN16" s="19">
        <v>26</v>
      </c>
      <c r="BO16" s="19"/>
      <c r="BP16" s="19"/>
      <c r="BQ16" s="19">
        <v>173.78980799999997</v>
      </c>
      <c r="BR16" s="19">
        <v>173.78980799999997</v>
      </c>
      <c r="BS16" s="19">
        <v>30</v>
      </c>
      <c r="BT16" s="19"/>
      <c r="BU16" s="19"/>
      <c r="BV16" s="19">
        <v>3779.2915941</v>
      </c>
      <c r="BW16" s="19">
        <v>3779.2915941</v>
      </c>
      <c r="BX16" s="19">
        <v>649</v>
      </c>
      <c r="BY16" s="19"/>
      <c r="BZ16" s="19"/>
      <c r="CA16" s="19">
        <v>2358.4475496</v>
      </c>
      <c r="CB16" s="19">
        <v>2358.4475496</v>
      </c>
      <c r="CC16" s="19">
        <v>405</v>
      </c>
      <c r="CD16" s="19"/>
      <c r="CE16" s="19"/>
      <c r="CF16" s="19">
        <v>74.534853</v>
      </c>
      <c r="CG16" s="19">
        <v>74.534853</v>
      </c>
      <c r="CH16" s="19">
        <v>13</v>
      </c>
      <c r="CI16" s="19"/>
      <c r="CJ16" s="19"/>
      <c r="CK16" s="19">
        <v>322.859514</v>
      </c>
      <c r="CL16" s="19">
        <v>322.859514</v>
      </c>
      <c r="CM16" s="19">
        <v>55</v>
      </c>
      <c r="CN16" s="19"/>
      <c r="CO16" s="19"/>
      <c r="CP16" s="19">
        <v>427.4704911</v>
      </c>
      <c r="CQ16" s="19">
        <v>427.4704911</v>
      </c>
      <c r="CR16" s="19">
        <v>73</v>
      </c>
      <c r="CS16" s="19"/>
      <c r="CT16" s="19"/>
      <c r="CU16" s="19">
        <v>2558.7178305</v>
      </c>
      <c r="CV16" s="19">
        <v>2558.7178305</v>
      </c>
      <c r="CW16" s="19">
        <v>439</v>
      </c>
      <c r="CX16" s="19"/>
      <c r="CY16" s="19"/>
      <c r="CZ16" s="19">
        <v>642.1608315</v>
      </c>
      <c r="DA16" s="19">
        <v>642.1608315</v>
      </c>
      <c r="DB16" s="19">
        <v>110</v>
      </c>
      <c r="DC16" s="19"/>
      <c r="DD16" s="19"/>
      <c r="DE16" s="19">
        <v>1702.7281166999999</v>
      </c>
      <c r="DF16" s="19">
        <v>1702.7281166999999</v>
      </c>
      <c r="DG16" s="19">
        <v>292</v>
      </c>
      <c r="DH16" s="19"/>
      <c r="DI16" s="19"/>
      <c r="DJ16" s="19">
        <v>33.55941119999999</v>
      </c>
      <c r="DK16" s="19">
        <v>33.55941119999999</v>
      </c>
      <c r="DL16" s="19">
        <v>6</v>
      </c>
      <c r="DM16" s="19"/>
      <c r="DN16" s="19"/>
      <c r="DO16" s="19">
        <v>1007.1943376999999</v>
      </c>
      <c r="DP16" s="19">
        <v>1007.1943376999999</v>
      </c>
      <c r="DQ16" s="19">
        <v>173</v>
      </c>
      <c r="DR16" s="19"/>
      <c r="DS16" s="19"/>
      <c r="DT16" s="19">
        <v>2704.8660699</v>
      </c>
      <c r="DU16" s="19">
        <v>2704.8660699</v>
      </c>
      <c r="DV16" s="19">
        <v>464</v>
      </c>
      <c r="DW16" s="19"/>
      <c r="DX16" s="19"/>
      <c r="DY16" s="19">
        <v>1039.8922908</v>
      </c>
      <c r="DZ16" s="19">
        <v>1039.8922908</v>
      </c>
      <c r="EA16" s="19">
        <v>178</v>
      </c>
      <c r="EB16" s="19"/>
      <c r="EC16" s="19"/>
      <c r="ED16" s="19">
        <v>7355.4663500999995</v>
      </c>
      <c r="EE16" s="19">
        <v>7355.4663500999995</v>
      </c>
      <c r="EF16" s="19">
        <v>1262</v>
      </c>
      <c r="EG16" s="19"/>
      <c r="EH16" s="19"/>
      <c r="EI16" s="19">
        <v>2491.2993705</v>
      </c>
      <c r="EJ16" s="19">
        <v>2491.2993705</v>
      </c>
      <c r="EK16" s="19">
        <v>428</v>
      </c>
      <c r="EL16" s="19"/>
      <c r="EM16" s="19"/>
      <c r="EN16" s="19">
        <v>538.3738578</v>
      </c>
      <c r="EO16" s="19">
        <v>538.3738578</v>
      </c>
      <c r="EP16" s="19">
        <v>92</v>
      </c>
      <c r="EQ16" s="19"/>
      <c r="ER16" s="19"/>
      <c r="ES16" s="19">
        <v>1419.7578581999999</v>
      </c>
      <c r="ET16" s="19">
        <v>1419.7578581999999</v>
      </c>
      <c r="EU16" s="19">
        <v>244</v>
      </c>
      <c r="EV16" s="19"/>
      <c r="EW16" s="19"/>
      <c r="EX16" s="19">
        <v>7.753122899999999</v>
      </c>
      <c r="EY16" s="19">
        <v>7.753122899999999</v>
      </c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</row>
    <row r="17" spans="1:174" ht="12.75">
      <c r="A17" s="3">
        <v>41365</v>
      </c>
      <c r="C17" s="19">
        <v>33293.831</v>
      </c>
      <c r="D17" s="19">
        <v>2670.2579271</v>
      </c>
      <c r="E17" s="19">
        <v>35964.0889271</v>
      </c>
      <c r="F17" s="19">
        <v>458</v>
      </c>
      <c r="H17" s="19">
        <v>107822.82800000001</v>
      </c>
      <c r="I17" s="19">
        <v>8647.6909548</v>
      </c>
      <c r="J17" s="19">
        <v>116470.5189548</v>
      </c>
      <c r="K17" s="19">
        <v>1484</v>
      </c>
      <c r="L17" s="19"/>
      <c r="M17" s="19">
        <v>6168.603</v>
      </c>
      <c r="N17" s="19">
        <v>494.73913230000005</v>
      </c>
      <c r="O17" s="19">
        <v>6663.3421323</v>
      </c>
      <c r="P17" s="19">
        <v>85</v>
      </c>
      <c r="Q17" s="19"/>
      <c r="R17" s="19">
        <v>23938.887000000002</v>
      </c>
      <c r="S17" s="19">
        <v>1919.9653767</v>
      </c>
      <c r="T17" s="19">
        <v>25858.8523767</v>
      </c>
      <c r="U17" s="19">
        <v>330</v>
      </c>
      <c r="V17" s="19"/>
      <c r="W17" s="19">
        <v>62036.747</v>
      </c>
      <c r="X17" s="19">
        <v>4975.519802700001</v>
      </c>
      <c r="Y17" s="19">
        <v>67012.2668027</v>
      </c>
      <c r="Z17" s="19">
        <v>854</v>
      </c>
      <c r="AA17" s="19"/>
      <c r="AB17" s="19">
        <v>14177.653</v>
      </c>
      <c r="AC17" s="19">
        <v>1137.0872373000002</v>
      </c>
      <c r="AD17" s="19">
        <v>15314.7402373</v>
      </c>
      <c r="AE17" s="19">
        <v>195</v>
      </c>
      <c r="AF17" s="19"/>
      <c r="AG17" s="19">
        <v>184615.37399999998</v>
      </c>
      <c r="AH17" s="19">
        <v>14806.666913399999</v>
      </c>
      <c r="AI17" s="19">
        <v>199422.04091339998</v>
      </c>
      <c r="AJ17" s="19">
        <v>2541</v>
      </c>
      <c r="AK17" s="19"/>
      <c r="AL17" s="19">
        <v>5731.024</v>
      </c>
      <c r="AM17" s="19">
        <v>459.6440784</v>
      </c>
      <c r="AN17" s="19">
        <v>6190.6680784</v>
      </c>
      <c r="AO17" s="19">
        <v>79</v>
      </c>
      <c r="AP17" s="19"/>
      <c r="AQ17" s="19">
        <v>7442.579000000001</v>
      </c>
      <c r="AR17" s="19">
        <v>596.9155539</v>
      </c>
      <c r="AS17" s="19">
        <v>8039.494553900001</v>
      </c>
      <c r="AT17" s="19">
        <v>102</v>
      </c>
      <c r="AU17" s="19"/>
      <c r="AV17" s="19">
        <v>256.383</v>
      </c>
      <c r="AW17" s="19">
        <v>20.562630300000002</v>
      </c>
      <c r="AX17" s="19">
        <v>276.9456303</v>
      </c>
      <c r="AY17" s="19">
        <v>4</v>
      </c>
      <c r="AZ17" s="19"/>
      <c r="BA17" s="19">
        <v>281.601</v>
      </c>
      <c r="BB17" s="19">
        <v>22.585184100000003</v>
      </c>
      <c r="BC17" s="19">
        <v>304.1861841</v>
      </c>
      <c r="BD17" s="19">
        <v>4</v>
      </c>
      <c r="BE17" s="19"/>
      <c r="BF17" s="19">
        <v>23751.620000000006</v>
      </c>
      <c r="BG17" s="19">
        <v>1904.9460420000003</v>
      </c>
      <c r="BH17" s="19">
        <v>25656.566042000006</v>
      </c>
      <c r="BI17" s="19">
        <v>327</v>
      </c>
      <c r="BJ17" s="19"/>
      <c r="BK17" s="19">
        <v>1911.431</v>
      </c>
      <c r="BL17" s="19">
        <v>153.3020871</v>
      </c>
      <c r="BM17" s="19">
        <v>2064.7330871</v>
      </c>
      <c r="BN17" s="19">
        <v>26</v>
      </c>
      <c r="BO17" s="19"/>
      <c r="BP17" s="19">
        <v>2166.8799999999997</v>
      </c>
      <c r="BQ17" s="19">
        <v>173.78980799999997</v>
      </c>
      <c r="BR17" s="19">
        <v>2340.6698079999996</v>
      </c>
      <c r="BS17" s="19">
        <v>30</v>
      </c>
      <c r="BT17" s="19"/>
      <c r="BU17" s="19">
        <v>47121.70100000001</v>
      </c>
      <c r="BV17" s="19">
        <v>3779.2915941</v>
      </c>
      <c r="BW17" s="19">
        <v>50900.99259410001</v>
      </c>
      <c r="BX17" s="19">
        <v>649</v>
      </c>
      <c r="BY17" s="19"/>
      <c r="BZ17" s="19">
        <v>29406.056</v>
      </c>
      <c r="CA17" s="19">
        <v>2358.4475496</v>
      </c>
      <c r="CB17" s="19">
        <v>31764.503549600002</v>
      </c>
      <c r="CC17" s="19">
        <v>405</v>
      </c>
      <c r="CD17" s="19"/>
      <c r="CE17" s="19">
        <v>929.33</v>
      </c>
      <c r="CF17" s="19">
        <v>74.534853</v>
      </c>
      <c r="CG17" s="19">
        <v>1003.864853</v>
      </c>
      <c r="CH17" s="19">
        <v>13</v>
      </c>
      <c r="CI17" s="19"/>
      <c r="CJ17" s="19">
        <v>4025.54</v>
      </c>
      <c r="CK17" s="19">
        <v>322.859514</v>
      </c>
      <c r="CL17" s="19">
        <v>4348.399514</v>
      </c>
      <c r="CM17" s="19">
        <v>55</v>
      </c>
      <c r="CN17" s="19"/>
      <c r="CO17" s="19">
        <v>5329.871</v>
      </c>
      <c r="CP17" s="19">
        <v>427.4704911</v>
      </c>
      <c r="CQ17" s="19">
        <v>5757.3414911</v>
      </c>
      <c r="CR17" s="19">
        <v>73</v>
      </c>
      <c r="CS17" s="19"/>
      <c r="CT17" s="19">
        <v>31903.105</v>
      </c>
      <c r="CU17" s="19">
        <v>2558.7178305</v>
      </c>
      <c r="CV17" s="19">
        <v>34461.8228305</v>
      </c>
      <c r="CW17" s="19">
        <v>439</v>
      </c>
      <c r="CX17" s="19"/>
      <c r="CY17" s="19">
        <v>8006.715</v>
      </c>
      <c r="CZ17" s="19">
        <v>642.1608315</v>
      </c>
      <c r="DA17" s="19">
        <v>8648.8758315</v>
      </c>
      <c r="DB17" s="19">
        <v>110</v>
      </c>
      <c r="DC17" s="19"/>
      <c r="DD17" s="19">
        <v>21230.287</v>
      </c>
      <c r="DE17" s="19">
        <v>1702.7281166999999</v>
      </c>
      <c r="DF17" s="19">
        <v>22933.0151167</v>
      </c>
      <c r="DG17" s="19">
        <v>292</v>
      </c>
      <c r="DH17" s="19"/>
      <c r="DI17" s="19">
        <v>418.43199999999996</v>
      </c>
      <c r="DJ17" s="19">
        <v>33.55941119999999</v>
      </c>
      <c r="DK17" s="19">
        <v>451.99141119999996</v>
      </c>
      <c r="DL17" s="19">
        <v>6</v>
      </c>
      <c r="DM17" s="19"/>
      <c r="DN17" s="19">
        <v>12558.097</v>
      </c>
      <c r="DO17" s="19">
        <v>1007.1943376999999</v>
      </c>
      <c r="DP17" s="19">
        <v>13565.2913377</v>
      </c>
      <c r="DQ17" s="19">
        <v>173</v>
      </c>
      <c r="DR17" s="19"/>
      <c r="DS17" s="19">
        <v>33725.339</v>
      </c>
      <c r="DT17" s="19">
        <v>2704.8660699</v>
      </c>
      <c r="DU17" s="19">
        <v>36430.2050699</v>
      </c>
      <c r="DV17" s="19">
        <v>464</v>
      </c>
      <c r="DW17" s="19"/>
      <c r="DX17" s="19">
        <v>12965.788</v>
      </c>
      <c r="DY17" s="19">
        <v>1039.8922908</v>
      </c>
      <c r="DZ17" s="19">
        <v>14005.6802908</v>
      </c>
      <c r="EA17" s="19">
        <v>178</v>
      </c>
      <c r="EB17" s="19"/>
      <c r="EC17" s="19">
        <v>91710.86099999999</v>
      </c>
      <c r="ED17" s="19">
        <v>7355.4663500999995</v>
      </c>
      <c r="EE17" s="19">
        <v>99066.3273501</v>
      </c>
      <c r="EF17" s="19">
        <v>1262</v>
      </c>
      <c r="EG17" s="19"/>
      <c r="EH17" s="19">
        <v>31062.505</v>
      </c>
      <c r="EI17" s="19">
        <v>2491.2993705</v>
      </c>
      <c r="EJ17" s="19">
        <v>33553.8043705</v>
      </c>
      <c r="EK17" s="19">
        <v>428</v>
      </c>
      <c r="EL17" s="19"/>
      <c r="EM17" s="19">
        <v>6712.658</v>
      </c>
      <c r="EN17" s="19">
        <v>538.3738578</v>
      </c>
      <c r="EO17" s="19">
        <v>7251.031857800001</v>
      </c>
      <c r="EP17" s="19">
        <v>92</v>
      </c>
      <c r="EQ17" s="19"/>
      <c r="ER17" s="19">
        <v>17702.102</v>
      </c>
      <c r="ES17" s="19">
        <v>1419.7578581999999</v>
      </c>
      <c r="ET17" s="19">
        <v>19121.859858199998</v>
      </c>
      <c r="EU17" s="19">
        <v>244</v>
      </c>
      <c r="EV17" s="19"/>
      <c r="EW17" s="19">
        <v>96.669</v>
      </c>
      <c r="EX17" s="19">
        <v>7.753122899999999</v>
      </c>
      <c r="EY17" s="19">
        <v>104.42212289999999</v>
      </c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</row>
    <row r="18" spans="1:174" ht="12.75">
      <c r="A18" s="3">
        <v>41548</v>
      </c>
      <c r="B18" s="12"/>
      <c r="C18" s="19"/>
      <c r="D18" s="19">
        <v>1837.9121521</v>
      </c>
      <c r="E18" s="19">
        <v>1837.9121521</v>
      </c>
      <c r="F18" s="19">
        <v>458</v>
      </c>
      <c r="G18" s="12"/>
      <c r="H18" s="19"/>
      <c r="I18" s="19">
        <v>5952.120254799999</v>
      </c>
      <c r="J18" s="19">
        <v>5952.120254799999</v>
      </c>
      <c r="K18" s="19">
        <v>1484</v>
      </c>
      <c r="L18" s="19"/>
      <c r="M18" s="19"/>
      <c r="N18" s="19">
        <v>340.52405730000004</v>
      </c>
      <c r="O18" s="19">
        <v>340.52405730000004</v>
      </c>
      <c r="P18" s="19">
        <v>85</v>
      </c>
      <c r="Q18" s="19"/>
      <c r="R18" s="19"/>
      <c r="S18" s="19">
        <v>1321.4932016999999</v>
      </c>
      <c r="T18" s="19">
        <v>1321.4932016999999</v>
      </c>
      <c r="U18" s="19">
        <v>330</v>
      </c>
      <c r="V18" s="19"/>
      <c r="W18" s="19"/>
      <c r="X18" s="19">
        <v>3424.6011277000002</v>
      </c>
      <c r="Y18" s="19">
        <v>3424.6011277000002</v>
      </c>
      <c r="Z18" s="19">
        <v>854</v>
      </c>
      <c r="AA18" s="19"/>
      <c r="AB18" s="19"/>
      <c r="AC18" s="19">
        <v>782.6459123000001</v>
      </c>
      <c r="AD18" s="19">
        <v>782.6459123000001</v>
      </c>
      <c r="AE18" s="19">
        <v>195</v>
      </c>
      <c r="AF18" s="19"/>
      <c r="AG18" s="19"/>
      <c r="AH18" s="19">
        <v>10191.2825634</v>
      </c>
      <c r="AI18" s="19">
        <v>10191.2825634</v>
      </c>
      <c r="AJ18" s="19">
        <v>2541</v>
      </c>
      <c r="AK18" s="19"/>
      <c r="AL18" s="19"/>
      <c r="AM18" s="19">
        <v>316.36847839999996</v>
      </c>
      <c r="AN18" s="19">
        <v>316.36847839999996</v>
      </c>
      <c r="AO18" s="19">
        <v>79</v>
      </c>
      <c r="AP18" s="19"/>
      <c r="AQ18" s="19"/>
      <c r="AR18" s="19">
        <v>410.85107890000006</v>
      </c>
      <c r="AS18" s="19">
        <v>410.85107890000006</v>
      </c>
      <c r="AT18" s="19">
        <v>102</v>
      </c>
      <c r="AU18" s="19"/>
      <c r="AV18" s="19"/>
      <c r="AW18" s="19">
        <v>14.1530553</v>
      </c>
      <c r="AX18" s="19">
        <v>14.1530553</v>
      </c>
      <c r="AY18" s="19">
        <v>4</v>
      </c>
      <c r="AZ18" s="19"/>
      <c r="BA18" s="19"/>
      <c r="BB18" s="19">
        <v>15.5451591</v>
      </c>
      <c r="BC18" s="19">
        <v>15.5451591</v>
      </c>
      <c r="BD18" s="19">
        <v>4</v>
      </c>
      <c r="BE18" s="19"/>
      <c r="BF18" s="19"/>
      <c r="BG18" s="19">
        <v>1311.1555420000002</v>
      </c>
      <c r="BH18" s="19">
        <v>1311.1555420000002</v>
      </c>
      <c r="BI18" s="19">
        <v>327</v>
      </c>
      <c r="BJ18" s="19"/>
      <c r="BK18" s="19"/>
      <c r="BL18" s="19">
        <v>105.5163121</v>
      </c>
      <c r="BM18" s="19">
        <v>105.5163121</v>
      </c>
      <c r="BN18" s="19">
        <v>26</v>
      </c>
      <c r="BO18" s="19"/>
      <c r="BP18" s="19"/>
      <c r="BQ18" s="19">
        <v>119.61780799999998</v>
      </c>
      <c r="BR18" s="19">
        <v>119.61780799999998</v>
      </c>
      <c r="BS18" s="19">
        <v>30</v>
      </c>
      <c r="BT18" s="19"/>
      <c r="BU18" s="19"/>
      <c r="BV18" s="19">
        <v>2601.2490691000003</v>
      </c>
      <c r="BW18" s="19">
        <v>2601.2490691000003</v>
      </c>
      <c r="BX18" s="19">
        <v>649</v>
      </c>
      <c r="BY18" s="19"/>
      <c r="BZ18" s="19"/>
      <c r="CA18" s="19">
        <v>1623.2961496</v>
      </c>
      <c r="CB18" s="19">
        <v>1623.2961496</v>
      </c>
      <c r="CC18" s="19">
        <v>405</v>
      </c>
      <c r="CD18" s="19"/>
      <c r="CE18" s="19"/>
      <c r="CF18" s="19">
        <v>51.30160300000001</v>
      </c>
      <c r="CG18" s="19">
        <v>51.30160300000001</v>
      </c>
      <c r="CH18" s="19">
        <v>13</v>
      </c>
      <c r="CI18" s="19"/>
      <c r="CJ18" s="19"/>
      <c r="CK18" s="19">
        <v>222.221014</v>
      </c>
      <c r="CL18" s="19">
        <v>222.221014</v>
      </c>
      <c r="CM18" s="19">
        <v>55</v>
      </c>
      <c r="CN18" s="19"/>
      <c r="CO18" s="19"/>
      <c r="CP18" s="19">
        <v>294.2237161</v>
      </c>
      <c r="CQ18" s="19">
        <v>294.2237161</v>
      </c>
      <c r="CR18" s="19">
        <v>73</v>
      </c>
      <c r="CS18" s="19"/>
      <c r="CT18" s="19"/>
      <c r="CU18" s="19">
        <v>1761.1402055</v>
      </c>
      <c r="CV18" s="19">
        <v>1761.1402055</v>
      </c>
      <c r="CW18" s="19">
        <v>439</v>
      </c>
      <c r="CX18" s="19"/>
      <c r="CY18" s="19"/>
      <c r="CZ18" s="19">
        <v>441.9929565</v>
      </c>
      <c r="DA18" s="19">
        <v>441.9929565</v>
      </c>
      <c r="DB18" s="19">
        <v>110</v>
      </c>
      <c r="DC18" s="19"/>
      <c r="DD18" s="19"/>
      <c r="DE18" s="19">
        <v>1171.9709417</v>
      </c>
      <c r="DF18" s="19">
        <v>1171.9709417</v>
      </c>
      <c r="DG18" s="19">
        <v>292</v>
      </c>
      <c r="DH18" s="19"/>
      <c r="DI18" s="19"/>
      <c r="DJ18" s="19">
        <v>23.098611199999997</v>
      </c>
      <c r="DK18" s="19">
        <v>23.098611199999997</v>
      </c>
      <c r="DL18" s="19">
        <v>6</v>
      </c>
      <c r="DM18" s="19"/>
      <c r="DN18" s="19"/>
      <c r="DO18" s="19">
        <v>693.2419127</v>
      </c>
      <c r="DP18" s="19">
        <v>693.2419127</v>
      </c>
      <c r="DQ18" s="19">
        <v>173</v>
      </c>
      <c r="DR18" s="19"/>
      <c r="DS18" s="19"/>
      <c r="DT18" s="19">
        <v>1861.7325948999999</v>
      </c>
      <c r="DU18" s="19">
        <v>1861.7325948999999</v>
      </c>
      <c r="DV18" s="19">
        <v>464</v>
      </c>
      <c r="DW18" s="19"/>
      <c r="DX18" s="19"/>
      <c r="DY18" s="19">
        <v>715.7475908</v>
      </c>
      <c r="DZ18" s="19">
        <v>715.7475908</v>
      </c>
      <c r="EA18" s="19">
        <v>178</v>
      </c>
      <c r="EB18" s="19"/>
      <c r="EC18" s="19"/>
      <c r="ED18" s="19">
        <v>5062.6948251</v>
      </c>
      <c r="EE18" s="19">
        <v>5062.6948251</v>
      </c>
      <c r="EF18" s="19">
        <v>1262</v>
      </c>
      <c r="EG18" s="19"/>
      <c r="EH18" s="19"/>
      <c r="EI18" s="19">
        <v>1714.7367454999999</v>
      </c>
      <c r="EJ18" s="19">
        <v>1714.7367454999999</v>
      </c>
      <c r="EK18" s="19">
        <v>428</v>
      </c>
      <c r="EL18" s="19"/>
      <c r="EM18" s="19"/>
      <c r="EN18" s="19">
        <v>370.5574078</v>
      </c>
      <c r="EO18" s="19">
        <v>370.5574078</v>
      </c>
      <c r="EP18" s="19">
        <v>92</v>
      </c>
      <c r="EQ18" s="19"/>
      <c r="ER18" s="19"/>
      <c r="ES18" s="19">
        <v>977.2053082</v>
      </c>
      <c r="ET18" s="19">
        <v>977.2053082</v>
      </c>
      <c r="EU18" s="19">
        <v>244</v>
      </c>
      <c r="EV18" s="19"/>
      <c r="EW18" s="19"/>
      <c r="EX18" s="19">
        <v>5.3363979</v>
      </c>
      <c r="EY18" s="19">
        <v>5.3363979</v>
      </c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</row>
    <row r="19" spans="1:174" ht="12.75">
      <c r="A19" s="3">
        <v>41730</v>
      </c>
      <c r="C19" s="19">
        <v>34969.2165</v>
      </c>
      <c r="D19" s="19">
        <v>1837.9121521</v>
      </c>
      <c r="E19" s="19">
        <v>36807.1286521</v>
      </c>
      <c r="F19" s="19">
        <v>458</v>
      </c>
      <c r="H19" s="19">
        <v>113248.602</v>
      </c>
      <c r="I19" s="19">
        <v>5952.120254799999</v>
      </c>
      <c r="J19" s="19">
        <v>119200.7222548</v>
      </c>
      <c r="K19" s="19">
        <v>1484</v>
      </c>
      <c r="L19" s="19"/>
      <c r="M19" s="19">
        <v>6479.014500000001</v>
      </c>
      <c r="N19" s="19">
        <v>340.52405730000004</v>
      </c>
      <c r="O19" s="19">
        <v>6819.538557300001</v>
      </c>
      <c r="P19" s="19">
        <v>85</v>
      </c>
      <c r="Q19" s="19"/>
      <c r="R19" s="19">
        <v>25143.520500000002</v>
      </c>
      <c r="S19" s="19">
        <v>1321.4932016999999</v>
      </c>
      <c r="T19" s="19">
        <v>26465.0137017</v>
      </c>
      <c r="U19" s="19">
        <v>330</v>
      </c>
      <c r="V19" s="19"/>
      <c r="W19" s="19">
        <v>65158.510500000004</v>
      </c>
      <c r="X19" s="19">
        <v>3424.6011277000002</v>
      </c>
      <c r="Y19" s="19">
        <v>68583.11162770001</v>
      </c>
      <c r="Z19" s="19">
        <v>854</v>
      </c>
      <c r="AA19" s="19"/>
      <c r="AB19" s="19">
        <v>14891.089500000002</v>
      </c>
      <c r="AC19" s="19">
        <v>782.6459123000001</v>
      </c>
      <c r="AD19" s="19">
        <v>15673.735412300002</v>
      </c>
      <c r="AE19" s="19">
        <v>195</v>
      </c>
      <c r="AF19" s="19"/>
      <c r="AG19" s="19">
        <v>193905.44100000002</v>
      </c>
      <c r="AH19" s="19">
        <v>10191.2825634</v>
      </c>
      <c r="AI19" s="19">
        <v>204096.7235634</v>
      </c>
      <c r="AJ19" s="19">
        <v>2541</v>
      </c>
      <c r="AK19" s="19"/>
      <c r="AL19" s="19">
        <v>6019.416</v>
      </c>
      <c r="AM19" s="19">
        <v>316.36847839999996</v>
      </c>
      <c r="AN19" s="19">
        <v>6335.7844784</v>
      </c>
      <c r="AO19" s="19">
        <v>79</v>
      </c>
      <c r="AP19" s="19"/>
      <c r="AQ19" s="19">
        <v>7817.098500000001</v>
      </c>
      <c r="AR19" s="19">
        <v>410.85107890000006</v>
      </c>
      <c r="AS19" s="19">
        <v>8227.949578900001</v>
      </c>
      <c r="AT19" s="19">
        <v>102</v>
      </c>
      <c r="AU19" s="19"/>
      <c r="AV19" s="19">
        <v>269.2845</v>
      </c>
      <c r="AW19" s="19">
        <v>14.1530553</v>
      </c>
      <c r="AX19" s="19">
        <v>283.4375553</v>
      </c>
      <c r="AY19" s="19">
        <v>4</v>
      </c>
      <c r="AZ19" s="19"/>
      <c r="BA19" s="19">
        <v>295.7715</v>
      </c>
      <c r="BB19" s="19">
        <v>15.5451591</v>
      </c>
      <c r="BC19" s="19">
        <v>311.3166591</v>
      </c>
      <c r="BD19" s="19">
        <v>4</v>
      </c>
      <c r="BE19" s="19"/>
      <c r="BF19" s="19">
        <v>24946.830000000005</v>
      </c>
      <c r="BG19" s="19">
        <v>1311.1555420000002</v>
      </c>
      <c r="BH19" s="19">
        <v>26257.985542000006</v>
      </c>
      <c r="BI19" s="19">
        <v>327</v>
      </c>
      <c r="BJ19" s="19"/>
      <c r="BK19" s="19">
        <v>2007.6164999999999</v>
      </c>
      <c r="BL19" s="19">
        <v>105.5163121</v>
      </c>
      <c r="BM19" s="19">
        <v>2113.1328120999997</v>
      </c>
      <c r="BN19" s="19">
        <v>26</v>
      </c>
      <c r="BO19" s="19"/>
      <c r="BP19" s="19">
        <v>2275.9199999999996</v>
      </c>
      <c r="BQ19" s="19">
        <v>119.61780799999998</v>
      </c>
      <c r="BR19" s="19">
        <v>2395.5378079999996</v>
      </c>
      <c r="BS19" s="19">
        <v>30</v>
      </c>
      <c r="BT19" s="19"/>
      <c r="BU19" s="19">
        <v>49492.921500000004</v>
      </c>
      <c r="BV19" s="19">
        <v>2601.2490691000003</v>
      </c>
      <c r="BW19" s="19">
        <v>52094.1705691</v>
      </c>
      <c r="BX19" s="19">
        <v>649</v>
      </c>
      <c r="BY19" s="19"/>
      <c r="BZ19" s="19">
        <v>30885.804</v>
      </c>
      <c r="CA19" s="19">
        <v>1623.2961496</v>
      </c>
      <c r="CB19" s="19">
        <v>32509.1001496</v>
      </c>
      <c r="CC19" s="19">
        <v>405</v>
      </c>
      <c r="CD19" s="19"/>
      <c r="CE19" s="19">
        <v>976.095</v>
      </c>
      <c r="CF19" s="19">
        <v>51.30160300000001</v>
      </c>
      <c r="CG19" s="19">
        <v>1027.3966030000001</v>
      </c>
      <c r="CH19" s="19">
        <v>13</v>
      </c>
      <c r="CI19" s="19"/>
      <c r="CJ19" s="19">
        <v>4228.11</v>
      </c>
      <c r="CK19" s="19">
        <v>222.221014</v>
      </c>
      <c r="CL19" s="19">
        <v>4450.331013999999</v>
      </c>
      <c r="CM19" s="19">
        <v>55</v>
      </c>
      <c r="CN19" s="19"/>
      <c r="CO19" s="19">
        <v>5598.0765</v>
      </c>
      <c r="CP19" s="19">
        <v>294.2237161</v>
      </c>
      <c r="CQ19" s="19">
        <v>5892.3002161</v>
      </c>
      <c r="CR19" s="19">
        <v>73</v>
      </c>
      <c r="CS19" s="19"/>
      <c r="CT19" s="19">
        <v>33508.5075</v>
      </c>
      <c r="CU19" s="19">
        <v>1761.1402055</v>
      </c>
      <c r="CV19" s="19">
        <v>35269.6477055</v>
      </c>
      <c r="CW19" s="19">
        <v>439</v>
      </c>
      <c r="CX19" s="19"/>
      <c r="CY19" s="19">
        <v>8409.6225</v>
      </c>
      <c r="CZ19" s="19">
        <v>441.9929565</v>
      </c>
      <c r="DA19" s="19">
        <v>8851.6154565</v>
      </c>
      <c r="DB19" s="19">
        <v>110</v>
      </c>
      <c r="DC19" s="19"/>
      <c r="DD19" s="19">
        <v>22298.620500000005</v>
      </c>
      <c r="DE19" s="19">
        <v>1171.9709417</v>
      </c>
      <c r="DF19" s="19">
        <v>23470.591441700006</v>
      </c>
      <c r="DG19" s="19">
        <v>292</v>
      </c>
      <c r="DH19" s="19"/>
      <c r="DI19" s="19">
        <v>439.48799999999994</v>
      </c>
      <c r="DJ19" s="19">
        <v>23.098611199999997</v>
      </c>
      <c r="DK19" s="19">
        <v>462.58661119999994</v>
      </c>
      <c r="DL19" s="19">
        <v>6</v>
      </c>
      <c r="DM19" s="19"/>
      <c r="DN19" s="19">
        <v>13190.035499999998</v>
      </c>
      <c r="DO19" s="19">
        <v>693.2419127</v>
      </c>
      <c r="DP19" s="19">
        <v>13883.277412699998</v>
      </c>
      <c r="DQ19" s="19">
        <v>173</v>
      </c>
      <c r="DR19" s="19"/>
      <c r="DS19" s="19">
        <v>35422.438500000004</v>
      </c>
      <c r="DT19" s="19">
        <v>1861.7325948999999</v>
      </c>
      <c r="DU19" s="19">
        <v>37284.171094900004</v>
      </c>
      <c r="DV19" s="19">
        <v>464</v>
      </c>
      <c r="DW19" s="19"/>
      <c r="DX19" s="19">
        <v>13618.242</v>
      </c>
      <c r="DY19" s="19">
        <v>715.7475908</v>
      </c>
      <c r="DZ19" s="19">
        <v>14333.9895908</v>
      </c>
      <c r="EA19" s="19">
        <v>178</v>
      </c>
      <c r="EB19" s="19"/>
      <c r="EC19" s="19">
        <v>96325.8615</v>
      </c>
      <c r="ED19" s="19">
        <v>5062.6948251</v>
      </c>
      <c r="EE19" s="19">
        <v>101388.5563251</v>
      </c>
      <c r="EF19" s="19">
        <v>1262</v>
      </c>
      <c r="EG19" s="19"/>
      <c r="EH19" s="19">
        <v>32625.6075</v>
      </c>
      <c r="EI19" s="19">
        <v>1714.7367454999999</v>
      </c>
      <c r="EJ19" s="19">
        <v>34340.3442455</v>
      </c>
      <c r="EK19" s="19">
        <v>428</v>
      </c>
      <c r="EL19" s="19"/>
      <c r="EM19" s="19">
        <v>7050.447000000001</v>
      </c>
      <c r="EN19" s="19">
        <v>370.5574078</v>
      </c>
      <c r="EO19" s="19">
        <v>7421.004407800001</v>
      </c>
      <c r="EP19" s="19">
        <v>92</v>
      </c>
      <c r="EQ19" s="19"/>
      <c r="ER19" s="19">
        <v>18592.893</v>
      </c>
      <c r="ES19" s="19">
        <v>977.2053082</v>
      </c>
      <c r="ET19" s="19">
        <v>19570.0983082</v>
      </c>
      <c r="EU19" s="19">
        <v>244</v>
      </c>
      <c r="EV19" s="19"/>
      <c r="EW19" s="19">
        <v>101.53349999999999</v>
      </c>
      <c r="EX19" s="19">
        <v>5.3363979</v>
      </c>
      <c r="EY19" s="19">
        <v>106.86989789999998</v>
      </c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</row>
    <row r="20" spans="1:174" ht="12.75">
      <c r="A20" s="3">
        <v>41913</v>
      </c>
      <c r="C20" s="19"/>
      <c r="D20" s="19">
        <v>1116.6693883</v>
      </c>
      <c r="E20" s="19">
        <v>1116.6693883</v>
      </c>
      <c r="F20" s="19">
        <v>458</v>
      </c>
      <c r="H20" s="19"/>
      <c r="I20" s="19">
        <v>3616.3591804000002</v>
      </c>
      <c r="J20" s="19">
        <v>3616.3591804000002</v>
      </c>
      <c r="K20" s="19">
        <v>1484</v>
      </c>
      <c r="L20" s="19"/>
      <c r="M20" s="19"/>
      <c r="N20" s="19">
        <v>206.8938879</v>
      </c>
      <c r="O20" s="19">
        <v>206.8938879</v>
      </c>
      <c r="P20" s="19">
        <v>85</v>
      </c>
      <c r="Q20" s="19"/>
      <c r="R20" s="19"/>
      <c r="S20" s="19">
        <v>802.9061690999999</v>
      </c>
      <c r="T20" s="19">
        <v>802.9061690999999</v>
      </c>
      <c r="U20" s="19">
        <v>330</v>
      </c>
      <c r="V20" s="19"/>
      <c r="W20" s="19"/>
      <c r="X20" s="19">
        <v>2080.7018671</v>
      </c>
      <c r="Y20" s="19">
        <v>2080.7018671</v>
      </c>
      <c r="Z20" s="19">
        <v>854</v>
      </c>
      <c r="AA20" s="19"/>
      <c r="AB20" s="19"/>
      <c r="AC20" s="19">
        <v>475.5160529000001</v>
      </c>
      <c r="AD20" s="19">
        <v>475.5160529000001</v>
      </c>
      <c r="AE20" s="19">
        <v>195</v>
      </c>
      <c r="AF20" s="19"/>
      <c r="AG20" s="19"/>
      <c r="AH20" s="19">
        <v>6191.968018199999</v>
      </c>
      <c r="AI20" s="19">
        <v>6191.968018199999</v>
      </c>
      <c r="AJ20" s="19">
        <v>2541</v>
      </c>
      <c r="AK20" s="19"/>
      <c r="AL20" s="19"/>
      <c r="AM20" s="19">
        <v>192.2175632</v>
      </c>
      <c r="AN20" s="19">
        <v>192.2175632</v>
      </c>
      <c r="AO20" s="19">
        <v>79</v>
      </c>
      <c r="AP20" s="19"/>
      <c r="AQ20" s="19"/>
      <c r="AR20" s="19">
        <v>249.62282470000002</v>
      </c>
      <c r="AS20" s="19">
        <v>249.62282470000002</v>
      </c>
      <c r="AT20" s="19">
        <v>102</v>
      </c>
      <c r="AU20" s="19"/>
      <c r="AV20" s="19"/>
      <c r="AW20" s="19">
        <v>8.5990419</v>
      </c>
      <c r="AX20" s="19">
        <v>8.5990419</v>
      </c>
      <c r="AY20" s="19">
        <v>4</v>
      </c>
      <c r="AZ20" s="19"/>
      <c r="BA20" s="19"/>
      <c r="BB20" s="19">
        <v>9.4448493</v>
      </c>
      <c r="BC20" s="19">
        <v>9.4448493</v>
      </c>
      <c r="BD20" s="19">
        <v>4</v>
      </c>
      <c r="BE20" s="19"/>
      <c r="BF20" s="19"/>
      <c r="BG20" s="19">
        <v>796.6252660000001</v>
      </c>
      <c r="BH20" s="19">
        <v>796.6252660000001</v>
      </c>
      <c r="BI20" s="19">
        <v>327</v>
      </c>
      <c r="BJ20" s="19"/>
      <c r="BK20" s="19"/>
      <c r="BL20" s="19">
        <v>64.1090683</v>
      </c>
      <c r="BM20" s="19">
        <v>64.1090683</v>
      </c>
      <c r="BN20" s="19">
        <v>26</v>
      </c>
      <c r="BO20" s="19"/>
      <c r="BP20" s="19"/>
      <c r="BQ20" s="19">
        <v>72.676784</v>
      </c>
      <c r="BR20" s="19">
        <v>72.676784</v>
      </c>
      <c r="BS20" s="19">
        <v>30</v>
      </c>
      <c r="BT20" s="19"/>
      <c r="BU20" s="19"/>
      <c r="BV20" s="19">
        <v>1580.4537793000002</v>
      </c>
      <c r="BW20" s="19">
        <v>1580.4537793000002</v>
      </c>
      <c r="BX20" s="19">
        <v>649</v>
      </c>
      <c r="BY20" s="19"/>
      <c r="BZ20" s="19"/>
      <c r="CA20" s="19">
        <v>986.2740808000001</v>
      </c>
      <c r="CB20" s="19">
        <v>986.2740808000001</v>
      </c>
      <c r="CC20" s="19">
        <v>405</v>
      </c>
      <c r="CD20" s="19"/>
      <c r="CE20" s="19"/>
      <c r="CF20" s="19">
        <v>31.169569000000003</v>
      </c>
      <c r="CG20" s="19">
        <v>31.169569000000003</v>
      </c>
      <c r="CH20" s="19">
        <v>13</v>
      </c>
      <c r="CI20" s="19"/>
      <c r="CJ20" s="19"/>
      <c r="CK20" s="19">
        <v>135.015922</v>
      </c>
      <c r="CL20" s="19">
        <v>135.015922</v>
      </c>
      <c r="CM20" s="19">
        <v>55</v>
      </c>
      <c r="CN20" s="19"/>
      <c r="CO20" s="19"/>
      <c r="CP20" s="19">
        <v>178.76296029999997</v>
      </c>
      <c r="CQ20" s="19">
        <v>178.76296029999997</v>
      </c>
      <c r="CR20" s="19">
        <v>73</v>
      </c>
      <c r="CS20" s="19"/>
      <c r="CT20" s="19"/>
      <c r="CU20" s="19">
        <v>1070.0246765000002</v>
      </c>
      <c r="CV20" s="19">
        <v>1070.0246765000002</v>
      </c>
      <c r="CW20" s="19">
        <v>439</v>
      </c>
      <c r="CX20" s="19"/>
      <c r="CY20" s="19"/>
      <c r="CZ20" s="19">
        <v>268.5438495</v>
      </c>
      <c r="DA20" s="19">
        <v>268.5438495</v>
      </c>
      <c r="DB20" s="19">
        <v>110</v>
      </c>
      <c r="DC20" s="19"/>
      <c r="DD20" s="19"/>
      <c r="DE20" s="19">
        <v>712.0601891</v>
      </c>
      <c r="DF20" s="19">
        <v>712.0601891</v>
      </c>
      <c r="DG20" s="19">
        <v>292</v>
      </c>
      <c r="DH20" s="19"/>
      <c r="DI20" s="19"/>
      <c r="DJ20" s="19">
        <v>14.0341376</v>
      </c>
      <c r="DK20" s="19">
        <v>14.0341376</v>
      </c>
      <c r="DL20" s="19">
        <v>6</v>
      </c>
      <c r="DM20" s="19"/>
      <c r="DN20" s="19"/>
      <c r="DO20" s="19">
        <v>421.1964221</v>
      </c>
      <c r="DP20" s="19">
        <v>421.1964221</v>
      </c>
      <c r="DQ20" s="19">
        <v>173</v>
      </c>
      <c r="DR20" s="19"/>
      <c r="DS20" s="19"/>
      <c r="DT20" s="19">
        <v>1131.1420927</v>
      </c>
      <c r="DU20" s="19">
        <v>1131.1420927</v>
      </c>
      <c r="DV20" s="19">
        <v>464</v>
      </c>
      <c r="DW20" s="19"/>
      <c r="DX20" s="19"/>
      <c r="DY20" s="19">
        <v>434.8703084</v>
      </c>
      <c r="DZ20" s="19">
        <v>434.8703084</v>
      </c>
      <c r="EA20" s="19">
        <v>178</v>
      </c>
      <c r="EB20" s="19"/>
      <c r="EC20" s="19"/>
      <c r="ED20" s="19">
        <v>3075.9665673</v>
      </c>
      <c r="EE20" s="19">
        <v>3075.9665673</v>
      </c>
      <c r="EF20" s="19">
        <v>1262</v>
      </c>
      <c r="EG20" s="19"/>
      <c r="EH20" s="19"/>
      <c r="EI20" s="19">
        <v>1041.8310965</v>
      </c>
      <c r="EJ20" s="19">
        <v>1041.8310965</v>
      </c>
      <c r="EK20" s="19">
        <v>428</v>
      </c>
      <c r="EL20" s="19"/>
      <c r="EM20" s="19"/>
      <c r="EN20" s="19">
        <v>225.1413994</v>
      </c>
      <c r="EO20" s="19">
        <v>225.1413994</v>
      </c>
      <c r="EP20" s="19">
        <v>92</v>
      </c>
      <c r="EQ20" s="19"/>
      <c r="ER20" s="19"/>
      <c r="ES20" s="19">
        <v>593.7254686</v>
      </c>
      <c r="ET20" s="19">
        <v>593.7254686</v>
      </c>
      <c r="EU20" s="19">
        <v>244</v>
      </c>
      <c r="EV20" s="19"/>
      <c r="EW20" s="19"/>
      <c r="EX20" s="19">
        <v>3.2422617</v>
      </c>
      <c r="EY20" s="19">
        <v>3.2422617</v>
      </c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</row>
    <row r="21" spans="1:174" ht="12.75">
      <c r="A21" s="3">
        <v>42095</v>
      </c>
      <c r="C21" s="19">
        <v>0</v>
      </c>
      <c r="D21" s="19">
        <v>1116.6765176</v>
      </c>
      <c r="E21" s="19">
        <v>1116.6765176</v>
      </c>
      <c r="F21" s="19">
        <v>458</v>
      </c>
      <c r="H21" s="19">
        <v>0</v>
      </c>
      <c r="I21" s="19">
        <v>3616.3822687999996</v>
      </c>
      <c r="J21" s="19">
        <v>3616.3822687999996</v>
      </c>
      <c r="K21" s="19">
        <v>1484</v>
      </c>
      <c r="L21" s="19"/>
      <c r="M21" s="19">
        <v>0</v>
      </c>
      <c r="N21" s="19">
        <v>206.89520880000003</v>
      </c>
      <c r="O21" s="19">
        <v>206.89520880000003</v>
      </c>
      <c r="P21" s="19">
        <v>85</v>
      </c>
      <c r="Q21" s="19"/>
      <c r="R21" s="19">
        <v>0</v>
      </c>
      <c r="S21" s="19">
        <v>802.9112952</v>
      </c>
      <c r="T21" s="19">
        <v>802.9112952</v>
      </c>
      <c r="U21" s="19">
        <v>330</v>
      </c>
      <c r="V21" s="19"/>
      <c r="W21" s="19">
        <v>0</v>
      </c>
      <c r="X21" s="19">
        <v>2080.7151512</v>
      </c>
      <c r="Y21" s="19">
        <v>2080.7151512</v>
      </c>
      <c r="Z21" s="19">
        <v>854</v>
      </c>
      <c r="AA21" s="19"/>
      <c r="AB21" s="19">
        <v>0</v>
      </c>
      <c r="AC21" s="19">
        <v>475.5190888</v>
      </c>
      <c r="AD21" s="19">
        <v>475.5190888</v>
      </c>
      <c r="AE21" s="19">
        <v>195</v>
      </c>
      <c r="AF21" s="19"/>
      <c r="AG21" s="19">
        <v>0</v>
      </c>
      <c r="AH21" s="19">
        <v>6192.0075504</v>
      </c>
      <c r="AI21" s="19">
        <v>6192.0075504</v>
      </c>
      <c r="AJ21" s="19">
        <v>2541</v>
      </c>
      <c r="AK21" s="19"/>
      <c r="AL21" s="19">
        <v>0</v>
      </c>
      <c r="AM21" s="19">
        <v>192.2187904</v>
      </c>
      <c r="AN21" s="19">
        <v>192.2187904</v>
      </c>
      <c r="AO21" s="19">
        <v>79</v>
      </c>
      <c r="AP21" s="19"/>
      <c r="AQ21" s="19">
        <v>0</v>
      </c>
      <c r="AR21" s="19">
        <v>249.62441840000002</v>
      </c>
      <c r="AS21" s="19">
        <v>249.62441840000002</v>
      </c>
      <c r="AT21" s="19">
        <v>102</v>
      </c>
      <c r="AU21" s="19"/>
      <c r="AV21" s="19">
        <v>0</v>
      </c>
      <c r="AW21" s="19">
        <v>8.5990968</v>
      </c>
      <c r="AX21" s="19">
        <v>8.5990968</v>
      </c>
      <c r="AY21" s="19">
        <v>3</v>
      </c>
      <c r="AZ21" s="19"/>
      <c r="BA21" s="19">
        <v>0</v>
      </c>
      <c r="BB21" s="19">
        <v>9.444909599999999</v>
      </c>
      <c r="BC21" s="19">
        <v>9.444909599999999</v>
      </c>
      <c r="BD21" s="19">
        <v>4</v>
      </c>
      <c r="BE21" s="19"/>
      <c r="BF21" s="19">
        <v>0</v>
      </c>
      <c r="BG21" s="19">
        <v>796.6303520000001</v>
      </c>
      <c r="BH21" s="19">
        <v>796.6303520000001</v>
      </c>
      <c r="BI21" s="19">
        <v>327</v>
      </c>
      <c r="BJ21" s="19"/>
      <c r="BK21" s="19">
        <v>0</v>
      </c>
      <c r="BL21" s="19">
        <v>64.1094776</v>
      </c>
      <c r="BM21" s="19">
        <v>64.1094776</v>
      </c>
      <c r="BN21" s="19">
        <v>26</v>
      </c>
      <c r="BO21" s="19"/>
      <c r="BP21" s="19">
        <v>0</v>
      </c>
      <c r="BQ21" s="19">
        <v>72.67724799999999</v>
      </c>
      <c r="BR21" s="19">
        <v>72.67724799999999</v>
      </c>
      <c r="BS21" s="19">
        <v>30</v>
      </c>
      <c r="BT21" s="19"/>
      <c r="BU21" s="19">
        <v>0</v>
      </c>
      <c r="BV21" s="19">
        <v>1580.4638696</v>
      </c>
      <c r="BW21" s="19">
        <v>1580.4638696</v>
      </c>
      <c r="BX21" s="19">
        <v>649</v>
      </c>
      <c r="BY21" s="19"/>
      <c r="BZ21" s="19">
        <v>0</v>
      </c>
      <c r="CA21" s="19">
        <v>986.2803776000001</v>
      </c>
      <c r="CB21" s="19">
        <v>986.2803776000001</v>
      </c>
      <c r="CC21" s="19">
        <v>405</v>
      </c>
      <c r="CD21" s="19"/>
      <c r="CE21" s="19">
        <v>0</v>
      </c>
      <c r="CF21" s="19">
        <v>31.169768000000005</v>
      </c>
      <c r="CG21" s="19">
        <v>31.169768000000005</v>
      </c>
      <c r="CH21" s="19">
        <v>13</v>
      </c>
      <c r="CI21" s="19"/>
      <c r="CJ21" s="19">
        <v>0</v>
      </c>
      <c r="CK21" s="19">
        <v>135.016784</v>
      </c>
      <c r="CL21" s="19">
        <v>135.016784</v>
      </c>
      <c r="CM21" s="19">
        <v>55</v>
      </c>
      <c r="CN21" s="19"/>
      <c r="CO21" s="19">
        <v>0</v>
      </c>
      <c r="CP21" s="19">
        <v>178.7641016</v>
      </c>
      <c r="CQ21" s="19">
        <v>178.7641016</v>
      </c>
      <c r="CR21" s="19">
        <v>73</v>
      </c>
      <c r="CS21" s="19"/>
      <c r="CT21" s="19">
        <v>0</v>
      </c>
      <c r="CU21" s="19">
        <v>1070.031508</v>
      </c>
      <c r="CV21" s="19">
        <v>1070.031508</v>
      </c>
      <c r="CW21" s="19">
        <v>439</v>
      </c>
      <c r="CX21" s="19"/>
      <c r="CY21" s="19">
        <v>0</v>
      </c>
      <c r="CZ21" s="19">
        <v>268.54556399999996</v>
      </c>
      <c r="DA21" s="19">
        <v>268.54556399999996</v>
      </c>
      <c r="DB21" s="19">
        <v>110</v>
      </c>
      <c r="DC21" s="19"/>
      <c r="DD21" s="19">
        <v>0</v>
      </c>
      <c r="DE21" s="19">
        <v>712.0647352</v>
      </c>
      <c r="DF21" s="19">
        <v>712.0647352</v>
      </c>
      <c r="DG21" s="19">
        <v>292</v>
      </c>
      <c r="DH21" s="19"/>
      <c r="DI21" s="19">
        <v>0</v>
      </c>
      <c r="DJ21" s="19">
        <v>14.034227199999998</v>
      </c>
      <c r="DK21" s="19">
        <v>14.034227199999998</v>
      </c>
      <c r="DL21" s="19">
        <v>6</v>
      </c>
      <c r="DM21" s="19"/>
      <c r="DN21" s="19">
        <v>0</v>
      </c>
      <c r="DO21" s="19">
        <v>421.19911119999995</v>
      </c>
      <c r="DP21" s="19">
        <v>421.19911119999995</v>
      </c>
      <c r="DQ21" s="19">
        <v>173</v>
      </c>
      <c r="DR21" s="19"/>
      <c r="DS21" s="19">
        <v>0</v>
      </c>
      <c r="DT21" s="19">
        <v>1131.1493144</v>
      </c>
      <c r="DU21" s="19">
        <v>1131.1493144</v>
      </c>
      <c r="DV21" s="19">
        <v>464</v>
      </c>
      <c r="DW21" s="19"/>
      <c r="DX21" s="19">
        <v>0</v>
      </c>
      <c r="DY21" s="19">
        <v>434.8730848</v>
      </c>
      <c r="DZ21" s="19">
        <v>434.8730848</v>
      </c>
      <c r="EA21" s="19">
        <v>178</v>
      </c>
      <c r="EB21" s="19"/>
      <c r="EC21" s="19">
        <v>0</v>
      </c>
      <c r="ED21" s="19">
        <v>3075.9862056</v>
      </c>
      <c r="EE21" s="19">
        <v>3075.9862056</v>
      </c>
      <c r="EF21" s="19">
        <v>1262</v>
      </c>
      <c r="EG21" s="19"/>
      <c r="EH21" s="19">
        <v>0</v>
      </c>
      <c r="EI21" s="19">
        <v>1041.837748</v>
      </c>
      <c r="EJ21" s="19">
        <v>1041.837748</v>
      </c>
      <c r="EK21" s="19">
        <v>428</v>
      </c>
      <c r="EL21" s="19"/>
      <c r="EM21" s="19">
        <v>0</v>
      </c>
      <c r="EN21" s="19">
        <v>225.1428368</v>
      </c>
      <c r="EO21" s="19">
        <v>225.1428368</v>
      </c>
      <c r="EP21" s="19">
        <v>92</v>
      </c>
      <c r="EQ21" s="19"/>
      <c r="ER21" s="19">
        <v>0</v>
      </c>
      <c r="ES21" s="19">
        <v>593.7292592</v>
      </c>
      <c r="ET21" s="19">
        <v>593.7292592</v>
      </c>
      <c r="EU21" s="19">
        <v>244</v>
      </c>
      <c r="EV21" s="19"/>
      <c r="EW21" s="19">
        <v>0</v>
      </c>
      <c r="EX21" s="19">
        <v>3.2422823999999997</v>
      </c>
      <c r="EY21" s="19">
        <v>3.2422823999999997</v>
      </c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</row>
    <row r="22" spans="1:174" ht="12.75">
      <c r="A22" s="3">
        <v>42278</v>
      </c>
      <c r="C22" s="19"/>
      <c r="D22" s="19">
        <v>1116.6765176</v>
      </c>
      <c r="E22" s="19">
        <v>1116.6765176</v>
      </c>
      <c r="F22" s="19">
        <v>458</v>
      </c>
      <c r="H22" s="19"/>
      <c r="I22" s="19">
        <v>3616.3822687999996</v>
      </c>
      <c r="J22" s="19">
        <v>3616.3822687999996</v>
      </c>
      <c r="K22" s="19">
        <v>1484</v>
      </c>
      <c r="L22" s="19"/>
      <c r="M22" s="19"/>
      <c r="N22" s="19">
        <v>206.89520880000003</v>
      </c>
      <c r="O22" s="19">
        <v>206.89520880000003</v>
      </c>
      <c r="P22" s="19">
        <v>85</v>
      </c>
      <c r="Q22" s="19"/>
      <c r="R22" s="19"/>
      <c r="S22" s="19">
        <v>802.9112952</v>
      </c>
      <c r="T22" s="19">
        <v>802.9112952</v>
      </c>
      <c r="U22" s="19">
        <v>330</v>
      </c>
      <c r="V22" s="19"/>
      <c r="W22" s="19"/>
      <c r="X22" s="19">
        <v>2080.7151512</v>
      </c>
      <c r="Y22" s="19">
        <v>2080.7151512</v>
      </c>
      <c r="Z22" s="19">
        <v>854</v>
      </c>
      <c r="AA22" s="19"/>
      <c r="AB22" s="19"/>
      <c r="AC22" s="19">
        <v>475.5190888</v>
      </c>
      <c r="AD22" s="19">
        <v>475.5190888</v>
      </c>
      <c r="AE22" s="19">
        <v>195</v>
      </c>
      <c r="AF22" s="19"/>
      <c r="AG22" s="19"/>
      <c r="AH22" s="19">
        <v>6192.0075504</v>
      </c>
      <c r="AI22" s="19">
        <v>6192.0075504</v>
      </c>
      <c r="AJ22" s="19">
        <v>2541</v>
      </c>
      <c r="AK22" s="19"/>
      <c r="AL22" s="19"/>
      <c r="AM22" s="19">
        <v>192.2187904</v>
      </c>
      <c r="AN22" s="19">
        <v>192.2187904</v>
      </c>
      <c r="AO22" s="19">
        <v>79</v>
      </c>
      <c r="AP22" s="19"/>
      <c r="AQ22" s="19"/>
      <c r="AR22" s="19">
        <v>249.62441840000002</v>
      </c>
      <c r="AS22" s="19">
        <v>249.62441840000002</v>
      </c>
      <c r="AT22" s="19">
        <v>102</v>
      </c>
      <c r="AU22" s="19"/>
      <c r="AV22" s="19"/>
      <c r="AW22" s="19">
        <v>8.5990968</v>
      </c>
      <c r="AX22" s="19">
        <v>8.5990968</v>
      </c>
      <c r="AY22" s="19">
        <v>3</v>
      </c>
      <c r="AZ22" s="19"/>
      <c r="BA22" s="19"/>
      <c r="BB22" s="19">
        <v>9.444909599999999</v>
      </c>
      <c r="BC22" s="19">
        <v>9.444909599999999</v>
      </c>
      <c r="BD22" s="19">
        <v>4</v>
      </c>
      <c r="BE22" s="19"/>
      <c r="BF22" s="19"/>
      <c r="BG22" s="19">
        <v>796.6303520000001</v>
      </c>
      <c r="BH22" s="19">
        <v>796.6303520000001</v>
      </c>
      <c r="BI22" s="19">
        <v>327</v>
      </c>
      <c r="BJ22" s="19"/>
      <c r="BK22" s="19"/>
      <c r="BL22" s="19">
        <v>64.1094776</v>
      </c>
      <c r="BM22" s="19">
        <v>64.1094776</v>
      </c>
      <c r="BN22" s="19">
        <v>26</v>
      </c>
      <c r="BO22" s="19"/>
      <c r="BP22" s="19"/>
      <c r="BQ22" s="19">
        <v>72.67724799999999</v>
      </c>
      <c r="BR22" s="19">
        <v>72.67724799999999</v>
      </c>
      <c r="BS22" s="19">
        <v>30</v>
      </c>
      <c r="BT22" s="19"/>
      <c r="BU22" s="19"/>
      <c r="BV22" s="19">
        <v>1580.4638696</v>
      </c>
      <c r="BW22" s="19">
        <v>1580.4638696</v>
      </c>
      <c r="BX22" s="19">
        <v>649</v>
      </c>
      <c r="BY22" s="19"/>
      <c r="BZ22" s="19"/>
      <c r="CA22" s="19">
        <v>986.2803776000001</v>
      </c>
      <c r="CB22" s="19">
        <v>986.2803776000001</v>
      </c>
      <c r="CC22" s="19">
        <v>405</v>
      </c>
      <c r="CD22" s="19"/>
      <c r="CE22" s="19"/>
      <c r="CF22" s="19">
        <v>31.169768000000005</v>
      </c>
      <c r="CG22" s="19">
        <v>31.169768000000005</v>
      </c>
      <c r="CH22" s="19">
        <v>13</v>
      </c>
      <c r="CI22" s="19"/>
      <c r="CJ22" s="19"/>
      <c r="CK22" s="19">
        <v>135.016784</v>
      </c>
      <c r="CL22" s="19">
        <v>135.016784</v>
      </c>
      <c r="CM22" s="19">
        <v>55</v>
      </c>
      <c r="CN22" s="19"/>
      <c r="CO22" s="19"/>
      <c r="CP22" s="19">
        <v>178.7641016</v>
      </c>
      <c r="CQ22" s="19">
        <v>178.7641016</v>
      </c>
      <c r="CR22" s="19">
        <v>73</v>
      </c>
      <c r="CS22" s="19"/>
      <c r="CT22" s="19"/>
      <c r="CU22" s="19">
        <v>1070.031508</v>
      </c>
      <c r="CV22" s="19">
        <v>1070.031508</v>
      </c>
      <c r="CW22" s="19">
        <v>439</v>
      </c>
      <c r="CX22" s="19"/>
      <c r="CY22" s="19"/>
      <c r="CZ22" s="19">
        <v>268.54556399999996</v>
      </c>
      <c r="DA22" s="19">
        <v>268.54556399999996</v>
      </c>
      <c r="DB22" s="19">
        <v>110</v>
      </c>
      <c r="DC22" s="19"/>
      <c r="DD22" s="19"/>
      <c r="DE22" s="19">
        <v>712.0647352</v>
      </c>
      <c r="DF22" s="19">
        <v>712.0647352</v>
      </c>
      <c r="DG22" s="19">
        <v>292</v>
      </c>
      <c r="DH22" s="19"/>
      <c r="DI22" s="19"/>
      <c r="DJ22" s="19">
        <v>14.034227199999998</v>
      </c>
      <c r="DK22" s="19">
        <v>14.034227199999998</v>
      </c>
      <c r="DL22" s="19">
        <v>6</v>
      </c>
      <c r="DM22" s="19"/>
      <c r="DN22" s="19"/>
      <c r="DO22" s="19">
        <v>421.19911119999995</v>
      </c>
      <c r="DP22" s="19">
        <v>421.19911119999995</v>
      </c>
      <c r="DQ22" s="19">
        <v>173</v>
      </c>
      <c r="DR22" s="19"/>
      <c r="DS22" s="19"/>
      <c r="DT22" s="19">
        <v>1131.1493144</v>
      </c>
      <c r="DU22" s="19">
        <v>1131.1493144</v>
      </c>
      <c r="DV22" s="19">
        <v>464</v>
      </c>
      <c r="DW22" s="19"/>
      <c r="DX22" s="19"/>
      <c r="DY22" s="19">
        <v>434.8730848</v>
      </c>
      <c r="DZ22" s="19">
        <v>434.8730848</v>
      </c>
      <c r="EA22" s="19">
        <v>178</v>
      </c>
      <c r="EB22" s="19"/>
      <c r="EC22" s="19"/>
      <c r="ED22" s="19">
        <v>3075.9862056</v>
      </c>
      <c r="EE22" s="19">
        <v>3075.9862056</v>
      </c>
      <c r="EF22" s="19">
        <v>1262</v>
      </c>
      <c r="EG22" s="19"/>
      <c r="EH22" s="19"/>
      <c r="EI22" s="19">
        <v>1041.837748</v>
      </c>
      <c r="EJ22" s="19">
        <v>1041.837748</v>
      </c>
      <c r="EK22" s="19">
        <v>428</v>
      </c>
      <c r="EL22" s="19"/>
      <c r="EM22" s="19"/>
      <c r="EN22" s="19">
        <v>225.1428368</v>
      </c>
      <c r="EO22" s="19">
        <v>225.1428368</v>
      </c>
      <c r="EP22" s="19">
        <v>92</v>
      </c>
      <c r="EQ22" s="19"/>
      <c r="ER22" s="19"/>
      <c r="ES22" s="19">
        <v>593.7292592</v>
      </c>
      <c r="ET22" s="19">
        <v>593.7292592</v>
      </c>
      <c r="EU22" s="19">
        <v>244</v>
      </c>
      <c r="EV22" s="19"/>
      <c r="EW22" s="19"/>
      <c r="EX22" s="19">
        <v>3.2422823999999997</v>
      </c>
      <c r="EY22" s="19">
        <v>3.2422823999999997</v>
      </c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</row>
    <row r="23" spans="1:174" ht="12.75">
      <c r="A23" s="3">
        <v>42461</v>
      </c>
      <c r="C23" s="19">
        <v>0</v>
      </c>
      <c r="D23" s="19">
        <v>1116.6765176</v>
      </c>
      <c r="E23" s="19">
        <v>1116.6765176</v>
      </c>
      <c r="F23" s="19">
        <v>458</v>
      </c>
      <c r="H23" s="19">
        <v>0</v>
      </c>
      <c r="I23" s="19">
        <v>3616.3822687999996</v>
      </c>
      <c r="J23" s="19">
        <v>3616.3822687999996</v>
      </c>
      <c r="K23" s="19">
        <v>1484</v>
      </c>
      <c r="L23" s="19"/>
      <c r="M23" s="19">
        <v>0</v>
      </c>
      <c r="N23" s="19">
        <v>206.89520880000003</v>
      </c>
      <c r="O23" s="19">
        <v>206.89520880000003</v>
      </c>
      <c r="P23" s="19">
        <v>85</v>
      </c>
      <c r="Q23" s="19"/>
      <c r="R23" s="19">
        <v>0</v>
      </c>
      <c r="S23" s="19">
        <v>802.9112952</v>
      </c>
      <c r="T23" s="19">
        <v>802.9112952</v>
      </c>
      <c r="U23" s="19">
        <v>330</v>
      </c>
      <c r="V23" s="19"/>
      <c r="W23" s="19">
        <v>0</v>
      </c>
      <c r="X23" s="19">
        <v>2080.7151512</v>
      </c>
      <c r="Y23" s="19">
        <v>2080.7151512</v>
      </c>
      <c r="Z23" s="19">
        <v>854</v>
      </c>
      <c r="AA23" s="19"/>
      <c r="AB23" s="19">
        <v>0</v>
      </c>
      <c r="AC23" s="19">
        <v>475.5190888</v>
      </c>
      <c r="AD23" s="19">
        <v>475.5190888</v>
      </c>
      <c r="AE23" s="19">
        <v>195</v>
      </c>
      <c r="AF23" s="19"/>
      <c r="AG23" s="19">
        <v>0</v>
      </c>
      <c r="AH23" s="19">
        <v>6192.0075504</v>
      </c>
      <c r="AI23" s="19">
        <v>6192.0075504</v>
      </c>
      <c r="AJ23" s="19">
        <v>2541</v>
      </c>
      <c r="AK23" s="19"/>
      <c r="AL23" s="19">
        <v>0</v>
      </c>
      <c r="AM23" s="19">
        <v>192.2187904</v>
      </c>
      <c r="AN23" s="19">
        <v>192.2187904</v>
      </c>
      <c r="AO23" s="19">
        <v>79</v>
      </c>
      <c r="AP23" s="19"/>
      <c r="AQ23" s="19">
        <v>0</v>
      </c>
      <c r="AR23" s="19">
        <v>249.62441840000002</v>
      </c>
      <c r="AS23" s="19">
        <v>249.62441840000002</v>
      </c>
      <c r="AT23" s="19">
        <v>102</v>
      </c>
      <c r="AU23" s="19"/>
      <c r="AV23" s="19">
        <v>0</v>
      </c>
      <c r="AW23" s="19">
        <v>8.5990968</v>
      </c>
      <c r="AX23" s="19">
        <v>8.5990968</v>
      </c>
      <c r="AY23" s="19">
        <v>3</v>
      </c>
      <c r="AZ23" s="19"/>
      <c r="BA23" s="19">
        <v>0</v>
      </c>
      <c r="BB23" s="19">
        <v>9.444909599999999</v>
      </c>
      <c r="BC23" s="19">
        <v>9.444909599999999</v>
      </c>
      <c r="BD23" s="19">
        <v>4</v>
      </c>
      <c r="BE23" s="19"/>
      <c r="BF23" s="19">
        <v>0</v>
      </c>
      <c r="BG23" s="19">
        <v>796.6303520000001</v>
      </c>
      <c r="BH23" s="19">
        <v>796.6303520000001</v>
      </c>
      <c r="BI23" s="19">
        <v>327</v>
      </c>
      <c r="BJ23" s="19"/>
      <c r="BK23" s="19">
        <v>0</v>
      </c>
      <c r="BL23" s="19">
        <v>64.1094776</v>
      </c>
      <c r="BM23" s="19">
        <v>64.1094776</v>
      </c>
      <c r="BN23" s="19">
        <v>26</v>
      </c>
      <c r="BO23" s="19"/>
      <c r="BP23" s="19">
        <v>0</v>
      </c>
      <c r="BQ23" s="19">
        <v>72.67724799999999</v>
      </c>
      <c r="BR23" s="19">
        <v>72.67724799999999</v>
      </c>
      <c r="BS23" s="19">
        <v>30</v>
      </c>
      <c r="BT23" s="19"/>
      <c r="BU23" s="19">
        <v>0</v>
      </c>
      <c r="BV23" s="19">
        <v>1580.4638696</v>
      </c>
      <c r="BW23" s="19">
        <v>1580.4638696</v>
      </c>
      <c r="BX23" s="19">
        <v>649</v>
      </c>
      <c r="BY23" s="19"/>
      <c r="BZ23" s="19">
        <v>0</v>
      </c>
      <c r="CA23" s="19">
        <v>986.2803776000001</v>
      </c>
      <c r="CB23" s="19">
        <v>986.2803776000001</v>
      </c>
      <c r="CC23" s="19">
        <v>405</v>
      </c>
      <c r="CD23" s="19"/>
      <c r="CE23" s="19">
        <v>0</v>
      </c>
      <c r="CF23" s="19">
        <v>31.169768000000005</v>
      </c>
      <c r="CG23" s="19">
        <v>31.169768000000005</v>
      </c>
      <c r="CH23" s="19">
        <v>13</v>
      </c>
      <c r="CI23" s="19"/>
      <c r="CJ23" s="19">
        <v>0</v>
      </c>
      <c r="CK23" s="19">
        <v>135.016784</v>
      </c>
      <c r="CL23" s="19">
        <v>135.016784</v>
      </c>
      <c r="CM23" s="19">
        <v>55</v>
      </c>
      <c r="CN23" s="19"/>
      <c r="CO23" s="19">
        <v>0</v>
      </c>
      <c r="CP23" s="19">
        <v>178.7641016</v>
      </c>
      <c r="CQ23" s="19">
        <v>178.7641016</v>
      </c>
      <c r="CR23" s="19">
        <v>73</v>
      </c>
      <c r="CS23" s="19"/>
      <c r="CT23" s="19">
        <v>0</v>
      </c>
      <c r="CU23" s="19">
        <v>1070.031508</v>
      </c>
      <c r="CV23" s="19">
        <v>1070.031508</v>
      </c>
      <c r="CW23" s="19">
        <v>439</v>
      </c>
      <c r="CX23" s="19"/>
      <c r="CY23" s="19">
        <v>0</v>
      </c>
      <c r="CZ23" s="19">
        <v>268.54556399999996</v>
      </c>
      <c r="DA23" s="19">
        <v>268.54556399999996</v>
      </c>
      <c r="DB23" s="19">
        <v>110</v>
      </c>
      <c r="DC23" s="19"/>
      <c r="DD23" s="19">
        <v>0</v>
      </c>
      <c r="DE23" s="19">
        <v>712.0647352</v>
      </c>
      <c r="DF23" s="19">
        <v>712.0647352</v>
      </c>
      <c r="DG23" s="19">
        <v>292</v>
      </c>
      <c r="DH23" s="19"/>
      <c r="DI23" s="19">
        <v>0</v>
      </c>
      <c r="DJ23" s="19">
        <v>14.034227199999998</v>
      </c>
      <c r="DK23" s="19">
        <v>14.034227199999998</v>
      </c>
      <c r="DL23" s="19">
        <v>6</v>
      </c>
      <c r="DM23" s="19"/>
      <c r="DN23" s="19">
        <v>0</v>
      </c>
      <c r="DO23" s="19">
        <v>421.19911119999995</v>
      </c>
      <c r="DP23" s="19">
        <v>421.19911119999995</v>
      </c>
      <c r="DQ23" s="19">
        <v>173</v>
      </c>
      <c r="DR23" s="19"/>
      <c r="DS23" s="19">
        <v>0</v>
      </c>
      <c r="DT23" s="19">
        <v>1131.1493144</v>
      </c>
      <c r="DU23" s="19">
        <v>1131.1493144</v>
      </c>
      <c r="DV23" s="19">
        <v>464</v>
      </c>
      <c r="DW23" s="19"/>
      <c r="DX23" s="19">
        <v>0</v>
      </c>
      <c r="DY23" s="19">
        <v>434.8730848</v>
      </c>
      <c r="DZ23" s="19">
        <v>434.8730848</v>
      </c>
      <c r="EA23" s="19">
        <v>178</v>
      </c>
      <c r="EB23" s="19"/>
      <c r="EC23" s="19">
        <v>0</v>
      </c>
      <c r="ED23" s="19">
        <v>3075.9862056</v>
      </c>
      <c r="EE23" s="19">
        <v>3075.9862056</v>
      </c>
      <c r="EF23" s="19">
        <v>1262</v>
      </c>
      <c r="EG23" s="19"/>
      <c r="EH23" s="19">
        <v>0</v>
      </c>
      <c r="EI23" s="19">
        <v>1041.837748</v>
      </c>
      <c r="EJ23" s="19">
        <v>1041.837748</v>
      </c>
      <c r="EK23" s="19">
        <v>428</v>
      </c>
      <c r="EL23" s="19"/>
      <c r="EM23" s="19">
        <v>0</v>
      </c>
      <c r="EN23" s="19">
        <v>225.1428368</v>
      </c>
      <c r="EO23" s="19">
        <v>225.1428368</v>
      </c>
      <c r="EP23" s="19">
        <v>92</v>
      </c>
      <c r="EQ23" s="19"/>
      <c r="ER23" s="19">
        <v>0</v>
      </c>
      <c r="ES23" s="19">
        <v>593.7292592</v>
      </c>
      <c r="ET23" s="19">
        <v>593.7292592</v>
      </c>
      <c r="EU23" s="19">
        <v>244</v>
      </c>
      <c r="EV23" s="19"/>
      <c r="EW23" s="19">
        <v>0</v>
      </c>
      <c r="EX23" s="19">
        <v>3.2422823999999997</v>
      </c>
      <c r="EY23" s="19">
        <v>3.2422823999999997</v>
      </c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</row>
    <row r="24" spans="1:174" ht="12.75">
      <c r="A24" s="3">
        <v>42644</v>
      </c>
      <c r="C24" s="19"/>
      <c r="D24" s="19">
        <v>1116.6693883</v>
      </c>
      <c r="E24" s="19">
        <v>1116.6693883</v>
      </c>
      <c r="F24" s="19">
        <v>458</v>
      </c>
      <c r="H24" s="19"/>
      <c r="I24" s="19">
        <v>3616.3591804000002</v>
      </c>
      <c r="J24" s="19">
        <v>3616.3591804000002</v>
      </c>
      <c r="K24" s="19">
        <v>1484</v>
      </c>
      <c r="L24" s="19"/>
      <c r="M24" s="19"/>
      <c r="N24" s="19">
        <v>206.8938879</v>
      </c>
      <c r="O24" s="19">
        <v>206.8938879</v>
      </c>
      <c r="P24" s="19">
        <v>85</v>
      </c>
      <c r="Q24" s="19"/>
      <c r="R24" s="19"/>
      <c r="S24" s="19">
        <v>802.9061690999999</v>
      </c>
      <c r="T24" s="19">
        <v>802.9061690999999</v>
      </c>
      <c r="U24" s="19">
        <v>330</v>
      </c>
      <c r="V24" s="19"/>
      <c r="W24" s="19"/>
      <c r="X24" s="19">
        <v>2080.7018671</v>
      </c>
      <c r="Y24" s="19">
        <v>2080.7018671</v>
      </c>
      <c r="Z24" s="19">
        <v>854</v>
      </c>
      <c r="AA24" s="19"/>
      <c r="AB24" s="19"/>
      <c r="AC24" s="19">
        <v>475.5160529000001</v>
      </c>
      <c r="AD24" s="19">
        <v>475.5160529000001</v>
      </c>
      <c r="AE24" s="19">
        <v>195</v>
      </c>
      <c r="AF24" s="19"/>
      <c r="AG24" s="19"/>
      <c r="AH24" s="19">
        <v>6191.968018199999</v>
      </c>
      <c r="AI24" s="19">
        <v>6191.968018199999</v>
      </c>
      <c r="AJ24" s="19">
        <v>2541</v>
      </c>
      <c r="AK24" s="19"/>
      <c r="AL24" s="19"/>
      <c r="AM24" s="19">
        <v>192.2175632</v>
      </c>
      <c r="AN24" s="19">
        <v>192.2175632</v>
      </c>
      <c r="AO24" s="19">
        <v>79</v>
      </c>
      <c r="AP24" s="19"/>
      <c r="AQ24" s="19"/>
      <c r="AR24" s="19">
        <v>249.62282470000002</v>
      </c>
      <c r="AS24" s="19">
        <v>249.62282470000002</v>
      </c>
      <c r="AT24" s="19">
        <v>102</v>
      </c>
      <c r="AU24" s="19"/>
      <c r="AV24" s="19"/>
      <c r="AW24" s="19">
        <v>8.5990419</v>
      </c>
      <c r="AX24" s="19">
        <v>8.5990419</v>
      </c>
      <c r="AY24" s="19">
        <v>3</v>
      </c>
      <c r="AZ24" s="19"/>
      <c r="BA24" s="19"/>
      <c r="BB24" s="19">
        <v>9.4448493</v>
      </c>
      <c r="BC24" s="19">
        <v>9.4448493</v>
      </c>
      <c r="BD24" s="19">
        <v>4</v>
      </c>
      <c r="BE24" s="19"/>
      <c r="BF24" s="19"/>
      <c r="BG24" s="19">
        <v>796.6252660000001</v>
      </c>
      <c r="BH24" s="19">
        <v>796.6252660000001</v>
      </c>
      <c r="BI24" s="19">
        <v>327</v>
      </c>
      <c r="BJ24" s="19"/>
      <c r="BK24" s="19"/>
      <c r="BL24" s="19">
        <v>64.1090683</v>
      </c>
      <c r="BM24" s="19">
        <v>64.1090683</v>
      </c>
      <c r="BN24" s="19">
        <v>26</v>
      </c>
      <c r="BO24" s="19"/>
      <c r="BP24" s="19"/>
      <c r="BQ24" s="19">
        <v>72.676784</v>
      </c>
      <c r="BR24" s="19">
        <v>72.676784</v>
      </c>
      <c r="BS24" s="19">
        <v>30</v>
      </c>
      <c r="BT24" s="19"/>
      <c r="BU24" s="19"/>
      <c r="BV24" s="19">
        <v>1580.4537793000002</v>
      </c>
      <c r="BW24" s="19">
        <v>1580.4537793000002</v>
      </c>
      <c r="BX24" s="19">
        <v>649</v>
      </c>
      <c r="BY24" s="19"/>
      <c r="BZ24" s="19"/>
      <c r="CA24" s="19">
        <v>986.2740808000001</v>
      </c>
      <c r="CB24" s="19">
        <v>986.2740808000001</v>
      </c>
      <c r="CC24" s="19">
        <v>405</v>
      </c>
      <c r="CD24" s="19"/>
      <c r="CE24" s="19"/>
      <c r="CF24" s="19">
        <v>31.169569000000003</v>
      </c>
      <c r="CG24" s="19">
        <v>31.169569000000003</v>
      </c>
      <c r="CH24" s="19">
        <v>13</v>
      </c>
      <c r="CI24" s="19"/>
      <c r="CJ24" s="19"/>
      <c r="CK24" s="19">
        <v>135.015922</v>
      </c>
      <c r="CL24" s="19">
        <v>135.015922</v>
      </c>
      <c r="CM24" s="19">
        <v>55</v>
      </c>
      <c r="CN24" s="19"/>
      <c r="CO24" s="19"/>
      <c r="CP24" s="19">
        <v>178.76296029999997</v>
      </c>
      <c r="CQ24" s="19">
        <v>178.76296029999997</v>
      </c>
      <c r="CR24" s="19">
        <v>73</v>
      </c>
      <c r="CS24" s="19"/>
      <c r="CT24" s="19"/>
      <c r="CU24" s="19">
        <v>1070.0246765000002</v>
      </c>
      <c r="CV24" s="19">
        <v>1070.0246765000002</v>
      </c>
      <c r="CW24" s="19">
        <v>439</v>
      </c>
      <c r="CX24" s="19"/>
      <c r="CY24" s="19"/>
      <c r="CZ24" s="19">
        <v>268.5438495</v>
      </c>
      <c r="DA24" s="19">
        <v>268.5438495</v>
      </c>
      <c r="DB24" s="19">
        <v>110</v>
      </c>
      <c r="DC24" s="19"/>
      <c r="DD24" s="19"/>
      <c r="DE24" s="19">
        <v>712.0601891</v>
      </c>
      <c r="DF24" s="19">
        <v>712.0601891</v>
      </c>
      <c r="DG24" s="19">
        <v>292</v>
      </c>
      <c r="DH24" s="19"/>
      <c r="DI24" s="19"/>
      <c r="DJ24" s="19">
        <v>14.0341376</v>
      </c>
      <c r="DK24" s="19">
        <v>14.0341376</v>
      </c>
      <c r="DL24" s="19">
        <v>6</v>
      </c>
      <c r="DM24" s="19"/>
      <c r="DN24" s="19"/>
      <c r="DO24" s="19">
        <v>421.1964221</v>
      </c>
      <c r="DP24" s="19">
        <v>421.1964221</v>
      </c>
      <c r="DQ24" s="19">
        <v>173</v>
      </c>
      <c r="DR24" s="19"/>
      <c r="DS24" s="19"/>
      <c r="DT24" s="19">
        <v>1131.1420927</v>
      </c>
      <c r="DU24" s="19">
        <v>1131.1420927</v>
      </c>
      <c r="DV24" s="19">
        <v>464</v>
      </c>
      <c r="DW24" s="19"/>
      <c r="DX24" s="19"/>
      <c r="DY24" s="19">
        <v>434.8703084</v>
      </c>
      <c r="DZ24" s="19">
        <v>434.8703084</v>
      </c>
      <c r="EA24" s="19">
        <v>178</v>
      </c>
      <c r="EB24" s="19"/>
      <c r="EC24" s="19"/>
      <c r="ED24" s="19">
        <v>3075.9665673</v>
      </c>
      <c r="EE24" s="19">
        <v>3075.9665673</v>
      </c>
      <c r="EF24" s="19">
        <v>1262</v>
      </c>
      <c r="EG24" s="19"/>
      <c r="EH24" s="19"/>
      <c r="EI24" s="19">
        <v>1041.8310965</v>
      </c>
      <c r="EJ24" s="19">
        <v>1041.8310965</v>
      </c>
      <c r="EK24" s="19">
        <v>428</v>
      </c>
      <c r="EL24" s="19"/>
      <c r="EM24" s="19"/>
      <c r="EN24" s="19">
        <v>225.1413994</v>
      </c>
      <c r="EO24" s="19">
        <v>225.1413994</v>
      </c>
      <c r="EP24" s="19">
        <v>92</v>
      </c>
      <c r="EQ24" s="19"/>
      <c r="ER24" s="19"/>
      <c r="ES24" s="19">
        <v>593.7254686</v>
      </c>
      <c r="ET24" s="19">
        <v>593.7254686</v>
      </c>
      <c r="EU24" s="19">
        <v>244</v>
      </c>
      <c r="EV24" s="19"/>
      <c r="EW24" s="19"/>
      <c r="EX24" s="19">
        <v>3.2422617</v>
      </c>
      <c r="EY24" s="19">
        <v>3.2422617</v>
      </c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</row>
    <row r="25" spans="1:174" ht="12.75">
      <c r="A25" s="3">
        <v>42826</v>
      </c>
      <c r="C25" s="19">
        <v>0</v>
      </c>
      <c r="D25" s="19">
        <v>1116.6693883</v>
      </c>
      <c r="E25" s="19">
        <v>1116.6693883</v>
      </c>
      <c r="F25" s="19">
        <v>458</v>
      </c>
      <c r="H25" s="19">
        <v>0</v>
      </c>
      <c r="I25" s="19">
        <v>3616.3591804000002</v>
      </c>
      <c r="J25" s="19">
        <v>3616.3591804000002</v>
      </c>
      <c r="K25" s="19">
        <v>1484</v>
      </c>
      <c r="L25" s="19"/>
      <c r="M25" s="19">
        <v>0</v>
      </c>
      <c r="N25" s="19">
        <v>206.8938879</v>
      </c>
      <c r="O25" s="19">
        <v>206.8938879</v>
      </c>
      <c r="P25" s="19">
        <v>85</v>
      </c>
      <c r="Q25" s="19"/>
      <c r="R25" s="19">
        <v>0</v>
      </c>
      <c r="S25" s="19">
        <v>802.9061690999999</v>
      </c>
      <c r="T25" s="19">
        <v>802.9061690999999</v>
      </c>
      <c r="U25" s="19">
        <v>330</v>
      </c>
      <c r="V25" s="19"/>
      <c r="W25" s="19">
        <v>0</v>
      </c>
      <c r="X25" s="19">
        <v>2080.7018671</v>
      </c>
      <c r="Y25" s="19">
        <v>2080.7018671</v>
      </c>
      <c r="Z25" s="19">
        <v>854</v>
      </c>
      <c r="AA25" s="19"/>
      <c r="AB25" s="19">
        <v>0</v>
      </c>
      <c r="AC25" s="19">
        <v>475.5160529000001</v>
      </c>
      <c r="AD25" s="19">
        <v>475.5160529000001</v>
      </c>
      <c r="AE25" s="19">
        <v>195</v>
      </c>
      <c r="AF25" s="19"/>
      <c r="AG25" s="19">
        <v>0</v>
      </c>
      <c r="AH25" s="19">
        <v>6191.968018199999</v>
      </c>
      <c r="AI25" s="19">
        <v>6191.968018199999</v>
      </c>
      <c r="AJ25" s="19">
        <v>2541</v>
      </c>
      <c r="AK25" s="19"/>
      <c r="AL25" s="19">
        <v>0</v>
      </c>
      <c r="AM25" s="19">
        <v>192.2175632</v>
      </c>
      <c r="AN25" s="19">
        <v>192.2175632</v>
      </c>
      <c r="AO25" s="19">
        <v>79</v>
      </c>
      <c r="AP25" s="19"/>
      <c r="AQ25" s="19">
        <v>0</v>
      </c>
      <c r="AR25" s="19">
        <v>249.62282470000002</v>
      </c>
      <c r="AS25" s="19">
        <v>249.62282470000002</v>
      </c>
      <c r="AT25" s="19">
        <v>102</v>
      </c>
      <c r="AU25" s="19"/>
      <c r="AV25" s="19">
        <v>0</v>
      </c>
      <c r="AW25" s="19">
        <v>8.5990419</v>
      </c>
      <c r="AX25" s="19">
        <v>8.5990419</v>
      </c>
      <c r="AY25" s="19">
        <v>3</v>
      </c>
      <c r="AZ25" s="19"/>
      <c r="BA25" s="19">
        <v>0</v>
      </c>
      <c r="BB25" s="19">
        <v>9.4448493</v>
      </c>
      <c r="BC25" s="19">
        <v>9.4448493</v>
      </c>
      <c r="BD25" s="19">
        <v>4</v>
      </c>
      <c r="BE25" s="19"/>
      <c r="BF25" s="19">
        <v>0</v>
      </c>
      <c r="BG25" s="19">
        <v>796.6252660000001</v>
      </c>
      <c r="BH25" s="19">
        <v>796.6252660000001</v>
      </c>
      <c r="BI25" s="19">
        <v>327</v>
      </c>
      <c r="BJ25" s="19"/>
      <c r="BK25" s="19">
        <v>0</v>
      </c>
      <c r="BL25" s="19">
        <v>64.1090683</v>
      </c>
      <c r="BM25" s="19">
        <v>64.1090683</v>
      </c>
      <c r="BN25" s="19">
        <v>26</v>
      </c>
      <c r="BO25" s="19"/>
      <c r="BP25" s="19">
        <v>0</v>
      </c>
      <c r="BQ25" s="19">
        <v>72.676784</v>
      </c>
      <c r="BR25" s="19">
        <v>72.676784</v>
      </c>
      <c r="BS25" s="19">
        <v>30</v>
      </c>
      <c r="BT25" s="19"/>
      <c r="BU25" s="19">
        <v>0</v>
      </c>
      <c r="BV25" s="19">
        <v>1580.4537793000002</v>
      </c>
      <c r="BW25" s="19">
        <v>1580.4537793000002</v>
      </c>
      <c r="BX25" s="19">
        <v>649</v>
      </c>
      <c r="BY25" s="19"/>
      <c r="BZ25" s="19">
        <v>0</v>
      </c>
      <c r="CA25" s="19">
        <v>986.2740808000001</v>
      </c>
      <c r="CB25" s="19">
        <v>986.2740808000001</v>
      </c>
      <c r="CC25" s="19">
        <v>405</v>
      </c>
      <c r="CD25" s="19"/>
      <c r="CE25" s="19">
        <v>0</v>
      </c>
      <c r="CF25" s="19">
        <v>31.169569000000003</v>
      </c>
      <c r="CG25" s="19">
        <v>31.169569000000003</v>
      </c>
      <c r="CH25" s="19">
        <v>13</v>
      </c>
      <c r="CI25" s="19"/>
      <c r="CJ25" s="19">
        <v>0</v>
      </c>
      <c r="CK25" s="19">
        <v>135.015922</v>
      </c>
      <c r="CL25" s="19">
        <v>135.015922</v>
      </c>
      <c r="CM25" s="19">
        <v>55</v>
      </c>
      <c r="CN25" s="19"/>
      <c r="CO25" s="19">
        <v>0</v>
      </c>
      <c r="CP25" s="19">
        <v>178.76296029999997</v>
      </c>
      <c r="CQ25" s="19">
        <v>178.76296029999997</v>
      </c>
      <c r="CR25" s="19">
        <v>73</v>
      </c>
      <c r="CS25" s="19"/>
      <c r="CT25" s="19">
        <v>0</v>
      </c>
      <c r="CU25" s="19">
        <v>1070.0246765000002</v>
      </c>
      <c r="CV25" s="19">
        <v>1070.0246765000002</v>
      </c>
      <c r="CW25" s="19">
        <v>439</v>
      </c>
      <c r="CX25" s="19"/>
      <c r="CY25" s="19">
        <v>0</v>
      </c>
      <c r="CZ25" s="19">
        <v>268.5438495</v>
      </c>
      <c r="DA25" s="19">
        <v>268.5438495</v>
      </c>
      <c r="DB25" s="19">
        <v>110</v>
      </c>
      <c r="DC25" s="19"/>
      <c r="DD25" s="19">
        <v>0</v>
      </c>
      <c r="DE25" s="19">
        <v>712.0601891</v>
      </c>
      <c r="DF25" s="19">
        <v>712.0601891</v>
      </c>
      <c r="DG25" s="19">
        <v>292</v>
      </c>
      <c r="DH25" s="19"/>
      <c r="DI25" s="19">
        <v>0</v>
      </c>
      <c r="DJ25" s="19">
        <v>14.0341376</v>
      </c>
      <c r="DK25" s="19">
        <v>14.0341376</v>
      </c>
      <c r="DL25" s="19">
        <v>6</v>
      </c>
      <c r="DM25" s="19"/>
      <c r="DN25" s="19">
        <v>0</v>
      </c>
      <c r="DO25" s="19">
        <v>421.1964221</v>
      </c>
      <c r="DP25" s="19">
        <v>421.1964221</v>
      </c>
      <c r="DQ25" s="19">
        <v>173</v>
      </c>
      <c r="DR25" s="19"/>
      <c r="DS25" s="19">
        <v>0</v>
      </c>
      <c r="DT25" s="19">
        <v>1131.1420927</v>
      </c>
      <c r="DU25" s="19">
        <v>1131.1420927</v>
      </c>
      <c r="DV25" s="19">
        <v>464</v>
      </c>
      <c r="DW25" s="19"/>
      <c r="DX25" s="19">
        <v>0</v>
      </c>
      <c r="DY25" s="19">
        <v>434.8703084</v>
      </c>
      <c r="DZ25" s="19">
        <v>434.8703084</v>
      </c>
      <c r="EA25" s="19">
        <v>178</v>
      </c>
      <c r="EB25" s="19"/>
      <c r="EC25" s="19">
        <v>0</v>
      </c>
      <c r="ED25" s="19">
        <v>3075.9665673</v>
      </c>
      <c r="EE25" s="19">
        <v>3075.9665673</v>
      </c>
      <c r="EF25" s="19">
        <v>1262</v>
      </c>
      <c r="EG25" s="19"/>
      <c r="EH25" s="19">
        <v>0</v>
      </c>
      <c r="EI25" s="19">
        <v>1041.8310965</v>
      </c>
      <c r="EJ25" s="19">
        <v>1041.8310965</v>
      </c>
      <c r="EK25" s="19">
        <v>428</v>
      </c>
      <c r="EL25" s="19"/>
      <c r="EM25" s="19">
        <v>0</v>
      </c>
      <c r="EN25" s="19">
        <v>225.1413994</v>
      </c>
      <c r="EO25" s="19">
        <v>225.1413994</v>
      </c>
      <c r="EP25" s="19">
        <v>92</v>
      </c>
      <c r="EQ25" s="19"/>
      <c r="ER25" s="19">
        <v>0</v>
      </c>
      <c r="ES25" s="19">
        <v>593.7254686</v>
      </c>
      <c r="ET25" s="19">
        <v>593.7254686</v>
      </c>
      <c r="EU25" s="19">
        <v>244</v>
      </c>
      <c r="EV25" s="19"/>
      <c r="EW25" s="19">
        <v>0</v>
      </c>
      <c r="EX25" s="19">
        <v>3.2422617</v>
      </c>
      <c r="EY25" s="19">
        <v>3.2422617</v>
      </c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</row>
    <row r="26" spans="1:174" ht="12.75">
      <c r="A26" s="3">
        <v>43009</v>
      </c>
      <c r="C26" s="19"/>
      <c r="D26" s="19">
        <v>1116.6693883</v>
      </c>
      <c r="E26" s="19">
        <v>1116.6693883</v>
      </c>
      <c r="F26" s="19">
        <v>458</v>
      </c>
      <c r="H26" s="19"/>
      <c r="I26" s="19">
        <v>3616.3591804000002</v>
      </c>
      <c r="J26" s="19">
        <v>3616.3591804000002</v>
      </c>
      <c r="K26" s="19">
        <v>1484</v>
      </c>
      <c r="L26" s="19"/>
      <c r="M26" s="19"/>
      <c r="N26" s="19">
        <v>206.8938879</v>
      </c>
      <c r="O26" s="19">
        <v>206.8938879</v>
      </c>
      <c r="P26" s="19">
        <v>85</v>
      </c>
      <c r="Q26" s="19"/>
      <c r="R26" s="19"/>
      <c r="S26" s="19">
        <v>802.9061690999999</v>
      </c>
      <c r="T26" s="19">
        <v>802.9061690999999</v>
      </c>
      <c r="U26" s="19">
        <v>330</v>
      </c>
      <c r="V26" s="19"/>
      <c r="W26" s="19"/>
      <c r="X26" s="19">
        <v>2080.7018671</v>
      </c>
      <c r="Y26" s="19">
        <v>2080.7018671</v>
      </c>
      <c r="Z26" s="19">
        <v>854</v>
      </c>
      <c r="AA26" s="19"/>
      <c r="AB26" s="19"/>
      <c r="AC26" s="19">
        <v>475.5160529000001</v>
      </c>
      <c r="AD26" s="19">
        <v>475.5160529000001</v>
      </c>
      <c r="AE26" s="19">
        <v>195</v>
      </c>
      <c r="AF26" s="19"/>
      <c r="AG26" s="19"/>
      <c r="AH26" s="19">
        <v>6191.968018199999</v>
      </c>
      <c r="AI26" s="19">
        <v>6191.968018199999</v>
      </c>
      <c r="AJ26" s="19">
        <v>2541</v>
      </c>
      <c r="AK26" s="19"/>
      <c r="AL26" s="19"/>
      <c r="AM26" s="19">
        <v>192.2175632</v>
      </c>
      <c r="AN26" s="19">
        <v>192.2175632</v>
      </c>
      <c r="AO26" s="19">
        <v>79</v>
      </c>
      <c r="AP26" s="19"/>
      <c r="AQ26" s="19"/>
      <c r="AR26" s="19">
        <v>249.62282470000002</v>
      </c>
      <c r="AS26" s="19">
        <v>249.62282470000002</v>
      </c>
      <c r="AT26" s="19">
        <v>102</v>
      </c>
      <c r="AU26" s="19"/>
      <c r="AV26" s="19"/>
      <c r="AW26" s="19">
        <v>8.5990419</v>
      </c>
      <c r="AX26" s="19">
        <v>8.5990419</v>
      </c>
      <c r="AY26" s="19">
        <v>3</v>
      </c>
      <c r="AZ26" s="19"/>
      <c r="BA26" s="19"/>
      <c r="BB26" s="19">
        <v>9.4448493</v>
      </c>
      <c r="BC26" s="19">
        <v>9.4448493</v>
      </c>
      <c r="BD26" s="19">
        <v>4</v>
      </c>
      <c r="BE26" s="19"/>
      <c r="BF26" s="19"/>
      <c r="BG26" s="19">
        <v>796.6252660000001</v>
      </c>
      <c r="BH26" s="19">
        <v>796.6252660000001</v>
      </c>
      <c r="BI26" s="19">
        <v>327</v>
      </c>
      <c r="BJ26" s="19"/>
      <c r="BK26" s="19"/>
      <c r="BL26" s="19">
        <v>64.1090683</v>
      </c>
      <c r="BM26" s="19">
        <v>64.1090683</v>
      </c>
      <c r="BN26" s="19">
        <v>26</v>
      </c>
      <c r="BO26" s="19"/>
      <c r="BP26" s="19"/>
      <c r="BQ26" s="19">
        <v>72.676784</v>
      </c>
      <c r="BR26" s="19">
        <v>72.676784</v>
      </c>
      <c r="BS26" s="19">
        <v>30</v>
      </c>
      <c r="BT26" s="19"/>
      <c r="BU26" s="19"/>
      <c r="BV26" s="19">
        <v>1580.4537793000002</v>
      </c>
      <c r="BW26" s="19">
        <v>1580.4537793000002</v>
      </c>
      <c r="BX26" s="19">
        <v>649</v>
      </c>
      <c r="BY26" s="19"/>
      <c r="BZ26" s="19"/>
      <c r="CA26" s="19">
        <v>986.2740808000001</v>
      </c>
      <c r="CB26" s="19">
        <v>986.2740808000001</v>
      </c>
      <c r="CC26" s="19">
        <v>405</v>
      </c>
      <c r="CD26" s="19"/>
      <c r="CE26" s="19"/>
      <c r="CF26" s="19">
        <v>31.169569000000003</v>
      </c>
      <c r="CG26" s="19">
        <v>31.169569000000003</v>
      </c>
      <c r="CH26" s="19">
        <v>13</v>
      </c>
      <c r="CI26" s="19"/>
      <c r="CJ26" s="19"/>
      <c r="CK26" s="19">
        <v>135.015922</v>
      </c>
      <c r="CL26" s="19">
        <v>135.015922</v>
      </c>
      <c r="CM26" s="19">
        <v>55</v>
      </c>
      <c r="CN26" s="19"/>
      <c r="CO26" s="19"/>
      <c r="CP26" s="19">
        <v>178.76296029999997</v>
      </c>
      <c r="CQ26" s="19">
        <v>178.76296029999997</v>
      </c>
      <c r="CR26" s="19">
        <v>73</v>
      </c>
      <c r="CS26" s="19"/>
      <c r="CT26" s="19"/>
      <c r="CU26" s="19">
        <v>1070.0246765000002</v>
      </c>
      <c r="CV26" s="19">
        <v>1070.0246765000002</v>
      </c>
      <c r="CW26" s="19">
        <v>439</v>
      </c>
      <c r="CX26" s="19"/>
      <c r="CY26" s="19"/>
      <c r="CZ26" s="19">
        <v>268.5438495</v>
      </c>
      <c r="DA26" s="19">
        <v>268.5438495</v>
      </c>
      <c r="DB26" s="19">
        <v>110</v>
      </c>
      <c r="DC26" s="19"/>
      <c r="DD26" s="19"/>
      <c r="DE26" s="19">
        <v>712.0601891</v>
      </c>
      <c r="DF26" s="19">
        <v>712.0601891</v>
      </c>
      <c r="DG26" s="19">
        <v>292</v>
      </c>
      <c r="DH26" s="19"/>
      <c r="DI26" s="19"/>
      <c r="DJ26" s="19">
        <v>14.0341376</v>
      </c>
      <c r="DK26" s="19">
        <v>14.0341376</v>
      </c>
      <c r="DL26" s="19">
        <v>6</v>
      </c>
      <c r="DM26" s="19"/>
      <c r="DN26" s="19"/>
      <c r="DO26" s="19">
        <v>421.1964221</v>
      </c>
      <c r="DP26" s="19">
        <v>421.1964221</v>
      </c>
      <c r="DQ26" s="19">
        <v>173</v>
      </c>
      <c r="DR26" s="19"/>
      <c r="DS26" s="19"/>
      <c r="DT26" s="19">
        <v>1131.1420927</v>
      </c>
      <c r="DU26" s="19">
        <v>1131.1420927</v>
      </c>
      <c r="DV26" s="19">
        <v>464</v>
      </c>
      <c r="DW26" s="19"/>
      <c r="DX26" s="19"/>
      <c r="DY26" s="19">
        <v>434.8703084</v>
      </c>
      <c r="DZ26" s="19">
        <v>434.8703084</v>
      </c>
      <c r="EA26" s="19">
        <v>178</v>
      </c>
      <c r="EB26" s="19"/>
      <c r="EC26" s="19"/>
      <c r="ED26" s="19">
        <v>3075.9665673</v>
      </c>
      <c r="EE26" s="19">
        <v>3075.9665673</v>
      </c>
      <c r="EF26" s="19">
        <v>1262</v>
      </c>
      <c r="EG26" s="19"/>
      <c r="EH26" s="19"/>
      <c r="EI26" s="19">
        <v>1041.8310965</v>
      </c>
      <c r="EJ26" s="19">
        <v>1041.8310965</v>
      </c>
      <c r="EK26" s="19">
        <v>428</v>
      </c>
      <c r="EL26" s="19"/>
      <c r="EM26" s="19"/>
      <c r="EN26" s="19">
        <v>225.1413994</v>
      </c>
      <c r="EO26" s="19">
        <v>225.1413994</v>
      </c>
      <c r="EP26" s="19">
        <v>92</v>
      </c>
      <c r="EQ26" s="19"/>
      <c r="ER26" s="19"/>
      <c r="ES26" s="19">
        <v>593.7254686</v>
      </c>
      <c r="ET26" s="19">
        <v>593.7254686</v>
      </c>
      <c r="EU26" s="19">
        <v>244</v>
      </c>
      <c r="EV26" s="19"/>
      <c r="EW26" s="19"/>
      <c r="EX26" s="19">
        <v>3.2422617</v>
      </c>
      <c r="EY26" s="19">
        <v>3.2422617</v>
      </c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</row>
    <row r="27" spans="1:174" s="37" customFormat="1" ht="12.75">
      <c r="A27" s="36">
        <v>43191</v>
      </c>
      <c r="C27" s="19">
        <v>0</v>
      </c>
      <c r="D27" s="19">
        <v>1116.6693883</v>
      </c>
      <c r="E27" s="19">
        <v>1116.6693883</v>
      </c>
      <c r="F27" s="19">
        <v>458</v>
      </c>
      <c r="H27" s="19">
        <v>0</v>
      </c>
      <c r="I27" s="19">
        <v>3616.3591804000002</v>
      </c>
      <c r="J27" s="19">
        <v>3616.3591804000002</v>
      </c>
      <c r="K27" s="19">
        <v>1484</v>
      </c>
      <c r="L27" s="35"/>
      <c r="M27" s="19">
        <v>0</v>
      </c>
      <c r="N27" s="19">
        <v>206.8938879</v>
      </c>
      <c r="O27" s="19">
        <v>206.8938879</v>
      </c>
      <c r="P27" s="19">
        <v>85</v>
      </c>
      <c r="Q27" s="35"/>
      <c r="R27" s="19">
        <v>0</v>
      </c>
      <c r="S27" s="19">
        <v>802.9061690999999</v>
      </c>
      <c r="T27" s="19">
        <v>802.9061690999999</v>
      </c>
      <c r="U27" s="19">
        <v>330</v>
      </c>
      <c r="V27" s="35"/>
      <c r="W27" s="19">
        <v>0</v>
      </c>
      <c r="X27" s="19">
        <v>2080.7018671</v>
      </c>
      <c r="Y27" s="19">
        <v>2080.7018671</v>
      </c>
      <c r="Z27" s="19">
        <v>854</v>
      </c>
      <c r="AA27" s="35"/>
      <c r="AB27" s="19">
        <v>0</v>
      </c>
      <c r="AC27" s="19">
        <v>475.5160529000001</v>
      </c>
      <c r="AD27" s="19">
        <v>475.5160529000001</v>
      </c>
      <c r="AE27" s="19">
        <v>195</v>
      </c>
      <c r="AF27" s="35"/>
      <c r="AG27" s="19">
        <v>0</v>
      </c>
      <c r="AH27" s="19">
        <v>6191.968018199999</v>
      </c>
      <c r="AI27" s="19">
        <v>6191.968018199999</v>
      </c>
      <c r="AJ27" s="19">
        <v>2541</v>
      </c>
      <c r="AK27" s="35"/>
      <c r="AL27" s="19">
        <v>0</v>
      </c>
      <c r="AM27" s="19">
        <v>192.2175632</v>
      </c>
      <c r="AN27" s="19">
        <v>192.2175632</v>
      </c>
      <c r="AO27" s="19">
        <v>79</v>
      </c>
      <c r="AP27" s="35"/>
      <c r="AQ27" s="19">
        <v>0</v>
      </c>
      <c r="AR27" s="19">
        <v>249.62282470000002</v>
      </c>
      <c r="AS27" s="19">
        <v>249.62282470000002</v>
      </c>
      <c r="AT27" s="19">
        <v>102</v>
      </c>
      <c r="AU27" s="35"/>
      <c r="AV27" s="19">
        <v>0</v>
      </c>
      <c r="AW27" s="19">
        <v>8.5990419</v>
      </c>
      <c r="AX27" s="19">
        <v>8.5990419</v>
      </c>
      <c r="AY27" s="19">
        <v>3</v>
      </c>
      <c r="AZ27" s="35"/>
      <c r="BA27" s="19">
        <v>0</v>
      </c>
      <c r="BB27" s="19">
        <v>9.4448493</v>
      </c>
      <c r="BC27" s="19">
        <v>9.4448493</v>
      </c>
      <c r="BD27" s="19">
        <v>4</v>
      </c>
      <c r="BE27" s="35"/>
      <c r="BF27" s="19">
        <v>0</v>
      </c>
      <c r="BG27" s="19">
        <v>796.6252660000001</v>
      </c>
      <c r="BH27" s="19">
        <v>796.6252660000001</v>
      </c>
      <c r="BI27" s="19">
        <v>327</v>
      </c>
      <c r="BJ27" s="35"/>
      <c r="BK27" s="19">
        <v>0</v>
      </c>
      <c r="BL27" s="19">
        <v>64.1090683</v>
      </c>
      <c r="BM27" s="19">
        <v>64.1090683</v>
      </c>
      <c r="BN27" s="19">
        <v>26</v>
      </c>
      <c r="BO27" s="35"/>
      <c r="BP27" s="19">
        <v>0</v>
      </c>
      <c r="BQ27" s="19">
        <v>72.676784</v>
      </c>
      <c r="BR27" s="19">
        <v>72.676784</v>
      </c>
      <c r="BS27" s="19">
        <v>30</v>
      </c>
      <c r="BT27" s="35"/>
      <c r="BU27" s="19">
        <v>0</v>
      </c>
      <c r="BV27" s="19">
        <v>1580.4537793000002</v>
      </c>
      <c r="BW27" s="19">
        <v>1580.4537793000002</v>
      </c>
      <c r="BX27" s="19">
        <v>649</v>
      </c>
      <c r="BY27" s="35"/>
      <c r="BZ27" s="19">
        <v>0</v>
      </c>
      <c r="CA27" s="19">
        <v>986.2740808000001</v>
      </c>
      <c r="CB27" s="19">
        <v>986.2740808000001</v>
      </c>
      <c r="CC27" s="19">
        <v>405</v>
      </c>
      <c r="CD27" s="35"/>
      <c r="CE27" s="19">
        <v>0</v>
      </c>
      <c r="CF27" s="19">
        <v>31.169569000000003</v>
      </c>
      <c r="CG27" s="19">
        <v>31.169569000000003</v>
      </c>
      <c r="CH27" s="19">
        <v>13</v>
      </c>
      <c r="CI27" s="35"/>
      <c r="CJ27" s="19">
        <v>0</v>
      </c>
      <c r="CK27" s="19">
        <v>135.015922</v>
      </c>
      <c r="CL27" s="19">
        <v>135.015922</v>
      </c>
      <c r="CM27" s="19">
        <v>55</v>
      </c>
      <c r="CN27" s="35"/>
      <c r="CO27" s="19">
        <v>0</v>
      </c>
      <c r="CP27" s="19">
        <v>178.76296029999997</v>
      </c>
      <c r="CQ27" s="19">
        <v>178.76296029999997</v>
      </c>
      <c r="CR27" s="19">
        <v>73</v>
      </c>
      <c r="CS27" s="35"/>
      <c r="CT27" s="19">
        <v>0</v>
      </c>
      <c r="CU27" s="19">
        <v>1070.0246765000002</v>
      </c>
      <c r="CV27" s="19">
        <v>1070.0246765000002</v>
      </c>
      <c r="CW27" s="19">
        <v>439</v>
      </c>
      <c r="CX27" s="35"/>
      <c r="CY27" s="19">
        <v>0</v>
      </c>
      <c r="CZ27" s="19">
        <v>268.5438495</v>
      </c>
      <c r="DA27" s="19">
        <v>268.5438495</v>
      </c>
      <c r="DB27" s="19">
        <v>110</v>
      </c>
      <c r="DC27" s="35"/>
      <c r="DD27" s="19">
        <v>0</v>
      </c>
      <c r="DE27" s="19">
        <v>712.0601891</v>
      </c>
      <c r="DF27" s="19">
        <v>712.0601891</v>
      </c>
      <c r="DG27" s="19">
        <v>292</v>
      </c>
      <c r="DH27" s="35"/>
      <c r="DI27" s="19">
        <v>0</v>
      </c>
      <c r="DJ27" s="19">
        <v>14.0341376</v>
      </c>
      <c r="DK27" s="19">
        <v>14.0341376</v>
      </c>
      <c r="DL27" s="19">
        <v>6</v>
      </c>
      <c r="DM27" s="35"/>
      <c r="DN27" s="19">
        <v>0</v>
      </c>
      <c r="DO27" s="19">
        <v>421.1964221</v>
      </c>
      <c r="DP27" s="19">
        <v>421.1964221</v>
      </c>
      <c r="DQ27" s="19">
        <v>173</v>
      </c>
      <c r="DR27" s="35"/>
      <c r="DS27" s="19">
        <v>0</v>
      </c>
      <c r="DT27" s="19">
        <v>1131.1420927</v>
      </c>
      <c r="DU27" s="19">
        <v>1131.1420927</v>
      </c>
      <c r="DV27" s="19">
        <v>464</v>
      </c>
      <c r="DW27" s="35"/>
      <c r="DX27" s="19">
        <v>0</v>
      </c>
      <c r="DY27" s="19">
        <v>434.8703084</v>
      </c>
      <c r="DZ27" s="19">
        <v>434.8703084</v>
      </c>
      <c r="EA27" s="19">
        <v>178</v>
      </c>
      <c r="EB27" s="35"/>
      <c r="EC27" s="19">
        <v>0</v>
      </c>
      <c r="ED27" s="19">
        <v>3075.9665673</v>
      </c>
      <c r="EE27" s="19">
        <v>3075.9665673</v>
      </c>
      <c r="EF27" s="19">
        <v>1262</v>
      </c>
      <c r="EG27" s="35"/>
      <c r="EH27" s="19">
        <v>0</v>
      </c>
      <c r="EI27" s="19">
        <v>1041.8310965</v>
      </c>
      <c r="EJ27" s="19">
        <v>1041.8310965</v>
      </c>
      <c r="EK27" s="19">
        <v>428</v>
      </c>
      <c r="EL27" s="35"/>
      <c r="EM27" s="19">
        <v>0</v>
      </c>
      <c r="EN27" s="19">
        <v>225.1413994</v>
      </c>
      <c r="EO27" s="19">
        <v>225.1413994</v>
      </c>
      <c r="EP27" s="19">
        <v>92</v>
      </c>
      <c r="EQ27" s="35"/>
      <c r="ER27" s="19">
        <v>0</v>
      </c>
      <c r="ES27" s="19">
        <v>593.7254686</v>
      </c>
      <c r="ET27" s="19">
        <v>593.7254686</v>
      </c>
      <c r="EU27" s="19">
        <v>244</v>
      </c>
      <c r="EV27" s="35"/>
      <c r="EW27" s="19">
        <v>0</v>
      </c>
      <c r="EX27" s="19">
        <v>3.2422617</v>
      </c>
      <c r="EY27" s="19">
        <v>3.2422617</v>
      </c>
      <c r="EZ27" s="19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</row>
    <row r="28" spans="1:174" s="37" customFormat="1" ht="12.75">
      <c r="A28" s="36">
        <v>43374</v>
      </c>
      <c r="C28" s="19"/>
      <c r="D28" s="19">
        <v>1116.6693883</v>
      </c>
      <c r="E28" s="19">
        <v>1116.6693883</v>
      </c>
      <c r="F28" s="19">
        <v>458</v>
      </c>
      <c r="H28" s="19"/>
      <c r="I28" s="19">
        <v>3616.3591804000002</v>
      </c>
      <c r="J28" s="19">
        <v>3616.3591804000002</v>
      </c>
      <c r="K28" s="19">
        <v>1484</v>
      </c>
      <c r="L28" s="35"/>
      <c r="M28" s="19"/>
      <c r="N28" s="19">
        <v>206.8938879</v>
      </c>
      <c r="O28" s="19">
        <v>206.8938879</v>
      </c>
      <c r="P28" s="19">
        <v>85</v>
      </c>
      <c r="Q28" s="35"/>
      <c r="R28" s="19"/>
      <c r="S28" s="19">
        <v>802.9061690999999</v>
      </c>
      <c r="T28" s="19">
        <v>802.9061690999999</v>
      </c>
      <c r="U28" s="19">
        <v>330</v>
      </c>
      <c r="V28" s="35"/>
      <c r="W28" s="19"/>
      <c r="X28" s="19">
        <v>2080.7018671</v>
      </c>
      <c r="Y28" s="19">
        <v>2080.7018671</v>
      </c>
      <c r="Z28" s="19">
        <v>854</v>
      </c>
      <c r="AA28" s="35"/>
      <c r="AB28" s="19"/>
      <c r="AC28" s="19">
        <v>475.5160529000001</v>
      </c>
      <c r="AD28" s="19">
        <v>475.5160529000001</v>
      </c>
      <c r="AE28" s="19">
        <v>195</v>
      </c>
      <c r="AF28" s="35"/>
      <c r="AG28" s="19"/>
      <c r="AH28" s="19">
        <v>6191.968018199999</v>
      </c>
      <c r="AI28" s="19">
        <v>6191.968018199999</v>
      </c>
      <c r="AJ28" s="19">
        <v>2541</v>
      </c>
      <c r="AK28" s="35"/>
      <c r="AL28" s="19"/>
      <c r="AM28" s="19">
        <v>192.2175632</v>
      </c>
      <c r="AN28" s="19">
        <v>192.2175632</v>
      </c>
      <c r="AO28" s="19">
        <v>79</v>
      </c>
      <c r="AP28" s="35"/>
      <c r="AQ28" s="19"/>
      <c r="AR28" s="19">
        <v>249.62282470000002</v>
      </c>
      <c r="AS28" s="19">
        <v>249.62282470000002</v>
      </c>
      <c r="AT28" s="19">
        <v>102</v>
      </c>
      <c r="AU28" s="35"/>
      <c r="AV28" s="19"/>
      <c r="AW28" s="19">
        <v>8.5990419</v>
      </c>
      <c r="AX28" s="19">
        <v>8.5990419</v>
      </c>
      <c r="AY28" s="19">
        <v>3</v>
      </c>
      <c r="AZ28" s="35"/>
      <c r="BA28" s="19"/>
      <c r="BB28" s="19">
        <v>9.4448493</v>
      </c>
      <c r="BC28" s="19">
        <v>9.4448493</v>
      </c>
      <c r="BD28" s="19">
        <v>4</v>
      </c>
      <c r="BE28" s="35"/>
      <c r="BF28" s="19"/>
      <c r="BG28" s="19">
        <v>796.6252660000001</v>
      </c>
      <c r="BH28" s="19">
        <v>796.6252660000001</v>
      </c>
      <c r="BI28" s="19">
        <v>327</v>
      </c>
      <c r="BJ28" s="35"/>
      <c r="BK28" s="19"/>
      <c r="BL28" s="19">
        <v>64.1090683</v>
      </c>
      <c r="BM28" s="19">
        <v>64.1090683</v>
      </c>
      <c r="BN28" s="19">
        <v>26</v>
      </c>
      <c r="BO28" s="35"/>
      <c r="BP28" s="19"/>
      <c r="BQ28" s="19">
        <v>72.676784</v>
      </c>
      <c r="BR28" s="19">
        <v>72.676784</v>
      </c>
      <c r="BS28" s="19">
        <v>30</v>
      </c>
      <c r="BT28" s="35"/>
      <c r="BU28" s="19"/>
      <c r="BV28" s="19">
        <v>1580.4537793000002</v>
      </c>
      <c r="BW28" s="19">
        <v>1580.4537793000002</v>
      </c>
      <c r="BX28" s="19">
        <v>649</v>
      </c>
      <c r="BY28" s="35"/>
      <c r="BZ28" s="19"/>
      <c r="CA28" s="19">
        <v>986.2740808000001</v>
      </c>
      <c r="CB28" s="19">
        <v>986.2740808000001</v>
      </c>
      <c r="CC28" s="19">
        <v>405</v>
      </c>
      <c r="CD28" s="35"/>
      <c r="CE28" s="19"/>
      <c r="CF28" s="19">
        <v>31.169569000000003</v>
      </c>
      <c r="CG28" s="19">
        <v>31.169569000000003</v>
      </c>
      <c r="CH28" s="19">
        <v>13</v>
      </c>
      <c r="CI28" s="35"/>
      <c r="CJ28" s="19"/>
      <c r="CK28" s="19">
        <v>135.015922</v>
      </c>
      <c r="CL28" s="19">
        <v>135.015922</v>
      </c>
      <c r="CM28" s="19">
        <v>55</v>
      </c>
      <c r="CN28" s="35"/>
      <c r="CO28" s="19"/>
      <c r="CP28" s="19">
        <v>178.76296029999997</v>
      </c>
      <c r="CQ28" s="19">
        <v>178.76296029999997</v>
      </c>
      <c r="CR28" s="19">
        <v>73</v>
      </c>
      <c r="CS28" s="35"/>
      <c r="CT28" s="19"/>
      <c r="CU28" s="19">
        <v>1070.0246765000002</v>
      </c>
      <c r="CV28" s="19">
        <v>1070.0246765000002</v>
      </c>
      <c r="CW28" s="19">
        <v>439</v>
      </c>
      <c r="CX28" s="35"/>
      <c r="CY28" s="19"/>
      <c r="CZ28" s="19">
        <v>268.5438495</v>
      </c>
      <c r="DA28" s="19">
        <v>268.5438495</v>
      </c>
      <c r="DB28" s="19">
        <v>110</v>
      </c>
      <c r="DC28" s="35"/>
      <c r="DD28" s="19"/>
      <c r="DE28" s="19">
        <v>712.0601891</v>
      </c>
      <c r="DF28" s="19">
        <v>712.0601891</v>
      </c>
      <c r="DG28" s="19">
        <v>292</v>
      </c>
      <c r="DH28" s="35"/>
      <c r="DI28" s="19"/>
      <c r="DJ28" s="19">
        <v>14.0341376</v>
      </c>
      <c r="DK28" s="19">
        <v>14.0341376</v>
      </c>
      <c r="DL28" s="19">
        <v>6</v>
      </c>
      <c r="DM28" s="35"/>
      <c r="DN28" s="19"/>
      <c r="DO28" s="19">
        <v>421.1964221</v>
      </c>
      <c r="DP28" s="19">
        <v>421.1964221</v>
      </c>
      <c r="DQ28" s="19">
        <v>173</v>
      </c>
      <c r="DR28" s="35"/>
      <c r="DS28" s="19"/>
      <c r="DT28" s="19">
        <v>1131.1420927</v>
      </c>
      <c r="DU28" s="19">
        <v>1131.1420927</v>
      </c>
      <c r="DV28" s="19">
        <v>464</v>
      </c>
      <c r="DW28" s="35"/>
      <c r="DX28" s="19"/>
      <c r="DY28" s="19">
        <v>434.8703084</v>
      </c>
      <c r="DZ28" s="19">
        <v>434.8703084</v>
      </c>
      <c r="EA28" s="19">
        <v>178</v>
      </c>
      <c r="EB28" s="35"/>
      <c r="EC28" s="19"/>
      <c r="ED28" s="19">
        <v>3075.9665673</v>
      </c>
      <c r="EE28" s="19">
        <v>3075.9665673</v>
      </c>
      <c r="EF28" s="19">
        <v>1262</v>
      </c>
      <c r="EG28" s="35"/>
      <c r="EH28" s="19"/>
      <c r="EI28" s="19">
        <v>1041.8310965</v>
      </c>
      <c r="EJ28" s="19">
        <v>1041.8310965</v>
      </c>
      <c r="EK28" s="19">
        <v>428</v>
      </c>
      <c r="EL28" s="35"/>
      <c r="EM28" s="19"/>
      <c r="EN28" s="19">
        <v>225.1413994</v>
      </c>
      <c r="EO28" s="19">
        <v>225.1413994</v>
      </c>
      <c r="EP28" s="19">
        <v>92</v>
      </c>
      <c r="EQ28" s="35"/>
      <c r="ER28" s="19"/>
      <c r="ES28" s="19">
        <v>593.7254686</v>
      </c>
      <c r="ET28" s="19">
        <v>593.7254686</v>
      </c>
      <c r="EU28" s="19">
        <v>244</v>
      </c>
      <c r="EV28" s="35"/>
      <c r="EW28" s="19"/>
      <c r="EX28" s="19">
        <v>3.2422617</v>
      </c>
      <c r="EY28" s="19">
        <v>3.2422617</v>
      </c>
      <c r="EZ28" s="19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</row>
    <row r="29" spans="1:174" s="37" customFormat="1" ht="12.75">
      <c r="A29" s="36">
        <v>43556</v>
      </c>
      <c r="C29" s="19">
        <v>0</v>
      </c>
      <c r="D29" s="19">
        <v>1116.6693883</v>
      </c>
      <c r="E29" s="19">
        <v>1116.6693883</v>
      </c>
      <c r="F29" s="19">
        <v>458</v>
      </c>
      <c r="H29" s="19">
        <v>0</v>
      </c>
      <c r="I29" s="19">
        <v>3616.3591804000002</v>
      </c>
      <c r="J29" s="19">
        <v>3616.3591804000002</v>
      </c>
      <c r="K29" s="19">
        <v>1484</v>
      </c>
      <c r="L29" s="35"/>
      <c r="M29" s="19">
        <v>0</v>
      </c>
      <c r="N29" s="19">
        <v>206.8938879</v>
      </c>
      <c r="O29" s="19">
        <v>206.8938879</v>
      </c>
      <c r="P29" s="19">
        <v>85</v>
      </c>
      <c r="Q29" s="35"/>
      <c r="R29" s="19">
        <v>0</v>
      </c>
      <c r="S29" s="19">
        <v>802.9061690999999</v>
      </c>
      <c r="T29" s="19">
        <v>802.9061690999999</v>
      </c>
      <c r="U29" s="19">
        <v>330</v>
      </c>
      <c r="V29" s="35"/>
      <c r="W29" s="19">
        <v>0</v>
      </c>
      <c r="X29" s="19">
        <v>2080.7018671</v>
      </c>
      <c r="Y29" s="19">
        <v>2080.7018671</v>
      </c>
      <c r="Z29" s="19">
        <v>854</v>
      </c>
      <c r="AA29" s="35"/>
      <c r="AB29" s="19">
        <v>0</v>
      </c>
      <c r="AC29" s="19">
        <v>475.5160529000001</v>
      </c>
      <c r="AD29" s="19">
        <v>475.5160529000001</v>
      </c>
      <c r="AE29" s="19">
        <v>195</v>
      </c>
      <c r="AF29" s="35"/>
      <c r="AG29" s="19">
        <v>0</v>
      </c>
      <c r="AH29" s="19">
        <v>6191.968018199999</v>
      </c>
      <c r="AI29" s="19">
        <v>6191.968018199999</v>
      </c>
      <c r="AJ29" s="19">
        <v>2541</v>
      </c>
      <c r="AK29" s="35"/>
      <c r="AL29" s="19">
        <v>0</v>
      </c>
      <c r="AM29" s="19">
        <v>192.2175632</v>
      </c>
      <c r="AN29" s="19">
        <v>192.2175632</v>
      </c>
      <c r="AO29" s="19">
        <v>79</v>
      </c>
      <c r="AP29" s="35"/>
      <c r="AQ29" s="19">
        <v>0</v>
      </c>
      <c r="AR29" s="19">
        <v>249.62282470000002</v>
      </c>
      <c r="AS29" s="19">
        <v>249.62282470000002</v>
      </c>
      <c r="AT29" s="19">
        <v>102</v>
      </c>
      <c r="AU29" s="35"/>
      <c r="AV29" s="19">
        <v>0</v>
      </c>
      <c r="AW29" s="19">
        <v>8.5990419</v>
      </c>
      <c r="AX29" s="19">
        <v>8.5990419</v>
      </c>
      <c r="AY29" s="19">
        <v>3</v>
      </c>
      <c r="AZ29" s="35"/>
      <c r="BA29" s="19">
        <v>0</v>
      </c>
      <c r="BB29" s="19">
        <v>9.4448493</v>
      </c>
      <c r="BC29" s="19">
        <v>9.4448493</v>
      </c>
      <c r="BD29" s="19">
        <v>4</v>
      </c>
      <c r="BE29" s="35"/>
      <c r="BF29" s="19">
        <v>0</v>
      </c>
      <c r="BG29" s="19">
        <v>796.6252660000001</v>
      </c>
      <c r="BH29" s="19">
        <v>796.6252660000001</v>
      </c>
      <c r="BI29" s="19">
        <v>327</v>
      </c>
      <c r="BJ29" s="35"/>
      <c r="BK29" s="19">
        <v>0</v>
      </c>
      <c r="BL29" s="19">
        <v>64.1090683</v>
      </c>
      <c r="BM29" s="19">
        <v>64.1090683</v>
      </c>
      <c r="BN29" s="19">
        <v>26</v>
      </c>
      <c r="BO29" s="35"/>
      <c r="BP29" s="19">
        <v>0</v>
      </c>
      <c r="BQ29" s="19">
        <v>72.676784</v>
      </c>
      <c r="BR29" s="19">
        <v>72.676784</v>
      </c>
      <c r="BS29" s="19">
        <v>30</v>
      </c>
      <c r="BT29" s="35"/>
      <c r="BU29" s="19">
        <v>0</v>
      </c>
      <c r="BV29" s="19">
        <v>1580.4537793000002</v>
      </c>
      <c r="BW29" s="19">
        <v>1580.4537793000002</v>
      </c>
      <c r="BX29" s="19">
        <v>649</v>
      </c>
      <c r="BY29" s="35"/>
      <c r="BZ29" s="19">
        <v>0</v>
      </c>
      <c r="CA29" s="19">
        <v>986.2740808000001</v>
      </c>
      <c r="CB29" s="19">
        <v>986.2740808000001</v>
      </c>
      <c r="CC29" s="19">
        <v>405</v>
      </c>
      <c r="CD29" s="35"/>
      <c r="CE29" s="19">
        <v>0</v>
      </c>
      <c r="CF29" s="19">
        <v>31.169569000000003</v>
      </c>
      <c r="CG29" s="19">
        <v>31.169569000000003</v>
      </c>
      <c r="CH29" s="19">
        <v>13</v>
      </c>
      <c r="CI29" s="35"/>
      <c r="CJ29" s="19">
        <v>0</v>
      </c>
      <c r="CK29" s="19">
        <v>135.015922</v>
      </c>
      <c r="CL29" s="19">
        <v>135.015922</v>
      </c>
      <c r="CM29" s="19">
        <v>55</v>
      </c>
      <c r="CN29" s="35"/>
      <c r="CO29" s="19">
        <v>0</v>
      </c>
      <c r="CP29" s="19">
        <v>178.76296029999997</v>
      </c>
      <c r="CQ29" s="19">
        <v>178.76296029999997</v>
      </c>
      <c r="CR29" s="19">
        <v>73</v>
      </c>
      <c r="CS29" s="35"/>
      <c r="CT29" s="19">
        <v>0</v>
      </c>
      <c r="CU29" s="19">
        <v>1070.0246765000002</v>
      </c>
      <c r="CV29" s="19">
        <v>1070.0246765000002</v>
      </c>
      <c r="CW29" s="19">
        <v>439</v>
      </c>
      <c r="CX29" s="35"/>
      <c r="CY29" s="19">
        <v>0</v>
      </c>
      <c r="CZ29" s="19">
        <v>268.5438495</v>
      </c>
      <c r="DA29" s="19">
        <v>268.5438495</v>
      </c>
      <c r="DB29" s="19">
        <v>110</v>
      </c>
      <c r="DC29" s="35"/>
      <c r="DD29" s="19">
        <v>0</v>
      </c>
      <c r="DE29" s="19">
        <v>712.0601891</v>
      </c>
      <c r="DF29" s="19">
        <v>712.0601891</v>
      </c>
      <c r="DG29" s="19">
        <v>292</v>
      </c>
      <c r="DH29" s="35"/>
      <c r="DI29" s="19">
        <v>0</v>
      </c>
      <c r="DJ29" s="19">
        <v>14.0341376</v>
      </c>
      <c r="DK29" s="19">
        <v>14.0341376</v>
      </c>
      <c r="DL29" s="19">
        <v>6</v>
      </c>
      <c r="DM29" s="35"/>
      <c r="DN29" s="19">
        <v>0</v>
      </c>
      <c r="DO29" s="19">
        <v>421.1964221</v>
      </c>
      <c r="DP29" s="19">
        <v>421.1964221</v>
      </c>
      <c r="DQ29" s="19">
        <v>173</v>
      </c>
      <c r="DR29" s="35"/>
      <c r="DS29" s="19">
        <v>0</v>
      </c>
      <c r="DT29" s="19">
        <v>1131.1420927</v>
      </c>
      <c r="DU29" s="19">
        <v>1131.1420927</v>
      </c>
      <c r="DV29" s="19">
        <v>464</v>
      </c>
      <c r="DW29" s="35"/>
      <c r="DX29" s="19">
        <v>0</v>
      </c>
      <c r="DY29" s="19">
        <v>434.8703084</v>
      </c>
      <c r="DZ29" s="19">
        <v>434.8703084</v>
      </c>
      <c r="EA29" s="19">
        <v>178</v>
      </c>
      <c r="EB29" s="35"/>
      <c r="EC29" s="19">
        <v>0</v>
      </c>
      <c r="ED29" s="19">
        <v>3075.9665673</v>
      </c>
      <c r="EE29" s="19">
        <v>3075.9665673</v>
      </c>
      <c r="EF29" s="19">
        <v>1262</v>
      </c>
      <c r="EG29" s="35"/>
      <c r="EH29" s="19">
        <v>0</v>
      </c>
      <c r="EI29" s="19">
        <v>1041.8310965</v>
      </c>
      <c r="EJ29" s="19">
        <v>1041.8310965</v>
      </c>
      <c r="EK29" s="19">
        <v>428</v>
      </c>
      <c r="EL29" s="35"/>
      <c r="EM29" s="19">
        <v>0</v>
      </c>
      <c r="EN29" s="19">
        <v>225.1413994</v>
      </c>
      <c r="EO29" s="19">
        <v>225.1413994</v>
      </c>
      <c r="EP29" s="19">
        <v>92</v>
      </c>
      <c r="EQ29" s="35"/>
      <c r="ER29" s="19">
        <v>0</v>
      </c>
      <c r="ES29" s="19">
        <v>593.7254686</v>
      </c>
      <c r="ET29" s="19">
        <v>593.7254686</v>
      </c>
      <c r="EU29" s="19">
        <v>244</v>
      </c>
      <c r="EV29" s="35"/>
      <c r="EW29" s="19">
        <v>0</v>
      </c>
      <c r="EX29" s="19">
        <v>3.2422617</v>
      </c>
      <c r="EY29" s="19">
        <v>3.2422617</v>
      </c>
      <c r="EZ29" s="19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</row>
    <row r="30" spans="1:174" s="37" customFormat="1" ht="12.75">
      <c r="A30" s="36">
        <v>43739</v>
      </c>
      <c r="C30" s="19"/>
      <c r="D30" s="19">
        <v>1116.6693883</v>
      </c>
      <c r="E30" s="19">
        <v>1116.6693883</v>
      </c>
      <c r="F30" s="19">
        <v>458</v>
      </c>
      <c r="H30" s="19"/>
      <c r="I30" s="19">
        <v>3616.3591804000002</v>
      </c>
      <c r="J30" s="19">
        <v>3616.3591804000002</v>
      </c>
      <c r="K30" s="19">
        <v>1484</v>
      </c>
      <c r="L30" s="35"/>
      <c r="M30" s="19"/>
      <c r="N30" s="19">
        <v>206.8938879</v>
      </c>
      <c r="O30" s="19">
        <v>206.8938879</v>
      </c>
      <c r="P30" s="19">
        <v>85</v>
      </c>
      <c r="Q30" s="35"/>
      <c r="R30" s="19"/>
      <c r="S30" s="19">
        <v>802.9061690999999</v>
      </c>
      <c r="T30" s="19">
        <v>802.9061690999999</v>
      </c>
      <c r="U30" s="19">
        <v>330</v>
      </c>
      <c r="V30" s="35"/>
      <c r="W30" s="19"/>
      <c r="X30" s="19">
        <v>2080.7018671</v>
      </c>
      <c r="Y30" s="19">
        <v>2080.7018671</v>
      </c>
      <c r="Z30" s="19">
        <v>854</v>
      </c>
      <c r="AA30" s="35"/>
      <c r="AB30" s="19"/>
      <c r="AC30" s="19">
        <v>475.5160529000001</v>
      </c>
      <c r="AD30" s="19">
        <v>475.5160529000001</v>
      </c>
      <c r="AE30" s="19">
        <v>195</v>
      </c>
      <c r="AF30" s="35"/>
      <c r="AG30" s="19"/>
      <c r="AH30" s="19">
        <v>6191.968018199999</v>
      </c>
      <c r="AI30" s="19">
        <v>6191.968018199999</v>
      </c>
      <c r="AJ30" s="19">
        <v>2541</v>
      </c>
      <c r="AK30" s="35"/>
      <c r="AL30" s="19"/>
      <c r="AM30" s="19">
        <v>192.2175632</v>
      </c>
      <c r="AN30" s="19">
        <v>192.2175632</v>
      </c>
      <c r="AO30" s="19">
        <v>79</v>
      </c>
      <c r="AP30" s="35"/>
      <c r="AQ30" s="19"/>
      <c r="AR30" s="19">
        <v>249.62282470000002</v>
      </c>
      <c r="AS30" s="19">
        <v>249.62282470000002</v>
      </c>
      <c r="AT30" s="19">
        <v>102</v>
      </c>
      <c r="AU30" s="35"/>
      <c r="AV30" s="19"/>
      <c r="AW30" s="19">
        <v>8.5990419</v>
      </c>
      <c r="AX30" s="19">
        <v>8.5990419</v>
      </c>
      <c r="AY30" s="19">
        <v>3</v>
      </c>
      <c r="AZ30" s="35"/>
      <c r="BA30" s="19"/>
      <c r="BB30" s="19">
        <v>9.4448493</v>
      </c>
      <c r="BC30" s="19">
        <v>9.4448493</v>
      </c>
      <c r="BD30" s="19">
        <v>4</v>
      </c>
      <c r="BE30" s="35"/>
      <c r="BF30" s="19"/>
      <c r="BG30" s="19">
        <v>796.6252660000001</v>
      </c>
      <c r="BH30" s="19">
        <v>796.6252660000001</v>
      </c>
      <c r="BI30" s="19">
        <v>327</v>
      </c>
      <c r="BJ30" s="35"/>
      <c r="BK30" s="19"/>
      <c r="BL30" s="19">
        <v>64.1090683</v>
      </c>
      <c r="BM30" s="19">
        <v>64.1090683</v>
      </c>
      <c r="BN30" s="19">
        <v>26</v>
      </c>
      <c r="BO30" s="35"/>
      <c r="BP30" s="19"/>
      <c r="BQ30" s="19">
        <v>72.676784</v>
      </c>
      <c r="BR30" s="19">
        <v>72.676784</v>
      </c>
      <c r="BS30" s="19">
        <v>30</v>
      </c>
      <c r="BT30" s="35"/>
      <c r="BU30" s="19"/>
      <c r="BV30" s="19">
        <v>1580.4537793000002</v>
      </c>
      <c r="BW30" s="19">
        <v>1580.4537793000002</v>
      </c>
      <c r="BX30" s="19">
        <v>649</v>
      </c>
      <c r="BY30" s="35"/>
      <c r="BZ30" s="19"/>
      <c r="CA30" s="19">
        <v>986.2740808000001</v>
      </c>
      <c r="CB30" s="19">
        <v>986.2740808000001</v>
      </c>
      <c r="CC30" s="19">
        <v>405</v>
      </c>
      <c r="CD30" s="35"/>
      <c r="CE30" s="19"/>
      <c r="CF30" s="19">
        <v>31.169569000000003</v>
      </c>
      <c r="CG30" s="19">
        <v>31.169569000000003</v>
      </c>
      <c r="CH30" s="19">
        <v>13</v>
      </c>
      <c r="CI30" s="35"/>
      <c r="CJ30" s="19"/>
      <c r="CK30" s="19">
        <v>135.015922</v>
      </c>
      <c r="CL30" s="19">
        <v>135.015922</v>
      </c>
      <c r="CM30" s="19">
        <v>55</v>
      </c>
      <c r="CN30" s="35"/>
      <c r="CO30" s="19"/>
      <c r="CP30" s="19">
        <v>178.76296029999997</v>
      </c>
      <c r="CQ30" s="19">
        <v>178.76296029999997</v>
      </c>
      <c r="CR30" s="19">
        <v>73</v>
      </c>
      <c r="CS30" s="35"/>
      <c r="CT30" s="19"/>
      <c r="CU30" s="19">
        <v>1070.0246765000002</v>
      </c>
      <c r="CV30" s="19">
        <v>1070.0246765000002</v>
      </c>
      <c r="CW30" s="19">
        <v>439</v>
      </c>
      <c r="CX30" s="35"/>
      <c r="CY30" s="19"/>
      <c r="CZ30" s="19">
        <v>268.5438495</v>
      </c>
      <c r="DA30" s="19">
        <v>268.5438495</v>
      </c>
      <c r="DB30" s="19">
        <v>110</v>
      </c>
      <c r="DC30" s="35"/>
      <c r="DD30" s="19"/>
      <c r="DE30" s="19">
        <v>712.0601891</v>
      </c>
      <c r="DF30" s="19">
        <v>712.0601891</v>
      </c>
      <c r="DG30" s="19">
        <v>292</v>
      </c>
      <c r="DH30" s="35"/>
      <c r="DI30" s="19"/>
      <c r="DJ30" s="19">
        <v>14.0341376</v>
      </c>
      <c r="DK30" s="19">
        <v>14.0341376</v>
      </c>
      <c r="DL30" s="19">
        <v>6</v>
      </c>
      <c r="DM30" s="35"/>
      <c r="DN30" s="19"/>
      <c r="DO30" s="19">
        <v>421.1964221</v>
      </c>
      <c r="DP30" s="19">
        <v>421.1964221</v>
      </c>
      <c r="DQ30" s="19">
        <v>173</v>
      </c>
      <c r="DR30" s="35"/>
      <c r="DS30" s="19"/>
      <c r="DT30" s="19">
        <v>1131.1420927</v>
      </c>
      <c r="DU30" s="19">
        <v>1131.1420927</v>
      </c>
      <c r="DV30" s="19">
        <v>464</v>
      </c>
      <c r="DW30" s="35"/>
      <c r="DX30" s="19"/>
      <c r="DY30" s="19">
        <v>434.8703084</v>
      </c>
      <c r="DZ30" s="19">
        <v>434.8703084</v>
      </c>
      <c r="EA30" s="19">
        <v>178</v>
      </c>
      <c r="EB30" s="35"/>
      <c r="EC30" s="19"/>
      <c r="ED30" s="19">
        <v>3075.9665673</v>
      </c>
      <c r="EE30" s="19">
        <v>3075.9665673</v>
      </c>
      <c r="EF30" s="19">
        <v>1262</v>
      </c>
      <c r="EG30" s="35"/>
      <c r="EH30" s="19"/>
      <c r="EI30" s="19">
        <v>1041.8310965</v>
      </c>
      <c r="EJ30" s="19">
        <v>1041.8310965</v>
      </c>
      <c r="EK30" s="19">
        <v>428</v>
      </c>
      <c r="EL30" s="35"/>
      <c r="EM30" s="19"/>
      <c r="EN30" s="19">
        <v>225.1413994</v>
      </c>
      <c r="EO30" s="19">
        <v>225.1413994</v>
      </c>
      <c r="EP30" s="19">
        <v>92</v>
      </c>
      <c r="EQ30" s="35"/>
      <c r="ER30" s="19"/>
      <c r="ES30" s="19">
        <v>593.7254686</v>
      </c>
      <c r="ET30" s="19">
        <v>593.7254686</v>
      </c>
      <c r="EU30" s="19">
        <v>244</v>
      </c>
      <c r="EV30" s="35"/>
      <c r="EW30" s="19"/>
      <c r="EX30" s="19">
        <v>3.2422617</v>
      </c>
      <c r="EY30" s="19">
        <v>3.2422617</v>
      </c>
      <c r="EZ30" s="19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</row>
    <row r="31" spans="1:174" s="37" customFormat="1" ht="12.75">
      <c r="A31" s="36">
        <v>43922</v>
      </c>
      <c r="C31" s="19">
        <v>47017.733499999995</v>
      </c>
      <c r="D31" s="19">
        <v>1116.6693883</v>
      </c>
      <c r="E31" s="19">
        <v>48134.40288829999</v>
      </c>
      <c r="F31" s="19">
        <v>465</v>
      </c>
      <c r="H31" s="19">
        <v>152267.99800000002</v>
      </c>
      <c r="I31" s="19">
        <v>3616.3591804000002</v>
      </c>
      <c r="J31" s="19">
        <v>155884.35718040002</v>
      </c>
      <c r="K31" s="19">
        <v>1487</v>
      </c>
      <c r="L31" s="35"/>
      <c r="M31" s="19">
        <v>8711.335500000001</v>
      </c>
      <c r="N31" s="19">
        <v>206.8938879</v>
      </c>
      <c r="O31" s="19">
        <v>8918.2293879</v>
      </c>
      <c r="P31" s="19">
        <v>83</v>
      </c>
      <c r="Q31" s="35"/>
      <c r="R31" s="19">
        <v>33806.6295</v>
      </c>
      <c r="S31" s="19">
        <v>802.9061690999999</v>
      </c>
      <c r="T31" s="19">
        <v>34609.535669100005</v>
      </c>
      <c r="U31" s="19">
        <v>318</v>
      </c>
      <c r="V31" s="35"/>
      <c r="W31" s="19">
        <v>87608.6395</v>
      </c>
      <c r="X31" s="19">
        <v>2080.7018671</v>
      </c>
      <c r="Y31" s="19">
        <v>89689.3413671</v>
      </c>
      <c r="Z31" s="19">
        <v>852</v>
      </c>
      <c r="AA31" s="35"/>
      <c r="AB31" s="19">
        <v>20021.760500000004</v>
      </c>
      <c r="AC31" s="19">
        <v>475.5160529000001</v>
      </c>
      <c r="AD31" s="19">
        <v>20497.276552900003</v>
      </c>
      <c r="AE31" s="19">
        <v>199</v>
      </c>
      <c r="AF31" s="35"/>
      <c r="AG31" s="19">
        <v>260714.859</v>
      </c>
      <c r="AH31" s="19">
        <v>6191.968018199999</v>
      </c>
      <c r="AI31" s="19">
        <v>266906.8270182</v>
      </c>
      <c r="AJ31" s="19">
        <v>2544</v>
      </c>
      <c r="AK31" s="35"/>
      <c r="AL31" s="19">
        <v>8093.384</v>
      </c>
      <c r="AM31" s="19">
        <v>192.2175632</v>
      </c>
      <c r="AN31" s="19">
        <v>8285.6015632</v>
      </c>
      <c r="AO31" s="19">
        <v>76</v>
      </c>
      <c r="AP31" s="35"/>
      <c r="AQ31" s="19">
        <v>10510.451500000001</v>
      </c>
      <c r="AR31" s="19">
        <v>249.62282470000002</v>
      </c>
      <c r="AS31" s="19">
        <v>10760.074324700001</v>
      </c>
      <c r="AT31" s="19">
        <v>113</v>
      </c>
      <c r="AU31" s="35"/>
      <c r="AV31" s="19">
        <v>362.06550000000004</v>
      </c>
      <c r="AW31" s="19">
        <v>8.5990419</v>
      </c>
      <c r="AX31" s="19">
        <v>370.6645419</v>
      </c>
      <c r="AY31" s="19">
        <v>3</v>
      </c>
      <c r="AZ31" s="35"/>
      <c r="BA31" s="19">
        <v>397.6785</v>
      </c>
      <c r="BB31" s="19">
        <v>9.4448493</v>
      </c>
      <c r="BC31" s="19">
        <v>407.1233493</v>
      </c>
      <c r="BD31" s="19">
        <v>1</v>
      </c>
      <c r="BE31" s="35"/>
      <c r="BF31" s="19">
        <v>33542.170000000006</v>
      </c>
      <c r="BG31" s="19">
        <v>796.6252660000001</v>
      </c>
      <c r="BH31" s="19">
        <v>34338.79526600001</v>
      </c>
      <c r="BI31" s="19">
        <v>325</v>
      </c>
      <c r="BJ31" s="35"/>
      <c r="BK31" s="19">
        <v>2699.3335</v>
      </c>
      <c r="BL31" s="19">
        <v>64.1090683</v>
      </c>
      <c r="BM31" s="19">
        <v>2763.4425683000004</v>
      </c>
      <c r="BN31" s="19">
        <v>33</v>
      </c>
      <c r="BO31" s="35"/>
      <c r="BP31" s="19">
        <v>3060.08</v>
      </c>
      <c r="BQ31" s="19">
        <v>72.676784</v>
      </c>
      <c r="BR31" s="19">
        <v>3132.756784</v>
      </c>
      <c r="BS31" s="19">
        <v>26</v>
      </c>
      <c r="BT31" s="35"/>
      <c r="BU31" s="19">
        <v>66545.5285</v>
      </c>
      <c r="BV31" s="19">
        <v>1580.4537793000002</v>
      </c>
      <c r="BW31" s="19">
        <v>68125.9822793</v>
      </c>
      <c r="BX31" s="19">
        <v>640</v>
      </c>
      <c r="BY31" s="35"/>
      <c r="BZ31" s="19">
        <v>41527.396</v>
      </c>
      <c r="CA31" s="19">
        <v>986.2740808000001</v>
      </c>
      <c r="CB31" s="19">
        <v>42513.6700808</v>
      </c>
      <c r="CC31" s="19">
        <v>399</v>
      </c>
      <c r="CD31" s="35"/>
      <c r="CE31" s="19">
        <v>1312.405</v>
      </c>
      <c r="CF31" s="19">
        <v>31.169569000000003</v>
      </c>
      <c r="CG31" s="19">
        <v>1343.5745689999999</v>
      </c>
      <c r="CH31" s="19">
        <v>8</v>
      </c>
      <c r="CI31" s="35"/>
      <c r="CJ31" s="19">
        <v>5684.89</v>
      </c>
      <c r="CK31" s="19">
        <v>135.015922</v>
      </c>
      <c r="CL31" s="19">
        <v>5819.905922</v>
      </c>
      <c r="CM31" s="19">
        <v>65</v>
      </c>
      <c r="CN31" s="35"/>
      <c r="CO31" s="19">
        <v>7526.8735</v>
      </c>
      <c r="CP31" s="19">
        <v>178.76296029999997</v>
      </c>
      <c r="CQ31" s="19">
        <v>7705.636460299999</v>
      </c>
      <c r="CR31" s="19">
        <v>82</v>
      </c>
      <c r="CS31" s="35"/>
      <c r="CT31" s="19">
        <v>45053.7425</v>
      </c>
      <c r="CU31" s="19">
        <v>1070.0246765000002</v>
      </c>
      <c r="CV31" s="19">
        <v>46123.7671765</v>
      </c>
      <c r="CW31" s="19">
        <v>442</v>
      </c>
      <c r="CX31" s="35"/>
      <c r="CY31" s="19">
        <v>11307.1275</v>
      </c>
      <c r="CZ31" s="19">
        <v>268.5438495</v>
      </c>
      <c r="DA31" s="19">
        <v>11575.6713495</v>
      </c>
      <c r="DB31" s="19">
        <v>115</v>
      </c>
      <c r="DC31" s="35"/>
      <c r="DD31" s="19">
        <v>29981.5295</v>
      </c>
      <c r="DE31" s="19">
        <v>712.0601891</v>
      </c>
      <c r="DF31" s="19">
        <v>30693.5896891</v>
      </c>
      <c r="DG31" s="19">
        <v>297</v>
      </c>
      <c r="DH31" s="35"/>
      <c r="DI31" s="19">
        <v>590.9119999999999</v>
      </c>
      <c r="DJ31" s="19">
        <v>14.0341376</v>
      </c>
      <c r="DK31" s="19">
        <v>604.9461375999999</v>
      </c>
      <c r="DL31" s="19"/>
      <c r="DM31" s="35"/>
      <c r="DN31" s="19">
        <v>17734.6145</v>
      </c>
      <c r="DO31" s="19">
        <v>421.1964221</v>
      </c>
      <c r="DP31" s="19">
        <v>18155.8109221</v>
      </c>
      <c r="DQ31" s="19">
        <v>170</v>
      </c>
      <c r="DR31" s="35"/>
      <c r="DS31" s="19">
        <v>47627.11149999999</v>
      </c>
      <c r="DT31" s="19">
        <v>1131.1420927</v>
      </c>
      <c r="DU31" s="19">
        <v>48758.25359269999</v>
      </c>
      <c r="DV31" s="19">
        <v>469</v>
      </c>
      <c r="DW31" s="35"/>
      <c r="DX31" s="19">
        <v>18310.358</v>
      </c>
      <c r="DY31" s="19">
        <v>434.8703084</v>
      </c>
      <c r="DZ31" s="19">
        <v>18745.2283084</v>
      </c>
      <c r="EA31" s="19">
        <v>189</v>
      </c>
      <c r="EB31" s="35"/>
      <c r="EC31" s="19">
        <v>129514.5885</v>
      </c>
      <c r="ED31" s="19">
        <v>3075.9665673</v>
      </c>
      <c r="EE31" s="19">
        <v>132590.5550673</v>
      </c>
      <c r="EF31" s="19">
        <v>1270</v>
      </c>
      <c r="EG31" s="35"/>
      <c r="EH31" s="19">
        <v>43866.6425</v>
      </c>
      <c r="EI31" s="19">
        <v>1041.8310965</v>
      </c>
      <c r="EJ31" s="19">
        <v>44908.4735965</v>
      </c>
      <c r="EK31" s="19">
        <v>417</v>
      </c>
      <c r="EL31" s="35"/>
      <c r="EM31" s="19">
        <v>9479.653</v>
      </c>
      <c r="EN31" s="19">
        <v>225.1413994</v>
      </c>
      <c r="EO31" s="19">
        <v>9704.7943994</v>
      </c>
      <c r="EP31" s="19">
        <v>102</v>
      </c>
      <c r="EQ31" s="35"/>
      <c r="ER31" s="19">
        <v>24999.007</v>
      </c>
      <c r="ES31" s="19">
        <v>593.7254686</v>
      </c>
      <c r="ET31" s="19">
        <v>25592.732468600003</v>
      </c>
      <c r="EU31" s="19">
        <v>236</v>
      </c>
      <c r="EV31" s="35"/>
      <c r="EW31" s="19">
        <v>136.51649999999998</v>
      </c>
      <c r="EX31" s="19">
        <v>3.2422617</v>
      </c>
      <c r="EY31" s="19">
        <v>139.75876169999998</v>
      </c>
      <c r="EZ31" s="19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</row>
    <row r="32" spans="1:174" s="37" customFormat="1" ht="12.75" hidden="1">
      <c r="A32" s="36">
        <v>44105</v>
      </c>
      <c r="C32" s="19"/>
      <c r="D32" s="19">
        <v>0</v>
      </c>
      <c r="E32" s="19">
        <v>0</v>
      </c>
      <c r="F32" s="19"/>
      <c r="H32" s="19"/>
      <c r="I32" s="19">
        <v>0</v>
      </c>
      <c r="J32" s="19">
        <v>0</v>
      </c>
      <c r="K32" s="19"/>
      <c r="L32" s="35"/>
      <c r="M32" s="19"/>
      <c r="N32" s="19">
        <v>0</v>
      </c>
      <c r="O32" s="19">
        <v>0</v>
      </c>
      <c r="P32" s="19"/>
      <c r="Q32" s="35"/>
      <c r="R32" s="19"/>
      <c r="S32" s="19">
        <v>0</v>
      </c>
      <c r="T32" s="19">
        <v>0</v>
      </c>
      <c r="U32" s="19"/>
      <c r="V32" s="35"/>
      <c r="W32" s="19"/>
      <c r="X32" s="19">
        <v>0</v>
      </c>
      <c r="Y32" s="19">
        <v>0</v>
      </c>
      <c r="Z32" s="19"/>
      <c r="AA32" s="35"/>
      <c r="AB32" s="19"/>
      <c r="AC32" s="19">
        <v>0</v>
      </c>
      <c r="AD32" s="19">
        <v>0</v>
      </c>
      <c r="AE32" s="19"/>
      <c r="AF32" s="35"/>
      <c r="AG32" s="19"/>
      <c r="AH32" s="19">
        <v>0</v>
      </c>
      <c r="AI32" s="19">
        <v>0</v>
      </c>
      <c r="AJ32" s="19"/>
      <c r="AK32" s="35"/>
      <c r="AL32" s="19"/>
      <c r="AM32" s="19">
        <v>0</v>
      </c>
      <c r="AN32" s="19">
        <v>0</v>
      </c>
      <c r="AO32" s="19"/>
      <c r="AP32" s="35"/>
      <c r="AQ32" s="19"/>
      <c r="AR32" s="19">
        <v>0</v>
      </c>
      <c r="AS32" s="19">
        <v>0</v>
      </c>
      <c r="AT32" s="19"/>
      <c r="AU32" s="35"/>
      <c r="AV32" s="19"/>
      <c r="AW32" s="19">
        <v>0</v>
      </c>
      <c r="AX32" s="19">
        <v>0</v>
      </c>
      <c r="AY32" s="19"/>
      <c r="AZ32" s="35"/>
      <c r="BA32" s="19"/>
      <c r="BB32" s="19">
        <v>0</v>
      </c>
      <c r="BC32" s="19">
        <v>0</v>
      </c>
      <c r="BD32" s="19"/>
      <c r="BE32" s="35"/>
      <c r="BF32" s="19"/>
      <c r="BG32" s="19">
        <v>0</v>
      </c>
      <c r="BH32" s="19">
        <v>0</v>
      </c>
      <c r="BI32" s="19"/>
      <c r="BJ32" s="35"/>
      <c r="BK32" s="19"/>
      <c r="BL32" s="19">
        <v>0</v>
      </c>
      <c r="BM32" s="19">
        <v>0</v>
      </c>
      <c r="BN32" s="19"/>
      <c r="BO32" s="35"/>
      <c r="BP32" s="19"/>
      <c r="BQ32" s="19">
        <v>0</v>
      </c>
      <c r="BR32" s="19">
        <v>0</v>
      </c>
      <c r="BS32" s="19"/>
      <c r="BT32" s="35"/>
      <c r="BU32" s="19"/>
      <c r="BV32" s="19">
        <v>0</v>
      </c>
      <c r="BW32" s="19">
        <v>0</v>
      </c>
      <c r="BX32" s="19"/>
      <c r="BY32" s="35"/>
      <c r="BZ32" s="19"/>
      <c r="CA32" s="19">
        <v>0</v>
      </c>
      <c r="CB32" s="19">
        <v>0</v>
      </c>
      <c r="CC32" s="19"/>
      <c r="CD32" s="35"/>
      <c r="CE32" s="19"/>
      <c r="CF32" s="19">
        <v>0</v>
      </c>
      <c r="CG32" s="19">
        <v>0</v>
      </c>
      <c r="CH32" s="19"/>
      <c r="CI32" s="35"/>
      <c r="CJ32" s="19"/>
      <c r="CK32" s="19">
        <v>0</v>
      </c>
      <c r="CL32" s="19">
        <v>0</v>
      </c>
      <c r="CM32" s="19"/>
      <c r="CN32" s="35"/>
      <c r="CO32" s="19"/>
      <c r="CP32" s="19">
        <v>0</v>
      </c>
      <c r="CQ32" s="19">
        <v>0</v>
      </c>
      <c r="CR32" s="19"/>
      <c r="CS32" s="35"/>
      <c r="CT32" s="19"/>
      <c r="CU32" s="19">
        <v>0</v>
      </c>
      <c r="CV32" s="19">
        <v>0</v>
      </c>
      <c r="CW32" s="19"/>
      <c r="CX32" s="35"/>
      <c r="CY32" s="19"/>
      <c r="CZ32" s="19">
        <v>0</v>
      </c>
      <c r="DA32" s="19">
        <v>0</v>
      </c>
      <c r="DB32" s="19"/>
      <c r="DC32" s="35"/>
      <c r="DD32" s="19"/>
      <c r="DE32" s="19">
        <v>0</v>
      </c>
      <c r="DF32" s="19">
        <v>0</v>
      </c>
      <c r="DG32" s="19"/>
      <c r="DH32" s="35"/>
      <c r="DI32" s="19"/>
      <c r="DJ32" s="19">
        <v>0</v>
      </c>
      <c r="DK32" s="19">
        <v>0</v>
      </c>
      <c r="DL32" s="19"/>
      <c r="DM32" s="35"/>
      <c r="DN32" s="19"/>
      <c r="DO32" s="19">
        <v>0</v>
      </c>
      <c r="DP32" s="19">
        <v>0</v>
      </c>
      <c r="DQ32" s="19"/>
      <c r="DR32" s="35"/>
      <c r="DS32" s="19"/>
      <c r="DT32" s="19">
        <v>0</v>
      </c>
      <c r="DU32" s="19">
        <v>0</v>
      </c>
      <c r="DV32" s="19"/>
      <c r="DW32" s="35"/>
      <c r="DX32" s="19"/>
      <c r="DY32" s="19">
        <v>0</v>
      </c>
      <c r="DZ32" s="19">
        <v>0</v>
      </c>
      <c r="EA32" s="19"/>
      <c r="EB32" s="35"/>
      <c r="EC32" s="19"/>
      <c r="ED32" s="19">
        <v>0</v>
      </c>
      <c r="EE32" s="19">
        <v>0</v>
      </c>
      <c r="EF32" s="19"/>
      <c r="EG32" s="35"/>
      <c r="EH32" s="19"/>
      <c r="EI32" s="19">
        <v>0</v>
      </c>
      <c r="EJ32" s="19">
        <v>0</v>
      </c>
      <c r="EK32" s="19"/>
      <c r="EL32" s="35"/>
      <c r="EM32" s="19"/>
      <c r="EN32" s="19">
        <v>0</v>
      </c>
      <c r="EO32" s="19">
        <v>0</v>
      </c>
      <c r="EP32" s="19"/>
      <c r="EQ32" s="35"/>
      <c r="ER32" s="19"/>
      <c r="ES32" s="19">
        <v>0</v>
      </c>
      <c r="ET32" s="19">
        <v>0</v>
      </c>
      <c r="EU32" s="19"/>
      <c r="EV32" s="35"/>
      <c r="EW32" s="19"/>
      <c r="EX32" s="19">
        <v>0</v>
      </c>
      <c r="EY32" s="19">
        <v>0</v>
      </c>
      <c r="EZ32" s="19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</row>
    <row r="33" spans="1:174" s="37" customFormat="1" ht="12.75" hidden="1">
      <c r="A33" s="36">
        <v>44287</v>
      </c>
      <c r="C33" s="19">
        <v>0</v>
      </c>
      <c r="D33" s="19">
        <v>0</v>
      </c>
      <c r="E33" s="19">
        <v>0</v>
      </c>
      <c r="F33" s="19"/>
      <c r="H33" s="19">
        <v>0</v>
      </c>
      <c r="I33" s="19">
        <v>0</v>
      </c>
      <c r="J33" s="19">
        <v>0</v>
      </c>
      <c r="K33" s="19"/>
      <c r="L33" s="35"/>
      <c r="M33" s="19">
        <v>0</v>
      </c>
      <c r="N33" s="19">
        <v>0</v>
      </c>
      <c r="O33" s="19">
        <v>0</v>
      </c>
      <c r="P33" s="19"/>
      <c r="Q33" s="35"/>
      <c r="R33" s="19">
        <v>0</v>
      </c>
      <c r="S33" s="19">
        <v>0</v>
      </c>
      <c r="T33" s="19">
        <v>0</v>
      </c>
      <c r="U33" s="19"/>
      <c r="V33" s="35"/>
      <c r="W33" s="19">
        <v>0</v>
      </c>
      <c r="X33" s="19">
        <v>0</v>
      </c>
      <c r="Y33" s="19">
        <v>0</v>
      </c>
      <c r="Z33" s="19"/>
      <c r="AA33" s="35"/>
      <c r="AB33" s="19">
        <v>0</v>
      </c>
      <c r="AC33" s="19">
        <v>0</v>
      </c>
      <c r="AD33" s="19">
        <v>0</v>
      </c>
      <c r="AE33" s="19"/>
      <c r="AF33" s="35"/>
      <c r="AG33" s="19">
        <v>0</v>
      </c>
      <c r="AH33" s="19">
        <v>0</v>
      </c>
      <c r="AI33" s="19">
        <v>0</v>
      </c>
      <c r="AJ33" s="19"/>
      <c r="AK33" s="35"/>
      <c r="AL33" s="19">
        <v>0</v>
      </c>
      <c r="AM33" s="19">
        <v>0</v>
      </c>
      <c r="AN33" s="19">
        <v>0</v>
      </c>
      <c r="AO33" s="19"/>
      <c r="AP33" s="35"/>
      <c r="AQ33" s="19">
        <v>0</v>
      </c>
      <c r="AR33" s="19">
        <v>0</v>
      </c>
      <c r="AS33" s="19">
        <v>0</v>
      </c>
      <c r="AT33" s="19"/>
      <c r="AU33" s="35"/>
      <c r="AV33" s="19">
        <v>0</v>
      </c>
      <c r="AW33" s="19">
        <v>0</v>
      </c>
      <c r="AX33" s="19">
        <v>0</v>
      </c>
      <c r="AY33" s="19"/>
      <c r="AZ33" s="35"/>
      <c r="BA33" s="19">
        <v>0</v>
      </c>
      <c r="BB33" s="19">
        <v>0</v>
      </c>
      <c r="BC33" s="19">
        <v>0</v>
      </c>
      <c r="BD33" s="19"/>
      <c r="BE33" s="35"/>
      <c r="BF33" s="19">
        <v>0</v>
      </c>
      <c r="BG33" s="19">
        <v>0</v>
      </c>
      <c r="BH33" s="19">
        <v>0</v>
      </c>
      <c r="BI33" s="19"/>
      <c r="BJ33" s="35"/>
      <c r="BK33" s="19">
        <v>0</v>
      </c>
      <c r="BL33" s="19">
        <v>0</v>
      </c>
      <c r="BM33" s="19">
        <v>0</v>
      </c>
      <c r="BN33" s="19"/>
      <c r="BO33" s="35"/>
      <c r="BP33" s="19">
        <v>0</v>
      </c>
      <c r="BQ33" s="19">
        <v>0</v>
      </c>
      <c r="BR33" s="19">
        <v>0</v>
      </c>
      <c r="BS33" s="19"/>
      <c r="BT33" s="35"/>
      <c r="BU33" s="19">
        <v>0</v>
      </c>
      <c r="BV33" s="19">
        <v>0</v>
      </c>
      <c r="BW33" s="19">
        <v>0</v>
      </c>
      <c r="BX33" s="19"/>
      <c r="BY33" s="35"/>
      <c r="BZ33" s="19">
        <v>0</v>
      </c>
      <c r="CA33" s="19">
        <v>0</v>
      </c>
      <c r="CB33" s="19">
        <v>0</v>
      </c>
      <c r="CC33" s="19"/>
      <c r="CD33" s="35"/>
      <c r="CE33" s="19">
        <v>0</v>
      </c>
      <c r="CF33" s="19">
        <v>0</v>
      </c>
      <c r="CG33" s="19">
        <v>0</v>
      </c>
      <c r="CH33" s="19"/>
      <c r="CI33" s="35"/>
      <c r="CJ33" s="19">
        <v>0</v>
      </c>
      <c r="CK33" s="19">
        <v>0</v>
      </c>
      <c r="CL33" s="19">
        <v>0</v>
      </c>
      <c r="CM33" s="19"/>
      <c r="CN33" s="35"/>
      <c r="CO33" s="19">
        <v>0</v>
      </c>
      <c r="CP33" s="19">
        <v>0</v>
      </c>
      <c r="CQ33" s="19">
        <v>0</v>
      </c>
      <c r="CR33" s="19"/>
      <c r="CS33" s="35"/>
      <c r="CT33" s="19">
        <v>0</v>
      </c>
      <c r="CU33" s="19">
        <v>0</v>
      </c>
      <c r="CV33" s="19">
        <v>0</v>
      </c>
      <c r="CW33" s="19"/>
      <c r="CX33" s="35"/>
      <c r="CY33" s="19">
        <v>0</v>
      </c>
      <c r="CZ33" s="19">
        <v>0</v>
      </c>
      <c r="DA33" s="19">
        <v>0</v>
      </c>
      <c r="DB33" s="19"/>
      <c r="DC33" s="35"/>
      <c r="DD33" s="19">
        <v>0</v>
      </c>
      <c r="DE33" s="19">
        <v>0</v>
      </c>
      <c r="DF33" s="19">
        <v>0</v>
      </c>
      <c r="DG33" s="19"/>
      <c r="DH33" s="35"/>
      <c r="DI33" s="19">
        <v>0</v>
      </c>
      <c r="DJ33" s="19">
        <v>0</v>
      </c>
      <c r="DK33" s="19">
        <v>0</v>
      </c>
      <c r="DL33" s="19"/>
      <c r="DM33" s="35"/>
      <c r="DN33" s="19">
        <v>0</v>
      </c>
      <c r="DO33" s="19">
        <v>0</v>
      </c>
      <c r="DP33" s="19">
        <v>0</v>
      </c>
      <c r="DQ33" s="19"/>
      <c r="DR33" s="35"/>
      <c r="DS33" s="19">
        <v>0</v>
      </c>
      <c r="DT33" s="19">
        <v>0</v>
      </c>
      <c r="DU33" s="19">
        <v>0</v>
      </c>
      <c r="DV33" s="19"/>
      <c r="DW33" s="35"/>
      <c r="DX33" s="19">
        <v>0</v>
      </c>
      <c r="DY33" s="19">
        <v>0</v>
      </c>
      <c r="DZ33" s="19">
        <v>0</v>
      </c>
      <c r="EA33" s="19"/>
      <c r="EB33" s="35"/>
      <c r="EC33" s="19">
        <v>0</v>
      </c>
      <c r="ED33" s="19">
        <v>0</v>
      </c>
      <c r="EE33" s="19">
        <v>0</v>
      </c>
      <c r="EF33" s="19"/>
      <c r="EG33" s="35"/>
      <c r="EH33" s="19">
        <v>0</v>
      </c>
      <c r="EI33" s="19">
        <v>0</v>
      </c>
      <c r="EJ33" s="19">
        <v>0</v>
      </c>
      <c r="EK33" s="19"/>
      <c r="EL33" s="35"/>
      <c r="EM33" s="19">
        <v>0</v>
      </c>
      <c r="EN33" s="19">
        <v>0</v>
      </c>
      <c r="EO33" s="19">
        <v>0</v>
      </c>
      <c r="EP33" s="19"/>
      <c r="EQ33" s="35"/>
      <c r="ER33" s="19">
        <v>0</v>
      </c>
      <c r="ES33" s="19">
        <v>0</v>
      </c>
      <c r="ET33" s="19">
        <v>0</v>
      </c>
      <c r="EU33" s="19"/>
      <c r="EV33" s="35"/>
      <c r="EW33" s="19">
        <v>0</v>
      </c>
      <c r="EX33" s="19">
        <v>0</v>
      </c>
      <c r="EY33" s="19">
        <v>0</v>
      </c>
      <c r="EZ33" s="19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</row>
    <row r="34" spans="1:174" s="37" customFormat="1" ht="12.75" hidden="1">
      <c r="A34" s="36">
        <v>44470</v>
      </c>
      <c r="C34" s="19"/>
      <c r="D34" s="19">
        <v>0</v>
      </c>
      <c r="E34" s="19">
        <v>0</v>
      </c>
      <c r="F34" s="19"/>
      <c r="H34" s="19"/>
      <c r="I34" s="19">
        <v>0</v>
      </c>
      <c r="J34" s="19">
        <v>0</v>
      </c>
      <c r="K34" s="19"/>
      <c r="L34" s="35"/>
      <c r="M34" s="19"/>
      <c r="N34" s="19">
        <v>0</v>
      </c>
      <c r="O34" s="19">
        <v>0</v>
      </c>
      <c r="P34" s="19"/>
      <c r="Q34" s="35"/>
      <c r="R34" s="19"/>
      <c r="S34" s="19">
        <v>0</v>
      </c>
      <c r="T34" s="19">
        <v>0</v>
      </c>
      <c r="U34" s="19"/>
      <c r="V34" s="35"/>
      <c r="W34" s="19"/>
      <c r="X34" s="19">
        <v>0</v>
      </c>
      <c r="Y34" s="19">
        <v>0</v>
      </c>
      <c r="Z34" s="19"/>
      <c r="AA34" s="35"/>
      <c r="AB34" s="19"/>
      <c r="AC34" s="19">
        <v>0</v>
      </c>
      <c r="AD34" s="19">
        <v>0</v>
      </c>
      <c r="AE34" s="19"/>
      <c r="AF34" s="35"/>
      <c r="AG34" s="19"/>
      <c r="AH34" s="19">
        <v>0</v>
      </c>
      <c r="AI34" s="19">
        <v>0</v>
      </c>
      <c r="AJ34" s="19"/>
      <c r="AK34" s="35"/>
      <c r="AL34" s="19"/>
      <c r="AM34" s="19">
        <v>0</v>
      </c>
      <c r="AN34" s="19">
        <v>0</v>
      </c>
      <c r="AO34" s="19"/>
      <c r="AP34" s="35"/>
      <c r="AQ34" s="19"/>
      <c r="AR34" s="19">
        <v>0</v>
      </c>
      <c r="AS34" s="19">
        <v>0</v>
      </c>
      <c r="AT34" s="19"/>
      <c r="AU34" s="35"/>
      <c r="AV34" s="19"/>
      <c r="AW34" s="19">
        <v>0</v>
      </c>
      <c r="AX34" s="19">
        <v>0</v>
      </c>
      <c r="AY34" s="19"/>
      <c r="AZ34" s="35"/>
      <c r="BA34" s="19"/>
      <c r="BB34" s="19">
        <v>0</v>
      </c>
      <c r="BC34" s="19">
        <v>0</v>
      </c>
      <c r="BD34" s="19"/>
      <c r="BE34" s="35"/>
      <c r="BF34" s="19"/>
      <c r="BG34" s="19">
        <v>0</v>
      </c>
      <c r="BH34" s="19">
        <v>0</v>
      </c>
      <c r="BI34" s="19"/>
      <c r="BJ34" s="35"/>
      <c r="BK34" s="19"/>
      <c r="BL34" s="19">
        <v>0</v>
      </c>
      <c r="BM34" s="19">
        <v>0</v>
      </c>
      <c r="BN34" s="19"/>
      <c r="BO34" s="35"/>
      <c r="BP34" s="19"/>
      <c r="BQ34" s="19">
        <v>0</v>
      </c>
      <c r="BR34" s="19">
        <v>0</v>
      </c>
      <c r="BS34" s="19"/>
      <c r="BT34" s="35"/>
      <c r="BU34" s="19"/>
      <c r="BV34" s="19">
        <v>0</v>
      </c>
      <c r="BW34" s="19">
        <v>0</v>
      </c>
      <c r="BX34" s="19"/>
      <c r="BY34" s="35"/>
      <c r="BZ34" s="19"/>
      <c r="CA34" s="19">
        <v>0</v>
      </c>
      <c r="CB34" s="19">
        <v>0</v>
      </c>
      <c r="CC34" s="19"/>
      <c r="CD34" s="35"/>
      <c r="CE34" s="19"/>
      <c r="CF34" s="19">
        <v>0</v>
      </c>
      <c r="CG34" s="19">
        <v>0</v>
      </c>
      <c r="CH34" s="19"/>
      <c r="CI34" s="35"/>
      <c r="CJ34" s="19"/>
      <c r="CK34" s="19">
        <v>0</v>
      </c>
      <c r="CL34" s="19">
        <v>0</v>
      </c>
      <c r="CM34" s="19"/>
      <c r="CN34" s="35"/>
      <c r="CO34" s="19"/>
      <c r="CP34" s="19">
        <v>0</v>
      </c>
      <c r="CQ34" s="19">
        <v>0</v>
      </c>
      <c r="CR34" s="19"/>
      <c r="CS34" s="35"/>
      <c r="CT34" s="19"/>
      <c r="CU34" s="19">
        <v>0</v>
      </c>
      <c r="CV34" s="19">
        <v>0</v>
      </c>
      <c r="CW34" s="19"/>
      <c r="CX34" s="35"/>
      <c r="CY34" s="19"/>
      <c r="CZ34" s="19">
        <v>0</v>
      </c>
      <c r="DA34" s="19">
        <v>0</v>
      </c>
      <c r="DB34" s="19"/>
      <c r="DC34" s="35"/>
      <c r="DD34" s="19"/>
      <c r="DE34" s="19">
        <v>0</v>
      </c>
      <c r="DF34" s="19">
        <v>0</v>
      </c>
      <c r="DG34" s="19"/>
      <c r="DH34" s="35"/>
      <c r="DI34" s="19"/>
      <c r="DJ34" s="19">
        <v>0</v>
      </c>
      <c r="DK34" s="19">
        <v>0</v>
      </c>
      <c r="DL34" s="19"/>
      <c r="DM34" s="35"/>
      <c r="DN34" s="19"/>
      <c r="DO34" s="19">
        <v>0</v>
      </c>
      <c r="DP34" s="19">
        <v>0</v>
      </c>
      <c r="DQ34" s="19"/>
      <c r="DR34" s="35"/>
      <c r="DS34" s="19"/>
      <c r="DT34" s="19">
        <v>0</v>
      </c>
      <c r="DU34" s="19">
        <v>0</v>
      </c>
      <c r="DV34" s="19"/>
      <c r="DW34" s="35"/>
      <c r="DX34" s="19"/>
      <c r="DY34" s="19">
        <v>0</v>
      </c>
      <c r="DZ34" s="19">
        <v>0</v>
      </c>
      <c r="EA34" s="19"/>
      <c r="EB34" s="35"/>
      <c r="EC34" s="19"/>
      <c r="ED34" s="19">
        <v>0</v>
      </c>
      <c r="EE34" s="19">
        <v>0</v>
      </c>
      <c r="EF34" s="19"/>
      <c r="EG34" s="35"/>
      <c r="EH34" s="19"/>
      <c r="EI34" s="19">
        <v>0</v>
      </c>
      <c r="EJ34" s="19">
        <v>0</v>
      </c>
      <c r="EK34" s="19"/>
      <c r="EL34" s="35"/>
      <c r="EM34" s="19"/>
      <c r="EN34" s="19">
        <v>0</v>
      </c>
      <c r="EO34" s="19">
        <v>0</v>
      </c>
      <c r="EP34" s="19"/>
      <c r="EQ34" s="35"/>
      <c r="ER34" s="19"/>
      <c r="ES34" s="19">
        <v>0</v>
      </c>
      <c r="ET34" s="19">
        <v>0</v>
      </c>
      <c r="EU34" s="19"/>
      <c r="EV34" s="35"/>
      <c r="EW34" s="19"/>
      <c r="EX34" s="19">
        <v>0</v>
      </c>
      <c r="EY34" s="19">
        <v>0</v>
      </c>
      <c r="EZ34" s="19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</row>
    <row r="35" spans="1:174" s="37" customFormat="1" ht="12.75" hidden="1">
      <c r="A35" s="36">
        <v>44652</v>
      </c>
      <c r="C35" s="19">
        <v>0</v>
      </c>
      <c r="D35" s="19">
        <v>0</v>
      </c>
      <c r="E35" s="19">
        <v>0</v>
      </c>
      <c r="F35" s="19"/>
      <c r="H35" s="19">
        <v>0</v>
      </c>
      <c r="I35" s="19">
        <v>0</v>
      </c>
      <c r="J35" s="19">
        <v>0</v>
      </c>
      <c r="K35" s="19"/>
      <c r="L35" s="35"/>
      <c r="M35" s="19">
        <v>0</v>
      </c>
      <c r="N35" s="19">
        <v>0</v>
      </c>
      <c r="O35" s="19">
        <v>0</v>
      </c>
      <c r="P35" s="19"/>
      <c r="Q35" s="35"/>
      <c r="R35" s="19">
        <v>0</v>
      </c>
      <c r="S35" s="19">
        <v>0</v>
      </c>
      <c r="T35" s="19">
        <v>0</v>
      </c>
      <c r="U35" s="19"/>
      <c r="V35" s="35"/>
      <c r="W35" s="19">
        <v>0</v>
      </c>
      <c r="X35" s="19">
        <v>0</v>
      </c>
      <c r="Y35" s="19">
        <v>0</v>
      </c>
      <c r="Z35" s="19"/>
      <c r="AA35" s="35"/>
      <c r="AB35" s="19">
        <v>0</v>
      </c>
      <c r="AC35" s="19">
        <v>0</v>
      </c>
      <c r="AD35" s="19">
        <v>0</v>
      </c>
      <c r="AE35" s="19"/>
      <c r="AF35" s="35"/>
      <c r="AG35" s="19">
        <v>0</v>
      </c>
      <c r="AH35" s="19">
        <v>0</v>
      </c>
      <c r="AI35" s="19">
        <v>0</v>
      </c>
      <c r="AJ35" s="19"/>
      <c r="AK35" s="35"/>
      <c r="AL35" s="19">
        <v>0</v>
      </c>
      <c r="AM35" s="19">
        <v>0</v>
      </c>
      <c r="AN35" s="19">
        <v>0</v>
      </c>
      <c r="AO35" s="19"/>
      <c r="AP35" s="35"/>
      <c r="AQ35" s="19">
        <v>0</v>
      </c>
      <c r="AR35" s="19">
        <v>0</v>
      </c>
      <c r="AS35" s="19">
        <v>0</v>
      </c>
      <c r="AT35" s="19"/>
      <c r="AU35" s="35"/>
      <c r="AV35" s="19">
        <v>0</v>
      </c>
      <c r="AW35" s="19">
        <v>0</v>
      </c>
      <c r="AX35" s="19">
        <v>0</v>
      </c>
      <c r="AY35" s="19"/>
      <c r="AZ35" s="35"/>
      <c r="BA35" s="19">
        <v>0</v>
      </c>
      <c r="BB35" s="19">
        <v>0</v>
      </c>
      <c r="BC35" s="19">
        <v>0</v>
      </c>
      <c r="BD35" s="19"/>
      <c r="BE35" s="35"/>
      <c r="BF35" s="19">
        <v>0</v>
      </c>
      <c r="BG35" s="19">
        <v>0</v>
      </c>
      <c r="BH35" s="19">
        <v>0</v>
      </c>
      <c r="BI35" s="19"/>
      <c r="BJ35" s="35"/>
      <c r="BK35" s="19">
        <v>0</v>
      </c>
      <c r="BL35" s="19">
        <v>0</v>
      </c>
      <c r="BM35" s="19">
        <v>0</v>
      </c>
      <c r="BN35" s="19"/>
      <c r="BO35" s="35"/>
      <c r="BP35" s="19">
        <v>0</v>
      </c>
      <c r="BQ35" s="19">
        <v>0</v>
      </c>
      <c r="BR35" s="19">
        <v>0</v>
      </c>
      <c r="BS35" s="19"/>
      <c r="BT35" s="35"/>
      <c r="BU35" s="19">
        <v>0</v>
      </c>
      <c r="BV35" s="19">
        <v>0</v>
      </c>
      <c r="BW35" s="19">
        <v>0</v>
      </c>
      <c r="BX35" s="19"/>
      <c r="BY35" s="35"/>
      <c r="BZ35" s="19">
        <v>0</v>
      </c>
      <c r="CA35" s="19">
        <v>0</v>
      </c>
      <c r="CB35" s="19">
        <v>0</v>
      </c>
      <c r="CC35" s="19"/>
      <c r="CD35" s="35"/>
      <c r="CE35" s="19">
        <v>0</v>
      </c>
      <c r="CF35" s="19">
        <v>0</v>
      </c>
      <c r="CG35" s="19">
        <v>0</v>
      </c>
      <c r="CH35" s="19"/>
      <c r="CI35" s="35"/>
      <c r="CJ35" s="19">
        <v>0</v>
      </c>
      <c r="CK35" s="19">
        <v>0</v>
      </c>
      <c r="CL35" s="19">
        <v>0</v>
      </c>
      <c r="CM35" s="19"/>
      <c r="CN35" s="35"/>
      <c r="CO35" s="19">
        <v>0</v>
      </c>
      <c r="CP35" s="19">
        <v>0</v>
      </c>
      <c r="CQ35" s="19">
        <v>0</v>
      </c>
      <c r="CR35" s="19"/>
      <c r="CS35" s="35"/>
      <c r="CT35" s="19">
        <v>0</v>
      </c>
      <c r="CU35" s="19">
        <v>0</v>
      </c>
      <c r="CV35" s="19">
        <v>0</v>
      </c>
      <c r="CW35" s="19"/>
      <c r="CX35" s="35"/>
      <c r="CY35" s="19">
        <v>0</v>
      </c>
      <c r="CZ35" s="19">
        <v>0</v>
      </c>
      <c r="DA35" s="19">
        <v>0</v>
      </c>
      <c r="DB35" s="19"/>
      <c r="DC35" s="35"/>
      <c r="DD35" s="19">
        <v>0</v>
      </c>
      <c r="DE35" s="19">
        <v>0</v>
      </c>
      <c r="DF35" s="19">
        <v>0</v>
      </c>
      <c r="DG35" s="19"/>
      <c r="DH35" s="35"/>
      <c r="DI35" s="19">
        <v>0</v>
      </c>
      <c r="DJ35" s="19">
        <v>0</v>
      </c>
      <c r="DK35" s="19">
        <v>0</v>
      </c>
      <c r="DL35" s="19"/>
      <c r="DM35" s="35"/>
      <c r="DN35" s="19">
        <v>0</v>
      </c>
      <c r="DO35" s="19">
        <v>0</v>
      </c>
      <c r="DP35" s="19">
        <v>0</v>
      </c>
      <c r="DQ35" s="19"/>
      <c r="DR35" s="35"/>
      <c r="DS35" s="19">
        <v>0</v>
      </c>
      <c r="DT35" s="19">
        <v>0</v>
      </c>
      <c r="DU35" s="19">
        <v>0</v>
      </c>
      <c r="DV35" s="19"/>
      <c r="DW35" s="35"/>
      <c r="DX35" s="19">
        <v>0</v>
      </c>
      <c r="DY35" s="19">
        <v>0</v>
      </c>
      <c r="DZ35" s="19">
        <v>0</v>
      </c>
      <c r="EA35" s="19"/>
      <c r="EB35" s="35"/>
      <c r="EC35" s="19">
        <v>0</v>
      </c>
      <c r="ED35" s="19">
        <v>0</v>
      </c>
      <c r="EE35" s="19">
        <v>0</v>
      </c>
      <c r="EF35" s="19"/>
      <c r="EG35" s="35"/>
      <c r="EH35" s="19">
        <v>0</v>
      </c>
      <c r="EI35" s="19">
        <v>0</v>
      </c>
      <c r="EJ35" s="19">
        <v>0</v>
      </c>
      <c r="EK35" s="19"/>
      <c r="EL35" s="35"/>
      <c r="EM35" s="19">
        <v>0</v>
      </c>
      <c r="EN35" s="19">
        <v>0</v>
      </c>
      <c r="EO35" s="19">
        <v>0</v>
      </c>
      <c r="EP35" s="19"/>
      <c r="EQ35" s="35"/>
      <c r="ER35" s="19">
        <v>0</v>
      </c>
      <c r="ES35" s="19">
        <v>0</v>
      </c>
      <c r="ET35" s="19">
        <v>0</v>
      </c>
      <c r="EU35" s="19"/>
      <c r="EV35" s="35"/>
      <c r="EW35" s="19">
        <v>0</v>
      </c>
      <c r="EX35" s="19">
        <v>0</v>
      </c>
      <c r="EY35" s="19">
        <v>0</v>
      </c>
      <c r="EZ35" s="19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</row>
    <row r="36" spans="1:174" s="37" customFormat="1" ht="12.75" hidden="1">
      <c r="A36" s="36">
        <v>44856</v>
      </c>
      <c r="C36" s="19"/>
      <c r="D36" s="19">
        <v>0</v>
      </c>
      <c r="E36" s="19">
        <v>0</v>
      </c>
      <c r="F36" s="19"/>
      <c r="H36" s="19"/>
      <c r="I36" s="19">
        <v>0</v>
      </c>
      <c r="J36" s="19">
        <v>0</v>
      </c>
      <c r="K36" s="19"/>
      <c r="L36" s="35"/>
      <c r="M36" s="19"/>
      <c r="N36" s="19">
        <v>0</v>
      </c>
      <c r="O36" s="19">
        <v>0</v>
      </c>
      <c r="P36" s="19"/>
      <c r="Q36" s="35"/>
      <c r="R36" s="19"/>
      <c r="S36" s="19">
        <v>0</v>
      </c>
      <c r="T36" s="19">
        <v>0</v>
      </c>
      <c r="U36" s="19"/>
      <c r="V36" s="35"/>
      <c r="W36" s="19"/>
      <c r="X36" s="19">
        <v>0</v>
      </c>
      <c r="Y36" s="19">
        <v>0</v>
      </c>
      <c r="Z36" s="19"/>
      <c r="AA36" s="35"/>
      <c r="AB36" s="19"/>
      <c r="AC36" s="19">
        <v>0</v>
      </c>
      <c r="AD36" s="19">
        <v>0</v>
      </c>
      <c r="AE36" s="19"/>
      <c r="AF36" s="35"/>
      <c r="AG36" s="19"/>
      <c r="AH36" s="19">
        <v>0</v>
      </c>
      <c r="AI36" s="19">
        <v>0</v>
      </c>
      <c r="AJ36" s="19"/>
      <c r="AK36" s="35"/>
      <c r="AL36" s="19"/>
      <c r="AM36" s="19">
        <v>0</v>
      </c>
      <c r="AN36" s="19">
        <v>0</v>
      </c>
      <c r="AO36" s="19"/>
      <c r="AP36" s="35"/>
      <c r="AQ36" s="19"/>
      <c r="AR36" s="19">
        <v>0</v>
      </c>
      <c r="AS36" s="19">
        <v>0</v>
      </c>
      <c r="AT36" s="19"/>
      <c r="AU36" s="35"/>
      <c r="AV36" s="19"/>
      <c r="AW36" s="19">
        <v>0</v>
      </c>
      <c r="AX36" s="19">
        <v>0</v>
      </c>
      <c r="AY36" s="19"/>
      <c r="AZ36" s="35"/>
      <c r="BA36" s="19"/>
      <c r="BB36" s="19">
        <v>0</v>
      </c>
      <c r="BC36" s="19">
        <v>0</v>
      </c>
      <c r="BD36" s="19"/>
      <c r="BE36" s="35"/>
      <c r="BF36" s="19"/>
      <c r="BG36" s="19">
        <v>0</v>
      </c>
      <c r="BH36" s="19">
        <v>0</v>
      </c>
      <c r="BI36" s="19"/>
      <c r="BJ36" s="35"/>
      <c r="BK36" s="19"/>
      <c r="BL36" s="19">
        <v>0</v>
      </c>
      <c r="BM36" s="19">
        <v>0</v>
      </c>
      <c r="BN36" s="19"/>
      <c r="BO36" s="35"/>
      <c r="BP36" s="19"/>
      <c r="BQ36" s="19">
        <v>0</v>
      </c>
      <c r="BR36" s="19">
        <v>0</v>
      </c>
      <c r="BS36" s="19"/>
      <c r="BT36" s="35"/>
      <c r="BU36" s="19"/>
      <c r="BV36" s="19">
        <v>0</v>
      </c>
      <c r="BW36" s="19">
        <v>0</v>
      </c>
      <c r="BX36" s="19"/>
      <c r="BY36" s="35"/>
      <c r="BZ36" s="19"/>
      <c r="CA36" s="19">
        <v>0</v>
      </c>
      <c r="CB36" s="19">
        <v>0</v>
      </c>
      <c r="CC36" s="19"/>
      <c r="CD36" s="35"/>
      <c r="CE36" s="19"/>
      <c r="CF36" s="19">
        <v>0</v>
      </c>
      <c r="CG36" s="19">
        <v>0</v>
      </c>
      <c r="CH36" s="19"/>
      <c r="CI36" s="35"/>
      <c r="CJ36" s="19"/>
      <c r="CK36" s="19">
        <v>0</v>
      </c>
      <c r="CL36" s="19">
        <v>0</v>
      </c>
      <c r="CM36" s="19"/>
      <c r="CN36" s="35"/>
      <c r="CO36" s="19"/>
      <c r="CP36" s="19">
        <v>0</v>
      </c>
      <c r="CQ36" s="19">
        <v>0</v>
      </c>
      <c r="CR36" s="19"/>
      <c r="CS36" s="35"/>
      <c r="CT36" s="19"/>
      <c r="CU36" s="19">
        <v>0</v>
      </c>
      <c r="CV36" s="19">
        <v>0</v>
      </c>
      <c r="CW36" s="19"/>
      <c r="CX36" s="35"/>
      <c r="CY36" s="19"/>
      <c r="CZ36" s="19">
        <v>0</v>
      </c>
      <c r="DA36" s="19">
        <v>0</v>
      </c>
      <c r="DB36" s="19"/>
      <c r="DC36" s="35"/>
      <c r="DD36" s="19"/>
      <c r="DE36" s="19">
        <v>0</v>
      </c>
      <c r="DF36" s="19">
        <v>0</v>
      </c>
      <c r="DG36" s="19"/>
      <c r="DH36" s="35"/>
      <c r="DI36" s="19"/>
      <c r="DJ36" s="19">
        <v>0</v>
      </c>
      <c r="DK36" s="19">
        <v>0</v>
      </c>
      <c r="DL36" s="19"/>
      <c r="DM36" s="35"/>
      <c r="DN36" s="19"/>
      <c r="DO36" s="19">
        <v>0</v>
      </c>
      <c r="DP36" s="19">
        <v>0</v>
      </c>
      <c r="DQ36" s="19"/>
      <c r="DR36" s="35"/>
      <c r="DS36" s="19"/>
      <c r="DT36" s="19">
        <v>0</v>
      </c>
      <c r="DU36" s="19">
        <v>0</v>
      </c>
      <c r="DV36" s="19"/>
      <c r="DW36" s="35"/>
      <c r="DX36" s="19"/>
      <c r="DY36" s="19">
        <v>0</v>
      </c>
      <c r="DZ36" s="19">
        <v>0</v>
      </c>
      <c r="EA36" s="19"/>
      <c r="EB36" s="35"/>
      <c r="EC36" s="19"/>
      <c r="ED36" s="19">
        <v>0</v>
      </c>
      <c r="EE36" s="19">
        <v>0</v>
      </c>
      <c r="EF36" s="19"/>
      <c r="EG36" s="35"/>
      <c r="EH36" s="19"/>
      <c r="EI36" s="19">
        <v>0</v>
      </c>
      <c r="EJ36" s="19">
        <v>0</v>
      </c>
      <c r="EK36" s="19"/>
      <c r="EL36" s="35"/>
      <c r="EM36" s="19"/>
      <c r="EN36" s="19">
        <v>0</v>
      </c>
      <c r="EO36" s="19">
        <v>0</v>
      </c>
      <c r="EP36" s="19"/>
      <c r="EQ36" s="35"/>
      <c r="ER36" s="19"/>
      <c r="ES36" s="19">
        <v>0</v>
      </c>
      <c r="ET36" s="19">
        <v>0</v>
      </c>
      <c r="EU36" s="19"/>
      <c r="EV36" s="35"/>
      <c r="EW36" s="19"/>
      <c r="EX36" s="19">
        <v>0</v>
      </c>
      <c r="EY36" s="19">
        <v>0</v>
      </c>
      <c r="EZ36" s="19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</row>
    <row r="37" spans="1:174" s="37" customFormat="1" ht="12.75" hidden="1">
      <c r="A37" s="36">
        <v>45017</v>
      </c>
      <c r="C37" s="19">
        <v>0</v>
      </c>
      <c r="D37" s="19">
        <v>0</v>
      </c>
      <c r="E37" s="19">
        <v>0</v>
      </c>
      <c r="F37" s="19"/>
      <c r="H37" s="19">
        <v>0</v>
      </c>
      <c r="I37" s="19">
        <v>0</v>
      </c>
      <c r="J37" s="19">
        <v>0</v>
      </c>
      <c r="K37" s="19"/>
      <c r="L37" s="35"/>
      <c r="M37" s="19">
        <v>0</v>
      </c>
      <c r="N37" s="19">
        <v>0</v>
      </c>
      <c r="O37" s="19">
        <v>0</v>
      </c>
      <c r="P37" s="19"/>
      <c r="Q37" s="35"/>
      <c r="R37" s="19">
        <v>0</v>
      </c>
      <c r="S37" s="19">
        <v>0</v>
      </c>
      <c r="T37" s="19">
        <v>0</v>
      </c>
      <c r="U37" s="19"/>
      <c r="V37" s="35"/>
      <c r="W37" s="19">
        <v>0</v>
      </c>
      <c r="X37" s="19">
        <v>0</v>
      </c>
      <c r="Y37" s="19">
        <v>0</v>
      </c>
      <c r="Z37" s="19"/>
      <c r="AA37" s="35"/>
      <c r="AB37" s="19">
        <v>0</v>
      </c>
      <c r="AC37" s="19">
        <v>0</v>
      </c>
      <c r="AD37" s="19">
        <v>0</v>
      </c>
      <c r="AE37" s="19"/>
      <c r="AF37" s="35"/>
      <c r="AG37" s="19">
        <v>0</v>
      </c>
      <c r="AH37" s="19">
        <v>0</v>
      </c>
      <c r="AI37" s="19">
        <v>0</v>
      </c>
      <c r="AJ37" s="19"/>
      <c r="AK37" s="35"/>
      <c r="AL37" s="19">
        <v>0</v>
      </c>
      <c r="AM37" s="19">
        <v>0</v>
      </c>
      <c r="AN37" s="19">
        <v>0</v>
      </c>
      <c r="AO37" s="19"/>
      <c r="AP37" s="35"/>
      <c r="AQ37" s="19">
        <v>0</v>
      </c>
      <c r="AR37" s="19">
        <v>0</v>
      </c>
      <c r="AS37" s="19">
        <v>0</v>
      </c>
      <c r="AT37" s="19"/>
      <c r="AU37" s="35"/>
      <c r="AV37" s="19">
        <v>0</v>
      </c>
      <c r="AW37" s="19">
        <v>0</v>
      </c>
      <c r="AX37" s="19">
        <v>0</v>
      </c>
      <c r="AY37" s="19"/>
      <c r="AZ37" s="35"/>
      <c r="BA37" s="19">
        <v>0</v>
      </c>
      <c r="BB37" s="19">
        <v>0</v>
      </c>
      <c r="BC37" s="19">
        <v>0</v>
      </c>
      <c r="BD37" s="19"/>
      <c r="BE37" s="35"/>
      <c r="BF37" s="19">
        <v>0</v>
      </c>
      <c r="BG37" s="19">
        <v>0</v>
      </c>
      <c r="BH37" s="19">
        <v>0</v>
      </c>
      <c r="BI37" s="19"/>
      <c r="BJ37" s="35"/>
      <c r="BK37" s="19">
        <v>0</v>
      </c>
      <c r="BL37" s="19">
        <v>0</v>
      </c>
      <c r="BM37" s="19">
        <v>0</v>
      </c>
      <c r="BN37" s="19"/>
      <c r="BO37" s="35"/>
      <c r="BP37" s="19">
        <v>0</v>
      </c>
      <c r="BQ37" s="19">
        <v>0</v>
      </c>
      <c r="BR37" s="19">
        <v>0</v>
      </c>
      <c r="BS37" s="19"/>
      <c r="BT37" s="35"/>
      <c r="BU37" s="19">
        <v>0</v>
      </c>
      <c r="BV37" s="19">
        <v>0</v>
      </c>
      <c r="BW37" s="19">
        <v>0</v>
      </c>
      <c r="BX37" s="19"/>
      <c r="BY37" s="35"/>
      <c r="BZ37" s="19">
        <v>0</v>
      </c>
      <c r="CA37" s="19">
        <v>0</v>
      </c>
      <c r="CB37" s="19">
        <v>0</v>
      </c>
      <c r="CC37" s="19"/>
      <c r="CD37" s="35"/>
      <c r="CE37" s="19">
        <v>0</v>
      </c>
      <c r="CF37" s="19">
        <v>0</v>
      </c>
      <c r="CG37" s="19">
        <v>0</v>
      </c>
      <c r="CH37" s="19"/>
      <c r="CI37" s="35"/>
      <c r="CJ37" s="19">
        <v>0</v>
      </c>
      <c r="CK37" s="19">
        <v>0</v>
      </c>
      <c r="CL37" s="19">
        <v>0</v>
      </c>
      <c r="CM37" s="19"/>
      <c r="CN37" s="35"/>
      <c r="CO37" s="19">
        <v>0</v>
      </c>
      <c r="CP37" s="19">
        <v>0</v>
      </c>
      <c r="CQ37" s="19">
        <v>0</v>
      </c>
      <c r="CR37" s="19"/>
      <c r="CS37" s="35"/>
      <c r="CT37" s="19">
        <v>0</v>
      </c>
      <c r="CU37" s="19">
        <v>0</v>
      </c>
      <c r="CV37" s="19">
        <v>0</v>
      </c>
      <c r="CW37" s="19"/>
      <c r="CX37" s="35"/>
      <c r="CY37" s="19">
        <v>0</v>
      </c>
      <c r="CZ37" s="19">
        <v>0</v>
      </c>
      <c r="DA37" s="19">
        <v>0</v>
      </c>
      <c r="DB37" s="19"/>
      <c r="DC37" s="35"/>
      <c r="DD37" s="19">
        <v>0</v>
      </c>
      <c r="DE37" s="19">
        <v>0</v>
      </c>
      <c r="DF37" s="19">
        <v>0</v>
      </c>
      <c r="DG37" s="19"/>
      <c r="DH37" s="35"/>
      <c r="DI37" s="19">
        <v>0</v>
      </c>
      <c r="DJ37" s="19">
        <v>0</v>
      </c>
      <c r="DK37" s="19">
        <v>0</v>
      </c>
      <c r="DL37" s="19"/>
      <c r="DM37" s="35"/>
      <c r="DN37" s="19">
        <v>0</v>
      </c>
      <c r="DO37" s="19">
        <v>0</v>
      </c>
      <c r="DP37" s="19">
        <v>0</v>
      </c>
      <c r="DQ37" s="19"/>
      <c r="DR37" s="35"/>
      <c r="DS37" s="19">
        <v>0</v>
      </c>
      <c r="DT37" s="19">
        <v>0</v>
      </c>
      <c r="DU37" s="19">
        <v>0</v>
      </c>
      <c r="DV37" s="19"/>
      <c r="DW37" s="35"/>
      <c r="DX37" s="19">
        <v>0</v>
      </c>
      <c r="DY37" s="19">
        <v>0</v>
      </c>
      <c r="DZ37" s="19">
        <v>0</v>
      </c>
      <c r="EA37" s="19"/>
      <c r="EB37" s="35"/>
      <c r="EC37" s="19">
        <v>0</v>
      </c>
      <c r="ED37" s="19">
        <v>0</v>
      </c>
      <c r="EE37" s="19">
        <v>0</v>
      </c>
      <c r="EF37" s="19"/>
      <c r="EG37" s="35"/>
      <c r="EH37" s="19">
        <v>0</v>
      </c>
      <c r="EI37" s="19">
        <v>0</v>
      </c>
      <c r="EJ37" s="19">
        <v>0</v>
      </c>
      <c r="EK37" s="19"/>
      <c r="EL37" s="35"/>
      <c r="EM37" s="19">
        <v>0</v>
      </c>
      <c r="EN37" s="19">
        <v>0</v>
      </c>
      <c r="EO37" s="19">
        <v>0</v>
      </c>
      <c r="EP37" s="19"/>
      <c r="EQ37" s="35"/>
      <c r="ER37" s="19">
        <v>0</v>
      </c>
      <c r="ES37" s="19">
        <v>0</v>
      </c>
      <c r="ET37" s="19">
        <v>0</v>
      </c>
      <c r="EU37" s="19"/>
      <c r="EV37" s="35"/>
      <c r="EW37" s="19">
        <v>0</v>
      </c>
      <c r="EX37" s="19">
        <v>0</v>
      </c>
      <c r="EY37" s="19">
        <v>0</v>
      </c>
      <c r="EZ37" s="19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</row>
    <row r="38" spans="8:174" ht="12.75">
      <c r="H38" s="35"/>
      <c r="I38" s="35"/>
      <c r="J38" s="35"/>
      <c r="K38" s="35"/>
      <c r="L38" s="19"/>
      <c r="M38" s="35"/>
      <c r="N38" s="35"/>
      <c r="O38" s="35"/>
      <c r="P38" s="35"/>
      <c r="Q38" s="19"/>
      <c r="R38" s="35"/>
      <c r="S38" s="19"/>
      <c r="T38" s="35"/>
      <c r="U38" s="35"/>
      <c r="V38" s="19"/>
      <c r="W38" s="35"/>
      <c r="X38" s="35"/>
      <c r="Y38" s="35"/>
      <c r="Z38" s="35"/>
      <c r="AA38" s="19"/>
      <c r="AB38" s="19"/>
      <c r="AC38" s="19"/>
      <c r="AD38" s="19"/>
      <c r="AE38" s="19"/>
      <c r="AF38" s="19"/>
      <c r="AG38" s="35"/>
      <c r="AH38" s="35"/>
      <c r="AI38" s="35"/>
      <c r="AJ38" s="35"/>
      <c r="AK38" s="19"/>
      <c r="AL38" s="19"/>
      <c r="AM38" s="19"/>
      <c r="AN38" s="35"/>
      <c r="AO38" s="35"/>
      <c r="AP38" s="19"/>
      <c r="AQ38" s="19"/>
      <c r="AR38" s="19"/>
      <c r="AS38" s="19"/>
      <c r="AT38" s="19"/>
      <c r="AU38" s="19"/>
      <c r="AV38" s="35"/>
      <c r="AW38" s="35"/>
      <c r="AX38" s="35"/>
      <c r="AY38" s="35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35"/>
      <c r="CP38" s="35"/>
      <c r="CQ38" s="35"/>
      <c r="CR38" s="35"/>
      <c r="CS38" s="35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35"/>
      <c r="DE38" s="19"/>
      <c r="DF38" s="35"/>
      <c r="DG38" s="35"/>
      <c r="DH38" s="19"/>
      <c r="DI38" s="19"/>
      <c r="DJ38" s="19"/>
      <c r="DK38" s="19"/>
      <c r="DL38" s="19"/>
      <c r="DM38" s="19"/>
      <c r="DN38" s="35"/>
      <c r="DO38" s="35"/>
      <c r="DP38" s="35"/>
      <c r="DQ38" s="35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</row>
    <row r="39" spans="1:174" ht="13.5" thickBot="1">
      <c r="A39" s="17" t="s">
        <v>0</v>
      </c>
      <c r="C39" s="34">
        <v>355324.3119999999</v>
      </c>
      <c r="D39" s="34">
        <v>225032.2550205001</v>
      </c>
      <c r="E39" s="34">
        <v>580356.5670205002</v>
      </c>
      <c r="F39" s="34">
        <v>10999</v>
      </c>
      <c r="H39" s="34">
        <v>1150725.856</v>
      </c>
      <c r="I39" s="34">
        <v>734198.3181540004</v>
      </c>
      <c r="J39" s="34">
        <v>1884924.1741539992</v>
      </c>
      <c r="K39" s="34">
        <v>35619</v>
      </c>
      <c r="L39" s="19"/>
      <c r="M39" s="34">
        <v>65833.65600000002</v>
      </c>
      <c r="N39" s="34">
        <v>37879.69366649997</v>
      </c>
      <c r="O39" s="34">
        <v>103713.34966650004</v>
      </c>
      <c r="P39" s="34">
        <v>2038</v>
      </c>
      <c r="Q39" s="19"/>
      <c r="R39" s="34">
        <v>255484.82400000002</v>
      </c>
      <c r="S39" s="34">
        <v>230780.11802849997</v>
      </c>
      <c r="T39" s="34">
        <v>486264.9420285002</v>
      </c>
      <c r="U39" s="34">
        <v>7908</v>
      </c>
      <c r="V39" s="19"/>
      <c r="W39" s="34">
        <v>662079.5440000001</v>
      </c>
      <c r="X39" s="34">
        <v>380950.5932585002</v>
      </c>
      <c r="Y39" s="34">
        <v>1043030.1372584999</v>
      </c>
      <c r="Z39" s="34">
        <v>20494</v>
      </c>
      <c r="AA39" s="19"/>
      <c r="AB39" s="34">
        <v>151309.25600000002</v>
      </c>
      <c r="AC39" s="34">
        <v>89924.06594149998</v>
      </c>
      <c r="AD39" s="34">
        <v>241233.32194150006</v>
      </c>
      <c r="AE39" s="34">
        <v>4684</v>
      </c>
      <c r="AF39" s="19"/>
      <c r="AG39" s="34">
        <v>1970284.848</v>
      </c>
      <c r="AH39" s="34">
        <v>1231314.2128569996</v>
      </c>
      <c r="AI39" s="34">
        <v>3201599.0608569994</v>
      </c>
      <c r="AJ39" s="34">
        <v>60987</v>
      </c>
      <c r="AK39" s="19"/>
      <c r="AL39" s="34">
        <v>61163.647999999994</v>
      </c>
      <c r="AM39" s="34">
        <v>36701.641432000004</v>
      </c>
      <c r="AN39" s="34">
        <v>97865.28943200003</v>
      </c>
      <c r="AO39" s="34">
        <v>1893</v>
      </c>
      <c r="AP39" s="19"/>
      <c r="AQ39" s="34">
        <v>79430.008</v>
      </c>
      <c r="AR39" s="34">
        <v>51453.82973450003</v>
      </c>
      <c r="AS39" s="34">
        <v>130883.83773449996</v>
      </c>
      <c r="AT39" s="34">
        <v>2459</v>
      </c>
      <c r="AU39" s="19"/>
      <c r="AV39" s="34">
        <v>2736.216</v>
      </c>
      <c r="AW39" s="34">
        <v>1574.3774564999994</v>
      </c>
      <c r="AX39" s="34">
        <v>4310.5934565</v>
      </c>
      <c r="AY39" s="34">
        <v>85</v>
      </c>
      <c r="AZ39" s="19"/>
      <c r="BA39" s="34">
        <v>3005.352</v>
      </c>
      <c r="BB39" s="34">
        <v>1729.2342555000012</v>
      </c>
      <c r="BC39" s="34">
        <v>4734.586255499999</v>
      </c>
      <c r="BD39" s="34">
        <v>93</v>
      </c>
      <c r="BE39" s="19"/>
      <c r="BF39" s="34">
        <v>253486.24000000005</v>
      </c>
      <c r="BG39" s="34">
        <v>145852.16290999993</v>
      </c>
      <c r="BH39" s="34">
        <v>399338.40291000006</v>
      </c>
      <c r="BI39" s="34">
        <v>7846</v>
      </c>
      <c r="BJ39" s="19"/>
      <c r="BK39" s="34">
        <v>20399.512</v>
      </c>
      <c r="BL39" s="34">
        <v>12142.57182050001</v>
      </c>
      <c r="BM39" s="34">
        <v>32542.083820500007</v>
      </c>
      <c r="BN39" s="34">
        <v>631</v>
      </c>
      <c r="BO39" s="19"/>
      <c r="BP39" s="34">
        <v>23125.759999999995</v>
      </c>
      <c r="BQ39" s="34">
        <v>15031.213839999991</v>
      </c>
      <c r="BR39" s="34">
        <v>38156.97384000002</v>
      </c>
      <c r="BS39" s="34">
        <v>716</v>
      </c>
      <c r="BT39" s="19"/>
      <c r="BU39" s="34">
        <v>502900.552</v>
      </c>
      <c r="BV39" s="34">
        <v>289361.39980549976</v>
      </c>
      <c r="BW39" s="34">
        <v>792261.9518054997</v>
      </c>
      <c r="BX39" s="34">
        <v>15567</v>
      </c>
      <c r="BY39" s="19"/>
      <c r="BZ39" s="34">
        <v>313832.51200000005</v>
      </c>
      <c r="CA39" s="34">
        <v>200258.49850800016</v>
      </c>
      <c r="CB39" s="34">
        <v>514091.0105080001</v>
      </c>
      <c r="CC39" s="34">
        <v>9714</v>
      </c>
      <c r="CD39" s="19"/>
      <c r="CE39" s="34">
        <v>9918.160000000002</v>
      </c>
      <c r="CF39" s="34">
        <v>5942.759814999997</v>
      </c>
      <c r="CG39" s="34">
        <v>15860.919814999997</v>
      </c>
      <c r="CH39" s="34">
        <v>307</v>
      </c>
      <c r="CI39" s="19"/>
      <c r="CJ39" s="34">
        <v>42962.08</v>
      </c>
      <c r="CK39" s="34">
        <v>24719.733469999977</v>
      </c>
      <c r="CL39" s="34">
        <v>67681.81346999998</v>
      </c>
      <c r="CM39" s="34">
        <v>1330</v>
      </c>
      <c r="CN39" s="19"/>
      <c r="CO39" s="34">
        <v>56882.392</v>
      </c>
      <c r="CP39" s="34">
        <v>36223.27124050001</v>
      </c>
      <c r="CQ39" s="34">
        <v>93105.66324049994</v>
      </c>
      <c r="CR39" s="34">
        <v>1761</v>
      </c>
      <c r="CS39" s="26"/>
      <c r="CT39" s="34">
        <v>340481.96</v>
      </c>
      <c r="CU39" s="34">
        <v>210718.18932750006</v>
      </c>
      <c r="CV39" s="34">
        <v>551200.1493275</v>
      </c>
      <c r="CW39" s="34">
        <v>10539</v>
      </c>
      <c r="CX39" s="19"/>
      <c r="CY39" s="34">
        <v>85450.68000000001</v>
      </c>
      <c r="CZ39" s="34">
        <v>49985.03368249996</v>
      </c>
      <c r="DA39" s="34">
        <v>135435.7136825</v>
      </c>
      <c r="DB39" s="34">
        <v>2645</v>
      </c>
      <c r="DC39" s="19"/>
      <c r="DD39" s="34">
        <v>226577.624</v>
      </c>
      <c r="DE39" s="34">
        <v>132932.35072849997</v>
      </c>
      <c r="DF39" s="34">
        <v>359509.9747284999</v>
      </c>
      <c r="DG39" s="34">
        <v>7013</v>
      </c>
      <c r="DH39" s="19"/>
      <c r="DI39" s="34">
        <v>4465.664</v>
      </c>
      <c r="DJ39" s="34">
        <v>2569.4757759999998</v>
      </c>
      <c r="DK39" s="34">
        <v>7035.139775999996</v>
      </c>
      <c r="DL39" s="34">
        <v>138</v>
      </c>
      <c r="DM39" s="19"/>
      <c r="DN39" s="34">
        <v>134024.74399999998</v>
      </c>
      <c r="DO39" s="34">
        <v>79020.81818349993</v>
      </c>
      <c r="DP39" s="34">
        <v>213045.5621835001</v>
      </c>
      <c r="DQ39" s="34">
        <v>4149</v>
      </c>
      <c r="DR39" s="19"/>
      <c r="DS39" s="34">
        <v>359929.528</v>
      </c>
      <c r="DT39" s="34">
        <v>207098.0269145</v>
      </c>
      <c r="DU39" s="34">
        <v>567027.5549144999</v>
      </c>
      <c r="DV39" s="34">
        <v>11141</v>
      </c>
      <c r="DW39" s="19"/>
      <c r="DX39" s="34">
        <v>138375.776</v>
      </c>
      <c r="DY39" s="34">
        <v>84580.336434</v>
      </c>
      <c r="DZ39" s="34">
        <v>222956.11243399986</v>
      </c>
      <c r="EA39" s="34">
        <v>4283</v>
      </c>
      <c r="EB39" s="19"/>
      <c r="EC39" s="34">
        <v>978772.872</v>
      </c>
      <c r="ED39" s="34">
        <v>585343.1621855001</v>
      </c>
      <c r="EE39" s="34">
        <v>1564116.0341855001</v>
      </c>
      <c r="EF39" s="34">
        <v>30296</v>
      </c>
      <c r="EG39" s="19"/>
      <c r="EH39" s="34">
        <v>331510.76</v>
      </c>
      <c r="EI39" s="34">
        <v>216138.29602750004</v>
      </c>
      <c r="EJ39" s="34">
        <v>547649.0560274998</v>
      </c>
      <c r="EK39" s="34">
        <v>10261</v>
      </c>
      <c r="EL39" s="19"/>
      <c r="EM39" s="34">
        <v>71640.016</v>
      </c>
      <c r="EN39" s="34">
        <v>46515.585719000024</v>
      </c>
      <c r="EO39" s="34">
        <v>118155.60171900007</v>
      </c>
      <c r="EP39" s="34">
        <v>2218</v>
      </c>
      <c r="EQ39" s="19"/>
      <c r="ER39" s="34">
        <v>188923.50400000002</v>
      </c>
      <c r="ES39" s="34">
        <v>115975.73746099994</v>
      </c>
      <c r="ET39" s="34">
        <v>304899.2414609999</v>
      </c>
      <c r="EU39" s="34">
        <v>5848</v>
      </c>
      <c r="EV39" s="19"/>
      <c r="EW39" s="34">
        <v>1031.6879999999999</v>
      </c>
      <c r="EX39" s="34">
        <v>665.6177294999997</v>
      </c>
      <c r="EY39" s="34">
        <v>1697.3057294999996</v>
      </c>
      <c r="EZ39" s="34">
        <v>29</v>
      </c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</row>
    <row r="40" ht="13.5" thickTop="1"/>
  </sheetData>
  <sheetProtection/>
  <printOptions/>
  <pageMargins left="0.75" right="0.75" top="1" bottom="1" header="0.5" footer="0.5"/>
  <pageSetup horizontalDpi="600" verticalDpi="600" orientation="landscape" scale="67" r:id="rId1"/>
  <colBreaks count="4" manualBreakCount="4">
    <brk id="7" max="65535" man="1"/>
    <brk id="26" max="65535" man="1"/>
    <brk id="46" max="65535" man="1"/>
    <brk id="147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U41"/>
  <sheetViews>
    <sheetView showZeros="0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1" sqref="C11"/>
    </sheetView>
  </sheetViews>
  <sheetFormatPr defaultColWidth="9.140625" defaultRowHeight="12.75"/>
  <cols>
    <col min="1" max="1" width="9.7109375" style="3" customWidth="1"/>
    <col min="2" max="2" width="3.7109375" style="19" customWidth="1"/>
    <col min="3" max="6" width="13.7109375" style="19" customWidth="1"/>
    <col min="7" max="7" width="16.28125" style="19" customWidth="1"/>
    <col min="8" max="8" width="3.7109375" style="19" customWidth="1"/>
    <col min="9" max="12" width="13.7109375" style="19" customWidth="1"/>
    <col min="13" max="13" width="16.7109375" style="19" customWidth="1"/>
    <col min="14" max="14" width="3.7109375" style="0" customWidth="1"/>
    <col min="15" max="18" width="13.7109375" style="0" customWidth="1"/>
    <col min="19" max="19" width="15.7109375" style="0" customWidth="1"/>
    <col min="20" max="20" width="3.7109375" style="0" customWidth="1"/>
    <col min="21" max="24" width="13.7109375" style="0" customWidth="1"/>
    <col min="25" max="25" width="16.140625" style="0" customWidth="1"/>
    <col min="26" max="26" width="3.7109375" style="0" customWidth="1"/>
    <col min="27" max="30" width="13.7109375" style="4" customWidth="1"/>
    <col min="31" max="31" width="17.00390625" style="4" customWidth="1"/>
    <col min="32" max="32" width="3.7109375" style="4" customWidth="1"/>
    <col min="33" max="36" width="13.7109375" style="4" customWidth="1"/>
    <col min="37" max="37" width="15.8515625" style="4" customWidth="1"/>
    <col min="38" max="38" width="3.7109375" style="4" customWidth="1"/>
    <col min="39" max="42" width="13.7109375" style="4" customWidth="1"/>
    <col min="43" max="43" width="16.57421875" style="4" customWidth="1"/>
    <col min="44" max="44" width="3.7109375" style="4" customWidth="1"/>
    <col min="45" max="48" width="13.7109375" style="4" customWidth="1"/>
    <col min="49" max="49" width="16.140625" style="4" customWidth="1"/>
    <col min="50" max="50" width="3.7109375" style="4" customWidth="1"/>
    <col min="51" max="54" width="13.7109375" style="4" customWidth="1"/>
    <col min="55" max="55" width="16.00390625" style="4" customWidth="1"/>
    <col min="56" max="56" width="3.7109375" style="4" customWidth="1"/>
    <col min="57" max="60" width="13.7109375" style="4" customWidth="1"/>
    <col min="61" max="61" width="16.7109375" style="4" customWidth="1"/>
    <col min="62" max="62" width="3.7109375" style="4" customWidth="1"/>
    <col min="63" max="66" width="13.7109375" style="4" customWidth="1"/>
    <col min="67" max="67" width="16.28125" style="4" customWidth="1"/>
    <col min="68" max="68" width="3.7109375" style="4" customWidth="1"/>
    <col min="69" max="72" width="13.7109375" style="4" customWidth="1"/>
    <col min="73" max="73" width="15.421875" style="4" customWidth="1"/>
    <col min="74" max="74" width="3.7109375" style="4" customWidth="1"/>
    <col min="75" max="78" width="13.7109375" style="4" customWidth="1"/>
    <col min="79" max="79" width="17.00390625" style="4" customWidth="1"/>
    <col min="80" max="80" width="3.7109375" style="4" customWidth="1"/>
    <col min="81" max="84" width="13.7109375" style="4" customWidth="1"/>
    <col min="85" max="85" width="16.140625" style="4" customWidth="1"/>
    <col min="86" max="86" width="3.7109375" style="4" customWidth="1"/>
    <col min="87" max="90" width="13.7109375" style="4" customWidth="1"/>
    <col min="91" max="91" width="15.8515625" style="4" customWidth="1"/>
    <col min="92" max="92" width="3.7109375" style="4" customWidth="1"/>
    <col min="93" max="96" width="13.7109375" style="4" customWidth="1"/>
    <col min="97" max="97" width="16.00390625" style="4" customWidth="1"/>
    <col min="98" max="98" width="3.7109375" style="4" customWidth="1"/>
    <col min="99" max="102" width="13.7109375" style="4" customWidth="1"/>
    <col min="103" max="103" width="16.00390625" style="4" customWidth="1"/>
    <col min="104" max="104" width="3.7109375" style="4" customWidth="1"/>
    <col min="105" max="108" width="13.7109375" style="4" customWidth="1"/>
    <col min="109" max="109" width="16.421875" style="4" customWidth="1"/>
    <col min="110" max="110" width="3.7109375" style="4" customWidth="1"/>
    <col min="111" max="114" width="13.7109375" style="4" customWidth="1"/>
    <col min="115" max="115" width="16.8515625" style="4" customWidth="1"/>
    <col min="116" max="116" width="3.7109375" style="4" customWidth="1"/>
    <col min="117" max="120" width="13.7109375" style="4" customWidth="1"/>
    <col min="121" max="121" width="16.28125" style="4" customWidth="1"/>
    <col min="122" max="122" width="3.7109375" style="4" customWidth="1"/>
    <col min="123" max="126" width="13.7109375" style="4" customWidth="1"/>
    <col min="127" max="127" width="16.421875" style="4" customWidth="1"/>
    <col min="128" max="128" width="3.7109375" style="4" customWidth="1"/>
    <col min="129" max="132" width="13.7109375" style="4" customWidth="1"/>
    <col min="133" max="133" width="16.57421875" style="4" customWidth="1"/>
    <col min="134" max="134" width="3.7109375" style="4" customWidth="1"/>
    <col min="135" max="138" width="13.7109375" style="4" customWidth="1"/>
    <col min="139" max="139" width="16.7109375" style="4" customWidth="1"/>
    <col min="140" max="140" width="3.7109375" style="4" customWidth="1"/>
    <col min="141" max="144" width="13.7109375" style="4" customWidth="1"/>
    <col min="145" max="145" width="17.8515625" style="4" customWidth="1"/>
    <col min="146" max="146" width="3.7109375" style="4" customWidth="1"/>
    <col min="147" max="150" width="13.7109375" style="4" customWidth="1"/>
    <col min="151" max="151" width="17.00390625" style="4" customWidth="1"/>
    <col min="152" max="152" width="3.7109375" style="4" customWidth="1"/>
    <col min="153" max="156" width="13.7109375" style="4" customWidth="1"/>
    <col min="157" max="157" width="16.57421875" style="4" customWidth="1"/>
    <col min="158" max="158" width="3.7109375" style="4" customWidth="1"/>
    <col min="159" max="162" width="13.7109375" style="4" customWidth="1"/>
    <col min="163" max="163" width="17.421875" style="4" customWidth="1"/>
    <col min="164" max="164" width="3.7109375" style="4" customWidth="1"/>
    <col min="165" max="168" width="13.7109375" style="4" customWidth="1"/>
    <col min="169" max="169" width="16.421875" style="4" customWidth="1"/>
    <col min="170" max="170" width="3.7109375" style="4" customWidth="1"/>
    <col min="171" max="174" width="13.7109375" style="4" customWidth="1"/>
    <col min="175" max="175" width="16.421875" style="4" customWidth="1"/>
    <col min="176" max="176" width="3.7109375" style="4" customWidth="1"/>
    <col min="177" max="180" width="13.7109375" style="4" customWidth="1"/>
    <col min="181" max="181" width="15.8515625" style="4" customWidth="1"/>
    <col min="182" max="182" width="3.7109375" style="4" customWidth="1"/>
    <col min="183" max="186" width="13.7109375" style="4" customWidth="1"/>
    <col min="187" max="187" width="16.140625" style="4" customWidth="1"/>
    <col min="188" max="188" width="3.7109375" style="4" customWidth="1"/>
    <col min="189" max="192" width="13.7109375" style="4" customWidth="1"/>
    <col min="193" max="193" width="16.8515625" style="4" customWidth="1"/>
    <col min="194" max="194" width="3.7109375" style="4" customWidth="1"/>
    <col min="195" max="198" width="13.7109375" style="4" customWidth="1"/>
    <col min="199" max="199" width="16.28125" style="4" customWidth="1"/>
    <col min="200" max="200" width="3.7109375" style="4" customWidth="1"/>
    <col min="201" max="204" width="13.7109375" style="4" customWidth="1"/>
    <col min="205" max="205" width="16.00390625" style="4" customWidth="1"/>
    <col min="206" max="206" width="3.7109375" style="4" customWidth="1"/>
    <col min="207" max="211" width="13.7109375" style="4" customWidth="1"/>
    <col min="212" max="212" width="3.7109375" style="0" customWidth="1"/>
  </cols>
  <sheetData>
    <row r="1" spans="1:214" ht="12.75">
      <c r="A1" s="28"/>
      <c r="C1" s="29"/>
      <c r="I1" s="29"/>
      <c r="J1" s="29"/>
      <c r="K1" s="20"/>
      <c r="L1" s="20"/>
      <c r="M1" s="20"/>
      <c r="O1" s="27"/>
      <c r="P1" s="29" t="s">
        <v>6</v>
      </c>
      <c r="AA1" s="29"/>
      <c r="AB1" s="5"/>
      <c r="AG1" s="27"/>
      <c r="AH1" s="29" t="s">
        <v>6</v>
      </c>
      <c r="AS1" s="29"/>
      <c r="AT1" s="5"/>
      <c r="AY1" s="27"/>
      <c r="AZ1" s="29" t="s">
        <v>6</v>
      </c>
      <c r="BK1" s="29"/>
      <c r="BL1" s="5"/>
      <c r="BQ1" s="27"/>
      <c r="BR1" s="29" t="s">
        <v>6</v>
      </c>
      <c r="BW1" s="29"/>
      <c r="CC1" s="29"/>
      <c r="CI1" s="27"/>
      <c r="CJ1" s="29" t="s">
        <v>6</v>
      </c>
      <c r="CU1" s="29"/>
      <c r="DA1" s="27"/>
      <c r="DB1" s="29" t="s">
        <v>6</v>
      </c>
      <c r="DM1" s="29"/>
      <c r="DS1" s="27"/>
      <c r="DT1" s="29" t="s">
        <v>6</v>
      </c>
      <c r="DZ1" s="5"/>
      <c r="EE1" s="29"/>
      <c r="EK1" s="27"/>
      <c r="EL1" s="29" t="s">
        <v>6</v>
      </c>
      <c r="EQ1" s="29"/>
      <c r="EW1" s="29"/>
      <c r="FC1" s="27"/>
      <c r="FD1" s="29" t="s">
        <v>6</v>
      </c>
      <c r="FI1" s="29"/>
      <c r="FO1" s="29"/>
      <c r="FU1" s="27"/>
      <c r="FV1" s="29" t="s">
        <v>6</v>
      </c>
      <c r="GG1" s="29"/>
      <c r="GM1" s="27"/>
      <c r="GN1" s="29" t="s">
        <v>6</v>
      </c>
      <c r="GY1" s="29"/>
      <c r="HE1" s="27"/>
      <c r="HF1" s="29" t="s">
        <v>6</v>
      </c>
    </row>
    <row r="2" spans="1:214" ht="12.75">
      <c r="A2" s="28"/>
      <c r="C2" s="29"/>
      <c r="I2" s="29"/>
      <c r="J2" s="29"/>
      <c r="K2" s="20"/>
      <c r="L2" s="20"/>
      <c r="M2" s="20"/>
      <c r="O2" s="29" t="s">
        <v>81</v>
      </c>
      <c r="P2" s="19"/>
      <c r="AA2" s="29"/>
      <c r="AB2" s="5"/>
      <c r="AG2" s="29" t="s">
        <v>81</v>
      </c>
      <c r="AH2" s="19"/>
      <c r="AS2" s="29"/>
      <c r="AT2" s="5"/>
      <c r="AY2" s="29" t="s">
        <v>81</v>
      </c>
      <c r="AZ2" s="19"/>
      <c r="BK2" s="29"/>
      <c r="BL2" s="5"/>
      <c r="BQ2" s="29" t="s">
        <v>81</v>
      </c>
      <c r="BR2" s="19"/>
      <c r="BW2" s="29"/>
      <c r="CC2" s="29"/>
      <c r="CI2" s="29" t="s">
        <v>81</v>
      </c>
      <c r="CJ2" s="19"/>
      <c r="CU2" s="29"/>
      <c r="DA2" s="29" t="s">
        <v>81</v>
      </c>
      <c r="DB2" s="19"/>
      <c r="DM2" s="29"/>
      <c r="DS2" s="29" t="s">
        <v>81</v>
      </c>
      <c r="DT2" s="19"/>
      <c r="DZ2" s="5"/>
      <c r="EE2" s="29"/>
      <c r="EK2" s="29" t="s">
        <v>81</v>
      </c>
      <c r="EL2" s="19"/>
      <c r="EQ2" s="29"/>
      <c r="EW2" s="29"/>
      <c r="FC2" s="29" t="s">
        <v>81</v>
      </c>
      <c r="FD2" s="19"/>
      <c r="FI2" s="29"/>
      <c r="FO2" s="29"/>
      <c r="FU2" s="29" t="s">
        <v>81</v>
      </c>
      <c r="FV2" s="19"/>
      <c r="GG2" s="29"/>
      <c r="GM2" s="29" t="s">
        <v>81</v>
      </c>
      <c r="GN2" s="19"/>
      <c r="GY2" s="29"/>
      <c r="HE2" s="29" t="s">
        <v>81</v>
      </c>
      <c r="HF2" s="19"/>
    </row>
    <row r="3" spans="1:214" ht="12.75">
      <c r="A3" s="28"/>
      <c r="C3" s="29"/>
      <c r="I3" s="29"/>
      <c r="J3" s="27"/>
      <c r="K3" s="20"/>
      <c r="L3" s="20"/>
      <c r="M3" s="20"/>
      <c r="O3" s="27"/>
      <c r="P3" s="29" t="s">
        <v>91</v>
      </c>
      <c r="AA3" s="29"/>
      <c r="AG3" s="27"/>
      <c r="AH3" s="29" t="s">
        <v>84</v>
      </c>
      <c r="AS3" s="29"/>
      <c r="AY3" s="27"/>
      <c r="AZ3" s="29" t="s">
        <v>84</v>
      </c>
      <c r="BK3" s="29"/>
      <c r="BQ3" s="27"/>
      <c r="BR3" s="29" t="s">
        <v>84</v>
      </c>
      <c r="BW3" s="29"/>
      <c r="CC3" s="29"/>
      <c r="CI3" s="27"/>
      <c r="CJ3" s="29" t="s">
        <v>84</v>
      </c>
      <c r="CU3" s="29"/>
      <c r="DA3" s="27"/>
      <c r="DB3" s="29" t="s">
        <v>84</v>
      </c>
      <c r="DM3" s="29"/>
      <c r="DS3" s="27"/>
      <c r="DT3" s="29" t="s">
        <v>28</v>
      </c>
      <c r="EE3" s="29"/>
      <c r="EK3" s="27"/>
      <c r="EL3" s="29" t="s">
        <v>28</v>
      </c>
      <c r="EQ3" s="29"/>
      <c r="EW3" s="29"/>
      <c r="FC3" s="27"/>
      <c r="FD3" s="29" t="s">
        <v>28</v>
      </c>
      <c r="FI3" s="29"/>
      <c r="FO3" s="29"/>
      <c r="FU3" s="27"/>
      <c r="FV3" s="29" t="s">
        <v>28</v>
      </c>
      <c r="GG3" s="29"/>
      <c r="GM3" s="27"/>
      <c r="GN3" s="29" t="s">
        <v>28</v>
      </c>
      <c r="GY3" s="29"/>
      <c r="HE3" s="27"/>
      <c r="HF3" s="29" t="s">
        <v>28</v>
      </c>
    </row>
    <row r="4" spans="1:207" ht="12.75">
      <c r="A4" s="28"/>
      <c r="J4" s="29"/>
      <c r="K4" s="20"/>
      <c r="L4" s="20"/>
      <c r="M4" s="20"/>
      <c r="AB4" s="5"/>
      <c r="AH4" s="5"/>
      <c r="AT4" s="5"/>
      <c r="BL4" s="5"/>
      <c r="DZ4" s="5"/>
      <c r="FD4" s="5"/>
      <c r="GY4" s="5"/>
    </row>
    <row r="5" spans="1:211" ht="12.75">
      <c r="A5" s="6" t="s">
        <v>1</v>
      </c>
      <c r="C5" s="42" t="s">
        <v>83</v>
      </c>
      <c r="D5" s="42"/>
      <c r="E5" s="42"/>
      <c r="F5" s="25"/>
      <c r="G5" s="25"/>
      <c r="I5" s="21" t="s">
        <v>32</v>
      </c>
      <c r="J5" s="22"/>
      <c r="K5" s="23"/>
      <c r="L5" s="25"/>
      <c r="M5" s="25"/>
      <c r="O5" s="21" t="s">
        <v>27</v>
      </c>
      <c r="P5" s="22"/>
      <c r="Q5" s="23"/>
      <c r="R5" s="25"/>
      <c r="S5" s="25"/>
      <c r="U5" s="7" t="s">
        <v>33</v>
      </c>
      <c r="V5" s="8"/>
      <c r="W5" s="9"/>
      <c r="X5" s="25"/>
      <c r="Y5" s="25"/>
      <c r="AA5" s="7" t="s">
        <v>18</v>
      </c>
      <c r="AB5" s="8"/>
      <c r="AC5" s="9"/>
      <c r="AD5" s="25"/>
      <c r="AE5" s="25"/>
      <c r="AG5" s="7" t="s">
        <v>7</v>
      </c>
      <c r="AH5" s="8"/>
      <c r="AI5" s="9"/>
      <c r="AJ5" s="25"/>
      <c r="AK5" s="25"/>
      <c r="AM5" s="7" t="s">
        <v>8</v>
      </c>
      <c r="AN5" s="8"/>
      <c r="AO5" s="9"/>
      <c r="AP5" s="25"/>
      <c r="AQ5" s="25"/>
      <c r="AS5" s="7" t="s">
        <v>17</v>
      </c>
      <c r="AT5" s="8"/>
      <c r="AU5" s="9"/>
      <c r="AV5" s="25"/>
      <c r="AW5" s="25"/>
      <c r="AX5" s="15"/>
      <c r="AY5" s="7" t="s">
        <v>34</v>
      </c>
      <c r="AZ5" s="8"/>
      <c r="BA5" s="9"/>
      <c r="BB5" s="25"/>
      <c r="BC5" s="25"/>
      <c r="BD5" s="15"/>
      <c r="BE5" s="7" t="s">
        <v>16</v>
      </c>
      <c r="BF5" s="8"/>
      <c r="BG5" s="9"/>
      <c r="BH5" s="25"/>
      <c r="BI5" s="25"/>
      <c r="BJ5" s="15"/>
      <c r="BK5" s="7" t="s">
        <v>35</v>
      </c>
      <c r="BL5" s="8"/>
      <c r="BM5" s="9"/>
      <c r="BN5" s="25"/>
      <c r="BO5" s="25"/>
      <c r="BP5" s="15"/>
      <c r="BQ5" s="7" t="s">
        <v>36</v>
      </c>
      <c r="BR5" s="8"/>
      <c r="BS5" s="9"/>
      <c r="BT5" s="25"/>
      <c r="BU5" s="25"/>
      <c r="BV5" s="15"/>
      <c r="BW5" s="7" t="s">
        <v>15</v>
      </c>
      <c r="BX5" s="8"/>
      <c r="BY5" s="9"/>
      <c r="BZ5" s="25"/>
      <c r="CA5" s="25"/>
      <c r="CC5" s="7" t="s">
        <v>9</v>
      </c>
      <c r="CD5" s="8"/>
      <c r="CE5" s="9"/>
      <c r="CF5" s="25"/>
      <c r="CG5" s="25"/>
      <c r="CI5" s="7" t="s">
        <v>37</v>
      </c>
      <c r="CJ5" s="8"/>
      <c r="CK5" s="9"/>
      <c r="CL5" s="25"/>
      <c r="CM5" s="25"/>
      <c r="CO5" s="7" t="s">
        <v>38</v>
      </c>
      <c r="CP5" s="8"/>
      <c r="CQ5" s="9"/>
      <c r="CR5" s="25"/>
      <c r="CS5" s="25"/>
      <c r="CU5" s="7" t="s">
        <v>10</v>
      </c>
      <c r="CV5" s="8"/>
      <c r="CW5" s="9"/>
      <c r="CX5" s="25"/>
      <c r="CY5" s="25"/>
      <c r="DA5" s="7" t="s">
        <v>11</v>
      </c>
      <c r="DB5" s="8"/>
      <c r="DC5" s="9"/>
      <c r="DD5" s="25"/>
      <c r="DE5" s="25"/>
      <c r="DG5" s="7" t="s">
        <v>12</v>
      </c>
      <c r="DH5" s="8"/>
      <c r="DI5" s="9"/>
      <c r="DJ5" s="25"/>
      <c r="DK5" s="25"/>
      <c r="DM5" s="7" t="s">
        <v>39</v>
      </c>
      <c r="DN5" s="8"/>
      <c r="DO5" s="9"/>
      <c r="DP5" s="25"/>
      <c r="DQ5" s="25"/>
      <c r="DS5" s="7" t="s">
        <v>40</v>
      </c>
      <c r="DT5" s="8"/>
      <c r="DU5" s="9"/>
      <c r="DV5" s="25"/>
      <c r="DW5" s="25"/>
      <c r="DY5" s="7" t="s">
        <v>13</v>
      </c>
      <c r="DZ5" s="8"/>
      <c r="EA5" s="9"/>
      <c r="EB5" s="25"/>
      <c r="EC5" s="25"/>
      <c r="ED5" s="15"/>
      <c r="EE5" s="7" t="s">
        <v>14</v>
      </c>
      <c r="EF5" s="8"/>
      <c r="EG5" s="9"/>
      <c r="EH5" s="25"/>
      <c r="EI5" s="25"/>
      <c r="EK5" s="7" t="s">
        <v>19</v>
      </c>
      <c r="EL5" s="8"/>
      <c r="EM5" s="9"/>
      <c r="EN5" s="25"/>
      <c r="EO5" s="25"/>
      <c r="EQ5" s="7" t="s">
        <v>20</v>
      </c>
      <c r="ER5" s="8"/>
      <c r="ES5" s="9"/>
      <c r="ET5" s="25"/>
      <c r="EU5" s="25"/>
      <c r="EV5" s="15"/>
      <c r="EW5" s="7" t="s">
        <v>44</v>
      </c>
      <c r="EX5" s="8"/>
      <c r="EY5" s="9"/>
      <c r="EZ5" s="25"/>
      <c r="FA5" s="25"/>
      <c r="FB5" s="15"/>
      <c r="FC5" s="7" t="s">
        <v>21</v>
      </c>
      <c r="FD5" s="8"/>
      <c r="FE5" s="9"/>
      <c r="FF5" s="25"/>
      <c r="FG5" s="25"/>
      <c r="FH5" s="15"/>
      <c r="FI5" s="7" t="s">
        <v>22</v>
      </c>
      <c r="FJ5" s="8"/>
      <c r="FK5" s="9"/>
      <c r="FL5" s="25"/>
      <c r="FM5" s="25"/>
      <c r="FN5" s="15"/>
      <c r="FO5" s="7" t="s">
        <v>23</v>
      </c>
      <c r="FP5" s="8"/>
      <c r="FQ5" s="9"/>
      <c r="FR5" s="25"/>
      <c r="FS5" s="25"/>
      <c r="FT5" s="15"/>
      <c r="FU5" s="7" t="s">
        <v>24</v>
      </c>
      <c r="FV5" s="8"/>
      <c r="FW5" s="9"/>
      <c r="FX5" s="25"/>
      <c r="FY5" s="25"/>
      <c r="FZ5" s="15"/>
      <c r="GA5" s="7" t="s">
        <v>41</v>
      </c>
      <c r="GB5" s="8"/>
      <c r="GC5" s="9"/>
      <c r="GD5" s="25"/>
      <c r="GE5" s="25"/>
      <c r="GF5" s="15"/>
      <c r="GG5" s="7" t="s">
        <v>25</v>
      </c>
      <c r="GH5" s="8"/>
      <c r="GI5" s="9"/>
      <c r="GJ5" s="25"/>
      <c r="GK5" s="25"/>
      <c r="GL5" s="15"/>
      <c r="GM5" s="7" t="s">
        <v>26</v>
      </c>
      <c r="GN5" s="8"/>
      <c r="GO5" s="9"/>
      <c r="GP5" s="25"/>
      <c r="GQ5" s="25"/>
      <c r="GR5" s="15"/>
      <c r="GS5" s="7" t="s">
        <v>42</v>
      </c>
      <c r="GT5" s="8"/>
      <c r="GU5" s="9"/>
      <c r="GV5" s="25"/>
      <c r="GW5" s="25"/>
      <c r="GX5" s="15"/>
      <c r="GY5" s="39" t="s">
        <v>43</v>
      </c>
      <c r="GZ5" s="8"/>
      <c r="HA5" s="9"/>
      <c r="HB5" s="25"/>
      <c r="HC5" s="25"/>
    </row>
    <row r="6" spans="1:211" s="1" customFormat="1" ht="12.75">
      <c r="A6" s="30" t="s">
        <v>2</v>
      </c>
      <c r="B6" s="19"/>
      <c r="C6" s="47" t="s">
        <v>53</v>
      </c>
      <c r="D6" s="46"/>
      <c r="E6" s="45"/>
      <c r="F6" s="25" t="s">
        <v>85</v>
      </c>
      <c r="G6" s="25" t="s">
        <v>85</v>
      </c>
      <c r="H6" s="19"/>
      <c r="I6" s="24"/>
      <c r="J6" s="38">
        <v>0.1774091</v>
      </c>
      <c r="K6" s="23"/>
      <c r="L6" s="25" t="s">
        <v>85</v>
      </c>
      <c r="M6" s="25" t="s">
        <v>85</v>
      </c>
      <c r="O6" s="24"/>
      <c r="P6" s="38">
        <f>V6+AB6+AH6+AN6+AT6+AZ6+BF6+BL6+BR6+BX6+CD6+CJ6+CP6+CV6+DB6+DH6+DN6+DT6+DZ6+EF6+EL6+ER6+EX6+FD6+FJ6+FP6+FV6+GB6+GH6+GN6+GT6</f>
        <v>0.8225908999999999</v>
      </c>
      <c r="Q6" s="23"/>
      <c r="R6" s="25" t="s">
        <v>85</v>
      </c>
      <c r="S6" s="25" t="s">
        <v>85</v>
      </c>
      <c r="U6" s="31"/>
      <c r="V6" s="18">
        <v>0.0001736</v>
      </c>
      <c r="W6" s="32"/>
      <c r="X6" s="25" t="s">
        <v>85</v>
      </c>
      <c r="Y6" s="25" t="s">
        <v>85</v>
      </c>
      <c r="AA6" s="31"/>
      <c r="AB6" s="18">
        <v>0.0224825</v>
      </c>
      <c r="AC6" s="32"/>
      <c r="AD6" s="25" t="s">
        <v>85</v>
      </c>
      <c r="AE6" s="25" t="s">
        <v>85</v>
      </c>
      <c r="AG6" s="31"/>
      <c r="AH6" s="18">
        <v>0.1389587</v>
      </c>
      <c r="AI6" s="32"/>
      <c r="AJ6" s="25" t="s">
        <v>85</v>
      </c>
      <c r="AK6" s="25" t="s">
        <v>85</v>
      </c>
      <c r="AM6" s="31"/>
      <c r="AN6" s="18">
        <v>0.0014088</v>
      </c>
      <c r="AO6" s="32"/>
      <c r="AP6" s="25" t="s">
        <v>85</v>
      </c>
      <c r="AQ6" s="25" t="s">
        <v>85</v>
      </c>
      <c r="AS6" s="31"/>
      <c r="AT6" s="18">
        <v>0.0392527</v>
      </c>
      <c r="AU6" s="32"/>
      <c r="AV6" s="25" t="s">
        <v>85</v>
      </c>
      <c r="AW6" s="25" t="s">
        <v>85</v>
      </c>
      <c r="AX6" s="13"/>
      <c r="AY6" s="31"/>
      <c r="AZ6" s="18">
        <v>0.0027645</v>
      </c>
      <c r="BA6" s="32"/>
      <c r="BB6" s="25" t="s">
        <v>85</v>
      </c>
      <c r="BC6" s="25" t="s">
        <v>85</v>
      </c>
      <c r="BD6" s="13"/>
      <c r="BE6" s="31"/>
      <c r="BF6" s="18">
        <v>0.063907</v>
      </c>
      <c r="BG6" s="32"/>
      <c r="BH6" s="25" t="s">
        <v>85</v>
      </c>
      <c r="BI6" s="25" t="s">
        <v>85</v>
      </c>
      <c r="BJ6" s="13"/>
      <c r="BK6" s="31"/>
      <c r="BL6" s="18">
        <v>0.0021962</v>
      </c>
      <c r="BM6" s="32"/>
      <c r="BN6" s="25" t="s">
        <v>85</v>
      </c>
      <c r="BO6" s="25" t="s">
        <v>85</v>
      </c>
      <c r="BP6" s="13"/>
      <c r="BQ6" s="31"/>
      <c r="BR6" s="18">
        <v>0.0023679</v>
      </c>
      <c r="BS6" s="32"/>
      <c r="BT6" s="25" t="s">
        <v>85</v>
      </c>
      <c r="BU6" s="25" t="s">
        <v>85</v>
      </c>
      <c r="BV6" s="13"/>
      <c r="BW6" s="31"/>
      <c r="BX6" s="18">
        <v>0.0006255</v>
      </c>
      <c r="BY6" s="32"/>
      <c r="BZ6" s="25" t="s">
        <v>85</v>
      </c>
      <c r="CA6" s="25" t="s">
        <v>85</v>
      </c>
      <c r="CC6" s="31"/>
      <c r="CD6" s="18">
        <v>0.1389834</v>
      </c>
      <c r="CE6" s="32"/>
      <c r="CF6" s="25" t="s">
        <v>85</v>
      </c>
      <c r="CG6" s="25" t="s">
        <v>85</v>
      </c>
      <c r="CI6" s="31"/>
      <c r="CJ6" s="18">
        <v>0.0019064</v>
      </c>
      <c r="CK6" s="32"/>
      <c r="CL6" s="25" t="s">
        <v>85</v>
      </c>
      <c r="CM6" s="25" t="s">
        <v>85</v>
      </c>
      <c r="CO6" s="31"/>
      <c r="CP6" s="18">
        <v>0.0022587</v>
      </c>
      <c r="CQ6" s="32"/>
      <c r="CR6" s="25" t="s">
        <v>85</v>
      </c>
      <c r="CS6" s="25" t="s">
        <v>85</v>
      </c>
      <c r="CU6" s="31"/>
      <c r="CV6" s="18">
        <v>0.0269452</v>
      </c>
      <c r="CW6" s="32"/>
      <c r="CX6" s="25" t="s">
        <v>85</v>
      </c>
      <c r="CY6" s="25" t="s">
        <v>85</v>
      </c>
      <c r="DA6" s="31"/>
      <c r="DB6" s="18">
        <v>0.0024417</v>
      </c>
      <c r="DC6" s="32"/>
      <c r="DD6" s="25" t="s">
        <v>85</v>
      </c>
      <c r="DE6" s="25" t="s">
        <v>85</v>
      </c>
      <c r="DG6" s="31"/>
      <c r="DH6" s="18">
        <v>0.0092028</v>
      </c>
      <c r="DI6" s="32"/>
      <c r="DJ6" s="25" t="s">
        <v>85</v>
      </c>
      <c r="DK6" s="25" t="s">
        <v>85</v>
      </c>
      <c r="DM6" s="31"/>
      <c r="DN6" s="18">
        <v>0.0214249</v>
      </c>
      <c r="DO6" s="32"/>
      <c r="DP6" s="25" t="s">
        <v>85</v>
      </c>
      <c r="DQ6" s="25" t="s">
        <v>85</v>
      </c>
      <c r="DS6" s="31"/>
      <c r="DT6" s="18">
        <v>0.0104086</v>
      </c>
      <c r="DU6" s="32"/>
      <c r="DV6" s="25" t="s">
        <v>85</v>
      </c>
      <c r="DW6" s="25" t="s">
        <v>85</v>
      </c>
      <c r="DY6" s="31"/>
      <c r="DZ6" s="18">
        <v>0.0017922</v>
      </c>
      <c r="EA6" s="32"/>
      <c r="EB6" s="25" t="s">
        <v>85</v>
      </c>
      <c r="EC6" s="25" t="s">
        <v>85</v>
      </c>
      <c r="ED6" s="13"/>
      <c r="EE6" s="31"/>
      <c r="EF6" s="18">
        <v>0.0023104</v>
      </c>
      <c r="EG6" s="32"/>
      <c r="EH6" s="25" t="s">
        <v>85</v>
      </c>
      <c r="EI6" s="25" t="s">
        <v>85</v>
      </c>
      <c r="EK6" s="31"/>
      <c r="EL6" s="18">
        <v>0.0605401</v>
      </c>
      <c r="EM6" s="32"/>
      <c r="EN6" s="25" t="s">
        <v>85</v>
      </c>
      <c r="EO6" s="25" t="s">
        <v>85</v>
      </c>
      <c r="EQ6" s="31"/>
      <c r="ER6" s="18">
        <v>0.0151927</v>
      </c>
      <c r="ES6" s="32"/>
      <c r="ET6" s="25" t="s">
        <v>85</v>
      </c>
      <c r="EU6" s="25" t="s">
        <v>85</v>
      </c>
      <c r="EV6" s="13"/>
      <c r="EW6" s="31"/>
      <c r="EX6" s="18">
        <v>0.0221555</v>
      </c>
      <c r="EY6" s="32"/>
      <c r="EZ6" s="25" t="s">
        <v>85</v>
      </c>
      <c r="FA6" s="25" t="s">
        <v>85</v>
      </c>
      <c r="FB6" s="13"/>
      <c r="FC6" s="31"/>
      <c r="FD6" s="18">
        <v>6.8E-06</v>
      </c>
      <c r="FE6" s="32"/>
      <c r="FF6" s="25" t="s">
        <v>85</v>
      </c>
      <c r="FG6" s="25" t="s">
        <v>85</v>
      </c>
      <c r="FH6" s="13"/>
      <c r="FI6" s="31"/>
      <c r="FJ6" s="18">
        <v>0.0145821</v>
      </c>
      <c r="FK6" s="32"/>
      <c r="FL6" s="25" t="s">
        <v>85</v>
      </c>
      <c r="FM6" s="25" t="s">
        <v>85</v>
      </c>
      <c r="FN6" s="13"/>
      <c r="FO6" s="31"/>
      <c r="FP6" s="18">
        <v>0.018151</v>
      </c>
      <c r="FQ6" s="32"/>
      <c r="FR6" s="25" t="s">
        <v>85</v>
      </c>
      <c r="FS6" s="25" t="s">
        <v>85</v>
      </c>
      <c r="FT6" s="13"/>
      <c r="FU6" s="31"/>
      <c r="FV6" s="18">
        <v>0.0212676</v>
      </c>
      <c r="FW6" s="32"/>
      <c r="FX6" s="25" t="s">
        <v>85</v>
      </c>
      <c r="FY6" s="25" t="s">
        <v>85</v>
      </c>
      <c r="FZ6" s="13"/>
      <c r="GA6" s="31"/>
      <c r="GB6" s="18">
        <v>0.0678414</v>
      </c>
      <c r="GC6" s="32"/>
      <c r="GD6" s="25" t="s">
        <v>85</v>
      </c>
      <c r="GE6" s="25" t="s">
        <v>85</v>
      </c>
      <c r="GF6" s="13"/>
      <c r="GG6" s="31"/>
      <c r="GH6" s="18">
        <v>0.1089131</v>
      </c>
      <c r="GI6" s="32"/>
      <c r="GJ6" s="25" t="s">
        <v>85</v>
      </c>
      <c r="GK6" s="25" t="s">
        <v>85</v>
      </c>
      <c r="GL6" s="13"/>
      <c r="GM6" s="31"/>
      <c r="GN6" s="18">
        <v>0.0003264</v>
      </c>
      <c r="GO6" s="32"/>
      <c r="GP6" s="25" t="s">
        <v>85</v>
      </c>
      <c r="GQ6" s="25" t="s">
        <v>85</v>
      </c>
      <c r="GR6" s="13"/>
      <c r="GS6" s="31"/>
      <c r="GT6" s="18">
        <v>0.0018025</v>
      </c>
      <c r="GU6" s="32"/>
      <c r="GV6" s="25" t="s">
        <v>85</v>
      </c>
      <c r="GW6" s="25" t="s">
        <v>85</v>
      </c>
      <c r="GX6" s="13"/>
      <c r="GY6" s="31"/>
      <c r="GZ6" s="18"/>
      <c r="HA6" s="32"/>
      <c r="HB6" s="25" t="s">
        <v>85</v>
      </c>
      <c r="HC6" s="25" t="s">
        <v>85</v>
      </c>
    </row>
    <row r="7" spans="1:211" ht="12.75">
      <c r="A7" s="10"/>
      <c r="C7" s="25" t="s">
        <v>3</v>
      </c>
      <c r="D7" s="25" t="s">
        <v>4</v>
      </c>
      <c r="E7" s="25" t="s">
        <v>0</v>
      </c>
      <c r="F7" s="25" t="s">
        <v>86</v>
      </c>
      <c r="G7" s="25" t="s">
        <v>87</v>
      </c>
      <c r="I7" s="25" t="s">
        <v>3</v>
      </c>
      <c r="J7" s="25" t="s">
        <v>4</v>
      </c>
      <c r="K7" s="25" t="s">
        <v>0</v>
      </c>
      <c r="L7" s="25" t="s">
        <v>86</v>
      </c>
      <c r="M7" s="25" t="s">
        <v>87</v>
      </c>
      <c r="O7" s="25" t="s">
        <v>3</v>
      </c>
      <c r="P7" s="25" t="s">
        <v>4</v>
      </c>
      <c r="Q7" s="25" t="s">
        <v>0</v>
      </c>
      <c r="R7" s="25" t="s">
        <v>86</v>
      </c>
      <c r="S7" s="25" t="s">
        <v>87</v>
      </c>
      <c r="U7" s="11" t="s">
        <v>3</v>
      </c>
      <c r="V7" s="11" t="s">
        <v>4</v>
      </c>
      <c r="W7" s="11" t="s">
        <v>0</v>
      </c>
      <c r="X7" s="25" t="s">
        <v>86</v>
      </c>
      <c r="Y7" s="25" t="s">
        <v>87</v>
      </c>
      <c r="AA7" s="11" t="s">
        <v>3</v>
      </c>
      <c r="AB7" s="11" t="s">
        <v>4</v>
      </c>
      <c r="AC7" s="11" t="s">
        <v>0</v>
      </c>
      <c r="AD7" s="25" t="s">
        <v>86</v>
      </c>
      <c r="AE7" s="25" t="s">
        <v>87</v>
      </c>
      <c r="AG7" s="11" t="s">
        <v>3</v>
      </c>
      <c r="AH7" s="11" t="s">
        <v>4</v>
      </c>
      <c r="AI7" s="11" t="s">
        <v>0</v>
      </c>
      <c r="AJ7" s="25" t="s">
        <v>86</v>
      </c>
      <c r="AK7" s="25" t="s">
        <v>87</v>
      </c>
      <c r="AM7" s="11" t="s">
        <v>3</v>
      </c>
      <c r="AN7" s="11" t="s">
        <v>4</v>
      </c>
      <c r="AO7" s="11" t="s">
        <v>0</v>
      </c>
      <c r="AP7" s="25" t="s">
        <v>86</v>
      </c>
      <c r="AQ7" s="25" t="s">
        <v>87</v>
      </c>
      <c r="AS7" s="11" t="s">
        <v>3</v>
      </c>
      <c r="AT7" s="11" t="s">
        <v>4</v>
      </c>
      <c r="AU7" s="11" t="s">
        <v>0</v>
      </c>
      <c r="AV7" s="25" t="s">
        <v>86</v>
      </c>
      <c r="AW7" s="25" t="s">
        <v>87</v>
      </c>
      <c r="AX7" s="16"/>
      <c r="AY7" s="11" t="s">
        <v>3</v>
      </c>
      <c r="AZ7" s="11" t="s">
        <v>4</v>
      </c>
      <c r="BA7" s="11" t="s">
        <v>0</v>
      </c>
      <c r="BB7" s="25" t="s">
        <v>86</v>
      </c>
      <c r="BC7" s="25" t="s">
        <v>87</v>
      </c>
      <c r="BD7" s="16"/>
      <c r="BE7" s="11" t="s">
        <v>3</v>
      </c>
      <c r="BF7" s="11" t="s">
        <v>4</v>
      </c>
      <c r="BG7" s="11" t="s">
        <v>0</v>
      </c>
      <c r="BH7" s="25" t="s">
        <v>86</v>
      </c>
      <c r="BI7" s="25" t="s">
        <v>87</v>
      </c>
      <c r="BJ7" s="16"/>
      <c r="BK7" s="11" t="s">
        <v>3</v>
      </c>
      <c r="BL7" s="11" t="s">
        <v>4</v>
      </c>
      <c r="BM7" s="11" t="s">
        <v>0</v>
      </c>
      <c r="BN7" s="25" t="s">
        <v>86</v>
      </c>
      <c r="BO7" s="25" t="s">
        <v>87</v>
      </c>
      <c r="BP7" s="16"/>
      <c r="BQ7" s="11" t="s">
        <v>3</v>
      </c>
      <c r="BR7" s="11" t="s">
        <v>4</v>
      </c>
      <c r="BS7" s="11" t="s">
        <v>0</v>
      </c>
      <c r="BT7" s="25" t="s">
        <v>86</v>
      </c>
      <c r="BU7" s="25" t="s">
        <v>87</v>
      </c>
      <c r="BV7" s="16"/>
      <c r="BW7" s="11" t="s">
        <v>3</v>
      </c>
      <c r="BX7" s="11" t="s">
        <v>4</v>
      </c>
      <c r="BY7" s="11" t="s">
        <v>0</v>
      </c>
      <c r="BZ7" s="25" t="s">
        <v>86</v>
      </c>
      <c r="CA7" s="25" t="s">
        <v>87</v>
      </c>
      <c r="CC7" s="11" t="s">
        <v>3</v>
      </c>
      <c r="CD7" s="11" t="s">
        <v>4</v>
      </c>
      <c r="CE7" s="11" t="s">
        <v>0</v>
      </c>
      <c r="CF7" s="25" t="s">
        <v>86</v>
      </c>
      <c r="CG7" s="25" t="s">
        <v>87</v>
      </c>
      <c r="CI7" s="11" t="s">
        <v>3</v>
      </c>
      <c r="CJ7" s="11" t="s">
        <v>4</v>
      </c>
      <c r="CK7" s="11" t="s">
        <v>0</v>
      </c>
      <c r="CL7" s="25" t="s">
        <v>86</v>
      </c>
      <c r="CM7" s="25" t="s">
        <v>87</v>
      </c>
      <c r="CO7" s="11" t="s">
        <v>3</v>
      </c>
      <c r="CP7" s="11" t="s">
        <v>4</v>
      </c>
      <c r="CQ7" s="11" t="s">
        <v>0</v>
      </c>
      <c r="CR7" s="25" t="s">
        <v>86</v>
      </c>
      <c r="CS7" s="25" t="s">
        <v>87</v>
      </c>
      <c r="CU7" s="11" t="s">
        <v>3</v>
      </c>
      <c r="CV7" s="11" t="s">
        <v>4</v>
      </c>
      <c r="CW7" s="11" t="s">
        <v>0</v>
      </c>
      <c r="CX7" s="25" t="s">
        <v>86</v>
      </c>
      <c r="CY7" s="25" t="s">
        <v>87</v>
      </c>
      <c r="DA7" s="11" t="s">
        <v>3</v>
      </c>
      <c r="DB7" s="11" t="s">
        <v>4</v>
      </c>
      <c r="DC7" s="11" t="s">
        <v>0</v>
      </c>
      <c r="DD7" s="25" t="s">
        <v>86</v>
      </c>
      <c r="DE7" s="25" t="s">
        <v>87</v>
      </c>
      <c r="DG7" s="11" t="s">
        <v>3</v>
      </c>
      <c r="DH7" s="11" t="s">
        <v>4</v>
      </c>
      <c r="DI7" s="11" t="s">
        <v>0</v>
      </c>
      <c r="DJ7" s="25" t="s">
        <v>86</v>
      </c>
      <c r="DK7" s="25" t="s">
        <v>87</v>
      </c>
      <c r="DM7" s="11" t="s">
        <v>3</v>
      </c>
      <c r="DN7" s="11" t="s">
        <v>4</v>
      </c>
      <c r="DO7" s="11" t="s">
        <v>0</v>
      </c>
      <c r="DP7" s="25" t="s">
        <v>86</v>
      </c>
      <c r="DQ7" s="25" t="s">
        <v>87</v>
      </c>
      <c r="DS7" s="11" t="s">
        <v>3</v>
      </c>
      <c r="DT7" s="11" t="s">
        <v>4</v>
      </c>
      <c r="DU7" s="11" t="s">
        <v>0</v>
      </c>
      <c r="DV7" s="25" t="s">
        <v>86</v>
      </c>
      <c r="DW7" s="25" t="s">
        <v>87</v>
      </c>
      <c r="DY7" s="11" t="s">
        <v>3</v>
      </c>
      <c r="DZ7" s="11" t="s">
        <v>4</v>
      </c>
      <c r="EA7" s="11" t="s">
        <v>0</v>
      </c>
      <c r="EB7" s="25" t="s">
        <v>86</v>
      </c>
      <c r="EC7" s="25" t="s">
        <v>87</v>
      </c>
      <c r="ED7" s="16"/>
      <c r="EE7" s="11" t="s">
        <v>3</v>
      </c>
      <c r="EF7" s="11" t="s">
        <v>4</v>
      </c>
      <c r="EG7" s="11" t="s">
        <v>0</v>
      </c>
      <c r="EH7" s="25" t="s">
        <v>86</v>
      </c>
      <c r="EI7" s="25" t="s">
        <v>87</v>
      </c>
      <c r="EK7" s="11" t="s">
        <v>3</v>
      </c>
      <c r="EL7" s="11" t="s">
        <v>4</v>
      </c>
      <c r="EM7" s="11" t="s">
        <v>0</v>
      </c>
      <c r="EN7" s="25" t="s">
        <v>86</v>
      </c>
      <c r="EO7" s="25" t="s">
        <v>87</v>
      </c>
      <c r="EQ7" s="11" t="s">
        <v>3</v>
      </c>
      <c r="ER7" s="11" t="s">
        <v>4</v>
      </c>
      <c r="ES7" s="11" t="s">
        <v>0</v>
      </c>
      <c r="ET7" s="25" t="s">
        <v>86</v>
      </c>
      <c r="EU7" s="25" t="s">
        <v>87</v>
      </c>
      <c r="EV7" s="16"/>
      <c r="EW7" s="11" t="s">
        <v>3</v>
      </c>
      <c r="EX7" s="11" t="s">
        <v>4</v>
      </c>
      <c r="EY7" s="11" t="s">
        <v>0</v>
      </c>
      <c r="EZ7" s="25" t="s">
        <v>86</v>
      </c>
      <c r="FA7" s="25" t="s">
        <v>87</v>
      </c>
      <c r="FB7" s="16"/>
      <c r="FC7" s="11" t="s">
        <v>3</v>
      </c>
      <c r="FD7" s="11" t="s">
        <v>4</v>
      </c>
      <c r="FE7" s="11" t="s">
        <v>0</v>
      </c>
      <c r="FF7" s="25" t="s">
        <v>86</v>
      </c>
      <c r="FG7" s="25" t="s">
        <v>87</v>
      </c>
      <c r="FH7" s="16"/>
      <c r="FI7" s="11" t="s">
        <v>3</v>
      </c>
      <c r="FJ7" s="11" t="s">
        <v>4</v>
      </c>
      <c r="FK7" s="11" t="s">
        <v>0</v>
      </c>
      <c r="FL7" s="25" t="s">
        <v>86</v>
      </c>
      <c r="FM7" s="25" t="s">
        <v>87</v>
      </c>
      <c r="FN7" s="16"/>
      <c r="FO7" s="11" t="s">
        <v>3</v>
      </c>
      <c r="FP7" s="11" t="s">
        <v>4</v>
      </c>
      <c r="FQ7" s="11" t="s">
        <v>0</v>
      </c>
      <c r="FR7" s="25" t="s">
        <v>86</v>
      </c>
      <c r="FS7" s="25" t="s">
        <v>87</v>
      </c>
      <c r="FT7" s="16"/>
      <c r="FU7" s="11" t="s">
        <v>3</v>
      </c>
      <c r="FV7" s="11" t="s">
        <v>4</v>
      </c>
      <c r="FW7" s="11" t="s">
        <v>0</v>
      </c>
      <c r="FX7" s="25" t="s">
        <v>86</v>
      </c>
      <c r="FY7" s="25" t="s">
        <v>87</v>
      </c>
      <c r="FZ7" s="16"/>
      <c r="GA7" s="11" t="s">
        <v>3</v>
      </c>
      <c r="GB7" s="11" t="s">
        <v>4</v>
      </c>
      <c r="GC7" s="11" t="s">
        <v>0</v>
      </c>
      <c r="GD7" s="25" t="s">
        <v>86</v>
      </c>
      <c r="GE7" s="25" t="s">
        <v>87</v>
      </c>
      <c r="GF7" s="16"/>
      <c r="GG7" s="11" t="s">
        <v>3</v>
      </c>
      <c r="GH7" s="11" t="s">
        <v>4</v>
      </c>
      <c r="GI7" s="11" t="s">
        <v>0</v>
      </c>
      <c r="GJ7" s="25" t="s">
        <v>86</v>
      </c>
      <c r="GK7" s="25" t="s">
        <v>87</v>
      </c>
      <c r="GL7" s="16"/>
      <c r="GM7" s="11" t="s">
        <v>3</v>
      </c>
      <c r="GN7" s="11" t="s">
        <v>4</v>
      </c>
      <c r="GO7" s="11" t="s">
        <v>0</v>
      </c>
      <c r="GP7" s="25" t="s">
        <v>86</v>
      </c>
      <c r="GQ7" s="25" t="s">
        <v>87</v>
      </c>
      <c r="GR7" s="16"/>
      <c r="GS7" s="11" t="s">
        <v>3</v>
      </c>
      <c r="GT7" s="11" t="s">
        <v>4</v>
      </c>
      <c r="GU7" s="11" t="s">
        <v>0</v>
      </c>
      <c r="GV7" s="25" t="s">
        <v>86</v>
      </c>
      <c r="GW7" s="25" t="s">
        <v>87</v>
      </c>
      <c r="GX7" s="16"/>
      <c r="GY7" s="11" t="s">
        <v>3</v>
      </c>
      <c r="GZ7" s="11" t="s">
        <v>4</v>
      </c>
      <c r="HA7" s="11" t="s">
        <v>0</v>
      </c>
      <c r="HB7" s="25" t="s">
        <v>86</v>
      </c>
      <c r="HC7" s="25" t="s">
        <v>87</v>
      </c>
    </row>
    <row r="8" spans="1:229" ht="12.75">
      <c r="A8" s="3">
        <v>39722</v>
      </c>
      <c r="C8" s="20"/>
      <c r="D8" s="20">
        <v>1177735</v>
      </c>
      <c r="E8" s="20">
        <f aca="true" t="shared" si="0" ref="E8:E37">C8+D8</f>
        <v>1177735</v>
      </c>
      <c r="F8" s="20">
        <f>L8+R8</f>
        <v>80087</v>
      </c>
      <c r="G8" s="20">
        <f>M8+S8</f>
        <v>31262</v>
      </c>
      <c r="I8" s="20"/>
      <c r="J8" s="26">
        <f aca="true" t="shared" si="1" ref="J8:J37">D8*17.74091/100</f>
        <v>208940.9063885</v>
      </c>
      <c r="K8" s="20">
        <f aca="true" t="shared" si="2" ref="K8:K37">I8+J8</f>
        <v>208940.9063885</v>
      </c>
      <c r="L8" s="20">
        <v>14243</v>
      </c>
      <c r="M8" s="20">
        <v>5561</v>
      </c>
      <c r="O8" s="19">
        <f aca="true" t="shared" si="3" ref="O8:O37">U8+AA8+AG8+AM8+AS8+AY8+BE8+BK8+BQ8+BW8+CC8+CI8+CO8+CU8+DA8+DG8+DM8+DS8+DY8+EE8+EK8+EQ8+EW8+FC8+FI8+FO8+FU8+GA8++GG8+GM8+GS8+GY8</f>
        <v>0</v>
      </c>
      <c r="P8" s="26">
        <f aca="true" t="shared" si="4" ref="P8:P37">V8+AB8+AH8+AN8+AT8+AZ8+BF8+BL8+BR8+BX8+CD8+CJ8+CP8+CV8+DB8+DH8+DN8+DT8+DZ8+EF8+EL8+ER8+EX8+FD8+FJ8+FP8+FV8+GB8+GH8+GN8+GT8</f>
        <v>968794.0936115001</v>
      </c>
      <c r="Q8" s="19">
        <f aca="true" t="shared" si="5" ref="Q8:Q37">O8+P8</f>
        <v>968794.0936115001</v>
      </c>
      <c r="R8" s="19">
        <f>X8+AD8+AJ8+AP8+AV8+BB8+BH8+BN8+BT8+BZ8+CF8+CL8+CR8+CX8+DD8+DJ8+DP8+DV8+EB8+EH8+EN8+ET8+EZ8+FF8+FL8+FR8+FX8+GD8+GJ8+GP8+GV8+HB8</f>
        <v>65844</v>
      </c>
      <c r="S8" s="19">
        <f>Y8+AE8+AK8+AQ8+AW8+BC8+BI8+BO8+BU8+CA8+CG8+CM8+CS8+CY8+DE8+DK8+DQ8+DW8+EC8+EI8+EO8+EU8+FA8+FG8+FM8+FS8+FY8+GE8+GK8+GQ8+GW8+HC8</f>
        <v>25701</v>
      </c>
      <c r="U8" s="19"/>
      <c r="V8" s="19">
        <f aca="true" t="shared" si="6" ref="V8:V37">D8*0.01736/100</f>
        <v>204.454796</v>
      </c>
      <c r="W8" s="19">
        <f aca="true" t="shared" si="7" ref="W8:W37">U8+V8</f>
        <v>204.454796</v>
      </c>
      <c r="X8" s="19">
        <v>18</v>
      </c>
      <c r="Y8" s="19">
        <v>7</v>
      </c>
      <c r="AA8" s="19"/>
      <c r="AB8" s="19">
        <f aca="true" t="shared" si="8" ref="AB8:AB37">D8*2.24825/100</f>
        <v>26478.427137500003</v>
      </c>
      <c r="AC8" s="19">
        <f aca="true" t="shared" si="9" ref="AC8:AC37">AA8+AB8</f>
        <v>26478.427137500003</v>
      </c>
      <c r="AD8" s="19">
        <v>1795</v>
      </c>
      <c r="AE8" s="19">
        <v>701</v>
      </c>
      <c r="AF8" s="19"/>
      <c r="AG8" s="19"/>
      <c r="AH8" s="19">
        <f aca="true" t="shared" si="10" ref="AH8:AH37">D8*13.89587/100</f>
        <v>163656.5245445</v>
      </c>
      <c r="AI8" s="19">
        <f aca="true" t="shared" si="11" ref="AI8:AI37">AG8+AH8</f>
        <v>163656.5245445</v>
      </c>
      <c r="AJ8" s="19">
        <v>11120</v>
      </c>
      <c r="AK8" s="19">
        <v>4341</v>
      </c>
      <c r="AL8" s="19"/>
      <c r="AM8" s="19"/>
      <c r="AN8" s="19">
        <f aca="true" t="shared" si="12" ref="AN8:AN37">D8*0.14088/100</f>
        <v>1659.1930680000003</v>
      </c>
      <c r="AO8" s="19">
        <f aca="true" t="shared" si="13" ref="AO8:AO37">AM8+AN8</f>
        <v>1659.1930680000003</v>
      </c>
      <c r="AP8" s="19">
        <v>113</v>
      </c>
      <c r="AQ8" s="19">
        <v>44</v>
      </c>
      <c r="AR8" s="19"/>
      <c r="AS8" s="19"/>
      <c r="AT8" s="19">
        <f aca="true" t="shared" si="14" ref="AT8:AT37">D8*3.92527/100</f>
        <v>46229.2786345</v>
      </c>
      <c r="AU8" s="19">
        <f aca="true" t="shared" si="15" ref="AU8:AU37">AS8+AT8</f>
        <v>46229.2786345</v>
      </c>
      <c r="AV8" s="19">
        <v>3141</v>
      </c>
      <c r="AW8" s="19">
        <v>1226</v>
      </c>
      <c r="AX8" s="19"/>
      <c r="AY8" s="19"/>
      <c r="AZ8" s="19">
        <f aca="true" t="shared" si="16" ref="AZ8:AZ37">D8*0.27645/100</f>
        <v>3255.8484074999997</v>
      </c>
      <c r="BA8" s="19">
        <f aca="true" t="shared" si="17" ref="BA8:BA37">AY8+AZ8</f>
        <v>3255.8484074999997</v>
      </c>
      <c r="BB8" s="19">
        <v>221</v>
      </c>
      <c r="BC8" s="19">
        <v>86</v>
      </c>
      <c r="BD8" s="19"/>
      <c r="BE8" s="19"/>
      <c r="BF8" s="19">
        <f aca="true" t="shared" si="18" ref="BF8:BF37">D8*6.3907/100</f>
        <v>75265.51064499999</v>
      </c>
      <c r="BG8" s="19">
        <f aca="true" t="shared" si="19" ref="BG8:BG37">BE8+BF8</f>
        <v>75265.51064499999</v>
      </c>
      <c r="BH8" s="19">
        <v>5114</v>
      </c>
      <c r="BI8" s="19">
        <v>1996</v>
      </c>
      <c r="BJ8" s="19"/>
      <c r="BK8" s="19"/>
      <c r="BL8" s="19">
        <f aca="true" t="shared" si="20" ref="BL8:BL37">D8*0.21962/100</f>
        <v>2586.541607</v>
      </c>
      <c r="BM8" s="19">
        <f aca="true" t="shared" si="21" ref="BM8:BM37">BK8+BL8</f>
        <v>2586.541607</v>
      </c>
      <c r="BN8" s="19">
        <v>176</v>
      </c>
      <c r="BO8" s="19">
        <v>69</v>
      </c>
      <c r="BP8" s="19"/>
      <c r="BQ8" s="19"/>
      <c r="BR8" s="19">
        <f aca="true" t="shared" si="22" ref="BR8:BR37">D8*0.23679/100</f>
        <v>2788.7587065</v>
      </c>
      <c r="BS8" s="19">
        <f aca="true" t="shared" si="23" ref="BS8:BS37">BQ8+BR8</f>
        <v>2788.7587065</v>
      </c>
      <c r="BT8" s="19">
        <v>190</v>
      </c>
      <c r="BU8" s="19">
        <v>74</v>
      </c>
      <c r="BV8" s="19"/>
      <c r="BW8" s="19"/>
      <c r="BX8" s="19">
        <f aca="true" t="shared" si="24" ref="BX8:BX37">D8*0.06255/100</f>
        <v>736.6732424999999</v>
      </c>
      <c r="BY8" s="19">
        <f aca="true" t="shared" si="25" ref="BY8:BY37">BW8+BX8</f>
        <v>736.6732424999999</v>
      </c>
      <c r="BZ8" s="19">
        <v>50</v>
      </c>
      <c r="CA8" s="19">
        <v>20</v>
      </c>
      <c r="CB8" s="19"/>
      <c r="CC8" s="19"/>
      <c r="CD8" s="19">
        <f aca="true" t="shared" si="26" ref="CD8:CD37">D8*13.89834/100</f>
        <v>163685.614599</v>
      </c>
      <c r="CE8" s="19">
        <f aca="true" t="shared" si="27" ref="CE8:CE37">CC8+CD8</f>
        <v>163685.614599</v>
      </c>
      <c r="CF8" s="19">
        <v>11122</v>
      </c>
      <c r="CG8" s="19">
        <v>4341</v>
      </c>
      <c r="CH8" s="19"/>
      <c r="CI8" s="19"/>
      <c r="CJ8" s="19">
        <f aca="true" t="shared" si="28" ref="CJ8:CJ37">D8*0.19064/100</f>
        <v>2245.234004</v>
      </c>
      <c r="CK8" s="19">
        <f aca="true" t="shared" si="29" ref="CK8:CK37">CI8+CJ8</f>
        <v>2245.234004</v>
      </c>
      <c r="CL8" s="19">
        <v>153</v>
      </c>
      <c r="CM8" s="19">
        <v>60</v>
      </c>
      <c r="CN8" s="19"/>
      <c r="CO8" s="19"/>
      <c r="CP8" s="19">
        <f aca="true" t="shared" si="30" ref="CP8:CP37">D8*0.22587/100</f>
        <v>2660.1500445</v>
      </c>
      <c r="CQ8" s="19">
        <f aca="true" t="shared" si="31" ref="CQ8:CQ37">CO8+CP8</f>
        <v>2660.1500445</v>
      </c>
      <c r="CR8" s="19">
        <v>181</v>
      </c>
      <c r="CS8" s="19">
        <v>71</v>
      </c>
      <c r="CT8" s="19"/>
      <c r="CU8" s="19"/>
      <c r="CV8" s="19">
        <f aca="true" t="shared" si="32" ref="CV8:CV37">D8*2.69452/100</f>
        <v>31734.305121999998</v>
      </c>
      <c r="CW8" s="19">
        <f aca="true" t="shared" si="33" ref="CW8:CW37">CU8+CV8</f>
        <v>31734.305121999998</v>
      </c>
      <c r="CX8" s="19">
        <v>2156</v>
      </c>
      <c r="CY8" s="19">
        <v>842</v>
      </c>
      <c r="CZ8" s="19"/>
      <c r="DA8" s="19"/>
      <c r="DB8" s="19">
        <f aca="true" t="shared" si="34" ref="DB8:DB37">D8*0.24417/100</f>
        <v>2875.6755495</v>
      </c>
      <c r="DC8" s="19">
        <f aca="true" t="shared" si="35" ref="DC8:DC37">DA8+DB8</f>
        <v>2875.6755495</v>
      </c>
      <c r="DD8" s="19">
        <v>195</v>
      </c>
      <c r="DE8" s="19">
        <v>76</v>
      </c>
      <c r="DF8" s="19"/>
      <c r="DG8" s="19"/>
      <c r="DH8" s="19">
        <f aca="true" t="shared" si="36" ref="DH8:DH37">D8*0.92028/100</f>
        <v>10838.459658</v>
      </c>
      <c r="DI8" s="19">
        <f aca="true" t="shared" si="37" ref="DI8:DI37">DG8+DH8</f>
        <v>10838.459658</v>
      </c>
      <c r="DJ8" s="19">
        <v>736</v>
      </c>
      <c r="DK8" s="19">
        <v>287</v>
      </c>
      <c r="DL8" s="19"/>
      <c r="DM8" s="19"/>
      <c r="DN8" s="19">
        <f aca="true" t="shared" si="38" ref="DN8:DN37">D8*2.14249/100</f>
        <v>25232.854601500003</v>
      </c>
      <c r="DO8" s="19">
        <f aca="true" t="shared" si="39" ref="DO8:DO37">DM8+DN8</f>
        <v>25232.854601500003</v>
      </c>
      <c r="DP8" s="19">
        <v>1715</v>
      </c>
      <c r="DQ8" s="19">
        <v>669</v>
      </c>
      <c r="DR8" s="19"/>
      <c r="DS8" s="19"/>
      <c r="DT8" s="19">
        <f aca="true" t="shared" si="40" ref="DT8:DT37">D8*1.04086/100</f>
        <v>12258.572521</v>
      </c>
      <c r="DU8" s="19">
        <f aca="true" t="shared" si="41" ref="DU8:DU37">DS8+DT8</f>
        <v>12258.572521</v>
      </c>
      <c r="DV8" s="19">
        <v>833</v>
      </c>
      <c r="DW8" s="19">
        <v>325</v>
      </c>
      <c r="DX8" s="19"/>
      <c r="DY8" s="19"/>
      <c r="DZ8" s="19">
        <f aca="true" t="shared" si="42" ref="DZ8:DZ37">D8*0.17922/100</f>
        <v>2110.736667</v>
      </c>
      <c r="EA8" s="19">
        <f aca="true" t="shared" si="43" ref="EA8:EA37">DY8+DZ8</f>
        <v>2110.736667</v>
      </c>
      <c r="EB8" s="19">
        <v>143</v>
      </c>
      <c r="EC8" s="19">
        <v>56</v>
      </c>
      <c r="ED8" s="19"/>
      <c r="EE8" s="19"/>
      <c r="EF8" s="19">
        <f aca="true" t="shared" si="44" ref="EF8:EF37">D8*0.23104/100</f>
        <v>2721.038944</v>
      </c>
      <c r="EG8" s="19">
        <f aca="true" t="shared" si="45" ref="EG8:EG37">EE8+EF8</f>
        <v>2721.038944</v>
      </c>
      <c r="EH8" s="19">
        <v>185</v>
      </c>
      <c r="EI8" s="19">
        <v>72</v>
      </c>
      <c r="EJ8" s="19"/>
      <c r="EK8" s="19"/>
      <c r="EL8" s="19">
        <f aca="true" t="shared" si="46" ref="EL8:EL37">D8*6.05401/100</f>
        <v>71300.1946735</v>
      </c>
      <c r="EM8" s="19">
        <f aca="true" t="shared" si="47" ref="EM8:EM37">EK8+EL8</f>
        <v>71300.1946735</v>
      </c>
      <c r="EN8" s="19">
        <v>4845</v>
      </c>
      <c r="EO8" s="19">
        <v>1891</v>
      </c>
      <c r="EP8" s="19"/>
      <c r="EQ8" s="19"/>
      <c r="ER8" s="19">
        <f aca="true" t="shared" si="48" ref="ER8:ER37">D8*1.51927/100</f>
        <v>17892.974534499997</v>
      </c>
      <c r="ES8" s="19">
        <f aca="true" t="shared" si="49" ref="ES8:ES37">EQ8+ER8</f>
        <v>17892.974534499997</v>
      </c>
      <c r="ET8" s="19">
        <v>1216</v>
      </c>
      <c r="EU8" s="19">
        <v>475</v>
      </c>
      <c r="EV8" s="19"/>
      <c r="EW8" s="19"/>
      <c r="EX8" s="19">
        <f aca="true" t="shared" si="50" ref="EX8:EX37">D8*2.21555/100</f>
        <v>26093.307792499996</v>
      </c>
      <c r="EY8" s="19">
        <f aca="true" t="shared" si="51" ref="EY8:EY37">EW8+EX8</f>
        <v>26093.307792499996</v>
      </c>
      <c r="EZ8" s="19">
        <v>1773</v>
      </c>
      <c r="FA8" s="19">
        <v>692</v>
      </c>
      <c r="FB8" s="19"/>
      <c r="FC8" s="19"/>
      <c r="FD8" s="19">
        <f aca="true" t="shared" si="52" ref="FD8:FD37">D8*0.00068/100</f>
        <v>8.008598000000001</v>
      </c>
      <c r="FE8" s="19">
        <f aca="true" t="shared" si="53" ref="FE8:FE37">FC8+FD8</f>
        <v>8.008598000000001</v>
      </c>
      <c r="FF8" s="19">
        <v>16</v>
      </c>
      <c r="FG8" s="19">
        <v>6</v>
      </c>
      <c r="FH8" s="19"/>
      <c r="FI8" s="19"/>
      <c r="FJ8" s="19">
        <f aca="true" t="shared" si="54" ref="FJ8:FJ37">D8*1.45821/100</f>
        <v>17173.8495435</v>
      </c>
      <c r="FK8" s="19">
        <f aca="true" t="shared" si="55" ref="FK8:FK37">FI8+FJ8</f>
        <v>17173.8495435</v>
      </c>
      <c r="FL8" s="19">
        <v>1167</v>
      </c>
      <c r="FM8" s="19">
        <v>456</v>
      </c>
      <c r="FN8" s="19"/>
      <c r="FO8" s="19"/>
      <c r="FP8" s="19">
        <f aca="true" t="shared" si="56" ref="FP8:FP37">D8*1.8151/100</f>
        <v>21377.067985</v>
      </c>
      <c r="FQ8" s="19">
        <f aca="true" t="shared" si="57" ref="FQ8:FQ37">FO8+FP8</f>
        <v>21377.067985</v>
      </c>
      <c r="FR8" s="19">
        <v>1453</v>
      </c>
      <c r="FS8" s="19">
        <v>567</v>
      </c>
      <c r="FT8" s="19"/>
      <c r="FU8" s="19"/>
      <c r="FV8" s="19">
        <f aca="true" t="shared" si="58" ref="FV8:FV37">D8*2.12676/100</f>
        <v>25047.596886</v>
      </c>
      <c r="FW8" s="19">
        <f aca="true" t="shared" si="59" ref="FW8:FW37">FU8+FV8</f>
        <v>25047.596886</v>
      </c>
      <c r="FX8" s="19">
        <v>1702</v>
      </c>
      <c r="FY8" s="19">
        <v>664</v>
      </c>
      <c r="FZ8" s="19"/>
      <c r="GA8" s="19"/>
      <c r="GB8" s="19">
        <f aca="true" t="shared" si="60" ref="GB8:GB37">D8*6.78414/100</f>
        <v>79899.191229</v>
      </c>
      <c r="GC8" s="19">
        <f aca="true" t="shared" si="61" ref="GC8:GC37">GA8+GB8</f>
        <v>79899.191229</v>
      </c>
      <c r="GD8" s="19">
        <v>5429</v>
      </c>
      <c r="GE8" s="19">
        <v>2119</v>
      </c>
      <c r="GF8" s="19"/>
      <c r="GG8" s="19"/>
      <c r="GH8" s="19">
        <f aca="true" t="shared" si="62" ref="GH8:GH37">D8*10.89131/100</f>
        <v>128270.76982850001</v>
      </c>
      <c r="GI8" s="19">
        <f aca="true" t="shared" si="63" ref="GI8:GI37">GG8+GH8</f>
        <v>128270.76982850001</v>
      </c>
      <c r="GJ8" s="19">
        <v>8716</v>
      </c>
      <c r="GK8" s="19">
        <v>3402</v>
      </c>
      <c r="GL8" s="19"/>
      <c r="GM8" s="19"/>
      <c r="GN8" s="19">
        <f aca="true" t="shared" si="64" ref="GN8:GN37">D8*0.03264/100</f>
        <v>384.412704</v>
      </c>
      <c r="GO8" s="19">
        <f aca="true" t="shared" si="65" ref="GO8:GO37">GM8+GN8</f>
        <v>384.412704</v>
      </c>
      <c r="GP8" s="19">
        <v>26</v>
      </c>
      <c r="GQ8" s="19">
        <v>10</v>
      </c>
      <c r="GR8" s="19"/>
      <c r="GS8" s="19"/>
      <c r="GT8" s="19">
        <f aca="true" t="shared" si="66" ref="GT8:GT37">D8*0.18025/100</f>
        <v>2122.8673375</v>
      </c>
      <c r="GU8" s="19">
        <f aca="true" t="shared" si="67" ref="GU8:GU37">GS8+GT8</f>
        <v>2122.8673375</v>
      </c>
      <c r="GV8" s="19">
        <v>144</v>
      </c>
      <c r="GW8" s="19">
        <v>56</v>
      </c>
      <c r="GX8" s="19"/>
      <c r="GY8" s="26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</row>
    <row r="9" spans="1:229" ht="12.75">
      <c r="A9" s="3">
        <v>39904</v>
      </c>
      <c r="C9" s="20">
        <v>45000</v>
      </c>
      <c r="D9" s="20">
        <v>1177735</v>
      </c>
      <c r="E9" s="20">
        <f t="shared" si="0"/>
        <v>1222735</v>
      </c>
      <c r="F9" s="20">
        <f aca="true" t="shared" si="68" ref="F9:F37">L9+R9</f>
        <v>80025</v>
      </c>
      <c r="G9" s="20">
        <f aca="true" t="shared" si="69" ref="G9:G37">M9+S9</f>
        <v>31238</v>
      </c>
      <c r="I9" s="20">
        <f aca="true" t="shared" si="70" ref="I9:I37">C9*17.74091/100</f>
        <v>7983.4095</v>
      </c>
      <c r="J9" s="26">
        <f t="shared" si="1"/>
        <v>208940.9063885</v>
      </c>
      <c r="K9" s="20">
        <f t="shared" si="2"/>
        <v>216924.31588850002</v>
      </c>
      <c r="L9" s="20">
        <v>14197</v>
      </c>
      <c r="M9" s="20">
        <v>5543</v>
      </c>
      <c r="O9" s="19">
        <f t="shared" si="3"/>
        <v>37016.59050000001</v>
      </c>
      <c r="P9" s="26">
        <f t="shared" si="4"/>
        <v>968794.0936115001</v>
      </c>
      <c r="Q9" s="19">
        <f t="shared" si="5"/>
        <v>1005810.6841115002</v>
      </c>
      <c r="R9" s="19">
        <f aca="true" t="shared" si="71" ref="R9:R37">X9+AD9+AJ9+AP9+AV9+BB9+BH9+BN9+BT9+BZ9+CF9+CL9+CR9+CX9+DD9+DJ9+DP9+DV9+EB9+EH9+EN9+ET9+EZ9+FF9+FL9+FR9+FX9+GD9+GJ9+GP9+GV9+HB9</f>
        <v>65828</v>
      </c>
      <c r="S9" s="19">
        <f aca="true" t="shared" si="72" ref="S9:S37">Y9+AE9+AK9+AQ9+AW9+BC9+BI9+BO9+BU9+CA9+CG9+CM9+CS9+CY9+DE9+DK9+DQ9+DW9+EC9+EI9+EO9+EU9+FA9+FG9+FM9+FS9+FY9+GE9+GK9+GQ9+GW9+HC9</f>
        <v>25695</v>
      </c>
      <c r="U9" s="19">
        <f aca="true" t="shared" si="73" ref="U9:U37">C9*0.01736/100</f>
        <v>7.812</v>
      </c>
      <c r="V9" s="19">
        <f t="shared" si="6"/>
        <v>204.454796</v>
      </c>
      <c r="W9" s="19">
        <f t="shared" si="7"/>
        <v>212.266796</v>
      </c>
      <c r="X9" s="19">
        <v>18</v>
      </c>
      <c r="Y9" s="19">
        <v>7</v>
      </c>
      <c r="AA9" s="19">
        <f aca="true" t="shared" si="74" ref="AA9:AA37">C9*2.24825/100</f>
        <v>1011.7125</v>
      </c>
      <c r="AB9" s="19">
        <f t="shared" si="8"/>
        <v>26478.427137500003</v>
      </c>
      <c r="AC9" s="19">
        <f t="shared" si="9"/>
        <v>27490.139637500004</v>
      </c>
      <c r="AD9" s="19">
        <v>1795</v>
      </c>
      <c r="AE9" s="19">
        <v>701</v>
      </c>
      <c r="AF9" s="19"/>
      <c r="AG9" s="19">
        <f aca="true" t="shared" si="75" ref="AG9:AG37">C9*13.89587/100</f>
        <v>6253.141500000001</v>
      </c>
      <c r="AH9" s="19">
        <f t="shared" si="10"/>
        <v>163656.5245445</v>
      </c>
      <c r="AI9" s="19">
        <f t="shared" si="11"/>
        <v>169909.6660445</v>
      </c>
      <c r="AJ9" s="19">
        <v>11120</v>
      </c>
      <c r="AK9" s="19">
        <v>4341</v>
      </c>
      <c r="AL9" s="19"/>
      <c r="AM9" s="19">
        <f aca="true" t="shared" si="76" ref="AM9:AM37">C9*0.14088/100</f>
        <v>63.396</v>
      </c>
      <c r="AN9" s="19">
        <f t="shared" si="12"/>
        <v>1659.1930680000003</v>
      </c>
      <c r="AO9" s="19">
        <f t="shared" si="13"/>
        <v>1722.5890680000002</v>
      </c>
      <c r="AP9" s="19">
        <v>113</v>
      </c>
      <c r="AQ9" s="19">
        <v>44</v>
      </c>
      <c r="AR9" s="19"/>
      <c r="AS9" s="19">
        <f aca="true" t="shared" si="77" ref="AS9:AS37">C9*3.92527/100</f>
        <v>1766.3715</v>
      </c>
      <c r="AT9" s="19">
        <f t="shared" si="14"/>
        <v>46229.2786345</v>
      </c>
      <c r="AU9" s="19">
        <f t="shared" si="15"/>
        <v>47995.6501345</v>
      </c>
      <c r="AV9" s="19">
        <v>3141</v>
      </c>
      <c r="AW9" s="19">
        <v>1226</v>
      </c>
      <c r="AX9" s="19"/>
      <c r="AY9" s="19">
        <f aca="true" t="shared" si="78" ref="AY9:AY37">C9*0.27645/100</f>
        <v>124.40249999999997</v>
      </c>
      <c r="AZ9" s="19">
        <f t="shared" si="16"/>
        <v>3255.8484074999997</v>
      </c>
      <c r="BA9" s="19">
        <f t="shared" si="17"/>
        <v>3380.2509075</v>
      </c>
      <c r="BB9" s="19">
        <v>221</v>
      </c>
      <c r="BC9" s="19">
        <v>86</v>
      </c>
      <c r="BD9" s="19"/>
      <c r="BE9" s="19">
        <f aca="true" t="shared" si="79" ref="BE9:BE37">C9*6.3907/100</f>
        <v>2875.815</v>
      </c>
      <c r="BF9" s="19">
        <f t="shared" si="18"/>
        <v>75265.51064499999</v>
      </c>
      <c r="BG9" s="19">
        <f t="shared" si="19"/>
        <v>78141.32564499999</v>
      </c>
      <c r="BH9" s="19">
        <v>5114</v>
      </c>
      <c r="BI9" s="19">
        <v>1996</v>
      </c>
      <c r="BJ9" s="19"/>
      <c r="BK9" s="19">
        <f aca="true" t="shared" si="80" ref="BK9:BK37">C9*0.21962/100</f>
        <v>98.829</v>
      </c>
      <c r="BL9" s="19">
        <f t="shared" si="20"/>
        <v>2586.541607</v>
      </c>
      <c r="BM9" s="19">
        <f t="shared" si="21"/>
        <v>2685.3706070000003</v>
      </c>
      <c r="BN9" s="19">
        <v>176</v>
      </c>
      <c r="BO9" s="19">
        <v>69</v>
      </c>
      <c r="BP9" s="19"/>
      <c r="BQ9" s="19">
        <f aca="true" t="shared" si="81" ref="BQ9:BQ37">C9*0.23679/100</f>
        <v>106.5555</v>
      </c>
      <c r="BR9" s="19">
        <f t="shared" si="22"/>
        <v>2788.7587065</v>
      </c>
      <c r="BS9" s="19">
        <f t="shared" si="23"/>
        <v>2895.3142064999997</v>
      </c>
      <c r="BT9" s="19">
        <v>190</v>
      </c>
      <c r="BU9" s="19">
        <v>74</v>
      </c>
      <c r="BV9" s="19"/>
      <c r="BW9" s="19">
        <f aca="true" t="shared" si="82" ref="BW9:BW37">C9*0.06255/100</f>
        <v>28.147499999999994</v>
      </c>
      <c r="BX9" s="19">
        <f t="shared" si="24"/>
        <v>736.6732424999999</v>
      </c>
      <c r="BY9" s="19">
        <f t="shared" si="25"/>
        <v>764.8207424999999</v>
      </c>
      <c r="BZ9" s="19">
        <v>50</v>
      </c>
      <c r="CA9" s="19">
        <v>20</v>
      </c>
      <c r="CB9" s="19"/>
      <c r="CC9" s="19">
        <f aca="true" t="shared" si="83" ref="CC9:CC37">C9*13.89834/100</f>
        <v>6254.253</v>
      </c>
      <c r="CD9" s="19">
        <f t="shared" si="26"/>
        <v>163685.614599</v>
      </c>
      <c r="CE9" s="19">
        <f t="shared" si="27"/>
        <v>169939.867599</v>
      </c>
      <c r="CF9" s="19">
        <v>11122</v>
      </c>
      <c r="CG9" s="19">
        <v>4341</v>
      </c>
      <c r="CH9" s="19"/>
      <c r="CI9" s="19">
        <f aca="true" t="shared" si="84" ref="CI9:CI37">C9*0.19064/100</f>
        <v>85.788</v>
      </c>
      <c r="CJ9" s="19">
        <f t="shared" si="28"/>
        <v>2245.234004</v>
      </c>
      <c r="CK9" s="19">
        <f t="shared" si="29"/>
        <v>2331.022004</v>
      </c>
      <c r="CL9" s="19">
        <v>153</v>
      </c>
      <c r="CM9" s="19">
        <v>60</v>
      </c>
      <c r="CN9" s="19"/>
      <c r="CO9" s="19">
        <f aca="true" t="shared" si="85" ref="CO9:CO37">C9*0.22587/100</f>
        <v>101.6415</v>
      </c>
      <c r="CP9" s="19">
        <f t="shared" si="30"/>
        <v>2660.1500445</v>
      </c>
      <c r="CQ9" s="19">
        <f t="shared" si="31"/>
        <v>2761.7915445000003</v>
      </c>
      <c r="CR9" s="19">
        <v>181</v>
      </c>
      <c r="CS9" s="19">
        <v>71</v>
      </c>
      <c r="CT9" s="19"/>
      <c r="CU9" s="19">
        <f aca="true" t="shared" si="86" ref="CU9:CU37">C9*2.69452/100</f>
        <v>1212.5339999999999</v>
      </c>
      <c r="CV9" s="19">
        <f t="shared" si="32"/>
        <v>31734.305121999998</v>
      </c>
      <c r="CW9" s="19">
        <f t="shared" si="33"/>
        <v>32946.839122</v>
      </c>
      <c r="CX9" s="19">
        <v>2156</v>
      </c>
      <c r="CY9" s="19">
        <v>842</v>
      </c>
      <c r="CZ9" s="19"/>
      <c r="DA9" s="19">
        <f aca="true" t="shared" si="87" ref="DA9:DA37">C9*0.24417/100</f>
        <v>109.8765</v>
      </c>
      <c r="DB9" s="19">
        <f t="shared" si="34"/>
        <v>2875.6755495</v>
      </c>
      <c r="DC9" s="19">
        <f t="shared" si="35"/>
        <v>2985.5520495</v>
      </c>
      <c r="DD9" s="19">
        <v>195</v>
      </c>
      <c r="DE9" s="19">
        <v>76</v>
      </c>
      <c r="DF9" s="19"/>
      <c r="DG9" s="19">
        <f aca="true" t="shared" si="88" ref="DG9:DG37">C9*0.92028/100</f>
        <v>414.126</v>
      </c>
      <c r="DH9" s="19">
        <f t="shared" si="36"/>
        <v>10838.459658</v>
      </c>
      <c r="DI9" s="19">
        <f t="shared" si="37"/>
        <v>11252.585658</v>
      </c>
      <c r="DJ9" s="19">
        <v>736</v>
      </c>
      <c r="DK9" s="19">
        <v>287</v>
      </c>
      <c r="DL9" s="19"/>
      <c r="DM9" s="19">
        <f aca="true" t="shared" si="89" ref="DM9:DM37">C9*2.14249/100</f>
        <v>964.1205</v>
      </c>
      <c r="DN9" s="19">
        <f t="shared" si="38"/>
        <v>25232.854601500003</v>
      </c>
      <c r="DO9" s="19">
        <f t="shared" si="39"/>
        <v>26196.975101500004</v>
      </c>
      <c r="DP9" s="19">
        <v>1715</v>
      </c>
      <c r="DQ9" s="19">
        <v>669</v>
      </c>
      <c r="DR9" s="19"/>
      <c r="DS9" s="19">
        <f aca="true" t="shared" si="90" ref="DS9:DS37">C9*1.04086/100</f>
        <v>468.38699999999994</v>
      </c>
      <c r="DT9" s="19">
        <f t="shared" si="40"/>
        <v>12258.572521</v>
      </c>
      <c r="DU9" s="19">
        <f t="shared" si="41"/>
        <v>12726.959521</v>
      </c>
      <c r="DV9" s="19">
        <v>833</v>
      </c>
      <c r="DW9" s="19">
        <v>325</v>
      </c>
      <c r="DX9" s="19"/>
      <c r="DY9" s="19">
        <f aca="true" t="shared" si="91" ref="DY9:DY37">C9*0.17922/100</f>
        <v>80.649</v>
      </c>
      <c r="DZ9" s="19">
        <f t="shared" si="42"/>
        <v>2110.736667</v>
      </c>
      <c r="EA9" s="19">
        <f t="shared" si="43"/>
        <v>2191.385667</v>
      </c>
      <c r="EB9" s="19">
        <v>143</v>
      </c>
      <c r="EC9" s="19">
        <v>56</v>
      </c>
      <c r="ED9" s="19"/>
      <c r="EE9" s="19">
        <f aca="true" t="shared" si="92" ref="EE9:EE37">C9*0.23104/100</f>
        <v>103.96799999999999</v>
      </c>
      <c r="EF9" s="19">
        <f t="shared" si="44"/>
        <v>2721.038944</v>
      </c>
      <c r="EG9" s="19">
        <f t="shared" si="45"/>
        <v>2825.0069439999997</v>
      </c>
      <c r="EH9" s="19">
        <v>185</v>
      </c>
      <c r="EI9" s="19">
        <v>72</v>
      </c>
      <c r="EJ9" s="19"/>
      <c r="EK9" s="19">
        <f aca="true" t="shared" si="93" ref="EK9:EK37">C9*6.05401/100</f>
        <v>2724.3045</v>
      </c>
      <c r="EL9" s="19">
        <f t="shared" si="46"/>
        <v>71300.1946735</v>
      </c>
      <c r="EM9" s="19">
        <f t="shared" si="47"/>
        <v>74024.4991735</v>
      </c>
      <c r="EN9" s="19">
        <v>4845</v>
      </c>
      <c r="EO9" s="19">
        <v>1891</v>
      </c>
      <c r="EP9" s="19"/>
      <c r="EQ9" s="19">
        <f aca="true" t="shared" si="94" ref="EQ9:EQ37">C9*1.51927/100</f>
        <v>683.6714999999999</v>
      </c>
      <c r="ER9" s="19">
        <f t="shared" si="48"/>
        <v>17892.974534499997</v>
      </c>
      <c r="ES9" s="19">
        <f t="shared" si="49"/>
        <v>18576.646034499998</v>
      </c>
      <c r="ET9" s="19">
        <v>1216</v>
      </c>
      <c r="EU9" s="19">
        <v>475</v>
      </c>
      <c r="EV9" s="19"/>
      <c r="EW9" s="19">
        <f aca="true" t="shared" si="95" ref="EW9:EW37">C9*2.21555/100</f>
        <v>996.9975</v>
      </c>
      <c r="EX9" s="19">
        <f t="shared" si="50"/>
        <v>26093.307792499996</v>
      </c>
      <c r="EY9" s="19">
        <f t="shared" si="51"/>
        <v>27090.305292499997</v>
      </c>
      <c r="EZ9" s="19">
        <v>1773</v>
      </c>
      <c r="FA9" s="19">
        <v>692</v>
      </c>
      <c r="FB9" s="19"/>
      <c r="FC9" s="19">
        <f aca="true" t="shared" si="96" ref="FC9:FC37">C9*0.00068/100</f>
        <v>0.306</v>
      </c>
      <c r="FD9" s="19">
        <f t="shared" si="52"/>
        <v>8.008598000000001</v>
      </c>
      <c r="FE9" s="19">
        <f t="shared" si="53"/>
        <v>8.314598</v>
      </c>
      <c r="FF9" s="19"/>
      <c r="FG9" s="19"/>
      <c r="FH9" s="19"/>
      <c r="FI9" s="19">
        <f aca="true" t="shared" si="97" ref="FI9:FI37">C9*1.45821/100</f>
        <v>656.1945</v>
      </c>
      <c r="FJ9" s="19">
        <f t="shared" si="54"/>
        <v>17173.8495435</v>
      </c>
      <c r="FK9" s="19">
        <f t="shared" si="55"/>
        <v>17830.044043500002</v>
      </c>
      <c r="FL9" s="19">
        <v>1167</v>
      </c>
      <c r="FM9" s="19">
        <v>456</v>
      </c>
      <c r="FN9" s="19"/>
      <c r="FO9" s="19">
        <f aca="true" t="shared" si="98" ref="FO9:FO37">C9*1.8151/100</f>
        <v>816.795</v>
      </c>
      <c r="FP9" s="19">
        <f t="shared" si="56"/>
        <v>21377.067985</v>
      </c>
      <c r="FQ9" s="19">
        <f t="shared" si="57"/>
        <v>22193.862985</v>
      </c>
      <c r="FR9" s="19">
        <v>1453</v>
      </c>
      <c r="FS9" s="19">
        <v>567</v>
      </c>
      <c r="FT9" s="19"/>
      <c r="FU9" s="19">
        <f aca="true" t="shared" si="99" ref="FU9:FU37">C9*2.12676/100</f>
        <v>957.0419999999999</v>
      </c>
      <c r="FV9" s="19">
        <f t="shared" si="58"/>
        <v>25047.596886</v>
      </c>
      <c r="FW9" s="19">
        <f t="shared" si="59"/>
        <v>26004.638886</v>
      </c>
      <c r="FX9" s="19">
        <v>1702</v>
      </c>
      <c r="FY9" s="19">
        <v>664</v>
      </c>
      <c r="FZ9" s="19"/>
      <c r="GA9" s="19">
        <f aca="true" t="shared" si="100" ref="GA9:GA37">C9*6.78414/100</f>
        <v>3052.863</v>
      </c>
      <c r="GB9" s="19">
        <f t="shared" si="60"/>
        <v>79899.191229</v>
      </c>
      <c r="GC9" s="19">
        <f t="shared" si="61"/>
        <v>82952.054229</v>
      </c>
      <c r="GD9" s="19">
        <v>5429</v>
      </c>
      <c r="GE9" s="19">
        <v>2119</v>
      </c>
      <c r="GF9" s="19"/>
      <c r="GG9" s="19">
        <f aca="true" t="shared" si="101" ref="GG9:GG37">C9*10.89131/100</f>
        <v>4901.0895</v>
      </c>
      <c r="GH9" s="19">
        <f t="shared" si="62"/>
        <v>128270.76982850001</v>
      </c>
      <c r="GI9" s="19">
        <f t="shared" si="63"/>
        <v>133171.8593285</v>
      </c>
      <c r="GJ9" s="19">
        <v>8716</v>
      </c>
      <c r="GK9" s="19">
        <v>3402</v>
      </c>
      <c r="GL9" s="19"/>
      <c r="GM9" s="19">
        <f aca="true" t="shared" si="102" ref="GM9:GM37">C9*0.03264/100</f>
        <v>14.688000000000002</v>
      </c>
      <c r="GN9" s="19">
        <f t="shared" si="64"/>
        <v>384.412704</v>
      </c>
      <c r="GO9" s="19">
        <f t="shared" si="65"/>
        <v>399.100704</v>
      </c>
      <c r="GP9" s="19">
        <v>26</v>
      </c>
      <c r="GQ9" s="19">
        <v>10</v>
      </c>
      <c r="GR9" s="19"/>
      <c r="GS9" s="19">
        <f aca="true" t="shared" si="103" ref="GS9:GS37">C9*0.18025/100</f>
        <v>81.1125</v>
      </c>
      <c r="GT9" s="19">
        <f t="shared" si="66"/>
        <v>2122.8673375</v>
      </c>
      <c r="GU9" s="19">
        <f t="shared" si="67"/>
        <v>2203.9798375</v>
      </c>
      <c r="GV9" s="19">
        <v>144</v>
      </c>
      <c r="GW9" s="19">
        <v>56</v>
      </c>
      <c r="GX9" s="19"/>
      <c r="GY9" s="26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</row>
    <row r="10" spans="1:229" ht="12.75">
      <c r="A10" s="3">
        <v>40087</v>
      </c>
      <c r="C10" s="20"/>
      <c r="D10" s="20">
        <v>1176835</v>
      </c>
      <c r="E10" s="20">
        <f t="shared" si="0"/>
        <v>1176835</v>
      </c>
      <c r="F10" s="20">
        <f t="shared" si="68"/>
        <v>80025</v>
      </c>
      <c r="G10" s="20">
        <f t="shared" si="69"/>
        <v>31238</v>
      </c>
      <c r="I10" s="20"/>
      <c r="J10" s="26">
        <f t="shared" si="1"/>
        <v>208781.23819849998</v>
      </c>
      <c r="K10" s="20">
        <f t="shared" si="2"/>
        <v>208781.23819849998</v>
      </c>
      <c r="L10" s="20">
        <v>14197</v>
      </c>
      <c r="M10" s="20">
        <v>5543</v>
      </c>
      <c r="O10" s="19">
        <f t="shared" si="3"/>
        <v>0</v>
      </c>
      <c r="P10" s="26">
        <f t="shared" si="4"/>
        <v>968053.7618014998</v>
      </c>
      <c r="Q10" s="19">
        <f t="shared" si="5"/>
        <v>968053.7618014998</v>
      </c>
      <c r="R10" s="19">
        <f t="shared" si="71"/>
        <v>65828</v>
      </c>
      <c r="S10" s="19">
        <f t="shared" si="72"/>
        <v>25695</v>
      </c>
      <c r="U10" s="19"/>
      <c r="V10" s="19">
        <f t="shared" si="6"/>
        <v>204.298556</v>
      </c>
      <c r="W10" s="19">
        <f t="shared" si="7"/>
        <v>204.298556</v>
      </c>
      <c r="X10" s="19">
        <v>18</v>
      </c>
      <c r="Y10" s="19">
        <v>7</v>
      </c>
      <c r="AA10" s="19"/>
      <c r="AB10" s="19">
        <f t="shared" si="8"/>
        <v>26458.1928875</v>
      </c>
      <c r="AC10" s="19">
        <f t="shared" si="9"/>
        <v>26458.1928875</v>
      </c>
      <c r="AD10" s="19">
        <v>1795</v>
      </c>
      <c r="AE10" s="19">
        <v>701</v>
      </c>
      <c r="AF10" s="19"/>
      <c r="AG10" s="19"/>
      <c r="AH10" s="19">
        <f t="shared" si="10"/>
        <v>163531.4617145</v>
      </c>
      <c r="AI10" s="19">
        <f t="shared" si="11"/>
        <v>163531.4617145</v>
      </c>
      <c r="AJ10" s="19">
        <v>11120</v>
      </c>
      <c r="AK10" s="19">
        <v>4341</v>
      </c>
      <c r="AL10" s="19"/>
      <c r="AM10" s="19"/>
      <c r="AN10" s="19">
        <f t="shared" si="12"/>
        <v>1657.925148</v>
      </c>
      <c r="AO10" s="19">
        <f t="shared" si="13"/>
        <v>1657.925148</v>
      </c>
      <c r="AP10" s="19">
        <v>113</v>
      </c>
      <c r="AQ10" s="19">
        <v>44</v>
      </c>
      <c r="AR10" s="19"/>
      <c r="AS10" s="19"/>
      <c r="AT10" s="19">
        <f t="shared" si="14"/>
        <v>46193.951204499994</v>
      </c>
      <c r="AU10" s="19">
        <f t="shared" si="15"/>
        <v>46193.951204499994</v>
      </c>
      <c r="AV10" s="19">
        <v>3141</v>
      </c>
      <c r="AW10" s="19">
        <v>1226</v>
      </c>
      <c r="AX10" s="19"/>
      <c r="AY10" s="19"/>
      <c r="AZ10" s="19">
        <f t="shared" si="16"/>
        <v>3253.3603574999997</v>
      </c>
      <c r="BA10" s="19">
        <f t="shared" si="17"/>
        <v>3253.3603574999997</v>
      </c>
      <c r="BB10" s="19">
        <v>221</v>
      </c>
      <c r="BC10" s="19">
        <v>86</v>
      </c>
      <c r="BD10" s="19"/>
      <c r="BE10" s="19"/>
      <c r="BF10" s="19">
        <f t="shared" si="18"/>
        <v>75207.994345</v>
      </c>
      <c r="BG10" s="19">
        <f t="shared" si="19"/>
        <v>75207.994345</v>
      </c>
      <c r="BH10" s="19">
        <v>5114</v>
      </c>
      <c r="BI10" s="19">
        <v>1996</v>
      </c>
      <c r="BJ10" s="19"/>
      <c r="BK10" s="19"/>
      <c r="BL10" s="19">
        <f t="shared" si="20"/>
        <v>2584.565027</v>
      </c>
      <c r="BM10" s="19">
        <f t="shared" si="21"/>
        <v>2584.565027</v>
      </c>
      <c r="BN10" s="19">
        <v>176</v>
      </c>
      <c r="BO10" s="19">
        <v>69</v>
      </c>
      <c r="BP10" s="19"/>
      <c r="BQ10" s="19"/>
      <c r="BR10" s="19">
        <f t="shared" si="22"/>
        <v>2786.6275965000004</v>
      </c>
      <c r="BS10" s="19">
        <f t="shared" si="23"/>
        <v>2786.6275965000004</v>
      </c>
      <c r="BT10" s="19">
        <v>190</v>
      </c>
      <c r="BU10" s="19">
        <v>74</v>
      </c>
      <c r="BV10" s="19"/>
      <c r="BW10" s="19"/>
      <c r="BX10" s="19">
        <f t="shared" si="24"/>
        <v>736.1102924999999</v>
      </c>
      <c r="BY10" s="19">
        <f t="shared" si="25"/>
        <v>736.1102924999999</v>
      </c>
      <c r="BZ10" s="19">
        <v>50</v>
      </c>
      <c r="CA10" s="19">
        <v>20</v>
      </c>
      <c r="CB10" s="19"/>
      <c r="CC10" s="19"/>
      <c r="CD10" s="19">
        <f t="shared" si="26"/>
        <v>163560.52953899998</v>
      </c>
      <c r="CE10" s="19">
        <f t="shared" si="27"/>
        <v>163560.52953899998</v>
      </c>
      <c r="CF10" s="19">
        <v>11122</v>
      </c>
      <c r="CG10" s="19">
        <v>4341</v>
      </c>
      <c r="CH10" s="19"/>
      <c r="CI10" s="19"/>
      <c r="CJ10" s="19">
        <f t="shared" si="28"/>
        <v>2243.5182440000003</v>
      </c>
      <c r="CK10" s="19">
        <f t="shared" si="29"/>
        <v>2243.5182440000003</v>
      </c>
      <c r="CL10" s="19">
        <v>153</v>
      </c>
      <c r="CM10" s="19">
        <v>60</v>
      </c>
      <c r="CN10" s="19"/>
      <c r="CO10" s="19"/>
      <c r="CP10" s="19">
        <f t="shared" si="30"/>
        <v>2658.1172145</v>
      </c>
      <c r="CQ10" s="19">
        <f t="shared" si="31"/>
        <v>2658.1172145</v>
      </c>
      <c r="CR10" s="19">
        <v>181</v>
      </c>
      <c r="CS10" s="19">
        <v>71</v>
      </c>
      <c r="CT10" s="19"/>
      <c r="CU10" s="19"/>
      <c r="CV10" s="19">
        <f t="shared" si="32"/>
        <v>31710.054441999997</v>
      </c>
      <c r="CW10" s="19">
        <f t="shared" si="33"/>
        <v>31710.054441999997</v>
      </c>
      <c r="CX10" s="19">
        <v>2156</v>
      </c>
      <c r="CY10" s="19">
        <v>842</v>
      </c>
      <c r="CZ10" s="19"/>
      <c r="DA10" s="19"/>
      <c r="DB10" s="19">
        <f t="shared" si="34"/>
        <v>2873.4780195</v>
      </c>
      <c r="DC10" s="19">
        <f t="shared" si="35"/>
        <v>2873.4780195</v>
      </c>
      <c r="DD10" s="19">
        <v>195</v>
      </c>
      <c r="DE10" s="19">
        <v>76</v>
      </c>
      <c r="DF10" s="19"/>
      <c r="DG10" s="19"/>
      <c r="DH10" s="19">
        <f t="shared" si="36"/>
        <v>10830.177138000001</v>
      </c>
      <c r="DI10" s="19">
        <f t="shared" si="37"/>
        <v>10830.177138000001</v>
      </c>
      <c r="DJ10" s="19">
        <v>736</v>
      </c>
      <c r="DK10" s="19">
        <v>287</v>
      </c>
      <c r="DL10" s="19"/>
      <c r="DM10" s="19"/>
      <c r="DN10" s="19">
        <f t="shared" si="38"/>
        <v>25213.5721915</v>
      </c>
      <c r="DO10" s="19">
        <f t="shared" si="39"/>
        <v>25213.5721915</v>
      </c>
      <c r="DP10" s="19">
        <v>1715</v>
      </c>
      <c r="DQ10" s="19">
        <v>669</v>
      </c>
      <c r="DR10" s="19"/>
      <c r="DS10" s="19"/>
      <c r="DT10" s="19">
        <f t="shared" si="40"/>
        <v>12249.204781</v>
      </c>
      <c r="DU10" s="19">
        <f t="shared" si="41"/>
        <v>12249.204781</v>
      </c>
      <c r="DV10" s="19">
        <v>833</v>
      </c>
      <c r="DW10" s="19">
        <v>325</v>
      </c>
      <c r="DX10" s="19"/>
      <c r="DY10" s="19"/>
      <c r="DZ10" s="19">
        <f t="shared" si="42"/>
        <v>2109.123687</v>
      </c>
      <c r="EA10" s="19">
        <f t="shared" si="43"/>
        <v>2109.123687</v>
      </c>
      <c r="EB10" s="19">
        <v>143</v>
      </c>
      <c r="EC10" s="19">
        <v>56</v>
      </c>
      <c r="ED10" s="19"/>
      <c r="EE10" s="19"/>
      <c r="EF10" s="19">
        <f t="shared" si="44"/>
        <v>2718.959584</v>
      </c>
      <c r="EG10" s="19">
        <f t="shared" si="45"/>
        <v>2718.959584</v>
      </c>
      <c r="EH10" s="19">
        <v>185</v>
      </c>
      <c r="EI10" s="19">
        <v>72</v>
      </c>
      <c r="EJ10" s="19"/>
      <c r="EK10" s="19"/>
      <c r="EL10" s="19">
        <f t="shared" si="46"/>
        <v>71245.70858349999</v>
      </c>
      <c r="EM10" s="19">
        <f t="shared" si="47"/>
        <v>71245.70858349999</v>
      </c>
      <c r="EN10" s="19">
        <v>4845</v>
      </c>
      <c r="EO10" s="19">
        <v>1891</v>
      </c>
      <c r="EP10" s="19"/>
      <c r="EQ10" s="19"/>
      <c r="ER10" s="19">
        <f t="shared" si="48"/>
        <v>17879.3011045</v>
      </c>
      <c r="ES10" s="19">
        <f t="shared" si="49"/>
        <v>17879.3011045</v>
      </c>
      <c r="ET10" s="19">
        <v>1216</v>
      </c>
      <c r="EU10" s="19">
        <v>475</v>
      </c>
      <c r="EV10" s="19"/>
      <c r="EW10" s="19"/>
      <c r="EX10" s="19">
        <f t="shared" si="50"/>
        <v>26073.3678425</v>
      </c>
      <c r="EY10" s="19">
        <f t="shared" si="51"/>
        <v>26073.3678425</v>
      </c>
      <c r="EZ10" s="19">
        <v>1773</v>
      </c>
      <c r="FA10" s="19">
        <v>692</v>
      </c>
      <c r="FB10" s="19"/>
      <c r="FC10" s="19"/>
      <c r="FD10" s="19">
        <f t="shared" si="52"/>
        <v>8.002478000000002</v>
      </c>
      <c r="FE10" s="19">
        <f t="shared" si="53"/>
        <v>8.002478000000002</v>
      </c>
      <c r="FF10" s="19"/>
      <c r="FG10" s="19"/>
      <c r="FH10" s="19"/>
      <c r="FI10" s="19"/>
      <c r="FJ10" s="19">
        <f t="shared" si="54"/>
        <v>17160.7256535</v>
      </c>
      <c r="FK10" s="19">
        <f t="shared" si="55"/>
        <v>17160.7256535</v>
      </c>
      <c r="FL10" s="19">
        <v>1167</v>
      </c>
      <c r="FM10" s="19">
        <v>456</v>
      </c>
      <c r="FN10" s="19"/>
      <c r="FO10" s="19"/>
      <c r="FP10" s="19">
        <f t="shared" si="56"/>
        <v>21360.732084999996</v>
      </c>
      <c r="FQ10" s="19">
        <f t="shared" si="57"/>
        <v>21360.732084999996</v>
      </c>
      <c r="FR10" s="19">
        <v>1453</v>
      </c>
      <c r="FS10" s="19">
        <v>567</v>
      </c>
      <c r="FT10" s="19"/>
      <c r="FU10" s="19"/>
      <c r="FV10" s="19">
        <f t="shared" si="58"/>
        <v>25028.456046000003</v>
      </c>
      <c r="FW10" s="19">
        <f t="shared" si="59"/>
        <v>25028.456046000003</v>
      </c>
      <c r="FX10" s="19">
        <v>1702</v>
      </c>
      <c r="FY10" s="19">
        <v>664</v>
      </c>
      <c r="FZ10" s="19"/>
      <c r="GA10" s="19"/>
      <c r="GB10" s="19">
        <f t="shared" si="60"/>
        <v>79838.133969</v>
      </c>
      <c r="GC10" s="19">
        <f t="shared" si="61"/>
        <v>79838.133969</v>
      </c>
      <c r="GD10" s="19">
        <v>5429</v>
      </c>
      <c r="GE10" s="19">
        <v>2119</v>
      </c>
      <c r="GF10" s="19"/>
      <c r="GG10" s="19"/>
      <c r="GH10" s="19">
        <f t="shared" si="62"/>
        <v>128172.74803850001</v>
      </c>
      <c r="GI10" s="19">
        <f t="shared" si="63"/>
        <v>128172.74803850001</v>
      </c>
      <c r="GJ10" s="19">
        <v>8716</v>
      </c>
      <c r="GK10" s="19">
        <v>3402</v>
      </c>
      <c r="GL10" s="19"/>
      <c r="GM10" s="19"/>
      <c r="GN10" s="19">
        <f t="shared" si="64"/>
        <v>384.11894400000006</v>
      </c>
      <c r="GO10" s="19">
        <f t="shared" si="65"/>
        <v>384.11894400000006</v>
      </c>
      <c r="GP10" s="19">
        <v>26</v>
      </c>
      <c r="GQ10" s="19">
        <v>10</v>
      </c>
      <c r="GR10" s="19"/>
      <c r="GS10" s="19"/>
      <c r="GT10" s="19">
        <f t="shared" si="66"/>
        <v>2121.2450875</v>
      </c>
      <c r="GU10" s="19">
        <f t="shared" si="67"/>
        <v>2121.2450875</v>
      </c>
      <c r="GV10" s="19">
        <v>144</v>
      </c>
      <c r="GW10" s="19">
        <v>56</v>
      </c>
      <c r="GX10" s="19"/>
      <c r="GY10" s="26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</row>
    <row r="11" spans="1:229" ht="12.75">
      <c r="A11" s="3">
        <v>40269</v>
      </c>
      <c r="C11" s="20">
        <v>45000</v>
      </c>
      <c r="D11" s="20">
        <v>1176835</v>
      </c>
      <c r="E11" s="20">
        <f t="shared" si="0"/>
        <v>1221835</v>
      </c>
      <c r="F11" s="20">
        <f t="shared" si="68"/>
        <v>80025</v>
      </c>
      <c r="G11" s="20">
        <f t="shared" si="69"/>
        <v>31238</v>
      </c>
      <c r="I11" s="20">
        <f t="shared" si="70"/>
        <v>7983.4095</v>
      </c>
      <c r="J11" s="26">
        <f t="shared" si="1"/>
        <v>208781.23819849998</v>
      </c>
      <c r="K11" s="20">
        <f t="shared" si="2"/>
        <v>216764.6476985</v>
      </c>
      <c r="L11" s="20">
        <v>14197</v>
      </c>
      <c r="M11" s="20">
        <v>5543</v>
      </c>
      <c r="O11" s="19">
        <f t="shared" si="3"/>
        <v>37016.59050000001</v>
      </c>
      <c r="P11" s="26">
        <f t="shared" si="4"/>
        <v>968053.7618014998</v>
      </c>
      <c r="Q11" s="19">
        <f t="shared" si="5"/>
        <v>1005070.3523014998</v>
      </c>
      <c r="R11" s="19">
        <f t="shared" si="71"/>
        <v>65828</v>
      </c>
      <c r="S11" s="19">
        <f t="shared" si="72"/>
        <v>25695</v>
      </c>
      <c r="U11" s="19">
        <f t="shared" si="73"/>
        <v>7.812</v>
      </c>
      <c r="V11" s="19">
        <f t="shared" si="6"/>
        <v>204.298556</v>
      </c>
      <c r="W11" s="19">
        <f t="shared" si="7"/>
        <v>212.110556</v>
      </c>
      <c r="X11" s="19">
        <v>18</v>
      </c>
      <c r="Y11" s="19">
        <v>7</v>
      </c>
      <c r="AA11" s="19">
        <f t="shared" si="74"/>
        <v>1011.7125</v>
      </c>
      <c r="AB11" s="19">
        <f t="shared" si="8"/>
        <v>26458.1928875</v>
      </c>
      <c r="AC11" s="19">
        <f t="shared" si="9"/>
        <v>27469.905387500003</v>
      </c>
      <c r="AD11" s="19">
        <v>1795</v>
      </c>
      <c r="AE11" s="19">
        <v>701</v>
      </c>
      <c r="AF11" s="19"/>
      <c r="AG11" s="19">
        <f t="shared" si="75"/>
        <v>6253.141500000001</v>
      </c>
      <c r="AH11" s="19">
        <f t="shared" si="10"/>
        <v>163531.4617145</v>
      </c>
      <c r="AI11" s="19">
        <f t="shared" si="11"/>
        <v>169784.6032145</v>
      </c>
      <c r="AJ11" s="19">
        <v>11120</v>
      </c>
      <c r="AK11" s="19">
        <v>4341</v>
      </c>
      <c r="AL11" s="19"/>
      <c r="AM11" s="19">
        <f t="shared" si="76"/>
        <v>63.396</v>
      </c>
      <c r="AN11" s="19">
        <f t="shared" si="12"/>
        <v>1657.925148</v>
      </c>
      <c r="AO11" s="19">
        <f t="shared" si="13"/>
        <v>1721.321148</v>
      </c>
      <c r="AP11" s="19">
        <v>113</v>
      </c>
      <c r="AQ11" s="19">
        <v>44</v>
      </c>
      <c r="AR11" s="19"/>
      <c r="AS11" s="19">
        <f t="shared" si="77"/>
        <v>1766.3715</v>
      </c>
      <c r="AT11" s="19">
        <f t="shared" si="14"/>
        <v>46193.951204499994</v>
      </c>
      <c r="AU11" s="19">
        <f t="shared" si="15"/>
        <v>47960.322704499995</v>
      </c>
      <c r="AV11" s="19">
        <v>3141</v>
      </c>
      <c r="AW11" s="19">
        <v>1226</v>
      </c>
      <c r="AX11" s="19"/>
      <c r="AY11" s="19">
        <f t="shared" si="78"/>
        <v>124.40249999999997</v>
      </c>
      <c r="AZ11" s="19">
        <f t="shared" si="16"/>
        <v>3253.3603574999997</v>
      </c>
      <c r="BA11" s="19">
        <f t="shared" si="17"/>
        <v>3377.7628575</v>
      </c>
      <c r="BB11" s="19">
        <v>221</v>
      </c>
      <c r="BC11" s="19">
        <v>86</v>
      </c>
      <c r="BD11" s="19"/>
      <c r="BE11" s="19">
        <f t="shared" si="79"/>
        <v>2875.815</v>
      </c>
      <c r="BF11" s="19">
        <f t="shared" si="18"/>
        <v>75207.994345</v>
      </c>
      <c r="BG11" s="19">
        <f t="shared" si="19"/>
        <v>78083.809345</v>
      </c>
      <c r="BH11" s="19">
        <v>5114</v>
      </c>
      <c r="BI11" s="19">
        <v>1996</v>
      </c>
      <c r="BJ11" s="19"/>
      <c r="BK11" s="19">
        <f t="shared" si="80"/>
        <v>98.829</v>
      </c>
      <c r="BL11" s="19">
        <f t="shared" si="20"/>
        <v>2584.565027</v>
      </c>
      <c r="BM11" s="19">
        <f t="shared" si="21"/>
        <v>2683.3940270000003</v>
      </c>
      <c r="BN11" s="19">
        <v>176</v>
      </c>
      <c r="BO11" s="19">
        <v>69</v>
      </c>
      <c r="BP11" s="19"/>
      <c r="BQ11" s="19">
        <f t="shared" si="81"/>
        <v>106.5555</v>
      </c>
      <c r="BR11" s="19">
        <f t="shared" si="22"/>
        <v>2786.6275965000004</v>
      </c>
      <c r="BS11" s="19">
        <f t="shared" si="23"/>
        <v>2893.1830965000004</v>
      </c>
      <c r="BT11" s="19">
        <v>190</v>
      </c>
      <c r="BU11" s="19">
        <v>74</v>
      </c>
      <c r="BV11" s="19"/>
      <c r="BW11" s="19">
        <f t="shared" si="82"/>
        <v>28.147499999999994</v>
      </c>
      <c r="BX11" s="19">
        <f t="shared" si="24"/>
        <v>736.1102924999999</v>
      </c>
      <c r="BY11" s="19">
        <f t="shared" si="25"/>
        <v>764.2577924999999</v>
      </c>
      <c r="BZ11" s="19">
        <v>50</v>
      </c>
      <c r="CA11" s="19">
        <v>20</v>
      </c>
      <c r="CB11" s="19"/>
      <c r="CC11" s="19">
        <f t="shared" si="83"/>
        <v>6254.253</v>
      </c>
      <c r="CD11" s="19">
        <f t="shared" si="26"/>
        <v>163560.52953899998</v>
      </c>
      <c r="CE11" s="19">
        <f t="shared" si="27"/>
        <v>169814.78253899998</v>
      </c>
      <c r="CF11" s="19">
        <v>11122</v>
      </c>
      <c r="CG11" s="19">
        <v>4341</v>
      </c>
      <c r="CH11" s="19"/>
      <c r="CI11" s="19">
        <f t="shared" si="84"/>
        <v>85.788</v>
      </c>
      <c r="CJ11" s="19">
        <f t="shared" si="28"/>
        <v>2243.5182440000003</v>
      </c>
      <c r="CK11" s="19">
        <f t="shared" si="29"/>
        <v>2329.3062440000003</v>
      </c>
      <c r="CL11" s="19">
        <v>153</v>
      </c>
      <c r="CM11" s="19">
        <v>60</v>
      </c>
      <c r="CN11" s="19"/>
      <c r="CO11" s="19">
        <f t="shared" si="85"/>
        <v>101.6415</v>
      </c>
      <c r="CP11" s="19">
        <f t="shared" si="30"/>
        <v>2658.1172145</v>
      </c>
      <c r="CQ11" s="19">
        <f t="shared" si="31"/>
        <v>2759.7587145</v>
      </c>
      <c r="CR11" s="19">
        <v>181</v>
      </c>
      <c r="CS11" s="19">
        <v>71</v>
      </c>
      <c r="CT11" s="19"/>
      <c r="CU11" s="19">
        <f t="shared" si="86"/>
        <v>1212.5339999999999</v>
      </c>
      <c r="CV11" s="19">
        <f t="shared" si="32"/>
        <v>31710.054441999997</v>
      </c>
      <c r="CW11" s="19">
        <f t="shared" si="33"/>
        <v>32922.588442</v>
      </c>
      <c r="CX11" s="19">
        <v>2156</v>
      </c>
      <c r="CY11" s="19">
        <v>842</v>
      </c>
      <c r="CZ11" s="19"/>
      <c r="DA11" s="19">
        <f t="shared" si="87"/>
        <v>109.8765</v>
      </c>
      <c r="DB11" s="19">
        <f t="shared" si="34"/>
        <v>2873.4780195</v>
      </c>
      <c r="DC11" s="19">
        <f t="shared" si="35"/>
        <v>2983.3545194999997</v>
      </c>
      <c r="DD11" s="19">
        <v>195</v>
      </c>
      <c r="DE11" s="19">
        <v>76</v>
      </c>
      <c r="DF11" s="19"/>
      <c r="DG11" s="19">
        <f t="shared" si="88"/>
        <v>414.126</v>
      </c>
      <c r="DH11" s="19">
        <f t="shared" si="36"/>
        <v>10830.177138000001</v>
      </c>
      <c r="DI11" s="19">
        <f t="shared" si="37"/>
        <v>11244.303138000001</v>
      </c>
      <c r="DJ11" s="19">
        <v>736</v>
      </c>
      <c r="DK11" s="19">
        <v>287</v>
      </c>
      <c r="DL11" s="19"/>
      <c r="DM11" s="19">
        <f t="shared" si="89"/>
        <v>964.1205</v>
      </c>
      <c r="DN11" s="19">
        <f t="shared" si="38"/>
        <v>25213.5721915</v>
      </c>
      <c r="DO11" s="19">
        <f t="shared" si="39"/>
        <v>26177.6926915</v>
      </c>
      <c r="DP11" s="19">
        <v>1715</v>
      </c>
      <c r="DQ11" s="19">
        <v>669</v>
      </c>
      <c r="DR11" s="19"/>
      <c r="DS11" s="19">
        <f t="shared" si="90"/>
        <v>468.38699999999994</v>
      </c>
      <c r="DT11" s="19">
        <f t="shared" si="40"/>
        <v>12249.204781</v>
      </c>
      <c r="DU11" s="19">
        <f t="shared" si="41"/>
        <v>12717.591781000001</v>
      </c>
      <c r="DV11" s="19">
        <v>833</v>
      </c>
      <c r="DW11" s="19">
        <v>325</v>
      </c>
      <c r="DX11" s="19"/>
      <c r="DY11" s="19">
        <f t="shared" si="91"/>
        <v>80.649</v>
      </c>
      <c r="DZ11" s="19">
        <f t="shared" si="42"/>
        <v>2109.123687</v>
      </c>
      <c r="EA11" s="19">
        <f t="shared" si="43"/>
        <v>2189.7726869999997</v>
      </c>
      <c r="EB11" s="19">
        <v>143</v>
      </c>
      <c r="EC11" s="19">
        <v>56</v>
      </c>
      <c r="ED11" s="19"/>
      <c r="EE11" s="19">
        <f t="shared" si="92"/>
        <v>103.96799999999999</v>
      </c>
      <c r="EF11" s="19">
        <f t="shared" si="44"/>
        <v>2718.959584</v>
      </c>
      <c r="EG11" s="19">
        <f t="shared" si="45"/>
        <v>2822.927584</v>
      </c>
      <c r="EH11" s="19">
        <v>185</v>
      </c>
      <c r="EI11" s="19">
        <v>72</v>
      </c>
      <c r="EJ11" s="19"/>
      <c r="EK11" s="19">
        <f t="shared" si="93"/>
        <v>2724.3045</v>
      </c>
      <c r="EL11" s="19">
        <f t="shared" si="46"/>
        <v>71245.70858349999</v>
      </c>
      <c r="EM11" s="19">
        <f t="shared" si="47"/>
        <v>73970.01308349999</v>
      </c>
      <c r="EN11" s="19">
        <v>4845</v>
      </c>
      <c r="EO11" s="19">
        <v>1891</v>
      </c>
      <c r="EP11" s="19"/>
      <c r="EQ11" s="19">
        <f t="shared" si="94"/>
        <v>683.6714999999999</v>
      </c>
      <c r="ER11" s="19">
        <f t="shared" si="48"/>
        <v>17879.3011045</v>
      </c>
      <c r="ES11" s="19">
        <f t="shared" si="49"/>
        <v>18562.9726045</v>
      </c>
      <c r="ET11" s="19">
        <v>1216</v>
      </c>
      <c r="EU11" s="19">
        <v>475</v>
      </c>
      <c r="EV11" s="19"/>
      <c r="EW11" s="19">
        <f t="shared" si="95"/>
        <v>996.9975</v>
      </c>
      <c r="EX11" s="19">
        <f t="shared" si="50"/>
        <v>26073.3678425</v>
      </c>
      <c r="EY11" s="19">
        <f t="shared" si="51"/>
        <v>27070.3653425</v>
      </c>
      <c r="EZ11" s="19">
        <v>1773</v>
      </c>
      <c r="FA11" s="19">
        <v>692</v>
      </c>
      <c r="FB11" s="19"/>
      <c r="FC11" s="19">
        <f t="shared" si="96"/>
        <v>0.306</v>
      </c>
      <c r="FD11" s="19">
        <f t="shared" si="52"/>
        <v>8.002478000000002</v>
      </c>
      <c r="FE11" s="19">
        <f t="shared" si="53"/>
        <v>8.308478000000001</v>
      </c>
      <c r="FF11" s="19"/>
      <c r="FG11" s="19"/>
      <c r="FH11" s="19"/>
      <c r="FI11" s="19">
        <f t="shared" si="97"/>
        <v>656.1945</v>
      </c>
      <c r="FJ11" s="19">
        <f t="shared" si="54"/>
        <v>17160.7256535</v>
      </c>
      <c r="FK11" s="19">
        <f t="shared" si="55"/>
        <v>17816.920153500003</v>
      </c>
      <c r="FL11" s="19">
        <v>1167</v>
      </c>
      <c r="FM11" s="19">
        <v>456</v>
      </c>
      <c r="FN11" s="19"/>
      <c r="FO11" s="19">
        <f t="shared" si="98"/>
        <v>816.795</v>
      </c>
      <c r="FP11" s="19">
        <f t="shared" si="56"/>
        <v>21360.732084999996</v>
      </c>
      <c r="FQ11" s="19">
        <f t="shared" si="57"/>
        <v>22177.527084999994</v>
      </c>
      <c r="FR11" s="19">
        <v>1453</v>
      </c>
      <c r="FS11" s="19">
        <v>567</v>
      </c>
      <c r="FT11" s="19"/>
      <c r="FU11" s="19">
        <f t="shared" si="99"/>
        <v>957.0419999999999</v>
      </c>
      <c r="FV11" s="19">
        <f t="shared" si="58"/>
        <v>25028.456046000003</v>
      </c>
      <c r="FW11" s="19">
        <f t="shared" si="59"/>
        <v>25985.498046000004</v>
      </c>
      <c r="FX11" s="19">
        <v>1702</v>
      </c>
      <c r="FY11" s="19">
        <v>664</v>
      </c>
      <c r="FZ11" s="19"/>
      <c r="GA11" s="19">
        <f t="shared" si="100"/>
        <v>3052.863</v>
      </c>
      <c r="GB11" s="19">
        <f t="shared" si="60"/>
        <v>79838.133969</v>
      </c>
      <c r="GC11" s="19">
        <f t="shared" si="61"/>
        <v>82890.996969</v>
      </c>
      <c r="GD11" s="19">
        <v>5429</v>
      </c>
      <c r="GE11" s="19">
        <v>2119</v>
      </c>
      <c r="GF11" s="19"/>
      <c r="GG11" s="19">
        <f t="shared" si="101"/>
        <v>4901.0895</v>
      </c>
      <c r="GH11" s="19">
        <f t="shared" si="62"/>
        <v>128172.74803850001</v>
      </c>
      <c r="GI11" s="19">
        <f t="shared" si="63"/>
        <v>133073.8375385</v>
      </c>
      <c r="GJ11" s="19">
        <v>8716</v>
      </c>
      <c r="GK11" s="19">
        <v>3402</v>
      </c>
      <c r="GL11" s="19"/>
      <c r="GM11" s="19">
        <f t="shared" si="102"/>
        <v>14.688000000000002</v>
      </c>
      <c r="GN11" s="19">
        <f t="shared" si="64"/>
        <v>384.11894400000006</v>
      </c>
      <c r="GO11" s="19">
        <f t="shared" si="65"/>
        <v>398.80694400000004</v>
      </c>
      <c r="GP11" s="19">
        <v>26</v>
      </c>
      <c r="GQ11" s="19">
        <v>10</v>
      </c>
      <c r="GR11" s="19"/>
      <c r="GS11" s="19">
        <f t="shared" si="103"/>
        <v>81.1125</v>
      </c>
      <c r="GT11" s="19">
        <f t="shared" si="66"/>
        <v>2121.2450875</v>
      </c>
      <c r="GU11" s="19">
        <f t="shared" si="67"/>
        <v>2202.3575875</v>
      </c>
      <c r="GV11" s="19">
        <v>144</v>
      </c>
      <c r="GW11" s="19">
        <v>56</v>
      </c>
      <c r="GX11" s="19"/>
      <c r="GY11" s="26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</row>
    <row r="12" spans="1:229" ht="12.75">
      <c r="A12" s="3">
        <v>40452</v>
      </c>
      <c r="C12" s="20"/>
      <c r="D12" s="20">
        <v>1175935</v>
      </c>
      <c r="E12" s="20">
        <f t="shared" si="0"/>
        <v>1175935</v>
      </c>
      <c r="F12" s="20">
        <f t="shared" si="68"/>
        <v>80025</v>
      </c>
      <c r="G12" s="20">
        <f t="shared" si="69"/>
        <v>31238</v>
      </c>
      <c r="I12" s="20"/>
      <c r="J12" s="26">
        <f t="shared" si="1"/>
        <v>208621.57000849998</v>
      </c>
      <c r="K12" s="20">
        <f t="shared" si="2"/>
        <v>208621.57000849998</v>
      </c>
      <c r="L12" s="20">
        <v>14197</v>
      </c>
      <c r="M12" s="20">
        <v>5543</v>
      </c>
      <c r="O12" s="19">
        <f t="shared" si="3"/>
        <v>0</v>
      </c>
      <c r="P12" s="26">
        <f t="shared" si="4"/>
        <v>967313.4299914999</v>
      </c>
      <c r="Q12" s="19">
        <f t="shared" si="5"/>
        <v>967313.4299914999</v>
      </c>
      <c r="R12" s="19">
        <f t="shared" si="71"/>
        <v>65828</v>
      </c>
      <c r="S12" s="19">
        <f t="shared" si="72"/>
        <v>25695</v>
      </c>
      <c r="U12" s="19"/>
      <c r="V12" s="19">
        <f t="shared" si="6"/>
        <v>204.142316</v>
      </c>
      <c r="W12" s="19">
        <f t="shared" si="7"/>
        <v>204.142316</v>
      </c>
      <c r="X12" s="19">
        <v>18</v>
      </c>
      <c r="Y12" s="19">
        <v>7</v>
      </c>
      <c r="AA12" s="19"/>
      <c r="AB12" s="19">
        <f t="shared" si="8"/>
        <v>26437.9586375</v>
      </c>
      <c r="AC12" s="19">
        <f t="shared" si="9"/>
        <v>26437.9586375</v>
      </c>
      <c r="AD12" s="19">
        <v>1795</v>
      </c>
      <c r="AE12" s="19">
        <v>701</v>
      </c>
      <c r="AF12" s="19"/>
      <c r="AG12" s="19"/>
      <c r="AH12" s="19">
        <f t="shared" si="10"/>
        <v>163406.3988845</v>
      </c>
      <c r="AI12" s="19">
        <f t="shared" si="11"/>
        <v>163406.3988845</v>
      </c>
      <c r="AJ12" s="19">
        <v>11120</v>
      </c>
      <c r="AK12" s="19">
        <v>4341</v>
      </c>
      <c r="AL12" s="19"/>
      <c r="AM12" s="19"/>
      <c r="AN12" s="19">
        <f t="shared" si="12"/>
        <v>1656.6572280000003</v>
      </c>
      <c r="AO12" s="19">
        <f t="shared" si="13"/>
        <v>1656.6572280000003</v>
      </c>
      <c r="AP12" s="19">
        <v>113</v>
      </c>
      <c r="AQ12" s="19">
        <v>44</v>
      </c>
      <c r="AR12" s="19"/>
      <c r="AS12" s="19"/>
      <c r="AT12" s="19">
        <f t="shared" si="14"/>
        <v>46158.623774499996</v>
      </c>
      <c r="AU12" s="19">
        <f t="shared" si="15"/>
        <v>46158.623774499996</v>
      </c>
      <c r="AV12" s="19">
        <v>3141</v>
      </c>
      <c r="AW12" s="19">
        <v>1226</v>
      </c>
      <c r="AX12" s="19"/>
      <c r="AY12" s="19"/>
      <c r="AZ12" s="19">
        <f t="shared" si="16"/>
        <v>3250.8723075</v>
      </c>
      <c r="BA12" s="19">
        <f t="shared" si="17"/>
        <v>3250.8723075</v>
      </c>
      <c r="BB12" s="19">
        <v>221</v>
      </c>
      <c r="BC12" s="19">
        <v>86</v>
      </c>
      <c r="BD12" s="19"/>
      <c r="BE12" s="19"/>
      <c r="BF12" s="19">
        <f t="shared" si="18"/>
        <v>75150.478045</v>
      </c>
      <c r="BG12" s="19">
        <f t="shared" si="19"/>
        <v>75150.478045</v>
      </c>
      <c r="BH12" s="19">
        <v>5114</v>
      </c>
      <c r="BI12" s="19">
        <v>1996</v>
      </c>
      <c r="BJ12" s="19"/>
      <c r="BK12" s="19"/>
      <c r="BL12" s="19">
        <f t="shared" si="20"/>
        <v>2582.588447</v>
      </c>
      <c r="BM12" s="19">
        <f t="shared" si="21"/>
        <v>2582.588447</v>
      </c>
      <c r="BN12" s="19">
        <v>176</v>
      </c>
      <c r="BO12" s="19">
        <v>69</v>
      </c>
      <c r="BP12" s="19"/>
      <c r="BQ12" s="19"/>
      <c r="BR12" s="19">
        <f t="shared" si="22"/>
        <v>2784.4964864999997</v>
      </c>
      <c r="BS12" s="19">
        <f t="shared" si="23"/>
        <v>2784.4964864999997</v>
      </c>
      <c r="BT12" s="19">
        <v>190</v>
      </c>
      <c r="BU12" s="19">
        <v>74</v>
      </c>
      <c r="BV12" s="19"/>
      <c r="BW12" s="19"/>
      <c r="BX12" s="19">
        <f t="shared" si="24"/>
        <v>735.5473424999999</v>
      </c>
      <c r="BY12" s="19">
        <f t="shared" si="25"/>
        <v>735.5473424999999</v>
      </c>
      <c r="BZ12" s="19">
        <v>50</v>
      </c>
      <c r="CA12" s="19">
        <v>20</v>
      </c>
      <c r="CB12" s="19"/>
      <c r="CC12" s="19"/>
      <c r="CD12" s="19">
        <f t="shared" si="26"/>
        <v>163435.444479</v>
      </c>
      <c r="CE12" s="19">
        <f t="shared" si="27"/>
        <v>163435.444479</v>
      </c>
      <c r="CF12" s="19">
        <v>11122</v>
      </c>
      <c r="CG12" s="19">
        <v>4341</v>
      </c>
      <c r="CH12" s="19"/>
      <c r="CI12" s="19"/>
      <c r="CJ12" s="19">
        <f t="shared" si="28"/>
        <v>2241.8024840000003</v>
      </c>
      <c r="CK12" s="19">
        <f t="shared" si="29"/>
        <v>2241.8024840000003</v>
      </c>
      <c r="CL12" s="19">
        <v>153</v>
      </c>
      <c r="CM12" s="19">
        <v>60</v>
      </c>
      <c r="CN12" s="19"/>
      <c r="CO12" s="19"/>
      <c r="CP12" s="19">
        <f t="shared" si="30"/>
        <v>2656.0843844999995</v>
      </c>
      <c r="CQ12" s="19">
        <f t="shared" si="31"/>
        <v>2656.0843844999995</v>
      </c>
      <c r="CR12" s="19">
        <v>181</v>
      </c>
      <c r="CS12" s="19">
        <v>71</v>
      </c>
      <c r="CT12" s="19"/>
      <c r="CU12" s="19"/>
      <c r="CV12" s="19">
        <f t="shared" si="32"/>
        <v>31685.803762</v>
      </c>
      <c r="CW12" s="19">
        <f t="shared" si="33"/>
        <v>31685.803762</v>
      </c>
      <c r="CX12" s="19">
        <v>2156</v>
      </c>
      <c r="CY12" s="19">
        <v>842</v>
      </c>
      <c r="CZ12" s="19"/>
      <c r="DA12" s="19"/>
      <c r="DB12" s="19">
        <f t="shared" si="34"/>
        <v>2871.2804895000004</v>
      </c>
      <c r="DC12" s="19">
        <f t="shared" si="35"/>
        <v>2871.2804895000004</v>
      </c>
      <c r="DD12" s="19">
        <v>195</v>
      </c>
      <c r="DE12" s="19">
        <v>76</v>
      </c>
      <c r="DF12" s="19"/>
      <c r="DG12" s="19"/>
      <c r="DH12" s="19">
        <f t="shared" si="36"/>
        <v>10821.894617999998</v>
      </c>
      <c r="DI12" s="19">
        <f t="shared" si="37"/>
        <v>10821.894617999998</v>
      </c>
      <c r="DJ12" s="19">
        <v>736</v>
      </c>
      <c r="DK12" s="19">
        <v>287</v>
      </c>
      <c r="DL12" s="19"/>
      <c r="DM12" s="19"/>
      <c r="DN12" s="19">
        <f t="shared" si="38"/>
        <v>25194.2897815</v>
      </c>
      <c r="DO12" s="19">
        <f t="shared" si="39"/>
        <v>25194.2897815</v>
      </c>
      <c r="DP12" s="19">
        <v>1715</v>
      </c>
      <c r="DQ12" s="19">
        <v>669</v>
      </c>
      <c r="DR12" s="19"/>
      <c r="DS12" s="19"/>
      <c r="DT12" s="19">
        <f t="shared" si="40"/>
        <v>12239.837040999999</v>
      </c>
      <c r="DU12" s="19">
        <f t="shared" si="41"/>
        <v>12239.837040999999</v>
      </c>
      <c r="DV12" s="19">
        <v>833</v>
      </c>
      <c r="DW12" s="19">
        <v>325</v>
      </c>
      <c r="DX12" s="19"/>
      <c r="DY12" s="19"/>
      <c r="DZ12" s="19">
        <f t="shared" si="42"/>
        <v>2107.510707</v>
      </c>
      <c r="EA12" s="19">
        <f t="shared" si="43"/>
        <v>2107.510707</v>
      </c>
      <c r="EB12" s="19">
        <v>143</v>
      </c>
      <c r="EC12" s="19">
        <v>56</v>
      </c>
      <c r="ED12" s="19"/>
      <c r="EE12" s="19"/>
      <c r="EF12" s="19">
        <f t="shared" si="44"/>
        <v>2716.880224</v>
      </c>
      <c r="EG12" s="19">
        <f t="shared" si="45"/>
        <v>2716.880224</v>
      </c>
      <c r="EH12" s="19">
        <v>185</v>
      </c>
      <c r="EI12" s="19">
        <v>72</v>
      </c>
      <c r="EJ12" s="19"/>
      <c r="EK12" s="19"/>
      <c r="EL12" s="19">
        <f t="shared" si="46"/>
        <v>71191.2224935</v>
      </c>
      <c r="EM12" s="19">
        <f t="shared" si="47"/>
        <v>71191.2224935</v>
      </c>
      <c r="EN12" s="19">
        <v>4845</v>
      </c>
      <c r="EO12" s="19">
        <v>1891</v>
      </c>
      <c r="EP12" s="19"/>
      <c r="EQ12" s="19"/>
      <c r="ER12" s="19">
        <f t="shared" si="48"/>
        <v>17865.6276745</v>
      </c>
      <c r="ES12" s="19">
        <f t="shared" si="49"/>
        <v>17865.6276745</v>
      </c>
      <c r="ET12" s="19">
        <v>1216</v>
      </c>
      <c r="EU12" s="19">
        <v>475</v>
      </c>
      <c r="EV12" s="19"/>
      <c r="EW12" s="19"/>
      <c r="EX12" s="19">
        <f t="shared" si="50"/>
        <v>26053.4278925</v>
      </c>
      <c r="EY12" s="19">
        <f t="shared" si="51"/>
        <v>26053.4278925</v>
      </c>
      <c r="EZ12" s="19">
        <v>1773</v>
      </c>
      <c r="FA12" s="19">
        <v>692</v>
      </c>
      <c r="FB12" s="19"/>
      <c r="FC12" s="19"/>
      <c r="FD12" s="19">
        <f t="shared" si="52"/>
        <v>7.996358</v>
      </c>
      <c r="FE12" s="19">
        <f t="shared" si="53"/>
        <v>7.996358</v>
      </c>
      <c r="FF12" s="19"/>
      <c r="FG12" s="19"/>
      <c r="FH12" s="19"/>
      <c r="FI12" s="19"/>
      <c r="FJ12" s="19">
        <f t="shared" si="54"/>
        <v>17147.601763500003</v>
      </c>
      <c r="FK12" s="19">
        <f t="shared" si="55"/>
        <v>17147.601763500003</v>
      </c>
      <c r="FL12" s="19">
        <v>1167</v>
      </c>
      <c r="FM12" s="19">
        <v>456</v>
      </c>
      <c r="FN12" s="19"/>
      <c r="FO12" s="19"/>
      <c r="FP12" s="19">
        <f t="shared" si="56"/>
        <v>21344.396184999998</v>
      </c>
      <c r="FQ12" s="19">
        <f t="shared" si="57"/>
        <v>21344.396184999998</v>
      </c>
      <c r="FR12" s="19">
        <v>1453</v>
      </c>
      <c r="FS12" s="19">
        <v>567</v>
      </c>
      <c r="FT12" s="19"/>
      <c r="FU12" s="19"/>
      <c r="FV12" s="19">
        <f t="shared" si="58"/>
        <v>25009.315206</v>
      </c>
      <c r="FW12" s="19">
        <f t="shared" si="59"/>
        <v>25009.315206</v>
      </c>
      <c r="FX12" s="19">
        <v>1702</v>
      </c>
      <c r="FY12" s="19">
        <v>664</v>
      </c>
      <c r="FZ12" s="19"/>
      <c r="GA12" s="19"/>
      <c r="GB12" s="19">
        <f t="shared" si="60"/>
        <v>79777.076709</v>
      </c>
      <c r="GC12" s="19">
        <f t="shared" si="61"/>
        <v>79777.076709</v>
      </c>
      <c r="GD12" s="19">
        <v>5429</v>
      </c>
      <c r="GE12" s="19">
        <v>2119</v>
      </c>
      <c r="GF12" s="19"/>
      <c r="GG12" s="19"/>
      <c r="GH12" s="19">
        <f t="shared" si="62"/>
        <v>128074.72624850001</v>
      </c>
      <c r="GI12" s="19">
        <f t="shared" si="63"/>
        <v>128074.72624850001</v>
      </c>
      <c r="GJ12" s="19">
        <v>8716</v>
      </c>
      <c r="GK12" s="19">
        <v>3402</v>
      </c>
      <c r="GL12" s="19"/>
      <c r="GM12" s="19"/>
      <c r="GN12" s="19">
        <f t="shared" si="64"/>
        <v>383.82518400000004</v>
      </c>
      <c r="GO12" s="19">
        <f t="shared" si="65"/>
        <v>383.82518400000004</v>
      </c>
      <c r="GP12" s="19">
        <v>26</v>
      </c>
      <c r="GQ12" s="19">
        <v>10</v>
      </c>
      <c r="GR12" s="19"/>
      <c r="GS12" s="19"/>
      <c r="GT12" s="19">
        <f t="shared" si="66"/>
        <v>2119.6228375</v>
      </c>
      <c r="GU12" s="19">
        <f t="shared" si="67"/>
        <v>2119.6228375</v>
      </c>
      <c r="GV12" s="19">
        <v>144</v>
      </c>
      <c r="GW12" s="19">
        <v>56</v>
      </c>
      <c r="GX12" s="19"/>
      <c r="GY12" s="26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</row>
    <row r="13" spans="1:229" ht="12.75">
      <c r="A13" s="3">
        <v>40634</v>
      </c>
      <c r="C13" s="20">
        <v>45000</v>
      </c>
      <c r="D13" s="20">
        <v>1175935</v>
      </c>
      <c r="E13" s="20">
        <f t="shared" si="0"/>
        <v>1220935</v>
      </c>
      <c r="F13" s="20">
        <f t="shared" si="68"/>
        <v>80025</v>
      </c>
      <c r="G13" s="20">
        <f t="shared" si="69"/>
        <v>31238</v>
      </c>
      <c r="I13" s="20">
        <f t="shared" si="70"/>
        <v>7983.4095</v>
      </c>
      <c r="J13" s="26">
        <f t="shared" si="1"/>
        <v>208621.57000849998</v>
      </c>
      <c r="K13" s="20">
        <f t="shared" si="2"/>
        <v>216604.9795085</v>
      </c>
      <c r="L13" s="20">
        <v>14197</v>
      </c>
      <c r="M13" s="20">
        <v>5543</v>
      </c>
      <c r="O13" s="19">
        <f t="shared" si="3"/>
        <v>37016.59050000001</v>
      </c>
      <c r="P13" s="26">
        <f t="shared" si="4"/>
        <v>967313.4299914999</v>
      </c>
      <c r="Q13" s="19">
        <f t="shared" si="5"/>
        <v>1004330.0204914999</v>
      </c>
      <c r="R13" s="19">
        <f t="shared" si="71"/>
        <v>65828</v>
      </c>
      <c r="S13" s="19">
        <f t="shared" si="72"/>
        <v>25695</v>
      </c>
      <c r="U13" s="19">
        <f t="shared" si="73"/>
        <v>7.812</v>
      </c>
      <c r="V13" s="19">
        <f t="shared" si="6"/>
        <v>204.142316</v>
      </c>
      <c r="W13" s="19">
        <f t="shared" si="7"/>
        <v>211.954316</v>
      </c>
      <c r="X13" s="19">
        <v>18</v>
      </c>
      <c r="Y13" s="19">
        <v>7</v>
      </c>
      <c r="AA13" s="19">
        <f t="shared" si="74"/>
        <v>1011.7125</v>
      </c>
      <c r="AB13" s="19">
        <f t="shared" si="8"/>
        <v>26437.9586375</v>
      </c>
      <c r="AC13" s="19">
        <f t="shared" si="9"/>
        <v>27449.6711375</v>
      </c>
      <c r="AD13" s="19">
        <v>1795</v>
      </c>
      <c r="AE13" s="19">
        <v>701</v>
      </c>
      <c r="AF13" s="19"/>
      <c r="AG13" s="19">
        <f t="shared" si="75"/>
        <v>6253.141500000001</v>
      </c>
      <c r="AH13" s="19">
        <f t="shared" si="10"/>
        <v>163406.3988845</v>
      </c>
      <c r="AI13" s="19">
        <f t="shared" si="11"/>
        <v>169659.5403845</v>
      </c>
      <c r="AJ13" s="19">
        <v>11120</v>
      </c>
      <c r="AK13" s="19">
        <v>4341</v>
      </c>
      <c r="AL13" s="19"/>
      <c r="AM13" s="19">
        <f t="shared" si="76"/>
        <v>63.396</v>
      </c>
      <c r="AN13" s="19">
        <f t="shared" si="12"/>
        <v>1656.6572280000003</v>
      </c>
      <c r="AO13" s="19">
        <f t="shared" si="13"/>
        <v>1720.0532280000002</v>
      </c>
      <c r="AP13" s="19">
        <v>113</v>
      </c>
      <c r="AQ13" s="19">
        <v>44</v>
      </c>
      <c r="AR13" s="19"/>
      <c r="AS13" s="19">
        <f t="shared" si="77"/>
        <v>1766.3715</v>
      </c>
      <c r="AT13" s="19">
        <f t="shared" si="14"/>
        <v>46158.623774499996</v>
      </c>
      <c r="AU13" s="19">
        <f t="shared" si="15"/>
        <v>47924.9952745</v>
      </c>
      <c r="AV13" s="19">
        <v>3141</v>
      </c>
      <c r="AW13" s="19">
        <v>1226</v>
      </c>
      <c r="AX13" s="19"/>
      <c r="AY13" s="19">
        <f t="shared" si="78"/>
        <v>124.40249999999997</v>
      </c>
      <c r="AZ13" s="19">
        <f t="shared" si="16"/>
        <v>3250.8723075</v>
      </c>
      <c r="BA13" s="19">
        <f t="shared" si="17"/>
        <v>3375.2748075</v>
      </c>
      <c r="BB13" s="19">
        <v>221</v>
      </c>
      <c r="BC13" s="19">
        <v>86</v>
      </c>
      <c r="BD13" s="19"/>
      <c r="BE13" s="19">
        <f t="shared" si="79"/>
        <v>2875.815</v>
      </c>
      <c r="BF13" s="19">
        <f t="shared" si="18"/>
        <v>75150.478045</v>
      </c>
      <c r="BG13" s="19">
        <f t="shared" si="19"/>
        <v>78026.293045</v>
      </c>
      <c r="BH13" s="19">
        <v>5114</v>
      </c>
      <c r="BI13" s="19">
        <v>1996</v>
      </c>
      <c r="BJ13" s="19"/>
      <c r="BK13" s="19">
        <f t="shared" si="80"/>
        <v>98.829</v>
      </c>
      <c r="BL13" s="19">
        <f t="shared" si="20"/>
        <v>2582.588447</v>
      </c>
      <c r="BM13" s="19">
        <f t="shared" si="21"/>
        <v>2681.4174470000003</v>
      </c>
      <c r="BN13" s="19">
        <v>176</v>
      </c>
      <c r="BO13" s="19">
        <v>69</v>
      </c>
      <c r="BP13" s="19"/>
      <c r="BQ13" s="19">
        <f t="shared" si="81"/>
        <v>106.5555</v>
      </c>
      <c r="BR13" s="19">
        <f t="shared" si="22"/>
        <v>2784.4964864999997</v>
      </c>
      <c r="BS13" s="19">
        <f t="shared" si="23"/>
        <v>2891.0519864999997</v>
      </c>
      <c r="BT13" s="19">
        <v>190</v>
      </c>
      <c r="BU13" s="19">
        <v>74</v>
      </c>
      <c r="BV13" s="19"/>
      <c r="BW13" s="19">
        <f t="shared" si="82"/>
        <v>28.147499999999994</v>
      </c>
      <c r="BX13" s="19">
        <f t="shared" si="24"/>
        <v>735.5473424999999</v>
      </c>
      <c r="BY13" s="19">
        <f t="shared" si="25"/>
        <v>763.6948424999999</v>
      </c>
      <c r="BZ13" s="19">
        <v>50</v>
      </c>
      <c r="CA13" s="19">
        <v>20</v>
      </c>
      <c r="CB13" s="19"/>
      <c r="CC13" s="19">
        <f t="shared" si="83"/>
        <v>6254.253</v>
      </c>
      <c r="CD13" s="19">
        <f t="shared" si="26"/>
        <v>163435.444479</v>
      </c>
      <c r="CE13" s="19">
        <f t="shared" si="27"/>
        <v>169689.697479</v>
      </c>
      <c r="CF13" s="19">
        <v>11122</v>
      </c>
      <c r="CG13" s="19">
        <v>4341</v>
      </c>
      <c r="CH13" s="19"/>
      <c r="CI13" s="19">
        <f t="shared" si="84"/>
        <v>85.788</v>
      </c>
      <c r="CJ13" s="19">
        <f t="shared" si="28"/>
        <v>2241.8024840000003</v>
      </c>
      <c r="CK13" s="19">
        <f t="shared" si="29"/>
        <v>2327.5904840000003</v>
      </c>
      <c r="CL13" s="19">
        <v>153</v>
      </c>
      <c r="CM13" s="19">
        <v>60</v>
      </c>
      <c r="CN13" s="19"/>
      <c r="CO13" s="19">
        <f t="shared" si="85"/>
        <v>101.6415</v>
      </c>
      <c r="CP13" s="19">
        <f t="shared" si="30"/>
        <v>2656.0843844999995</v>
      </c>
      <c r="CQ13" s="19">
        <f t="shared" si="31"/>
        <v>2757.7258844999997</v>
      </c>
      <c r="CR13" s="19">
        <v>181</v>
      </c>
      <c r="CS13" s="19">
        <v>71</v>
      </c>
      <c r="CT13" s="19"/>
      <c r="CU13" s="19">
        <f t="shared" si="86"/>
        <v>1212.5339999999999</v>
      </c>
      <c r="CV13" s="19">
        <f t="shared" si="32"/>
        <v>31685.803762</v>
      </c>
      <c r="CW13" s="19">
        <f t="shared" si="33"/>
        <v>32898.337762</v>
      </c>
      <c r="CX13" s="19">
        <v>2156</v>
      </c>
      <c r="CY13" s="19">
        <v>842</v>
      </c>
      <c r="CZ13" s="19"/>
      <c r="DA13" s="19">
        <f t="shared" si="87"/>
        <v>109.8765</v>
      </c>
      <c r="DB13" s="19">
        <f t="shared" si="34"/>
        <v>2871.2804895000004</v>
      </c>
      <c r="DC13" s="19">
        <f t="shared" si="35"/>
        <v>2981.1569895000002</v>
      </c>
      <c r="DD13" s="19">
        <v>195</v>
      </c>
      <c r="DE13" s="19">
        <v>76</v>
      </c>
      <c r="DF13" s="19"/>
      <c r="DG13" s="19">
        <f t="shared" si="88"/>
        <v>414.126</v>
      </c>
      <c r="DH13" s="19">
        <f t="shared" si="36"/>
        <v>10821.894617999998</v>
      </c>
      <c r="DI13" s="19">
        <f t="shared" si="37"/>
        <v>11236.020617999999</v>
      </c>
      <c r="DJ13" s="19">
        <v>736</v>
      </c>
      <c r="DK13" s="19">
        <v>287</v>
      </c>
      <c r="DL13" s="19"/>
      <c r="DM13" s="19">
        <f t="shared" si="89"/>
        <v>964.1205</v>
      </c>
      <c r="DN13" s="19">
        <f t="shared" si="38"/>
        <v>25194.2897815</v>
      </c>
      <c r="DO13" s="19">
        <f t="shared" si="39"/>
        <v>26158.4102815</v>
      </c>
      <c r="DP13" s="19">
        <v>1715</v>
      </c>
      <c r="DQ13" s="19">
        <v>669</v>
      </c>
      <c r="DR13" s="19"/>
      <c r="DS13" s="19">
        <f t="shared" si="90"/>
        <v>468.38699999999994</v>
      </c>
      <c r="DT13" s="19">
        <f t="shared" si="40"/>
        <v>12239.837040999999</v>
      </c>
      <c r="DU13" s="19">
        <f t="shared" si="41"/>
        <v>12708.224041</v>
      </c>
      <c r="DV13" s="19">
        <v>833</v>
      </c>
      <c r="DW13" s="19">
        <v>325</v>
      </c>
      <c r="DX13" s="19"/>
      <c r="DY13" s="19">
        <f t="shared" si="91"/>
        <v>80.649</v>
      </c>
      <c r="DZ13" s="19">
        <f t="shared" si="42"/>
        <v>2107.510707</v>
      </c>
      <c r="EA13" s="19">
        <f t="shared" si="43"/>
        <v>2188.159707</v>
      </c>
      <c r="EB13" s="19">
        <v>143</v>
      </c>
      <c r="EC13" s="19">
        <v>56</v>
      </c>
      <c r="ED13" s="19"/>
      <c r="EE13" s="19">
        <f t="shared" si="92"/>
        <v>103.96799999999999</v>
      </c>
      <c r="EF13" s="19">
        <f t="shared" si="44"/>
        <v>2716.880224</v>
      </c>
      <c r="EG13" s="19">
        <f t="shared" si="45"/>
        <v>2820.848224</v>
      </c>
      <c r="EH13" s="19">
        <v>185</v>
      </c>
      <c r="EI13" s="19">
        <v>72</v>
      </c>
      <c r="EJ13" s="19"/>
      <c r="EK13" s="19">
        <f t="shared" si="93"/>
        <v>2724.3045</v>
      </c>
      <c r="EL13" s="19">
        <f t="shared" si="46"/>
        <v>71191.2224935</v>
      </c>
      <c r="EM13" s="19">
        <f t="shared" si="47"/>
        <v>73915.5269935</v>
      </c>
      <c r="EN13" s="19">
        <v>4845</v>
      </c>
      <c r="EO13" s="19">
        <v>1891</v>
      </c>
      <c r="EP13" s="19"/>
      <c r="EQ13" s="19">
        <f t="shared" si="94"/>
        <v>683.6714999999999</v>
      </c>
      <c r="ER13" s="19">
        <f t="shared" si="48"/>
        <v>17865.6276745</v>
      </c>
      <c r="ES13" s="19">
        <f t="shared" si="49"/>
        <v>18549.2991745</v>
      </c>
      <c r="ET13" s="19">
        <v>1216</v>
      </c>
      <c r="EU13" s="19">
        <v>475</v>
      </c>
      <c r="EV13" s="19"/>
      <c r="EW13" s="19">
        <f t="shared" si="95"/>
        <v>996.9975</v>
      </c>
      <c r="EX13" s="19">
        <f t="shared" si="50"/>
        <v>26053.4278925</v>
      </c>
      <c r="EY13" s="19">
        <f t="shared" si="51"/>
        <v>27050.4253925</v>
      </c>
      <c r="EZ13" s="19">
        <v>1773</v>
      </c>
      <c r="FA13" s="19">
        <v>692</v>
      </c>
      <c r="FB13" s="19"/>
      <c r="FC13" s="19">
        <f t="shared" si="96"/>
        <v>0.306</v>
      </c>
      <c r="FD13" s="19">
        <f t="shared" si="52"/>
        <v>7.996358</v>
      </c>
      <c r="FE13" s="19">
        <f t="shared" si="53"/>
        <v>8.302358</v>
      </c>
      <c r="FF13" s="19"/>
      <c r="FG13" s="19"/>
      <c r="FH13" s="19"/>
      <c r="FI13" s="19">
        <f t="shared" si="97"/>
        <v>656.1945</v>
      </c>
      <c r="FJ13" s="19">
        <f t="shared" si="54"/>
        <v>17147.601763500003</v>
      </c>
      <c r="FK13" s="19">
        <f t="shared" si="55"/>
        <v>17803.796263500004</v>
      </c>
      <c r="FL13" s="19">
        <v>1167</v>
      </c>
      <c r="FM13" s="19">
        <v>456</v>
      </c>
      <c r="FN13" s="19"/>
      <c r="FO13" s="19">
        <f t="shared" si="98"/>
        <v>816.795</v>
      </c>
      <c r="FP13" s="19">
        <f t="shared" si="56"/>
        <v>21344.396184999998</v>
      </c>
      <c r="FQ13" s="19">
        <f t="shared" si="57"/>
        <v>22161.191184999996</v>
      </c>
      <c r="FR13" s="19">
        <v>1453</v>
      </c>
      <c r="FS13" s="19">
        <v>567</v>
      </c>
      <c r="FT13" s="19"/>
      <c r="FU13" s="19">
        <f t="shared" si="99"/>
        <v>957.0419999999999</v>
      </c>
      <c r="FV13" s="19">
        <f t="shared" si="58"/>
        <v>25009.315206</v>
      </c>
      <c r="FW13" s="19">
        <f t="shared" si="59"/>
        <v>25966.357206</v>
      </c>
      <c r="FX13" s="19">
        <v>1702</v>
      </c>
      <c r="FY13" s="19">
        <v>664</v>
      </c>
      <c r="FZ13" s="19"/>
      <c r="GA13" s="19">
        <f t="shared" si="100"/>
        <v>3052.863</v>
      </c>
      <c r="GB13" s="19">
        <f t="shared" si="60"/>
        <v>79777.076709</v>
      </c>
      <c r="GC13" s="19">
        <f t="shared" si="61"/>
        <v>82829.939709</v>
      </c>
      <c r="GD13" s="19">
        <v>5429</v>
      </c>
      <c r="GE13" s="19">
        <v>2119</v>
      </c>
      <c r="GF13" s="19"/>
      <c r="GG13" s="19">
        <f t="shared" si="101"/>
        <v>4901.0895</v>
      </c>
      <c r="GH13" s="19">
        <f t="shared" si="62"/>
        <v>128074.72624850001</v>
      </c>
      <c r="GI13" s="19">
        <f t="shared" si="63"/>
        <v>132975.8157485</v>
      </c>
      <c r="GJ13" s="19">
        <v>8716</v>
      </c>
      <c r="GK13" s="19">
        <v>3402</v>
      </c>
      <c r="GL13" s="19"/>
      <c r="GM13" s="19">
        <f t="shared" si="102"/>
        <v>14.688000000000002</v>
      </c>
      <c r="GN13" s="19">
        <f t="shared" si="64"/>
        <v>383.82518400000004</v>
      </c>
      <c r="GO13" s="19">
        <f t="shared" si="65"/>
        <v>398.513184</v>
      </c>
      <c r="GP13" s="19">
        <v>26</v>
      </c>
      <c r="GQ13" s="19">
        <v>10</v>
      </c>
      <c r="GR13" s="19"/>
      <c r="GS13" s="19">
        <f t="shared" si="103"/>
        <v>81.1125</v>
      </c>
      <c r="GT13" s="19">
        <f t="shared" si="66"/>
        <v>2119.6228375</v>
      </c>
      <c r="GU13" s="19">
        <f t="shared" si="67"/>
        <v>2200.7353375000002</v>
      </c>
      <c r="GV13" s="19">
        <v>144</v>
      </c>
      <c r="GW13" s="19">
        <v>56</v>
      </c>
      <c r="GX13" s="19"/>
      <c r="GY13" s="26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</row>
    <row r="14" spans="1:229" ht="12.75">
      <c r="A14" s="3">
        <v>40817</v>
      </c>
      <c r="C14" s="20"/>
      <c r="D14" s="20">
        <v>1175035</v>
      </c>
      <c r="E14" s="20">
        <f t="shared" si="0"/>
        <v>1175035</v>
      </c>
      <c r="F14" s="20">
        <f t="shared" si="68"/>
        <v>80025</v>
      </c>
      <c r="G14" s="20">
        <f t="shared" si="69"/>
        <v>31238</v>
      </c>
      <c r="I14" s="20"/>
      <c r="J14" s="26">
        <f t="shared" si="1"/>
        <v>208461.90181850002</v>
      </c>
      <c r="K14" s="20">
        <f t="shared" si="2"/>
        <v>208461.90181850002</v>
      </c>
      <c r="L14" s="20">
        <v>14197</v>
      </c>
      <c r="M14" s="20">
        <v>5543</v>
      </c>
      <c r="O14" s="19">
        <f t="shared" si="3"/>
        <v>0</v>
      </c>
      <c r="P14" s="26">
        <f t="shared" si="4"/>
        <v>966573.0981815002</v>
      </c>
      <c r="Q14" s="19">
        <f t="shared" si="5"/>
        <v>966573.0981815002</v>
      </c>
      <c r="R14" s="19">
        <f t="shared" si="71"/>
        <v>65828</v>
      </c>
      <c r="S14" s="19">
        <f t="shared" si="72"/>
        <v>25695</v>
      </c>
      <c r="U14" s="19"/>
      <c r="V14" s="19">
        <f t="shared" si="6"/>
        <v>203.986076</v>
      </c>
      <c r="W14" s="19">
        <f t="shared" si="7"/>
        <v>203.986076</v>
      </c>
      <c r="X14" s="19">
        <v>18</v>
      </c>
      <c r="Y14" s="19">
        <v>7</v>
      </c>
      <c r="AA14" s="19"/>
      <c r="AB14" s="19">
        <f t="shared" si="8"/>
        <v>26417.724387500002</v>
      </c>
      <c r="AC14" s="19">
        <f t="shared" si="9"/>
        <v>26417.724387500002</v>
      </c>
      <c r="AD14" s="19">
        <v>1795</v>
      </c>
      <c r="AE14" s="19">
        <v>701</v>
      </c>
      <c r="AF14" s="19"/>
      <c r="AG14" s="19"/>
      <c r="AH14" s="19">
        <f t="shared" si="10"/>
        <v>163281.33605450002</v>
      </c>
      <c r="AI14" s="19">
        <f t="shared" si="11"/>
        <v>163281.33605450002</v>
      </c>
      <c r="AJ14" s="19">
        <v>11120</v>
      </c>
      <c r="AK14" s="19">
        <v>4341</v>
      </c>
      <c r="AL14" s="19"/>
      <c r="AM14" s="19"/>
      <c r="AN14" s="19">
        <f t="shared" si="12"/>
        <v>1655.389308</v>
      </c>
      <c r="AO14" s="19">
        <f t="shared" si="13"/>
        <v>1655.389308</v>
      </c>
      <c r="AP14" s="19">
        <v>113</v>
      </c>
      <c r="AQ14" s="19">
        <v>44</v>
      </c>
      <c r="AR14" s="19"/>
      <c r="AS14" s="19"/>
      <c r="AT14" s="19">
        <f t="shared" si="14"/>
        <v>46123.2963445</v>
      </c>
      <c r="AU14" s="19">
        <f t="shared" si="15"/>
        <v>46123.2963445</v>
      </c>
      <c r="AV14" s="19">
        <v>3141</v>
      </c>
      <c r="AW14" s="19">
        <v>1226</v>
      </c>
      <c r="AX14" s="19"/>
      <c r="AY14" s="19"/>
      <c r="AZ14" s="19">
        <f t="shared" si="16"/>
        <v>3248.3842575</v>
      </c>
      <c r="BA14" s="19">
        <f t="shared" si="17"/>
        <v>3248.3842575</v>
      </c>
      <c r="BB14" s="19">
        <v>221</v>
      </c>
      <c r="BC14" s="19">
        <v>86</v>
      </c>
      <c r="BD14" s="19"/>
      <c r="BE14" s="19"/>
      <c r="BF14" s="19">
        <f t="shared" si="18"/>
        <v>75092.961745</v>
      </c>
      <c r="BG14" s="19">
        <f t="shared" si="19"/>
        <v>75092.961745</v>
      </c>
      <c r="BH14" s="19">
        <v>5114</v>
      </c>
      <c r="BI14" s="19">
        <v>1996</v>
      </c>
      <c r="BJ14" s="19"/>
      <c r="BK14" s="19"/>
      <c r="BL14" s="19">
        <f t="shared" si="20"/>
        <v>2580.611867</v>
      </c>
      <c r="BM14" s="19">
        <f t="shared" si="21"/>
        <v>2580.611867</v>
      </c>
      <c r="BN14" s="19">
        <v>176</v>
      </c>
      <c r="BO14" s="19">
        <v>69</v>
      </c>
      <c r="BP14" s="19"/>
      <c r="BQ14" s="19"/>
      <c r="BR14" s="19">
        <f t="shared" si="22"/>
        <v>2782.3653765</v>
      </c>
      <c r="BS14" s="19">
        <f t="shared" si="23"/>
        <v>2782.3653765</v>
      </c>
      <c r="BT14" s="19">
        <v>190</v>
      </c>
      <c r="BU14" s="19">
        <v>74</v>
      </c>
      <c r="BV14" s="19"/>
      <c r="BW14" s="19"/>
      <c r="BX14" s="19">
        <f t="shared" si="24"/>
        <v>734.9843925</v>
      </c>
      <c r="BY14" s="19">
        <f t="shared" si="25"/>
        <v>734.9843925</v>
      </c>
      <c r="BZ14" s="19">
        <v>50</v>
      </c>
      <c r="CA14" s="19">
        <v>20</v>
      </c>
      <c r="CB14" s="19"/>
      <c r="CC14" s="19"/>
      <c r="CD14" s="19">
        <f t="shared" si="26"/>
        <v>163310.359419</v>
      </c>
      <c r="CE14" s="19">
        <f t="shared" si="27"/>
        <v>163310.359419</v>
      </c>
      <c r="CF14" s="19">
        <v>11122</v>
      </c>
      <c r="CG14" s="19">
        <v>4341</v>
      </c>
      <c r="CH14" s="19"/>
      <c r="CI14" s="19"/>
      <c r="CJ14" s="19">
        <f t="shared" si="28"/>
        <v>2240.0867240000002</v>
      </c>
      <c r="CK14" s="19">
        <f t="shared" si="29"/>
        <v>2240.0867240000002</v>
      </c>
      <c r="CL14" s="19">
        <v>153</v>
      </c>
      <c r="CM14" s="19">
        <v>60</v>
      </c>
      <c r="CN14" s="19"/>
      <c r="CO14" s="19"/>
      <c r="CP14" s="19">
        <f t="shared" si="30"/>
        <v>2654.0515545</v>
      </c>
      <c r="CQ14" s="19">
        <f t="shared" si="31"/>
        <v>2654.0515545</v>
      </c>
      <c r="CR14" s="19">
        <v>181</v>
      </c>
      <c r="CS14" s="19">
        <v>71</v>
      </c>
      <c r="CT14" s="19"/>
      <c r="CU14" s="19"/>
      <c r="CV14" s="19">
        <f t="shared" si="32"/>
        <v>31661.553082</v>
      </c>
      <c r="CW14" s="19">
        <f t="shared" si="33"/>
        <v>31661.553082</v>
      </c>
      <c r="CX14" s="19">
        <v>2156</v>
      </c>
      <c r="CY14" s="19">
        <v>842</v>
      </c>
      <c r="CZ14" s="19"/>
      <c r="DA14" s="19"/>
      <c r="DB14" s="19">
        <f t="shared" si="34"/>
        <v>2869.0829595</v>
      </c>
      <c r="DC14" s="19">
        <f t="shared" si="35"/>
        <v>2869.0829595</v>
      </c>
      <c r="DD14" s="19">
        <v>195</v>
      </c>
      <c r="DE14" s="19">
        <v>76</v>
      </c>
      <c r="DF14" s="19"/>
      <c r="DG14" s="19"/>
      <c r="DH14" s="19">
        <f t="shared" si="36"/>
        <v>10813.612098000001</v>
      </c>
      <c r="DI14" s="19">
        <f t="shared" si="37"/>
        <v>10813.612098000001</v>
      </c>
      <c r="DJ14" s="19">
        <v>736</v>
      </c>
      <c r="DK14" s="19">
        <v>287</v>
      </c>
      <c r="DL14" s="19"/>
      <c r="DM14" s="19"/>
      <c r="DN14" s="19">
        <f t="shared" si="38"/>
        <v>25175.0073715</v>
      </c>
      <c r="DO14" s="19">
        <f t="shared" si="39"/>
        <v>25175.0073715</v>
      </c>
      <c r="DP14" s="19">
        <v>1715</v>
      </c>
      <c r="DQ14" s="19">
        <v>669</v>
      </c>
      <c r="DR14" s="19"/>
      <c r="DS14" s="19"/>
      <c r="DT14" s="19">
        <f t="shared" si="40"/>
        <v>12230.469300999997</v>
      </c>
      <c r="DU14" s="19">
        <f t="shared" si="41"/>
        <v>12230.469300999997</v>
      </c>
      <c r="DV14" s="19">
        <v>833</v>
      </c>
      <c r="DW14" s="19">
        <v>325</v>
      </c>
      <c r="DX14" s="19"/>
      <c r="DY14" s="19"/>
      <c r="DZ14" s="19">
        <f t="shared" si="42"/>
        <v>2105.897727</v>
      </c>
      <c r="EA14" s="19">
        <f t="shared" si="43"/>
        <v>2105.897727</v>
      </c>
      <c r="EB14" s="19">
        <v>143</v>
      </c>
      <c r="EC14" s="19">
        <v>56</v>
      </c>
      <c r="ED14" s="19"/>
      <c r="EE14" s="19"/>
      <c r="EF14" s="19">
        <f t="shared" si="44"/>
        <v>2714.800864</v>
      </c>
      <c r="EG14" s="19">
        <f t="shared" si="45"/>
        <v>2714.800864</v>
      </c>
      <c r="EH14" s="19">
        <v>185</v>
      </c>
      <c r="EI14" s="19">
        <v>72</v>
      </c>
      <c r="EJ14" s="19"/>
      <c r="EK14" s="19"/>
      <c r="EL14" s="19">
        <f t="shared" si="46"/>
        <v>71136.7364035</v>
      </c>
      <c r="EM14" s="19">
        <f t="shared" si="47"/>
        <v>71136.7364035</v>
      </c>
      <c r="EN14" s="19">
        <v>4845</v>
      </c>
      <c r="EO14" s="19">
        <v>1891</v>
      </c>
      <c r="EP14" s="19"/>
      <c r="EQ14" s="19"/>
      <c r="ER14" s="19">
        <f t="shared" si="48"/>
        <v>17851.954244499997</v>
      </c>
      <c r="ES14" s="19">
        <f t="shared" si="49"/>
        <v>17851.954244499997</v>
      </c>
      <c r="ET14" s="19">
        <v>1216</v>
      </c>
      <c r="EU14" s="19">
        <v>475</v>
      </c>
      <c r="EV14" s="19"/>
      <c r="EW14" s="19"/>
      <c r="EX14" s="19">
        <f t="shared" si="50"/>
        <v>26033.487942499996</v>
      </c>
      <c r="EY14" s="19">
        <f t="shared" si="51"/>
        <v>26033.487942499996</v>
      </c>
      <c r="EZ14" s="19">
        <v>1773</v>
      </c>
      <c r="FA14" s="19">
        <v>692</v>
      </c>
      <c r="FB14" s="19"/>
      <c r="FC14" s="19"/>
      <c r="FD14" s="19">
        <f t="shared" si="52"/>
        <v>7.990238000000001</v>
      </c>
      <c r="FE14" s="19">
        <f t="shared" si="53"/>
        <v>7.990238000000001</v>
      </c>
      <c r="FF14" s="19"/>
      <c r="FG14" s="19"/>
      <c r="FH14" s="19"/>
      <c r="FI14" s="19"/>
      <c r="FJ14" s="19">
        <f t="shared" si="54"/>
        <v>17134.4778735</v>
      </c>
      <c r="FK14" s="19">
        <f t="shared" si="55"/>
        <v>17134.4778735</v>
      </c>
      <c r="FL14" s="19">
        <v>1167</v>
      </c>
      <c r="FM14" s="19">
        <v>456</v>
      </c>
      <c r="FN14" s="19"/>
      <c r="FO14" s="19"/>
      <c r="FP14" s="19">
        <f t="shared" si="56"/>
        <v>21328.060285</v>
      </c>
      <c r="FQ14" s="19">
        <f t="shared" si="57"/>
        <v>21328.060285</v>
      </c>
      <c r="FR14" s="19">
        <v>1453</v>
      </c>
      <c r="FS14" s="19">
        <v>567</v>
      </c>
      <c r="FT14" s="19"/>
      <c r="FU14" s="19"/>
      <c r="FV14" s="19">
        <f t="shared" si="58"/>
        <v>24990.174366000003</v>
      </c>
      <c r="FW14" s="19">
        <f t="shared" si="59"/>
        <v>24990.174366000003</v>
      </c>
      <c r="FX14" s="19">
        <v>1702</v>
      </c>
      <c r="FY14" s="19">
        <v>664</v>
      </c>
      <c r="FZ14" s="19"/>
      <c r="GA14" s="19"/>
      <c r="GB14" s="19">
        <f t="shared" si="60"/>
        <v>79716.019449</v>
      </c>
      <c r="GC14" s="19">
        <f t="shared" si="61"/>
        <v>79716.019449</v>
      </c>
      <c r="GD14" s="19">
        <v>5429</v>
      </c>
      <c r="GE14" s="19">
        <v>2119</v>
      </c>
      <c r="GF14" s="19"/>
      <c r="GG14" s="19"/>
      <c r="GH14" s="19">
        <f t="shared" si="62"/>
        <v>127976.70445850001</v>
      </c>
      <c r="GI14" s="19">
        <f t="shared" si="63"/>
        <v>127976.70445850001</v>
      </c>
      <c r="GJ14" s="19">
        <v>8716</v>
      </c>
      <c r="GK14" s="19">
        <v>3402</v>
      </c>
      <c r="GL14" s="19"/>
      <c r="GM14" s="19"/>
      <c r="GN14" s="19">
        <f t="shared" si="64"/>
        <v>383.531424</v>
      </c>
      <c r="GO14" s="19">
        <f t="shared" si="65"/>
        <v>383.531424</v>
      </c>
      <c r="GP14" s="19">
        <v>26</v>
      </c>
      <c r="GQ14" s="19">
        <v>10</v>
      </c>
      <c r="GR14" s="19"/>
      <c r="GS14" s="19"/>
      <c r="GT14" s="19">
        <f t="shared" si="66"/>
        <v>2118.0005875</v>
      </c>
      <c r="GU14" s="19">
        <f t="shared" si="67"/>
        <v>2118.0005875</v>
      </c>
      <c r="GV14" s="19">
        <v>144</v>
      </c>
      <c r="GW14" s="19">
        <v>56</v>
      </c>
      <c r="GX14" s="19"/>
      <c r="GY14" s="26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</row>
    <row r="15" spans="1:229" ht="12.75">
      <c r="A15" s="3">
        <v>41000</v>
      </c>
      <c r="C15" s="20">
        <v>50000</v>
      </c>
      <c r="D15" s="20">
        <v>1175035</v>
      </c>
      <c r="E15" s="20">
        <f t="shared" si="0"/>
        <v>1225035</v>
      </c>
      <c r="F15" s="20">
        <f t="shared" si="68"/>
        <v>80025</v>
      </c>
      <c r="G15" s="20">
        <f t="shared" si="69"/>
        <v>31238</v>
      </c>
      <c r="I15" s="20">
        <f t="shared" si="70"/>
        <v>8870.455</v>
      </c>
      <c r="J15" s="26">
        <f t="shared" si="1"/>
        <v>208461.90181850002</v>
      </c>
      <c r="K15" s="20">
        <f t="shared" si="2"/>
        <v>217332.3568185</v>
      </c>
      <c r="L15" s="20">
        <v>14197</v>
      </c>
      <c r="M15" s="20">
        <v>5543</v>
      </c>
      <c r="O15" s="19">
        <f t="shared" si="3"/>
        <v>41129.545</v>
      </c>
      <c r="P15" s="26">
        <f t="shared" si="4"/>
        <v>966573.0981815002</v>
      </c>
      <c r="Q15" s="19">
        <f t="shared" si="5"/>
        <v>1007702.6431815003</v>
      </c>
      <c r="R15" s="19">
        <f t="shared" si="71"/>
        <v>65828</v>
      </c>
      <c r="S15" s="19">
        <f t="shared" si="72"/>
        <v>25695</v>
      </c>
      <c r="U15" s="19">
        <f t="shared" si="73"/>
        <v>8.68</v>
      </c>
      <c r="V15" s="19">
        <f t="shared" si="6"/>
        <v>203.986076</v>
      </c>
      <c r="W15" s="19">
        <f t="shared" si="7"/>
        <v>212.666076</v>
      </c>
      <c r="X15" s="19">
        <v>18</v>
      </c>
      <c r="Y15" s="19">
        <v>7</v>
      </c>
      <c r="AA15" s="19">
        <f t="shared" si="74"/>
        <v>1124.125</v>
      </c>
      <c r="AB15" s="19">
        <f t="shared" si="8"/>
        <v>26417.724387500002</v>
      </c>
      <c r="AC15" s="19">
        <f t="shared" si="9"/>
        <v>27541.849387500002</v>
      </c>
      <c r="AD15" s="19">
        <v>1795</v>
      </c>
      <c r="AE15" s="19">
        <v>701</v>
      </c>
      <c r="AF15" s="19"/>
      <c r="AG15" s="19">
        <f t="shared" si="75"/>
        <v>6947.935</v>
      </c>
      <c r="AH15" s="19">
        <f t="shared" si="10"/>
        <v>163281.33605450002</v>
      </c>
      <c r="AI15" s="19">
        <f t="shared" si="11"/>
        <v>170229.27105450002</v>
      </c>
      <c r="AJ15" s="19">
        <v>11120</v>
      </c>
      <c r="AK15" s="19">
        <v>4341</v>
      </c>
      <c r="AL15" s="19"/>
      <c r="AM15" s="19">
        <f t="shared" si="76"/>
        <v>70.44</v>
      </c>
      <c r="AN15" s="19">
        <f t="shared" si="12"/>
        <v>1655.389308</v>
      </c>
      <c r="AO15" s="19">
        <f t="shared" si="13"/>
        <v>1725.829308</v>
      </c>
      <c r="AP15" s="19">
        <v>113</v>
      </c>
      <c r="AQ15" s="19">
        <v>44</v>
      </c>
      <c r="AR15" s="19"/>
      <c r="AS15" s="19">
        <f t="shared" si="77"/>
        <v>1962.635</v>
      </c>
      <c r="AT15" s="19">
        <f t="shared" si="14"/>
        <v>46123.2963445</v>
      </c>
      <c r="AU15" s="19">
        <f t="shared" si="15"/>
        <v>48085.9313445</v>
      </c>
      <c r="AV15" s="19">
        <v>3141</v>
      </c>
      <c r="AW15" s="19">
        <v>1226</v>
      </c>
      <c r="AX15" s="19"/>
      <c r="AY15" s="19">
        <f t="shared" si="78"/>
        <v>138.225</v>
      </c>
      <c r="AZ15" s="19">
        <f t="shared" si="16"/>
        <v>3248.3842575</v>
      </c>
      <c r="BA15" s="19">
        <f t="shared" si="17"/>
        <v>3386.6092575</v>
      </c>
      <c r="BB15" s="19">
        <v>221</v>
      </c>
      <c r="BC15" s="19">
        <v>86</v>
      </c>
      <c r="BD15" s="19"/>
      <c r="BE15" s="19">
        <f t="shared" si="79"/>
        <v>3195.35</v>
      </c>
      <c r="BF15" s="19">
        <f t="shared" si="18"/>
        <v>75092.961745</v>
      </c>
      <c r="BG15" s="19">
        <f t="shared" si="19"/>
        <v>78288.311745</v>
      </c>
      <c r="BH15" s="19">
        <v>5114</v>
      </c>
      <c r="BI15" s="19">
        <v>1996</v>
      </c>
      <c r="BJ15" s="19"/>
      <c r="BK15" s="19">
        <f t="shared" si="80"/>
        <v>109.81</v>
      </c>
      <c r="BL15" s="19">
        <f t="shared" si="20"/>
        <v>2580.611867</v>
      </c>
      <c r="BM15" s="19">
        <f t="shared" si="21"/>
        <v>2690.421867</v>
      </c>
      <c r="BN15" s="19">
        <v>176</v>
      </c>
      <c r="BO15" s="19">
        <v>69</v>
      </c>
      <c r="BP15" s="19"/>
      <c r="BQ15" s="19">
        <f t="shared" si="81"/>
        <v>118.395</v>
      </c>
      <c r="BR15" s="19">
        <f t="shared" si="22"/>
        <v>2782.3653765</v>
      </c>
      <c r="BS15" s="19">
        <f t="shared" si="23"/>
        <v>2900.7603765</v>
      </c>
      <c r="BT15" s="19">
        <v>190</v>
      </c>
      <c r="BU15" s="19">
        <v>74</v>
      </c>
      <c r="BV15" s="19"/>
      <c r="BW15" s="19">
        <f t="shared" si="82"/>
        <v>31.274999999999995</v>
      </c>
      <c r="BX15" s="19">
        <f t="shared" si="24"/>
        <v>734.9843925</v>
      </c>
      <c r="BY15" s="19">
        <f t="shared" si="25"/>
        <v>766.2593925</v>
      </c>
      <c r="BZ15" s="19">
        <v>50</v>
      </c>
      <c r="CA15" s="19">
        <v>20</v>
      </c>
      <c r="CB15" s="19"/>
      <c r="CC15" s="19">
        <f t="shared" si="83"/>
        <v>6949.17</v>
      </c>
      <c r="CD15" s="19">
        <f t="shared" si="26"/>
        <v>163310.359419</v>
      </c>
      <c r="CE15" s="19">
        <f t="shared" si="27"/>
        <v>170259.529419</v>
      </c>
      <c r="CF15" s="19">
        <v>11122</v>
      </c>
      <c r="CG15" s="19">
        <v>4341</v>
      </c>
      <c r="CH15" s="19"/>
      <c r="CI15" s="19">
        <f t="shared" si="84"/>
        <v>95.32</v>
      </c>
      <c r="CJ15" s="19">
        <f t="shared" si="28"/>
        <v>2240.0867240000002</v>
      </c>
      <c r="CK15" s="19">
        <f t="shared" si="29"/>
        <v>2335.4067240000004</v>
      </c>
      <c r="CL15" s="19">
        <v>153</v>
      </c>
      <c r="CM15" s="19">
        <v>60</v>
      </c>
      <c r="CN15" s="19"/>
      <c r="CO15" s="19">
        <f t="shared" si="85"/>
        <v>112.935</v>
      </c>
      <c r="CP15" s="19">
        <f t="shared" si="30"/>
        <v>2654.0515545</v>
      </c>
      <c r="CQ15" s="19">
        <f t="shared" si="31"/>
        <v>2766.9865545</v>
      </c>
      <c r="CR15" s="19">
        <v>181</v>
      </c>
      <c r="CS15" s="19">
        <v>71</v>
      </c>
      <c r="CT15" s="19"/>
      <c r="CU15" s="19">
        <f t="shared" si="86"/>
        <v>1347.26</v>
      </c>
      <c r="CV15" s="19">
        <f t="shared" si="32"/>
        <v>31661.553082</v>
      </c>
      <c r="CW15" s="19">
        <f t="shared" si="33"/>
        <v>33008.813082</v>
      </c>
      <c r="CX15" s="19">
        <v>2156</v>
      </c>
      <c r="CY15" s="19">
        <v>842</v>
      </c>
      <c r="CZ15" s="19"/>
      <c r="DA15" s="19">
        <f t="shared" si="87"/>
        <v>122.085</v>
      </c>
      <c r="DB15" s="19">
        <f t="shared" si="34"/>
        <v>2869.0829595</v>
      </c>
      <c r="DC15" s="19">
        <f t="shared" si="35"/>
        <v>2991.1679595</v>
      </c>
      <c r="DD15" s="19">
        <v>195</v>
      </c>
      <c r="DE15" s="19">
        <v>76</v>
      </c>
      <c r="DF15" s="19"/>
      <c r="DG15" s="19">
        <f t="shared" si="88"/>
        <v>460.14</v>
      </c>
      <c r="DH15" s="19">
        <f t="shared" si="36"/>
        <v>10813.612098000001</v>
      </c>
      <c r="DI15" s="19">
        <f t="shared" si="37"/>
        <v>11273.752098</v>
      </c>
      <c r="DJ15" s="19">
        <v>736</v>
      </c>
      <c r="DK15" s="19">
        <v>287</v>
      </c>
      <c r="DL15" s="19"/>
      <c r="DM15" s="19">
        <f t="shared" si="89"/>
        <v>1071.245</v>
      </c>
      <c r="DN15" s="19">
        <f t="shared" si="38"/>
        <v>25175.0073715</v>
      </c>
      <c r="DO15" s="19">
        <f t="shared" si="39"/>
        <v>26246.2523715</v>
      </c>
      <c r="DP15" s="19">
        <v>1715</v>
      </c>
      <c r="DQ15" s="19">
        <v>669</v>
      </c>
      <c r="DR15" s="19"/>
      <c r="DS15" s="19">
        <f t="shared" si="90"/>
        <v>520.43</v>
      </c>
      <c r="DT15" s="19">
        <f t="shared" si="40"/>
        <v>12230.469300999997</v>
      </c>
      <c r="DU15" s="19">
        <f t="shared" si="41"/>
        <v>12750.899300999998</v>
      </c>
      <c r="DV15" s="19">
        <v>833</v>
      </c>
      <c r="DW15" s="19">
        <v>325</v>
      </c>
      <c r="DX15" s="19"/>
      <c r="DY15" s="19">
        <f t="shared" si="91"/>
        <v>89.61</v>
      </c>
      <c r="DZ15" s="19">
        <f t="shared" si="42"/>
        <v>2105.897727</v>
      </c>
      <c r="EA15" s="19">
        <f t="shared" si="43"/>
        <v>2195.507727</v>
      </c>
      <c r="EB15" s="19">
        <v>143</v>
      </c>
      <c r="EC15" s="19">
        <v>56</v>
      </c>
      <c r="ED15" s="19"/>
      <c r="EE15" s="19">
        <f t="shared" si="92"/>
        <v>115.52</v>
      </c>
      <c r="EF15" s="19">
        <f t="shared" si="44"/>
        <v>2714.800864</v>
      </c>
      <c r="EG15" s="19">
        <f t="shared" si="45"/>
        <v>2830.320864</v>
      </c>
      <c r="EH15" s="19">
        <v>185</v>
      </c>
      <c r="EI15" s="19">
        <v>72</v>
      </c>
      <c r="EJ15" s="19"/>
      <c r="EK15" s="19">
        <f t="shared" si="93"/>
        <v>3027.005</v>
      </c>
      <c r="EL15" s="19">
        <f t="shared" si="46"/>
        <v>71136.7364035</v>
      </c>
      <c r="EM15" s="19">
        <f t="shared" si="47"/>
        <v>74163.74140350001</v>
      </c>
      <c r="EN15" s="19">
        <v>4845</v>
      </c>
      <c r="EO15" s="19">
        <v>1891</v>
      </c>
      <c r="EP15" s="19"/>
      <c r="EQ15" s="19">
        <f t="shared" si="94"/>
        <v>759.635</v>
      </c>
      <c r="ER15" s="19">
        <f t="shared" si="48"/>
        <v>17851.954244499997</v>
      </c>
      <c r="ES15" s="19">
        <f t="shared" si="49"/>
        <v>18611.589244499995</v>
      </c>
      <c r="ET15" s="19">
        <v>1216</v>
      </c>
      <c r="EU15" s="19">
        <v>475</v>
      </c>
      <c r="EV15" s="19"/>
      <c r="EW15" s="19">
        <f t="shared" si="95"/>
        <v>1107.775</v>
      </c>
      <c r="EX15" s="19">
        <f t="shared" si="50"/>
        <v>26033.487942499996</v>
      </c>
      <c r="EY15" s="19">
        <f t="shared" si="51"/>
        <v>27141.262942499998</v>
      </c>
      <c r="EZ15" s="19">
        <v>1773</v>
      </c>
      <c r="FA15" s="19">
        <v>692</v>
      </c>
      <c r="FB15" s="19"/>
      <c r="FC15" s="19">
        <f t="shared" si="96"/>
        <v>0.34</v>
      </c>
      <c r="FD15" s="19">
        <f t="shared" si="52"/>
        <v>7.990238000000001</v>
      </c>
      <c r="FE15" s="19">
        <f t="shared" si="53"/>
        <v>8.330238000000001</v>
      </c>
      <c r="FF15" s="19"/>
      <c r="FG15" s="19"/>
      <c r="FH15" s="19"/>
      <c r="FI15" s="19">
        <f t="shared" si="97"/>
        <v>729.105</v>
      </c>
      <c r="FJ15" s="19">
        <f t="shared" si="54"/>
        <v>17134.4778735</v>
      </c>
      <c r="FK15" s="19">
        <f t="shared" si="55"/>
        <v>17863.5828735</v>
      </c>
      <c r="FL15" s="19">
        <v>1167</v>
      </c>
      <c r="FM15" s="19">
        <v>456</v>
      </c>
      <c r="FN15" s="19"/>
      <c r="FO15" s="19">
        <f t="shared" si="98"/>
        <v>907.55</v>
      </c>
      <c r="FP15" s="19">
        <f t="shared" si="56"/>
        <v>21328.060285</v>
      </c>
      <c r="FQ15" s="19">
        <f t="shared" si="57"/>
        <v>22235.610285</v>
      </c>
      <c r="FR15" s="19">
        <v>1453</v>
      </c>
      <c r="FS15" s="19">
        <v>567</v>
      </c>
      <c r="FT15" s="19"/>
      <c r="FU15" s="19">
        <f t="shared" si="99"/>
        <v>1063.38</v>
      </c>
      <c r="FV15" s="19">
        <f t="shared" si="58"/>
        <v>24990.174366000003</v>
      </c>
      <c r="FW15" s="19">
        <f t="shared" si="59"/>
        <v>26053.554366000004</v>
      </c>
      <c r="FX15" s="19">
        <v>1702</v>
      </c>
      <c r="FY15" s="19">
        <v>664</v>
      </c>
      <c r="FZ15" s="19"/>
      <c r="GA15" s="19">
        <f t="shared" si="100"/>
        <v>3392.07</v>
      </c>
      <c r="GB15" s="19">
        <f t="shared" si="60"/>
        <v>79716.019449</v>
      </c>
      <c r="GC15" s="19">
        <f t="shared" si="61"/>
        <v>83108.089449</v>
      </c>
      <c r="GD15" s="19">
        <v>5429</v>
      </c>
      <c r="GE15" s="19">
        <v>2119</v>
      </c>
      <c r="GF15" s="19"/>
      <c r="GG15" s="19">
        <f t="shared" si="101"/>
        <v>5445.655</v>
      </c>
      <c r="GH15" s="19">
        <f t="shared" si="62"/>
        <v>127976.70445850001</v>
      </c>
      <c r="GI15" s="19">
        <f t="shared" si="63"/>
        <v>133422.35945850002</v>
      </c>
      <c r="GJ15" s="19">
        <v>8716</v>
      </c>
      <c r="GK15" s="19">
        <v>3402</v>
      </c>
      <c r="GL15" s="19"/>
      <c r="GM15" s="19">
        <f t="shared" si="102"/>
        <v>16.320000000000004</v>
      </c>
      <c r="GN15" s="19">
        <f t="shared" si="64"/>
        <v>383.531424</v>
      </c>
      <c r="GO15" s="19">
        <f t="shared" si="65"/>
        <v>399.851424</v>
      </c>
      <c r="GP15" s="19">
        <v>26</v>
      </c>
      <c r="GQ15" s="19">
        <v>10</v>
      </c>
      <c r="GR15" s="19"/>
      <c r="GS15" s="19">
        <f t="shared" si="103"/>
        <v>90.125</v>
      </c>
      <c r="GT15" s="19">
        <f t="shared" si="66"/>
        <v>2118.0005875</v>
      </c>
      <c r="GU15" s="19">
        <f t="shared" si="67"/>
        <v>2208.1255875</v>
      </c>
      <c r="GV15" s="19">
        <v>144</v>
      </c>
      <c r="GW15" s="19">
        <v>56</v>
      </c>
      <c r="GX15" s="19"/>
      <c r="GY15" s="26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</row>
    <row r="16" spans="1:229" ht="12.75">
      <c r="A16" s="3">
        <v>41183</v>
      </c>
      <c r="C16" s="20"/>
      <c r="D16" s="20">
        <v>1174035</v>
      </c>
      <c r="E16" s="20">
        <f t="shared" si="0"/>
        <v>1174035</v>
      </c>
      <c r="F16" s="20">
        <f t="shared" si="68"/>
        <v>80025</v>
      </c>
      <c r="G16" s="20">
        <f t="shared" si="69"/>
        <v>31238</v>
      </c>
      <c r="I16" s="20"/>
      <c r="J16" s="26">
        <f t="shared" si="1"/>
        <v>208284.4927185</v>
      </c>
      <c r="K16" s="20">
        <f t="shared" si="2"/>
        <v>208284.4927185</v>
      </c>
      <c r="L16" s="20">
        <v>14197</v>
      </c>
      <c r="M16" s="20">
        <v>5543</v>
      </c>
      <c r="O16" s="19">
        <f t="shared" si="3"/>
        <v>0</v>
      </c>
      <c r="P16" s="26">
        <f t="shared" si="4"/>
        <v>965750.5072815001</v>
      </c>
      <c r="Q16" s="19">
        <f t="shared" si="5"/>
        <v>965750.5072815001</v>
      </c>
      <c r="R16" s="19">
        <f t="shared" si="71"/>
        <v>65828</v>
      </c>
      <c r="S16" s="19">
        <f t="shared" si="72"/>
        <v>25695</v>
      </c>
      <c r="U16" s="19"/>
      <c r="V16" s="19">
        <f t="shared" si="6"/>
        <v>203.81247599999998</v>
      </c>
      <c r="W16" s="19">
        <f t="shared" si="7"/>
        <v>203.81247599999998</v>
      </c>
      <c r="X16" s="19">
        <v>18</v>
      </c>
      <c r="Y16" s="19">
        <v>7</v>
      </c>
      <c r="AA16" s="19"/>
      <c r="AB16" s="19">
        <f t="shared" si="8"/>
        <v>26395.2418875</v>
      </c>
      <c r="AC16" s="19">
        <f t="shared" si="9"/>
        <v>26395.2418875</v>
      </c>
      <c r="AD16" s="19">
        <v>1795</v>
      </c>
      <c r="AE16" s="19">
        <v>701</v>
      </c>
      <c r="AF16" s="19"/>
      <c r="AG16" s="19"/>
      <c r="AH16" s="19">
        <f t="shared" si="10"/>
        <v>163142.3773545</v>
      </c>
      <c r="AI16" s="19">
        <f t="shared" si="11"/>
        <v>163142.3773545</v>
      </c>
      <c r="AJ16" s="19">
        <v>11120</v>
      </c>
      <c r="AK16" s="19">
        <v>4341</v>
      </c>
      <c r="AL16" s="19"/>
      <c r="AM16" s="19"/>
      <c r="AN16" s="19">
        <f t="shared" si="12"/>
        <v>1653.9805079999999</v>
      </c>
      <c r="AO16" s="19">
        <f t="shared" si="13"/>
        <v>1653.9805079999999</v>
      </c>
      <c r="AP16" s="19">
        <v>113</v>
      </c>
      <c r="AQ16" s="19">
        <v>44</v>
      </c>
      <c r="AR16" s="19"/>
      <c r="AS16" s="19"/>
      <c r="AT16" s="19">
        <f t="shared" si="14"/>
        <v>46084.0436445</v>
      </c>
      <c r="AU16" s="19">
        <f t="shared" si="15"/>
        <v>46084.0436445</v>
      </c>
      <c r="AV16" s="19">
        <v>3141</v>
      </c>
      <c r="AW16" s="19">
        <v>1226</v>
      </c>
      <c r="AX16" s="19"/>
      <c r="AY16" s="19"/>
      <c r="AZ16" s="19">
        <f t="shared" si="16"/>
        <v>3245.6197574999997</v>
      </c>
      <c r="BA16" s="19">
        <f t="shared" si="17"/>
        <v>3245.6197574999997</v>
      </c>
      <c r="BB16" s="19">
        <v>221</v>
      </c>
      <c r="BC16" s="19">
        <v>86</v>
      </c>
      <c r="BD16" s="19"/>
      <c r="BE16" s="19"/>
      <c r="BF16" s="19">
        <f t="shared" si="18"/>
        <v>75029.054745</v>
      </c>
      <c r="BG16" s="19">
        <f t="shared" si="19"/>
        <v>75029.054745</v>
      </c>
      <c r="BH16" s="19">
        <v>5114</v>
      </c>
      <c r="BI16" s="19">
        <v>1996</v>
      </c>
      <c r="BJ16" s="19"/>
      <c r="BK16" s="19"/>
      <c r="BL16" s="19">
        <f t="shared" si="20"/>
        <v>2578.415667</v>
      </c>
      <c r="BM16" s="19">
        <f t="shared" si="21"/>
        <v>2578.415667</v>
      </c>
      <c r="BN16" s="19">
        <v>176</v>
      </c>
      <c r="BO16" s="19">
        <v>69</v>
      </c>
      <c r="BP16" s="19"/>
      <c r="BQ16" s="19"/>
      <c r="BR16" s="19">
        <f t="shared" si="22"/>
        <v>2779.9974764999997</v>
      </c>
      <c r="BS16" s="19">
        <f t="shared" si="23"/>
        <v>2779.9974764999997</v>
      </c>
      <c r="BT16" s="19">
        <v>190</v>
      </c>
      <c r="BU16" s="19">
        <v>74</v>
      </c>
      <c r="BV16" s="19"/>
      <c r="BW16" s="19"/>
      <c r="BX16" s="19">
        <f t="shared" si="24"/>
        <v>734.3588924999999</v>
      </c>
      <c r="BY16" s="19">
        <f t="shared" si="25"/>
        <v>734.3588924999999</v>
      </c>
      <c r="BZ16" s="19">
        <v>50</v>
      </c>
      <c r="CA16" s="19">
        <v>20</v>
      </c>
      <c r="CB16" s="19"/>
      <c r="CC16" s="19"/>
      <c r="CD16" s="19">
        <f t="shared" si="26"/>
        <v>163171.376019</v>
      </c>
      <c r="CE16" s="19">
        <f t="shared" si="27"/>
        <v>163171.376019</v>
      </c>
      <c r="CF16" s="19">
        <v>11122</v>
      </c>
      <c r="CG16" s="19">
        <v>4341</v>
      </c>
      <c r="CH16" s="19"/>
      <c r="CI16" s="19"/>
      <c r="CJ16" s="19">
        <f t="shared" si="28"/>
        <v>2238.180324</v>
      </c>
      <c r="CK16" s="19">
        <f t="shared" si="29"/>
        <v>2238.180324</v>
      </c>
      <c r="CL16" s="19">
        <v>153</v>
      </c>
      <c r="CM16" s="19">
        <v>60</v>
      </c>
      <c r="CN16" s="19"/>
      <c r="CO16" s="19"/>
      <c r="CP16" s="19">
        <f t="shared" si="30"/>
        <v>2651.7928544999995</v>
      </c>
      <c r="CQ16" s="19">
        <f t="shared" si="31"/>
        <v>2651.7928544999995</v>
      </c>
      <c r="CR16" s="19">
        <v>181</v>
      </c>
      <c r="CS16" s="19">
        <v>71</v>
      </c>
      <c r="CT16" s="19"/>
      <c r="CU16" s="19"/>
      <c r="CV16" s="19">
        <f t="shared" si="32"/>
        <v>31634.607881999997</v>
      </c>
      <c r="CW16" s="19">
        <f t="shared" si="33"/>
        <v>31634.607881999997</v>
      </c>
      <c r="CX16" s="19">
        <v>2156</v>
      </c>
      <c r="CY16" s="19">
        <v>842</v>
      </c>
      <c r="CZ16" s="19"/>
      <c r="DA16" s="19"/>
      <c r="DB16" s="19">
        <f t="shared" si="34"/>
        <v>2866.6412595</v>
      </c>
      <c r="DC16" s="19">
        <f t="shared" si="35"/>
        <v>2866.6412595</v>
      </c>
      <c r="DD16" s="19">
        <v>195</v>
      </c>
      <c r="DE16" s="19">
        <v>76</v>
      </c>
      <c r="DF16" s="19"/>
      <c r="DG16" s="19"/>
      <c r="DH16" s="19">
        <f t="shared" si="36"/>
        <v>10804.409298</v>
      </c>
      <c r="DI16" s="19">
        <f t="shared" si="37"/>
        <v>10804.409298</v>
      </c>
      <c r="DJ16" s="19">
        <v>736</v>
      </c>
      <c r="DK16" s="19">
        <v>287</v>
      </c>
      <c r="DL16" s="19"/>
      <c r="DM16" s="19"/>
      <c r="DN16" s="19">
        <f t="shared" si="38"/>
        <v>25153.5824715</v>
      </c>
      <c r="DO16" s="19">
        <f t="shared" si="39"/>
        <v>25153.5824715</v>
      </c>
      <c r="DP16" s="19">
        <v>1715</v>
      </c>
      <c r="DQ16" s="19">
        <v>669</v>
      </c>
      <c r="DR16" s="19"/>
      <c r="DS16" s="19"/>
      <c r="DT16" s="19">
        <f t="shared" si="40"/>
        <v>12220.060700999999</v>
      </c>
      <c r="DU16" s="19">
        <f t="shared" si="41"/>
        <v>12220.060700999999</v>
      </c>
      <c r="DV16" s="19">
        <v>833</v>
      </c>
      <c r="DW16" s="19">
        <v>325</v>
      </c>
      <c r="DX16" s="19"/>
      <c r="DY16" s="19"/>
      <c r="DZ16" s="19">
        <f t="shared" si="42"/>
        <v>2104.105527</v>
      </c>
      <c r="EA16" s="19">
        <f t="shared" si="43"/>
        <v>2104.105527</v>
      </c>
      <c r="EB16" s="19">
        <v>143</v>
      </c>
      <c r="EC16" s="19">
        <v>56</v>
      </c>
      <c r="ED16" s="19"/>
      <c r="EE16" s="19"/>
      <c r="EF16" s="19">
        <f t="shared" si="44"/>
        <v>2712.490464</v>
      </c>
      <c r="EG16" s="19">
        <f t="shared" si="45"/>
        <v>2712.490464</v>
      </c>
      <c r="EH16" s="19">
        <v>185</v>
      </c>
      <c r="EI16" s="19">
        <v>72</v>
      </c>
      <c r="EJ16" s="19"/>
      <c r="EK16" s="19"/>
      <c r="EL16" s="19">
        <f t="shared" si="46"/>
        <v>71076.19630350001</v>
      </c>
      <c r="EM16" s="19">
        <f t="shared" si="47"/>
        <v>71076.19630350001</v>
      </c>
      <c r="EN16" s="19">
        <v>4845</v>
      </c>
      <c r="EO16" s="19">
        <v>1891</v>
      </c>
      <c r="EP16" s="19"/>
      <c r="EQ16" s="19"/>
      <c r="ER16" s="19">
        <f t="shared" si="48"/>
        <v>17836.761544499997</v>
      </c>
      <c r="ES16" s="19">
        <f t="shared" si="49"/>
        <v>17836.761544499997</v>
      </c>
      <c r="ET16" s="19">
        <v>1216</v>
      </c>
      <c r="EU16" s="19">
        <v>475</v>
      </c>
      <c r="EV16" s="19"/>
      <c r="EW16" s="19"/>
      <c r="EX16" s="19">
        <f t="shared" si="50"/>
        <v>26011.3324425</v>
      </c>
      <c r="EY16" s="19">
        <f t="shared" si="51"/>
        <v>26011.3324425</v>
      </c>
      <c r="EZ16" s="19">
        <v>1773</v>
      </c>
      <c r="FA16" s="19">
        <v>692</v>
      </c>
      <c r="FB16" s="19"/>
      <c r="FC16" s="19"/>
      <c r="FD16" s="19">
        <f t="shared" si="52"/>
        <v>7.983438000000001</v>
      </c>
      <c r="FE16" s="19">
        <f t="shared" si="53"/>
        <v>7.983438000000001</v>
      </c>
      <c r="FF16" s="19"/>
      <c r="FG16" s="19"/>
      <c r="FH16" s="19"/>
      <c r="FI16" s="19"/>
      <c r="FJ16" s="19">
        <f t="shared" si="54"/>
        <v>17119.8957735</v>
      </c>
      <c r="FK16" s="19">
        <f t="shared" si="55"/>
        <v>17119.8957735</v>
      </c>
      <c r="FL16" s="19">
        <v>1167</v>
      </c>
      <c r="FM16" s="19">
        <v>456</v>
      </c>
      <c r="FN16" s="19"/>
      <c r="FO16" s="19"/>
      <c r="FP16" s="19">
        <f t="shared" si="56"/>
        <v>21309.909284999998</v>
      </c>
      <c r="FQ16" s="19">
        <f t="shared" si="57"/>
        <v>21309.909284999998</v>
      </c>
      <c r="FR16" s="19">
        <v>1453</v>
      </c>
      <c r="FS16" s="19">
        <v>567</v>
      </c>
      <c r="FT16" s="19"/>
      <c r="FU16" s="19"/>
      <c r="FV16" s="19">
        <f t="shared" si="58"/>
        <v>24968.906766</v>
      </c>
      <c r="FW16" s="19">
        <f t="shared" si="59"/>
        <v>24968.906766</v>
      </c>
      <c r="FX16" s="19">
        <v>1702</v>
      </c>
      <c r="FY16" s="19">
        <v>664</v>
      </c>
      <c r="FZ16" s="19"/>
      <c r="GA16" s="19"/>
      <c r="GB16" s="19">
        <f t="shared" si="60"/>
        <v>79648.178049</v>
      </c>
      <c r="GC16" s="19">
        <f t="shared" si="61"/>
        <v>79648.178049</v>
      </c>
      <c r="GD16" s="19">
        <v>5429</v>
      </c>
      <c r="GE16" s="19">
        <v>2119</v>
      </c>
      <c r="GF16" s="19"/>
      <c r="GG16" s="19"/>
      <c r="GH16" s="19">
        <f t="shared" si="62"/>
        <v>127867.7913585</v>
      </c>
      <c r="GI16" s="19">
        <f t="shared" si="63"/>
        <v>127867.7913585</v>
      </c>
      <c r="GJ16" s="19">
        <v>8716</v>
      </c>
      <c r="GK16" s="19">
        <v>3402</v>
      </c>
      <c r="GL16" s="19"/>
      <c r="GM16" s="19"/>
      <c r="GN16" s="19">
        <f t="shared" si="64"/>
        <v>383.20502400000004</v>
      </c>
      <c r="GO16" s="19">
        <f t="shared" si="65"/>
        <v>383.20502400000004</v>
      </c>
      <c r="GP16" s="19">
        <v>26</v>
      </c>
      <c r="GQ16" s="19">
        <v>10</v>
      </c>
      <c r="GR16" s="19"/>
      <c r="GS16" s="19"/>
      <c r="GT16" s="19">
        <f t="shared" si="66"/>
        <v>2116.1980875</v>
      </c>
      <c r="GU16" s="19">
        <f t="shared" si="67"/>
        <v>2116.1980875</v>
      </c>
      <c r="GV16" s="19">
        <v>144</v>
      </c>
      <c r="GW16" s="19">
        <v>56</v>
      </c>
      <c r="GX16" s="19"/>
      <c r="GY16" s="26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</row>
    <row r="17" spans="1:229" ht="12.75">
      <c r="A17" s="3">
        <v>41365</v>
      </c>
      <c r="C17" s="20">
        <v>50000</v>
      </c>
      <c r="D17" s="20">
        <v>1174035</v>
      </c>
      <c r="E17" s="20">
        <f t="shared" si="0"/>
        <v>1224035</v>
      </c>
      <c r="F17" s="20">
        <f t="shared" si="68"/>
        <v>80025</v>
      </c>
      <c r="G17" s="20">
        <f t="shared" si="69"/>
        <v>31238</v>
      </c>
      <c r="I17" s="20">
        <f t="shared" si="70"/>
        <v>8870.455</v>
      </c>
      <c r="J17" s="26">
        <f t="shared" si="1"/>
        <v>208284.4927185</v>
      </c>
      <c r="K17" s="20">
        <f t="shared" si="2"/>
        <v>217154.94771849999</v>
      </c>
      <c r="L17" s="20">
        <v>14197</v>
      </c>
      <c r="M17" s="20">
        <v>5543</v>
      </c>
      <c r="O17" s="19">
        <f t="shared" si="3"/>
        <v>41129.545</v>
      </c>
      <c r="P17" s="26">
        <f t="shared" si="4"/>
        <v>965750.5072815001</v>
      </c>
      <c r="Q17" s="19">
        <f t="shared" si="5"/>
        <v>1006880.0522815002</v>
      </c>
      <c r="R17" s="19">
        <f t="shared" si="71"/>
        <v>65828</v>
      </c>
      <c r="S17" s="19">
        <f t="shared" si="72"/>
        <v>25695</v>
      </c>
      <c r="U17" s="19">
        <f t="shared" si="73"/>
        <v>8.68</v>
      </c>
      <c r="V17" s="19">
        <f t="shared" si="6"/>
        <v>203.81247599999998</v>
      </c>
      <c r="W17" s="19">
        <f t="shared" si="7"/>
        <v>212.49247599999998</v>
      </c>
      <c r="X17" s="19">
        <v>18</v>
      </c>
      <c r="Y17" s="19">
        <v>7</v>
      </c>
      <c r="AA17" s="19">
        <f t="shared" si="74"/>
        <v>1124.125</v>
      </c>
      <c r="AB17" s="19">
        <f t="shared" si="8"/>
        <v>26395.2418875</v>
      </c>
      <c r="AC17" s="19">
        <f t="shared" si="9"/>
        <v>27519.3668875</v>
      </c>
      <c r="AD17" s="19">
        <v>1795</v>
      </c>
      <c r="AE17" s="19">
        <v>701</v>
      </c>
      <c r="AF17" s="19"/>
      <c r="AG17" s="19">
        <f t="shared" si="75"/>
        <v>6947.935</v>
      </c>
      <c r="AH17" s="19">
        <f t="shared" si="10"/>
        <v>163142.3773545</v>
      </c>
      <c r="AI17" s="19">
        <f t="shared" si="11"/>
        <v>170090.3123545</v>
      </c>
      <c r="AJ17" s="19">
        <v>11120</v>
      </c>
      <c r="AK17" s="19">
        <v>4341</v>
      </c>
      <c r="AL17" s="19"/>
      <c r="AM17" s="19">
        <f t="shared" si="76"/>
        <v>70.44</v>
      </c>
      <c r="AN17" s="19">
        <f t="shared" si="12"/>
        <v>1653.9805079999999</v>
      </c>
      <c r="AO17" s="19">
        <f t="shared" si="13"/>
        <v>1724.420508</v>
      </c>
      <c r="AP17" s="19">
        <v>113</v>
      </c>
      <c r="AQ17" s="19">
        <v>44</v>
      </c>
      <c r="AR17" s="19"/>
      <c r="AS17" s="19">
        <f t="shared" si="77"/>
        <v>1962.635</v>
      </c>
      <c r="AT17" s="19">
        <f t="shared" si="14"/>
        <v>46084.0436445</v>
      </c>
      <c r="AU17" s="19">
        <f t="shared" si="15"/>
        <v>48046.6786445</v>
      </c>
      <c r="AV17" s="19">
        <v>3141</v>
      </c>
      <c r="AW17" s="19">
        <v>1226</v>
      </c>
      <c r="AX17" s="19"/>
      <c r="AY17" s="19">
        <f t="shared" si="78"/>
        <v>138.225</v>
      </c>
      <c r="AZ17" s="19">
        <f t="shared" si="16"/>
        <v>3245.6197574999997</v>
      </c>
      <c r="BA17" s="19">
        <f t="shared" si="17"/>
        <v>3383.8447574999996</v>
      </c>
      <c r="BB17" s="19">
        <v>221</v>
      </c>
      <c r="BC17" s="19">
        <v>86</v>
      </c>
      <c r="BD17" s="19"/>
      <c r="BE17" s="19">
        <f t="shared" si="79"/>
        <v>3195.35</v>
      </c>
      <c r="BF17" s="19">
        <f t="shared" si="18"/>
        <v>75029.054745</v>
      </c>
      <c r="BG17" s="19">
        <f t="shared" si="19"/>
        <v>78224.404745</v>
      </c>
      <c r="BH17" s="19">
        <v>5114</v>
      </c>
      <c r="BI17" s="19">
        <v>1996</v>
      </c>
      <c r="BJ17" s="19"/>
      <c r="BK17" s="19">
        <f t="shared" si="80"/>
        <v>109.81</v>
      </c>
      <c r="BL17" s="19">
        <f t="shared" si="20"/>
        <v>2578.415667</v>
      </c>
      <c r="BM17" s="19">
        <f t="shared" si="21"/>
        <v>2688.225667</v>
      </c>
      <c r="BN17" s="19">
        <v>176</v>
      </c>
      <c r="BO17" s="19">
        <v>69</v>
      </c>
      <c r="BP17" s="19"/>
      <c r="BQ17" s="19">
        <f t="shared" si="81"/>
        <v>118.395</v>
      </c>
      <c r="BR17" s="19">
        <f t="shared" si="22"/>
        <v>2779.9974764999997</v>
      </c>
      <c r="BS17" s="19">
        <f t="shared" si="23"/>
        <v>2898.3924764999997</v>
      </c>
      <c r="BT17" s="19">
        <v>190</v>
      </c>
      <c r="BU17" s="19">
        <v>74</v>
      </c>
      <c r="BV17" s="19"/>
      <c r="BW17" s="19">
        <f t="shared" si="82"/>
        <v>31.274999999999995</v>
      </c>
      <c r="BX17" s="19">
        <f t="shared" si="24"/>
        <v>734.3588924999999</v>
      </c>
      <c r="BY17" s="19">
        <f t="shared" si="25"/>
        <v>765.6338924999999</v>
      </c>
      <c r="BZ17" s="19">
        <v>50</v>
      </c>
      <c r="CA17" s="19">
        <v>20</v>
      </c>
      <c r="CB17" s="19"/>
      <c r="CC17" s="19">
        <f t="shared" si="83"/>
        <v>6949.17</v>
      </c>
      <c r="CD17" s="19">
        <f t="shared" si="26"/>
        <v>163171.376019</v>
      </c>
      <c r="CE17" s="19">
        <f t="shared" si="27"/>
        <v>170120.546019</v>
      </c>
      <c r="CF17" s="19">
        <v>11122</v>
      </c>
      <c r="CG17" s="19">
        <v>4341</v>
      </c>
      <c r="CH17" s="19"/>
      <c r="CI17" s="19">
        <f t="shared" si="84"/>
        <v>95.32</v>
      </c>
      <c r="CJ17" s="19">
        <f t="shared" si="28"/>
        <v>2238.180324</v>
      </c>
      <c r="CK17" s="19">
        <f t="shared" si="29"/>
        <v>2333.500324</v>
      </c>
      <c r="CL17" s="19">
        <v>153</v>
      </c>
      <c r="CM17" s="19">
        <v>60</v>
      </c>
      <c r="CN17" s="19"/>
      <c r="CO17" s="19">
        <f t="shared" si="85"/>
        <v>112.935</v>
      </c>
      <c r="CP17" s="19">
        <f t="shared" si="30"/>
        <v>2651.7928544999995</v>
      </c>
      <c r="CQ17" s="19">
        <f t="shared" si="31"/>
        <v>2764.7278544999995</v>
      </c>
      <c r="CR17" s="19">
        <v>181</v>
      </c>
      <c r="CS17" s="19">
        <v>71</v>
      </c>
      <c r="CT17" s="19"/>
      <c r="CU17" s="19">
        <f t="shared" si="86"/>
        <v>1347.26</v>
      </c>
      <c r="CV17" s="19">
        <f t="shared" si="32"/>
        <v>31634.607881999997</v>
      </c>
      <c r="CW17" s="19">
        <f t="shared" si="33"/>
        <v>32981.867882</v>
      </c>
      <c r="CX17" s="19">
        <v>2156</v>
      </c>
      <c r="CY17" s="19">
        <v>842</v>
      </c>
      <c r="CZ17" s="19"/>
      <c r="DA17" s="19">
        <f t="shared" si="87"/>
        <v>122.085</v>
      </c>
      <c r="DB17" s="19">
        <f t="shared" si="34"/>
        <v>2866.6412595</v>
      </c>
      <c r="DC17" s="19">
        <f t="shared" si="35"/>
        <v>2988.7262595</v>
      </c>
      <c r="DD17" s="19">
        <v>195</v>
      </c>
      <c r="DE17" s="19">
        <v>76</v>
      </c>
      <c r="DF17" s="19"/>
      <c r="DG17" s="19">
        <f t="shared" si="88"/>
        <v>460.14</v>
      </c>
      <c r="DH17" s="19">
        <f t="shared" si="36"/>
        <v>10804.409298</v>
      </c>
      <c r="DI17" s="19">
        <f t="shared" si="37"/>
        <v>11264.549298</v>
      </c>
      <c r="DJ17" s="19">
        <v>736</v>
      </c>
      <c r="DK17" s="19">
        <v>287</v>
      </c>
      <c r="DL17" s="19"/>
      <c r="DM17" s="19">
        <f t="shared" si="89"/>
        <v>1071.245</v>
      </c>
      <c r="DN17" s="19">
        <f t="shared" si="38"/>
        <v>25153.5824715</v>
      </c>
      <c r="DO17" s="19">
        <f t="shared" si="39"/>
        <v>26224.8274715</v>
      </c>
      <c r="DP17" s="19">
        <v>1715</v>
      </c>
      <c r="DQ17" s="19">
        <v>669</v>
      </c>
      <c r="DR17" s="19"/>
      <c r="DS17" s="19">
        <f t="shared" si="90"/>
        <v>520.43</v>
      </c>
      <c r="DT17" s="19">
        <f t="shared" si="40"/>
        <v>12220.060700999999</v>
      </c>
      <c r="DU17" s="19">
        <f t="shared" si="41"/>
        <v>12740.490700999999</v>
      </c>
      <c r="DV17" s="19">
        <v>833</v>
      </c>
      <c r="DW17" s="19">
        <v>325</v>
      </c>
      <c r="DX17" s="19"/>
      <c r="DY17" s="19">
        <f t="shared" si="91"/>
        <v>89.61</v>
      </c>
      <c r="DZ17" s="19">
        <f t="shared" si="42"/>
        <v>2104.105527</v>
      </c>
      <c r="EA17" s="19">
        <f t="shared" si="43"/>
        <v>2193.7155270000003</v>
      </c>
      <c r="EB17" s="19">
        <v>143</v>
      </c>
      <c r="EC17" s="19">
        <v>56</v>
      </c>
      <c r="ED17" s="19"/>
      <c r="EE17" s="19">
        <f t="shared" si="92"/>
        <v>115.52</v>
      </c>
      <c r="EF17" s="19">
        <f t="shared" si="44"/>
        <v>2712.490464</v>
      </c>
      <c r="EG17" s="19">
        <f t="shared" si="45"/>
        <v>2828.010464</v>
      </c>
      <c r="EH17" s="19">
        <v>185</v>
      </c>
      <c r="EI17" s="19">
        <v>72</v>
      </c>
      <c r="EJ17" s="19"/>
      <c r="EK17" s="19">
        <f t="shared" si="93"/>
        <v>3027.005</v>
      </c>
      <c r="EL17" s="19">
        <f t="shared" si="46"/>
        <v>71076.19630350001</v>
      </c>
      <c r="EM17" s="19">
        <f t="shared" si="47"/>
        <v>74103.20130350001</v>
      </c>
      <c r="EN17" s="19">
        <v>4845</v>
      </c>
      <c r="EO17" s="19">
        <v>1891</v>
      </c>
      <c r="EP17" s="19"/>
      <c r="EQ17" s="19">
        <f t="shared" si="94"/>
        <v>759.635</v>
      </c>
      <c r="ER17" s="19">
        <f t="shared" si="48"/>
        <v>17836.761544499997</v>
      </c>
      <c r="ES17" s="19">
        <f t="shared" si="49"/>
        <v>18596.396544499996</v>
      </c>
      <c r="ET17" s="19">
        <v>1216</v>
      </c>
      <c r="EU17" s="19">
        <v>475</v>
      </c>
      <c r="EV17" s="19"/>
      <c r="EW17" s="19">
        <f t="shared" si="95"/>
        <v>1107.775</v>
      </c>
      <c r="EX17" s="19">
        <f t="shared" si="50"/>
        <v>26011.3324425</v>
      </c>
      <c r="EY17" s="19">
        <f t="shared" si="51"/>
        <v>27119.1074425</v>
      </c>
      <c r="EZ17" s="19">
        <v>1773</v>
      </c>
      <c r="FA17" s="19">
        <v>692</v>
      </c>
      <c r="FB17" s="19"/>
      <c r="FC17" s="19">
        <f t="shared" si="96"/>
        <v>0.34</v>
      </c>
      <c r="FD17" s="19">
        <f t="shared" si="52"/>
        <v>7.983438000000001</v>
      </c>
      <c r="FE17" s="19">
        <f t="shared" si="53"/>
        <v>8.323438000000001</v>
      </c>
      <c r="FF17" s="19"/>
      <c r="FG17" s="19"/>
      <c r="FH17" s="19"/>
      <c r="FI17" s="19">
        <f t="shared" si="97"/>
        <v>729.105</v>
      </c>
      <c r="FJ17" s="19">
        <f t="shared" si="54"/>
        <v>17119.8957735</v>
      </c>
      <c r="FK17" s="19">
        <f t="shared" si="55"/>
        <v>17849.0007735</v>
      </c>
      <c r="FL17" s="19">
        <v>1167</v>
      </c>
      <c r="FM17" s="19">
        <v>456</v>
      </c>
      <c r="FN17" s="19"/>
      <c r="FO17" s="19">
        <f t="shared" si="98"/>
        <v>907.55</v>
      </c>
      <c r="FP17" s="19">
        <f t="shared" si="56"/>
        <v>21309.909284999998</v>
      </c>
      <c r="FQ17" s="19">
        <f t="shared" si="57"/>
        <v>22217.459284999997</v>
      </c>
      <c r="FR17" s="19">
        <v>1453</v>
      </c>
      <c r="FS17" s="19">
        <v>567</v>
      </c>
      <c r="FT17" s="19"/>
      <c r="FU17" s="19">
        <f t="shared" si="99"/>
        <v>1063.38</v>
      </c>
      <c r="FV17" s="19">
        <f t="shared" si="58"/>
        <v>24968.906766</v>
      </c>
      <c r="FW17" s="19">
        <f t="shared" si="59"/>
        <v>26032.286766</v>
      </c>
      <c r="FX17" s="19">
        <v>1702</v>
      </c>
      <c r="FY17" s="19">
        <v>664</v>
      </c>
      <c r="FZ17" s="19"/>
      <c r="GA17" s="19">
        <f t="shared" si="100"/>
        <v>3392.07</v>
      </c>
      <c r="GB17" s="19">
        <f t="shared" si="60"/>
        <v>79648.178049</v>
      </c>
      <c r="GC17" s="19">
        <f t="shared" si="61"/>
        <v>83040.248049</v>
      </c>
      <c r="GD17" s="19">
        <v>5429</v>
      </c>
      <c r="GE17" s="19">
        <v>2119</v>
      </c>
      <c r="GF17" s="19"/>
      <c r="GG17" s="19">
        <f t="shared" si="101"/>
        <v>5445.655</v>
      </c>
      <c r="GH17" s="19">
        <f t="shared" si="62"/>
        <v>127867.7913585</v>
      </c>
      <c r="GI17" s="19">
        <f t="shared" si="63"/>
        <v>133313.44635850002</v>
      </c>
      <c r="GJ17" s="19">
        <v>8716</v>
      </c>
      <c r="GK17" s="19">
        <v>3402</v>
      </c>
      <c r="GL17" s="19"/>
      <c r="GM17" s="19">
        <f t="shared" si="102"/>
        <v>16.320000000000004</v>
      </c>
      <c r="GN17" s="19">
        <f t="shared" si="64"/>
        <v>383.20502400000004</v>
      </c>
      <c r="GO17" s="19">
        <f t="shared" si="65"/>
        <v>399.52502400000003</v>
      </c>
      <c r="GP17" s="19">
        <v>26</v>
      </c>
      <c r="GQ17" s="19">
        <v>10</v>
      </c>
      <c r="GR17" s="19"/>
      <c r="GS17" s="19">
        <f t="shared" si="103"/>
        <v>90.125</v>
      </c>
      <c r="GT17" s="19">
        <f t="shared" si="66"/>
        <v>2116.1980875</v>
      </c>
      <c r="GU17" s="19">
        <f t="shared" si="67"/>
        <v>2206.3230875</v>
      </c>
      <c r="GV17" s="19">
        <v>144</v>
      </c>
      <c r="GW17" s="19">
        <v>56</v>
      </c>
      <c r="GX17" s="19"/>
      <c r="GY17" s="26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</row>
    <row r="18" spans="1:229" ht="12.75">
      <c r="A18" s="3">
        <v>41548</v>
      </c>
      <c r="C18" s="20"/>
      <c r="D18" s="20">
        <v>1173035</v>
      </c>
      <c r="E18" s="20">
        <f t="shared" si="0"/>
        <v>1173035</v>
      </c>
      <c r="F18" s="20">
        <f t="shared" si="68"/>
        <v>80025</v>
      </c>
      <c r="G18" s="20">
        <f t="shared" si="69"/>
        <v>31238</v>
      </c>
      <c r="I18" s="20"/>
      <c r="J18" s="26">
        <f t="shared" si="1"/>
        <v>208107.0836185</v>
      </c>
      <c r="K18" s="20">
        <f t="shared" si="2"/>
        <v>208107.0836185</v>
      </c>
      <c r="L18" s="20">
        <v>14197</v>
      </c>
      <c r="M18" s="20">
        <v>5543</v>
      </c>
      <c r="N18" s="12"/>
      <c r="O18" s="19">
        <f t="shared" si="3"/>
        <v>0</v>
      </c>
      <c r="P18" s="26">
        <f t="shared" si="4"/>
        <v>964927.9163814998</v>
      </c>
      <c r="Q18" s="19">
        <f t="shared" si="5"/>
        <v>964927.9163814998</v>
      </c>
      <c r="R18" s="19">
        <f t="shared" si="71"/>
        <v>65828</v>
      </c>
      <c r="S18" s="19">
        <f t="shared" si="72"/>
        <v>25695</v>
      </c>
      <c r="T18" s="12"/>
      <c r="U18" s="19"/>
      <c r="V18" s="19">
        <f t="shared" si="6"/>
        <v>203.638876</v>
      </c>
      <c r="W18" s="19">
        <f t="shared" si="7"/>
        <v>203.638876</v>
      </c>
      <c r="X18" s="19">
        <v>18</v>
      </c>
      <c r="Y18" s="19">
        <v>7</v>
      </c>
      <c r="Z18" s="12"/>
      <c r="AA18" s="19"/>
      <c r="AB18" s="19">
        <f t="shared" si="8"/>
        <v>26372.759387500002</v>
      </c>
      <c r="AC18" s="19">
        <f t="shared" si="9"/>
        <v>26372.759387500002</v>
      </c>
      <c r="AD18" s="19">
        <v>1795</v>
      </c>
      <c r="AE18" s="19">
        <v>701</v>
      </c>
      <c r="AF18" s="19"/>
      <c r="AG18" s="19"/>
      <c r="AH18" s="19">
        <f t="shared" si="10"/>
        <v>163003.4186545</v>
      </c>
      <c r="AI18" s="19">
        <f t="shared" si="11"/>
        <v>163003.4186545</v>
      </c>
      <c r="AJ18" s="19">
        <v>11120</v>
      </c>
      <c r="AK18" s="19">
        <v>4341</v>
      </c>
      <c r="AL18" s="19"/>
      <c r="AM18" s="19"/>
      <c r="AN18" s="19">
        <f t="shared" si="12"/>
        <v>1652.571708</v>
      </c>
      <c r="AO18" s="19">
        <f t="shared" si="13"/>
        <v>1652.571708</v>
      </c>
      <c r="AP18" s="19">
        <v>113</v>
      </c>
      <c r="AQ18" s="19">
        <v>44</v>
      </c>
      <c r="AR18" s="19"/>
      <c r="AS18" s="19"/>
      <c r="AT18" s="19">
        <f t="shared" si="14"/>
        <v>46044.7909445</v>
      </c>
      <c r="AU18" s="19">
        <f t="shared" si="15"/>
        <v>46044.7909445</v>
      </c>
      <c r="AV18" s="19">
        <v>3141</v>
      </c>
      <c r="AW18" s="19">
        <v>1226</v>
      </c>
      <c r="AX18" s="19"/>
      <c r="AY18" s="19"/>
      <c r="AZ18" s="19">
        <f t="shared" si="16"/>
        <v>3242.8552575</v>
      </c>
      <c r="BA18" s="19">
        <f t="shared" si="17"/>
        <v>3242.8552575</v>
      </c>
      <c r="BB18" s="19">
        <v>221</v>
      </c>
      <c r="BC18" s="19">
        <v>86</v>
      </c>
      <c r="BD18" s="19"/>
      <c r="BE18" s="19"/>
      <c r="BF18" s="19">
        <f t="shared" si="18"/>
        <v>74965.147745</v>
      </c>
      <c r="BG18" s="19">
        <f t="shared" si="19"/>
        <v>74965.147745</v>
      </c>
      <c r="BH18" s="19">
        <v>5114</v>
      </c>
      <c r="BI18" s="19">
        <v>1996</v>
      </c>
      <c r="BJ18" s="19"/>
      <c r="BK18" s="19"/>
      <c r="BL18" s="19">
        <f t="shared" si="20"/>
        <v>2576.219467</v>
      </c>
      <c r="BM18" s="19">
        <f t="shared" si="21"/>
        <v>2576.219467</v>
      </c>
      <c r="BN18" s="19">
        <v>176</v>
      </c>
      <c r="BO18" s="19">
        <v>69</v>
      </c>
      <c r="BP18" s="19"/>
      <c r="BQ18" s="19"/>
      <c r="BR18" s="19">
        <f t="shared" si="22"/>
        <v>2777.6295765</v>
      </c>
      <c r="BS18" s="19">
        <f t="shared" si="23"/>
        <v>2777.6295765</v>
      </c>
      <c r="BT18" s="19">
        <v>190</v>
      </c>
      <c r="BU18" s="19">
        <v>74</v>
      </c>
      <c r="BV18" s="19"/>
      <c r="BW18" s="19"/>
      <c r="BX18" s="19">
        <f t="shared" si="24"/>
        <v>733.7333924999999</v>
      </c>
      <c r="BY18" s="19">
        <f t="shared" si="25"/>
        <v>733.7333924999999</v>
      </c>
      <c r="BZ18" s="19">
        <v>50</v>
      </c>
      <c r="CA18" s="19">
        <v>20</v>
      </c>
      <c r="CB18" s="19"/>
      <c r="CC18" s="19"/>
      <c r="CD18" s="19">
        <f t="shared" si="26"/>
        <v>163032.392619</v>
      </c>
      <c r="CE18" s="19">
        <f t="shared" si="27"/>
        <v>163032.392619</v>
      </c>
      <c r="CF18" s="19">
        <v>11122</v>
      </c>
      <c r="CG18" s="19">
        <v>4341</v>
      </c>
      <c r="CH18" s="19"/>
      <c r="CI18" s="19"/>
      <c r="CJ18" s="19">
        <f t="shared" si="28"/>
        <v>2236.273924</v>
      </c>
      <c r="CK18" s="19">
        <f t="shared" si="29"/>
        <v>2236.273924</v>
      </c>
      <c r="CL18" s="19">
        <v>153</v>
      </c>
      <c r="CM18" s="19">
        <v>60</v>
      </c>
      <c r="CN18" s="19"/>
      <c r="CO18" s="19"/>
      <c r="CP18" s="19">
        <f t="shared" si="30"/>
        <v>2649.5341544999997</v>
      </c>
      <c r="CQ18" s="19">
        <f t="shared" si="31"/>
        <v>2649.5341544999997</v>
      </c>
      <c r="CR18" s="19">
        <v>181</v>
      </c>
      <c r="CS18" s="19">
        <v>71</v>
      </c>
      <c r="CT18" s="19"/>
      <c r="CU18" s="19"/>
      <c r="CV18" s="19">
        <f t="shared" si="32"/>
        <v>31607.662682</v>
      </c>
      <c r="CW18" s="19">
        <f t="shared" si="33"/>
        <v>31607.662682</v>
      </c>
      <c r="CX18" s="19">
        <v>2156</v>
      </c>
      <c r="CY18" s="19">
        <v>842</v>
      </c>
      <c r="CZ18" s="19"/>
      <c r="DA18" s="19"/>
      <c r="DB18" s="19">
        <f t="shared" si="34"/>
        <v>2864.1995595</v>
      </c>
      <c r="DC18" s="19">
        <f t="shared" si="35"/>
        <v>2864.1995595</v>
      </c>
      <c r="DD18" s="19">
        <v>195</v>
      </c>
      <c r="DE18" s="19">
        <v>76</v>
      </c>
      <c r="DF18" s="19"/>
      <c r="DG18" s="19"/>
      <c r="DH18" s="19">
        <f t="shared" si="36"/>
        <v>10795.206498</v>
      </c>
      <c r="DI18" s="19">
        <f t="shared" si="37"/>
        <v>10795.206498</v>
      </c>
      <c r="DJ18" s="19">
        <v>736</v>
      </c>
      <c r="DK18" s="19">
        <v>287</v>
      </c>
      <c r="DL18" s="19"/>
      <c r="DM18" s="19"/>
      <c r="DN18" s="19">
        <f t="shared" si="38"/>
        <v>25132.1575715</v>
      </c>
      <c r="DO18" s="19">
        <f t="shared" si="39"/>
        <v>25132.1575715</v>
      </c>
      <c r="DP18" s="19">
        <v>1715</v>
      </c>
      <c r="DQ18" s="19">
        <v>669</v>
      </c>
      <c r="DR18" s="19"/>
      <c r="DS18" s="19"/>
      <c r="DT18" s="19">
        <f t="shared" si="40"/>
        <v>12209.652100999998</v>
      </c>
      <c r="DU18" s="19">
        <f t="shared" si="41"/>
        <v>12209.652100999998</v>
      </c>
      <c r="DV18" s="19">
        <v>833</v>
      </c>
      <c r="DW18" s="19">
        <v>325</v>
      </c>
      <c r="DX18" s="19"/>
      <c r="DY18" s="19"/>
      <c r="DZ18" s="19">
        <f t="shared" si="42"/>
        <v>2102.313327</v>
      </c>
      <c r="EA18" s="19">
        <f t="shared" si="43"/>
        <v>2102.313327</v>
      </c>
      <c r="EB18" s="19">
        <v>143</v>
      </c>
      <c r="EC18" s="19">
        <v>56</v>
      </c>
      <c r="ED18" s="19"/>
      <c r="EE18" s="19"/>
      <c r="EF18" s="19">
        <f t="shared" si="44"/>
        <v>2710.180064</v>
      </c>
      <c r="EG18" s="19">
        <f t="shared" si="45"/>
        <v>2710.180064</v>
      </c>
      <c r="EH18" s="19">
        <v>185</v>
      </c>
      <c r="EI18" s="19">
        <v>72</v>
      </c>
      <c r="EJ18" s="19"/>
      <c r="EK18" s="19"/>
      <c r="EL18" s="19">
        <f t="shared" si="46"/>
        <v>71015.6562035</v>
      </c>
      <c r="EM18" s="19">
        <f t="shared" si="47"/>
        <v>71015.6562035</v>
      </c>
      <c r="EN18" s="19">
        <v>4845</v>
      </c>
      <c r="EO18" s="19">
        <v>1891</v>
      </c>
      <c r="EP18" s="19"/>
      <c r="EQ18" s="19"/>
      <c r="ER18" s="19">
        <f t="shared" si="48"/>
        <v>17821.568844499998</v>
      </c>
      <c r="ES18" s="19">
        <f t="shared" si="49"/>
        <v>17821.568844499998</v>
      </c>
      <c r="ET18" s="19">
        <v>1216</v>
      </c>
      <c r="EU18" s="19">
        <v>475</v>
      </c>
      <c r="EV18" s="19"/>
      <c r="EW18" s="19"/>
      <c r="EX18" s="19">
        <f t="shared" si="50"/>
        <v>25989.1769425</v>
      </c>
      <c r="EY18" s="19">
        <f t="shared" si="51"/>
        <v>25989.1769425</v>
      </c>
      <c r="EZ18" s="19">
        <v>1773</v>
      </c>
      <c r="FA18" s="19">
        <v>692</v>
      </c>
      <c r="FB18" s="19"/>
      <c r="FC18" s="19"/>
      <c r="FD18" s="19">
        <f t="shared" si="52"/>
        <v>7.976638</v>
      </c>
      <c r="FE18" s="19">
        <f t="shared" si="53"/>
        <v>7.976638</v>
      </c>
      <c r="FF18" s="19"/>
      <c r="FG18" s="19"/>
      <c r="FH18" s="19"/>
      <c r="FI18" s="19"/>
      <c r="FJ18" s="19">
        <f t="shared" si="54"/>
        <v>17105.3136735</v>
      </c>
      <c r="FK18" s="19">
        <f t="shared" si="55"/>
        <v>17105.3136735</v>
      </c>
      <c r="FL18" s="19">
        <v>1167</v>
      </c>
      <c r="FM18" s="19">
        <v>456</v>
      </c>
      <c r="FN18" s="19"/>
      <c r="FO18" s="19"/>
      <c r="FP18" s="19">
        <f t="shared" si="56"/>
        <v>21291.758285</v>
      </c>
      <c r="FQ18" s="19">
        <f t="shared" si="57"/>
        <v>21291.758285</v>
      </c>
      <c r="FR18" s="19">
        <v>1453</v>
      </c>
      <c r="FS18" s="19">
        <v>567</v>
      </c>
      <c r="FT18" s="19"/>
      <c r="FU18" s="19"/>
      <c r="FV18" s="19">
        <f t="shared" si="58"/>
        <v>24947.639166</v>
      </c>
      <c r="FW18" s="19">
        <f t="shared" si="59"/>
        <v>24947.639166</v>
      </c>
      <c r="FX18" s="19">
        <v>1702</v>
      </c>
      <c r="FY18" s="19">
        <v>664</v>
      </c>
      <c r="FZ18" s="19"/>
      <c r="GA18" s="19"/>
      <c r="GB18" s="19">
        <f t="shared" si="60"/>
        <v>79580.336649</v>
      </c>
      <c r="GC18" s="19">
        <f t="shared" si="61"/>
        <v>79580.336649</v>
      </c>
      <c r="GD18" s="19">
        <v>5429</v>
      </c>
      <c r="GE18" s="19">
        <v>2119</v>
      </c>
      <c r="GF18" s="19"/>
      <c r="GG18" s="19"/>
      <c r="GH18" s="19">
        <f t="shared" si="62"/>
        <v>127758.8782585</v>
      </c>
      <c r="GI18" s="19">
        <f t="shared" si="63"/>
        <v>127758.8782585</v>
      </c>
      <c r="GJ18" s="19">
        <v>8716</v>
      </c>
      <c r="GK18" s="19">
        <v>3402</v>
      </c>
      <c r="GL18" s="19"/>
      <c r="GM18" s="19"/>
      <c r="GN18" s="19">
        <f t="shared" si="64"/>
        <v>382.87862400000006</v>
      </c>
      <c r="GO18" s="19">
        <f t="shared" si="65"/>
        <v>382.87862400000006</v>
      </c>
      <c r="GP18" s="19">
        <v>26</v>
      </c>
      <c r="GQ18" s="19">
        <v>10</v>
      </c>
      <c r="GR18" s="19"/>
      <c r="GS18" s="19"/>
      <c r="GT18" s="19">
        <f t="shared" si="66"/>
        <v>2114.3955875</v>
      </c>
      <c r="GU18" s="19">
        <f t="shared" si="67"/>
        <v>2114.3955875</v>
      </c>
      <c r="GV18" s="19">
        <v>144</v>
      </c>
      <c r="GW18" s="19">
        <v>56</v>
      </c>
      <c r="GX18" s="19"/>
      <c r="GY18" s="26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</row>
    <row r="19" spans="1:229" ht="12.75">
      <c r="A19" s="3">
        <v>41730</v>
      </c>
      <c r="C19" s="20">
        <v>55000</v>
      </c>
      <c r="D19" s="20">
        <v>1173035</v>
      </c>
      <c r="E19" s="20">
        <f t="shared" si="0"/>
        <v>1228035</v>
      </c>
      <c r="F19" s="20">
        <f t="shared" si="68"/>
        <v>80025</v>
      </c>
      <c r="G19" s="20">
        <f t="shared" si="69"/>
        <v>31238</v>
      </c>
      <c r="I19" s="20">
        <f t="shared" si="70"/>
        <v>9757.5005</v>
      </c>
      <c r="J19" s="26">
        <f t="shared" si="1"/>
        <v>208107.0836185</v>
      </c>
      <c r="K19" s="20">
        <f t="shared" si="2"/>
        <v>217864.5841185</v>
      </c>
      <c r="L19" s="20">
        <v>14197</v>
      </c>
      <c r="M19" s="20">
        <v>5543</v>
      </c>
      <c r="O19" s="19">
        <f t="shared" si="3"/>
        <v>45242.499500000005</v>
      </c>
      <c r="P19" s="26">
        <f t="shared" si="4"/>
        <v>964927.9163814998</v>
      </c>
      <c r="Q19" s="19">
        <f t="shared" si="5"/>
        <v>1010170.4158814999</v>
      </c>
      <c r="R19" s="19">
        <f t="shared" si="71"/>
        <v>65828</v>
      </c>
      <c r="S19" s="19">
        <f t="shared" si="72"/>
        <v>25695</v>
      </c>
      <c r="U19" s="19">
        <f t="shared" si="73"/>
        <v>9.548</v>
      </c>
      <c r="V19" s="19">
        <f t="shared" si="6"/>
        <v>203.638876</v>
      </c>
      <c r="W19" s="19">
        <f t="shared" si="7"/>
        <v>213.186876</v>
      </c>
      <c r="X19" s="19">
        <v>18</v>
      </c>
      <c r="Y19" s="19">
        <v>7</v>
      </c>
      <c r="AA19" s="19">
        <f t="shared" si="74"/>
        <v>1236.5375</v>
      </c>
      <c r="AB19" s="19">
        <f t="shared" si="8"/>
        <v>26372.759387500002</v>
      </c>
      <c r="AC19" s="19">
        <f t="shared" si="9"/>
        <v>27609.2968875</v>
      </c>
      <c r="AD19" s="19">
        <v>1795</v>
      </c>
      <c r="AE19" s="19">
        <v>701</v>
      </c>
      <c r="AF19" s="19"/>
      <c r="AG19" s="19">
        <f t="shared" si="75"/>
        <v>7642.7285</v>
      </c>
      <c r="AH19" s="19">
        <f t="shared" si="10"/>
        <v>163003.4186545</v>
      </c>
      <c r="AI19" s="19">
        <f t="shared" si="11"/>
        <v>170646.1471545</v>
      </c>
      <c r="AJ19" s="19">
        <v>11120</v>
      </c>
      <c r="AK19" s="19">
        <v>4341</v>
      </c>
      <c r="AL19" s="19"/>
      <c r="AM19" s="19">
        <f t="shared" si="76"/>
        <v>77.48400000000001</v>
      </c>
      <c r="AN19" s="19">
        <f t="shared" si="12"/>
        <v>1652.571708</v>
      </c>
      <c r="AO19" s="19">
        <f t="shared" si="13"/>
        <v>1730.0557079999999</v>
      </c>
      <c r="AP19" s="19">
        <v>113</v>
      </c>
      <c r="AQ19" s="19">
        <v>44</v>
      </c>
      <c r="AR19" s="19"/>
      <c r="AS19" s="19">
        <f t="shared" si="77"/>
        <v>2158.8985</v>
      </c>
      <c r="AT19" s="19">
        <f t="shared" si="14"/>
        <v>46044.7909445</v>
      </c>
      <c r="AU19" s="19">
        <f t="shared" si="15"/>
        <v>48203.6894445</v>
      </c>
      <c r="AV19" s="19">
        <v>3141</v>
      </c>
      <c r="AW19" s="19">
        <v>1226</v>
      </c>
      <c r="AX19" s="19"/>
      <c r="AY19" s="19">
        <f t="shared" si="78"/>
        <v>152.04749999999999</v>
      </c>
      <c r="AZ19" s="19">
        <f t="shared" si="16"/>
        <v>3242.8552575</v>
      </c>
      <c r="BA19" s="19">
        <f t="shared" si="17"/>
        <v>3394.9027575</v>
      </c>
      <c r="BB19" s="19">
        <v>221</v>
      </c>
      <c r="BC19" s="19">
        <v>86</v>
      </c>
      <c r="BD19" s="19"/>
      <c r="BE19" s="19">
        <f t="shared" si="79"/>
        <v>3514.885</v>
      </c>
      <c r="BF19" s="19">
        <f t="shared" si="18"/>
        <v>74965.147745</v>
      </c>
      <c r="BG19" s="19">
        <f t="shared" si="19"/>
        <v>78480.03274499999</v>
      </c>
      <c r="BH19" s="19">
        <v>5114</v>
      </c>
      <c r="BI19" s="19">
        <v>1996</v>
      </c>
      <c r="BJ19" s="19"/>
      <c r="BK19" s="19">
        <f t="shared" si="80"/>
        <v>120.791</v>
      </c>
      <c r="BL19" s="19">
        <f t="shared" si="20"/>
        <v>2576.219467</v>
      </c>
      <c r="BM19" s="19">
        <f t="shared" si="21"/>
        <v>2697.010467</v>
      </c>
      <c r="BN19" s="19">
        <v>176</v>
      </c>
      <c r="BO19" s="19">
        <v>69</v>
      </c>
      <c r="BP19" s="19"/>
      <c r="BQ19" s="19">
        <f t="shared" si="81"/>
        <v>130.2345</v>
      </c>
      <c r="BR19" s="19">
        <f t="shared" si="22"/>
        <v>2777.6295765</v>
      </c>
      <c r="BS19" s="19">
        <f t="shared" si="23"/>
        <v>2907.8640765</v>
      </c>
      <c r="BT19" s="19">
        <v>190</v>
      </c>
      <c r="BU19" s="19">
        <v>74</v>
      </c>
      <c r="BV19" s="19"/>
      <c r="BW19" s="19">
        <f t="shared" si="82"/>
        <v>34.402499999999996</v>
      </c>
      <c r="BX19" s="19">
        <f t="shared" si="24"/>
        <v>733.7333924999999</v>
      </c>
      <c r="BY19" s="19">
        <f t="shared" si="25"/>
        <v>768.1358925</v>
      </c>
      <c r="BZ19" s="19">
        <v>50</v>
      </c>
      <c r="CA19" s="19">
        <v>20</v>
      </c>
      <c r="CB19" s="19"/>
      <c r="CC19" s="19">
        <f t="shared" si="83"/>
        <v>7644.0869999999995</v>
      </c>
      <c r="CD19" s="19">
        <f t="shared" si="26"/>
        <v>163032.392619</v>
      </c>
      <c r="CE19" s="19">
        <f t="shared" si="27"/>
        <v>170676.479619</v>
      </c>
      <c r="CF19" s="19">
        <v>11122</v>
      </c>
      <c r="CG19" s="19">
        <v>4341</v>
      </c>
      <c r="CH19" s="19"/>
      <c r="CI19" s="19">
        <f t="shared" si="84"/>
        <v>104.852</v>
      </c>
      <c r="CJ19" s="19">
        <f t="shared" si="28"/>
        <v>2236.273924</v>
      </c>
      <c r="CK19" s="19">
        <f t="shared" si="29"/>
        <v>2341.125924</v>
      </c>
      <c r="CL19" s="19">
        <v>153</v>
      </c>
      <c r="CM19" s="19">
        <v>60</v>
      </c>
      <c r="CN19" s="19"/>
      <c r="CO19" s="19">
        <f t="shared" si="85"/>
        <v>124.22849999999998</v>
      </c>
      <c r="CP19" s="19">
        <f t="shared" si="30"/>
        <v>2649.5341544999997</v>
      </c>
      <c r="CQ19" s="19">
        <f t="shared" si="31"/>
        <v>2773.7626545</v>
      </c>
      <c r="CR19" s="19">
        <v>181</v>
      </c>
      <c r="CS19" s="19">
        <v>71</v>
      </c>
      <c r="CT19" s="19"/>
      <c r="CU19" s="19">
        <f t="shared" si="86"/>
        <v>1481.9859999999999</v>
      </c>
      <c r="CV19" s="19">
        <f t="shared" si="32"/>
        <v>31607.662682</v>
      </c>
      <c r="CW19" s="19">
        <f t="shared" si="33"/>
        <v>33089.648682</v>
      </c>
      <c r="CX19" s="19">
        <v>2156</v>
      </c>
      <c r="CY19" s="19">
        <v>842</v>
      </c>
      <c r="CZ19" s="19"/>
      <c r="DA19" s="19">
        <f t="shared" si="87"/>
        <v>134.2935</v>
      </c>
      <c r="DB19" s="19">
        <f t="shared" si="34"/>
        <v>2864.1995595</v>
      </c>
      <c r="DC19" s="19">
        <f t="shared" si="35"/>
        <v>2998.4930594999996</v>
      </c>
      <c r="DD19" s="19">
        <v>195</v>
      </c>
      <c r="DE19" s="19">
        <v>76</v>
      </c>
      <c r="DF19" s="19"/>
      <c r="DG19" s="19">
        <f t="shared" si="88"/>
        <v>506.154</v>
      </c>
      <c r="DH19" s="19">
        <f t="shared" si="36"/>
        <v>10795.206498</v>
      </c>
      <c r="DI19" s="19">
        <f t="shared" si="37"/>
        <v>11301.360498</v>
      </c>
      <c r="DJ19" s="19">
        <v>736</v>
      </c>
      <c r="DK19" s="19">
        <v>287</v>
      </c>
      <c r="DL19" s="19"/>
      <c r="DM19" s="19">
        <f t="shared" si="89"/>
        <v>1178.3695</v>
      </c>
      <c r="DN19" s="19">
        <f t="shared" si="38"/>
        <v>25132.1575715</v>
      </c>
      <c r="DO19" s="19">
        <f t="shared" si="39"/>
        <v>26310.5270715</v>
      </c>
      <c r="DP19" s="19">
        <v>1715</v>
      </c>
      <c r="DQ19" s="19">
        <v>669</v>
      </c>
      <c r="DR19" s="19"/>
      <c r="DS19" s="19">
        <f t="shared" si="90"/>
        <v>572.473</v>
      </c>
      <c r="DT19" s="19">
        <f t="shared" si="40"/>
        <v>12209.652100999998</v>
      </c>
      <c r="DU19" s="19">
        <f t="shared" si="41"/>
        <v>12782.125100999998</v>
      </c>
      <c r="DV19" s="19">
        <v>833</v>
      </c>
      <c r="DW19" s="19">
        <v>325</v>
      </c>
      <c r="DX19" s="19"/>
      <c r="DY19" s="19">
        <f t="shared" si="91"/>
        <v>98.571</v>
      </c>
      <c r="DZ19" s="19">
        <f t="shared" si="42"/>
        <v>2102.313327</v>
      </c>
      <c r="EA19" s="19">
        <f t="shared" si="43"/>
        <v>2200.8843269999998</v>
      </c>
      <c r="EB19" s="19">
        <v>143</v>
      </c>
      <c r="EC19" s="19">
        <v>56</v>
      </c>
      <c r="ED19" s="19"/>
      <c r="EE19" s="19">
        <f t="shared" si="92"/>
        <v>127.07199999999999</v>
      </c>
      <c r="EF19" s="19">
        <f t="shared" si="44"/>
        <v>2710.180064</v>
      </c>
      <c r="EG19" s="19">
        <f t="shared" si="45"/>
        <v>2837.2520640000002</v>
      </c>
      <c r="EH19" s="19">
        <v>185</v>
      </c>
      <c r="EI19" s="19">
        <v>72</v>
      </c>
      <c r="EJ19" s="19"/>
      <c r="EK19" s="19">
        <f t="shared" si="93"/>
        <v>3329.7055</v>
      </c>
      <c r="EL19" s="19">
        <f t="shared" si="46"/>
        <v>71015.6562035</v>
      </c>
      <c r="EM19" s="19">
        <f t="shared" si="47"/>
        <v>74345.36170349999</v>
      </c>
      <c r="EN19" s="19">
        <v>4845</v>
      </c>
      <c r="EO19" s="19">
        <v>1891</v>
      </c>
      <c r="EP19" s="19"/>
      <c r="EQ19" s="19">
        <f t="shared" si="94"/>
        <v>835.5985</v>
      </c>
      <c r="ER19" s="19">
        <f t="shared" si="48"/>
        <v>17821.568844499998</v>
      </c>
      <c r="ES19" s="19">
        <f t="shared" si="49"/>
        <v>18657.167344499998</v>
      </c>
      <c r="ET19" s="19">
        <v>1216</v>
      </c>
      <c r="EU19" s="19">
        <v>475</v>
      </c>
      <c r="EV19" s="19"/>
      <c r="EW19" s="19">
        <f t="shared" si="95"/>
        <v>1218.5525</v>
      </c>
      <c r="EX19" s="19">
        <f t="shared" si="50"/>
        <v>25989.1769425</v>
      </c>
      <c r="EY19" s="19">
        <f t="shared" si="51"/>
        <v>27207.7294425</v>
      </c>
      <c r="EZ19" s="19">
        <v>1773</v>
      </c>
      <c r="FA19" s="19">
        <v>692</v>
      </c>
      <c r="FB19" s="19"/>
      <c r="FC19" s="19">
        <f t="shared" si="96"/>
        <v>0.37400000000000005</v>
      </c>
      <c r="FD19" s="19">
        <f t="shared" si="52"/>
        <v>7.976638</v>
      </c>
      <c r="FE19" s="19">
        <f t="shared" si="53"/>
        <v>8.350638</v>
      </c>
      <c r="FF19" s="19"/>
      <c r="FG19" s="19"/>
      <c r="FH19" s="19"/>
      <c r="FI19" s="19">
        <f t="shared" si="97"/>
        <v>802.0155</v>
      </c>
      <c r="FJ19" s="19">
        <f t="shared" si="54"/>
        <v>17105.3136735</v>
      </c>
      <c r="FK19" s="19">
        <f t="shared" si="55"/>
        <v>17907.329173500002</v>
      </c>
      <c r="FL19" s="19">
        <v>1167</v>
      </c>
      <c r="FM19" s="19">
        <v>456</v>
      </c>
      <c r="FN19" s="19"/>
      <c r="FO19" s="19">
        <f t="shared" si="98"/>
        <v>998.305</v>
      </c>
      <c r="FP19" s="19">
        <f t="shared" si="56"/>
        <v>21291.758285</v>
      </c>
      <c r="FQ19" s="19">
        <f t="shared" si="57"/>
        <v>22290.063285</v>
      </c>
      <c r="FR19" s="19">
        <v>1453</v>
      </c>
      <c r="FS19" s="19">
        <v>567</v>
      </c>
      <c r="FT19" s="19"/>
      <c r="FU19" s="19">
        <f t="shared" si="99"/>
        <v>1169.718</v>
      </c>
      <c r="FV19" s="19">
        <f t="shared" si="58"/>
        <v>24947.639166</v>
      </c>
      <c r="FW19" s="19">
        <f t="shared" si="59"/>
        <v>26117.357166</v>
      </c>
      <c r="FX19" s="19">
        <v>1702</v>
      </c>
      <c r="FY19" s="19">
        <v>664</v>
      </c>
      <c r="FZ19" s="19"/>
      <c r="GA19" s="19">
        <f t="shared" si="100"/>
        <v>3731.277</v>
      </c>
      <c r="GB19" s="19">
        <f t="shared" si="60"/>
        <v>79580.336649</v>
      </c>
      <c r="GC19" s="19">
        <f t="shared" si="61"/>
        <v>83311.613649</v>
      </c>
      <c r="GD19" s="19">
        <v>5429</v>
      </c>
      <c r="GE19" s="19">
        <v>2119</v>
      </c>
      <c r="GF19" s="19"/>
      <c r="GG19" s="19">
        <f t="shared" si="101"/>
        <v>5990.2205</v>
      </c>
      <c r="GH19" s="19">
        <f t="shared" si="62"/>
        <v>127758.8782585</v>
      </c>
      <c r="GI19" s="19">
        <f t="shared" si="63"/>
        <v>133749.0987585</v>
      </c>
      <c r="GJ19" s="19">
        <v>8716</v>
      </c>
      <c r="GK19" s="19">
        <v>3402</v>
      </c>
      <c r="GL19" s="19"/>
      <c r="GM19" s="19">
        <f t="shared" si="102"/>
        <v>17.952</v>
      </c>
      <c r="GN19" s="19">
        <f t="shared" si="64"/>
        <v>382.87862400000006</v>
      </c>
      <c r="GO19" s="19">
        <f t="shared" si="65"/>
        <v>400.83062400000006</v>
      </c>
      <c r="GP19" s="19">
        <v>26</v>
      </c>
      <c r="GQ19" s="19">
        <v>10</v>
      </c>
      <c r="GR19" s="19"/>
      <c r="GS19" s="19">
        <f t="shared" si="103"/>
        <v>99.1375</v>
      </c>
      <c r="GT19" s="19">
        <f t="shared" si="66"/>
        <v>2114.3955875</v>
      </c>
      <c r="GU19" s="19">
        <f t="shared" si="67"/>
        <v>2213.5330875</v>
      </c>
      <c r="GV19" s="19">
        <v>144</v>
      </c>
      <c r="GW19" s="19">
        <v>56</v>
      </c>
      <c r="GX19" s="19"/>
      <c r="GY19" s="26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</row>
    <row r="20" spans="1:229" ht="12.75">
      <c r="A20" s="3">
        <v>41913</v>
      </c>
      <c r="C20" s="20"/>
      <c r="D20" s="20">
        <v>1171935</v>
      </c>
      <c r="E20" s="20">
        <f t="shared" si="0"/>
        <v>1171935</v>
      </c>
      <c r="F20" s="20">
        <f t="shared" si="68"/>
        <v>80025</v>
      </c>
      <c r="G20" s="20">
        <f t="shared" si="69"/>
        <v>31238</v>
      </c>
      <c r="I20" s="20"/>
      <c r="J20" s="26">
        <f t="shared" si="1"/>
        <v>207911.9336085</v>
      </c>
      <c r="K20" s="20">
        <f t="shared" si="2"/>
        <v>207911.9336085</v>
      </c>
      <c r="L20" s="20">
        <v>14197</v>
      </c>
      <c r="M20" s="20">
        <v>5543</v>
      </c>
      <c r="O20" s="19">
        <f t="shared" si="3"/>
        <v>0</v>
      </c>
      <c r="P20" s="26">
        <f t="shared" si="4"/>
        <v>964023.0663915002</v>
      </c>
      <c r="Q20" s="19">
        <f t="shared" si="5"/>
        <v>964023.0663915002</v>
      </c>
      <c r="R20" s="19">
        <f t="shared" si="71"/>
        <v>65828</v>
      </c>
      <c r="S20" s="19">
        <f t="shared" si="72"/>
        <v>25695</v>
      </c>
      <c r="U20" s="19"/>
      <c r="V20" s="19">
        <f t="shared" si="6"/>
        <v>203.447916</v>
      </c>
      <c r="W20" s="19">
        <f t="shared" si="7"/>
        <v>203.447916</v>
      </c>
      <c r="X20" s="19">
        <v>18</v>
      </c>
      <c r="Y20" s="19">
        <v>7</v>
      </c>
      <c r="AA20" s="19"/>
      <c r="AB20" s="19">
        <f t="shared" si="8"/>
        <v>26348.0286375</v>
      </c>
      <c r="AC20" s="19">
        <f t="shared" si="9"/>
        <v>26348.0286375</v>
      </c>
      <c r="AD20" s="19">
        <v>1795</v>
      </c>
      <c r="AE20" s="19">
        <v>701</v>
      </c>
      <c r="AF20" s="19"/>
      <c r="AG20" s="19"/>
      <c r="AH20" s="19">
        <f t="shared" si="10"/>
        <v>162850.5640845</v>
      </c>
      <c r="AI20" s="19">
        <f t="shared" si="11"/>
        <v>162850.5640845</v>
      </c>
      <c r="AJ20" s="19">
        <v>11120</v>
      </c>
      <c r="AK20" s="19">
        <v>4341</v>
      </c>
      <c r="AL20" s="19"/>
      <c r="AM20" s="19"/>
      <c r="AN20" s="19">
        <f t="shared" si="12"/>
        <v>1651.022028</v>
      </c>
      <c r="AO20" s="19">
        <f t="shared" si="13"/>
        <v>1651.022028</v>
      </c>
      <c r="AP20" s="19">
        <v>113</v>
      </c>
      <c r="AQ20" s="19">
        <v>44</v>
      </c>
      <c r="AR20" s="19"/>
      <c r="AS20" s="19"/>
      <c r="AT20" s="19">
        <f t="shared" si="14"/>
        <v>46001.61297449999</v>
      </c>
      <c r="AU20" s="19">
        <f t="shared" si="15"/>
        <v>46001.61297449999</v>
      </c>
      <c r="AV20" s="19">
        <v>3141</v>
      </c>
      <c r="AW20" s="19">
        <v>1226</v>
      </c>
      <c r="AX20" s="19"/>
      <c r="AY20" s="19"/>
      <c r="AZ20" s="19">
        <f t="shared" si="16"/>
        <v>3239.8143074999994</v>
      </c>
      <c r="BA20" s="19">
        <f t="shared" si="17"/>
        <v>3239.8143074999994</v>
      </c>
      <c r="BB20" s="19">
        <v>221</v>
      </c>
      <c r="BC20" s="19">
        <v>86</v>
      </c>
      <c r="BD20" s="19"/>
      <c r="BE20" s="19"/>
      <c r="BF20" s="19">
        <f t="shared" si="18"/>
        <v>74894.850045</v>
      </c>
      <c r="BG20" s="19">
        <f t="shared" si="19"/>
        <v>74894.850045</v>
      </c>
      <c r="BH20" s="19">
        <v>5114</v>
      </c>
      <c r="BI20" s="19">
        <v>1996</v>
      </c>
      <c r="BJ20" s="19"/>
      <c r="BK20" s="19"/>
      <c r="BL20" s="19">
        <f t="shared" si="20"/>
        <v>2573.803647</v>
      </c>
      <c r="BM20" s="19">
        <f t="shared" si="21"/>
        <v>2573.803647</v>
      </c>
      <c r="BN20" s="19">
        <v>176</v>
      </c>
      <c r="BO20" s="19">
        <v>69</v>
      </c>
      <c r="BP20" s="19"/>
      <c r="BQ20" s="19"/>
      <c r="BR20" s="19">
        <f t="shared" si="22"/>
        <v>2775.0248865000003</v>
      </c>
      <c r="BS20" s="19">
        <f t="shared" si="23"/>
        <v>2775.0248865000003</v>
      </c>
      <c r="BT20" s="19">
        <v>190</v>
      </c>
      <c r="BU20" s="19">
        <v>74</v>
      </c>
      <c r="BV20" s="19"/>
      <c r="BW20" s="19"/>
      <c r="BX20" s="19">
        <f t="shared" si="24"/>
        <v>733.0453425</v>
      </c>
      <c r="BY20" s="19">
        <f t="shared" si="25"/>
        <v>733.0453425</v>
      </c>
      <c r="BZ20" s="19">
        <v>50</v>
      </c>
      <c r="CA20" s="19">
        <v>20</v>
      </c>
      <c r="CB20" s="19"/>
      <c r="CC20" s="19"/>
      <c r="CD20" s="19">
        <f t="shared" si="26"/>
        <v>162879.510879</v>
      </c>
      <c r="CE20" s="19">
        <f t="shared" si="27"/>
        <v>162879.510879</v>
      </c>
      <c r="CF20" s="19">
        <v>11122</v>
      </c>
      <c r="CG20" s="19">
        <v>4341</v>
      </c>
      <c r="CH20" s="19"/>
      <c r="CI20" s="19"/>
      <c r="CJ20" s="19">
        <f t="shared" si="28"/>
        <v>2234.176884</v>
      </c>
      <c r="CK20" s="19">
        <f t="shared" si="29"/>
        <v>2234.176884</v>
      </c>
      <c r="CL20" s="19">
        <v>153</v>
      </c>
      <c r="CM20" s="19">
        <v>60</v>
      </c>
      <c r="CN20" s="19"/>
      <c r="CO20" s="19"/>
      <c r="CP20" s="19">
        <f t="shared" si="30"/>
        <v>2647.0495844999996</v>
      </c>
      <c r="CQ20" s="19">
        <f t="shared" si="31"/>
        <v>2647.0495844999996</v>
      </c>
      <c r="CR20" s="19">
        <v>181</v>
      </c>
      <c r="CS20" s="19">
        <v>71</v>
      </c>
      <c r="CT20" s="19"/>
      <c r="CU20" s="19"/>
      <c r="CV20" s="19">
        <f t="shared" si="32"/>
        <v>31578.022962</v>
      </c>
      <c r="CW20" s="19">
        <f t="shared" si="33"/>
        <v>31578.022962</v>
      </c>
      <c r="CX20" s="19">
        <v>2156</v>
      </c>
      <c r="CY20" s="19">
        <v>842</v>
      </c>
      <c r="CZ20" s="19"/>
      <c r="DA20" s="19"/>
      <c r="DB20" s="19">
        <f t="shared" si="34"/>
        <v>2861.5136894999996</v>
      </c>
      <c r="DC20" s="19">
        <f t="shared" si="35"/>
        <v>2861.5136894999996</v>
      </c>
      <c r="DD20" s="19">
        <v>195</v>
      </c>
      <c r="DE20" s="19">
        <v>76</v>
      </c>
      <c r="DF20" s="19"/>
      <c r="DG20" s="19"/>
      <c r="DH20" s="19">
        <f t="shared" si="36"/>
        <v>10785.083418</v>
      </c>
      <c r="DI20" s="19">
        <f t="shared" si="37"/>
        <v>10785.083418</v>
      </c>
      <c r="DJ20" s="19">
        <v>736</v>
      </c>
      <c r="DK20" s="19">
        <v>287</v>
      </c>
      <c r="DL20" s="19"/>
      <c r="DM20" s="19"/>
      <c r="DN20" s="19">
        <f t="shared" si="38"/>
        <v>25108.5901815</v>
      </c>
      <c r="DO20" s="19">
        <f t="shared" si="39"/>
        <v>25108.5901815</v>
      </c>
      <c r="DP20" s="19">
        <v>1715</v>
      </c>
      <c r="DQ20" s="19">
        <v>669</v>
      </c>
      <c r="DR20" s="19"/>
      <c r="DS20" s="19"/>
      <c r="DT20" s="19">
        <f t="shared" si="40"/>
        <v>12198.202640999998</v>
      </c>
      <c r="DU20" s="19">
        <f t="shared" si="41"/>
        <v>12198.202640999998</v>
      </c>
      <c r="DV20" s="19">
        <v>833</v>
      </c>
      <c r="DW20" s="19">
        <v>325</v>
      </c>
      <c r="DX20" s="19"/>
      <c r="DY20" s="19"/>
      <c r="DZ20" s="19">
        <f t="shared" si="42"/>
        <v>2100.341907</v>
      </c>
      <c r="EA20" s="19">
        <f t="shared" si="43"/>
        <v>2100.341907</v>
      </c>
      <c r="EB20" s="19">
        <v>143</v>
      </c>
      <c r="EC20" s="19">
        <v>56</v>
      </c>
      <c r="ED20" s="19"/>
      <c r="EE20" s="19"/>
      <c r="EF20" s="19">
        <f t="shared" si="44"/>
        <v>2707.6386239999997</v>
      </c>
      <c r="EG20" s="19">
        <f t="shared" si="45"/>
        <v>2707.6386239999997</v>
      </c>
      <c r="EH20" s="19">
        <v>185</v>
      </c>
      <c r="EI20" s="19">
        <v>72</v>
      </c>
      <c r="EJ20" s="19"/>
      <c r="EK20" s="19"/>
      <c r="EL20" s="19">
        <f t="shared" si="46"/>
        <v>70949.0620935</v>
      </c>
      <c r="EM20" s="19">
        <f t="shared" si="47"/>
        <v>70949.0620935</v>
      </c>
      <c r="EN20" s="19">
        <v>4845</v>
      </c>
      <c r="EO20" s="19">
        <v>1891</v>
      </c>
      <c r="EP20" s="19"/>
      <c r="EQ20" s="19"/>
      <c r="ER20" s="19">
        <f t="shared" si="48"/>
        <v>17804.856874499998</v>
      </c>
      <c r="ES20" s="19">
        <f t="shared" si="49"/>
        <v>17804.856874499998</v>
      </c>
      <c r="ET20" s="19">
        <v>1216</v>
      </c>
      <c r="EU20" s="19">
        <v>475</v>
      </c>
      <c r="EV20" s="19"/>
      <c r="EW20" s="19"/>
      <c r="EX20" s="19">
        <f t="shared" si="50"/>
        <v>25964.805892499997</v>
      </c>
      <c r="EY20" s="19">
        <f t="shared" si="51"/>
        <v>25964.805892499997</v>
      </c>
      <c r="EZ20" s="19">
        <v>1773</v>
      </c>
      <c r="FA20" s="19">
        <v>692</v>
      </c>
      <c r="FB20" s="19"/>
      <c r="FC20" s="19"/>
      <c r="FD20" s="19">
        <f t="shared" si="52"/>
        <v>7.969158000000001</v>
      </c>
      <c r="FE20" s="19">
        <f t="shared" si="53"/>
        <v>7.969158000000001</v>
      </c>
      <c r="FF20" s="19"/>
      <c r="FG20" s="19"/>
      <c r="FH20" s="19"/>
      <c r="FI20" s="19"/>
      <c r="FJ20" s="19">
        <f t="shared" si="54"/>
        <v>17089.2733635</v>
      </c>
      <c r="FK20" s="19">
        <f t="shared" si="55"/>
        <v>17089.2733635</v>
      </c>
      <c r="FL20" s="19">
        <v>1167</v>
      </c>
      <c r="FM20" s="19">
        <v>456</v>
      </c>
      <c r="FN20" s="19"/>
      <c r="FO20" s="19"/>
      <c r="FP20" s="19">
        <f t="shared" si="56"/>
        <v>21271.792185</v>
      </c>
      <c r="FQ20" s="19">
        <f t="shared" si="57"/>
        <v>21271.792185</v>
      </c>
      <c r="FR20" s="19">
        <v>1453</v>
      </c>
      <c r="FS20" s="19">
        <v>567</v>
      </c>
      <c r="FT20" s="19"/>
      <c r="FU20" s="19"/>
      <c r="FV20" s="19">
        <f t="shared" si="58"/>
        <v>24924.244806</v>
      </c>
      <c r="FW20" s="19">
        <f t="shared" si="59"/>
        <v>24924.244806</v>
      </c>
      <c r="FX20" s="19">
        <v>1702</v>
      </c>
      <c r="FY20" s="19">
        <v>664</v>
      </c>
      <c r="FZ20" s="19"/>
      <c r="GA20" s="19"/>
      <c r="GB20" s="19">
        <f t="shared" si="60"/>
        <v>79505.711109</v>
      </c>
      <c r="GC20" s="19">
        <f t="shared" si="61"/>
        <v>79505.711109</v>
      </c>
      <c r="GD20" s="19">
        <v>5429</v>
      </c>
      <c r="GE20" s="19">
        <v>2119</v>
      </c>
      <c r="GF20" s="19"/>
      <c r="GG20" s="19"/>
      <c r="GH20" s="19">
        <f t="shared" si="62"/>
        <v>127639.0738485</v>
      </c>
      <c r="GI20" s="19">
        <f t="shared" si="63"/>
        <v>127639.0738485</v>
      </c>
      <c r="GJ20" s="19">
        <v>8716</v>
      </c>
      <c r="GK20" s="19">
        <v>3402</v>
      </c>
      <c r="GL20" s="19"/>
      <c r="GM20" s="19"/>
      <c r="GN20" s="19">
        <f t="shared" si="64"/>
        <v>382.519584</v>
      </c>
      <c r="GO20" s="19">
        <f t="shared" si="65"/>
        <v>382.519584</v>
      </c>
      <c r="GP20" s="19">
        <v>26</v>
      </c>
      <c r="GQ20" s="19">
        <v>10</v>
      </c>
      <c r="GR20" s="19"/>
      <c r="GS20" s="19"/>
      <c r="GT20" s="19">
        <f t="shared" si="66"/>
        <v>2112.4128375</v>
      </c>
      <c r="GU20" s="19">
        <f t="shared" si="67"/>
        <v>2112.4128375</v>
      </c>
      <c r="GV20" s="19">
        <v>144</v>
      </c>
      <c r="GW20" s="19">
        <v>56</v>
      </c>
      <c r="GX20" s="19"/>
      <c r="GY20" s="26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</row>
    <row r="21" spans="1:229" ht="12.75">
      <c r="A21" s="3">
        <v>42095</v>
      </c>
      <c r="C21" s="20">
        <v>5160000</v>
      </c>
      <c r="D21" s="20">
        <v>1171935</v>
      </c>
      <c r="E21" s="20">
        <f t="shared" si="0"/>
        <v>6331935</v>
      </c>
      <c r="F21" s="20">
        <f t="shared" si="68"/>
        <v>80025</v>
      </c>
      <c r="G21" s="20">
        <f t="shared" si="69"/>
        <v>31238</v>
      </c>
      <c r="I21" s="20">
        <f t="shared" si="70"/>
        <v>915430.9559999999</v>
      </c>
      <c r="J21" s="26">
        <f t="shared" si="1"/>
        <v>207911.9336085</v>
      </c>
      <c r="K21" s="20">
        <f t="shared" si="2"/>
        <v>1123342.8896084998</v>
      </c>
      <c r="L21" s="20">
        <v>14197</v>
      </c>
      <c r="M21" s="20">
        <v>5543</v>
      </c>
      <c r="O21" s="19">
        <f t="shared" si="3"/>
        <v>4244569.044000001</v>
      </c>
      <c r="P21" s="26">
        <f t="shared" si="4"/>
        <v>964023.0663915002</v>
      </c>
      <c r="Q21" s="19">
        <f t="shared" si="5"/>
        <v>5208592.110391501</v>
      </c>
      <c r="R21" s="19">
        <f t="shared" si="71"/>
        <v>65828</v>
      </c>
      <c r="S21" s="19">
        <f t="shared" si="72"/>
        <v>25695</v>
      </c>
      <c r="U21" s="19">
        <f t="shared" si="73"/>
        <v>895.7760000000001</v>
      </c>
      <c r="V21" s="19">
        <f t="shared" si="6"/>
        <v>203.447916</v>
      </c>
      <c r="W21" s="19">
        <f t="shared" si="7"/>
        <v>1099.2239160000001</v>
      </c>
      <c r="X21" s="19">
        <v>18</v>
      </c>
      <c r="Y21" s="19">
        <v>7</v>
      </c>
      <c r="AA21" s="19">
        <f t="shared" si="74"/>
        <v>116009.7</v>
      </c>
      <c r="AB21" s="19">
        <f t="shared" si="8"/>
        <v>26348.0286375</v>
      </c>
      <c r="AC21" s="19">
        <f t="shared" si="9"/>
        <v>142357.7286375</v>
      </c>
      <c r="AD21" s="19">
        <v>1795</v>
      </c>
      <c r="AE21" s="19">
        <v>701</v>
      </c>
      <c r="AF21" s="19"/>
      <c r="AG21" s="19">
        <f t="shared" si="75"/>
        <v>717026.892</v>
      </c>
      <c r="AH21" s="19">
        <f t="shared" si="10"/>
        <v>162850.5640845</v>
      </c>
      <c r="AI21" s="19">
        <f t="shared" si="11"/>
        <v>879877.4560845</v>
      </c>
      <c r="AJ21" s="19">
        <v>11120</v>
      </c>
      <c r="AK21" s="19">
        <v>4341</v>
      </c>
      <c r="AL21" s="19"/>
      <c r="AM21" s="19">
        <f t="shared" si="76"/>
        <v>7269.408</v>
      </c>
      <c r="AN21" s="19">
        <f t="shared" si="12"/>
        <v>1651.022028</v>
      </c>
      <c r="AO21" s="19">
        <f t="shared" si="13"/>
        <v>8920.430028</v>
      </c>
      <c r="AP21" s="19">
        <v>113</v>
      </c>
      <c r="AQ21" s="19">
        <v>44</v>
      </c>
      <c r="AR21" s="19"/>
      <c r="AS21" s="19">
        <f t="shared" si="77"/>
        <v>202543.932</v>
      </c>
      <c r="AT21" s="19">
        <f t="shared" si="14"/>
        <v>46001.61297449999</v>
      </c>
      <c r="AU21" s="19">
        <f t="shared" si="15"/>
        <v>248545.5449745</v>
      </c>
      <c r="AV21" s="19">
        <v>3141</v>
      </c>
      <c r="AW21" s="19">
        <v>1226</v>
      </c>
      <c r="AX21" s="19"/>
      <c r="AY21" s="19">
        <f t="shared" si="78"/>
        <v>14264.819999999998</v>
      </c>
      <c r="AZ21" s="19">
        <f t="shared" si="16"/>
        <v>3239.8143074999994</v>
      </c>
      <c r="BA21" s="19">
        <f t="shared" si="17"/>
        <v>17504.634307499997</v>
      </c>
      <c r="BB21" s="19">
        <v>221</v>
      </c>
      <c r="BC21" s="19">
        <v>86</v>
      </c>
      <c r="BD21" s="19"/>
      <c r="BE21" s="19">
        <f t="shared" si="79"/>
        <v>329760.12</v>
      </c>
      <c r="BF21" s="19">
        <f t="shared" si="18"/>
        <v>74894.850045</v>
      </c>
      <c r="BG21" s="19">
        <f t="shared" si="19"/>
        <v>404654.97004499997</v>
      </c>
      <c r="BH21" s="19">
        <v>5114</v>
      </c>
      <c r="BI21" s="19">
        <v>1996</v>
      </c>
      <c r="BJ21" s="19"/>
      <c r="BK21" s="19">
        <f t="shared" si="80"/>
        <v>11332.392</v>
      </c>
      <c r="BL21" s="19">
        <f t="shared" si="20"/>
        <v>2573.803647</v>
      </c>
      <c r="BM21" s="19">
        <f t="shared" si="21"/>
        <v>13906.195647</v>
      </c>
      <c r="BN21" s="19">
        <v>176</v>
      </c>
      <c r="BO21" s="19">
        <v>69</v>
      </c>
      <c r="BP21" s="19"/>
      <c r="BQ21" s="19">
        <f t="shared" si="81"/>
        <v>12218.364</v>
      </c>
      <c r="BR21" s="19">
        <f t="shared" si="22"/>
        <v>2775.0248865000003</v>
      </c>
      <c r="BS21" s="19">
        <f t="shared" si="23"/>
        <v>14993.3888865</v>
      </c>
      <c r="BT21" s="19">
        <v>190</v>
      </c>
      <c r="BU21" s="19">
        <v>74</v>
      </c>
      <c r="BV21" s="19"/>
      <c r="BW21" s="19">
        <f t="shared" si="82"/>
        <v>3227.58</v>
      </c>
      <c r="BX21" s="19">
        <f t="shared" si="24"/>
        <v>733.0453425</v>
      </c>
      <c r="BY21" s="19">
        <f t="shared" si="25"/>
        <v>3960.6253425</v>
      </c>
      <c r="BZ21" s="19">
        <v>50</v>
      </c>
      <c r="CA21" s="19">
        <v>20</v>
      </c>
      <c r="CB21" s="19"/>
      <c r="CC21" s="19">
        <f t="shared" si="83"/>
        <v>717154.3439999999</v>
      </c>
      <c r="CD21" s="19">
        <f t="shared" si="26"/>
        <v>162879.510879</v>
      </c>
      <c r="CE21" s="19">
        <f t="shared" si="27"/>
        <v>880033.854879</v>
      </c>
      <c r="CF21" s="19">
        <v>11122</v>
      </c>
      <c r="CG21" s="19">
        <v>4341</v>
      </c>
      <c r="CH21" s="19"/>
      <c r="CI21" s="19">
        <f t="shared" si="84"/>
        <v>9837.024</v>
      </c>
      <c r="CJ21" s="19">
        <f t="shared" si="28"/>
        <v>2234.176884</v>
      </c>
      <c r="CK21" s="19">
        <f t="shared" si="29"/>
        <v>12071.200884</v>
      </c>
      <c r="CL21" s="19">
        <v>153</v>
      </c>
      <c r="CM21" s="19">
        <v>60</v>
      </c>
      <c r="CN21" s="19"/>
      <c r="CO21" s="19">
        <f t="shared" si="85"/>
        <v>11654.892</v>
      </c>
      <c r="CP21" s="19">
        <f t="shared" si="30"/>
        <v>2647.0495844999996</v>
      </c>
      <c r="CQ21" s="19">
        <f t="shared" si="31"/>
        <v>14301.9415845</v>
      </c>
      <c r="CR21" s="19">
        <v>181</v>
      </c>
      <c r="CS21" s="19">
        <v>71</v>
      </c>
      <c r="CT21" s="19"/>
      <c r="CU21" s="19">
        <f t="shared" si="86"/>
        <v>139037.232</v>
      </c>
      <c r="CV21" s="19">
        <f t="shared" si="32"/>
        <v>31578.022962</v>
      </c>
      <c r="CW21" s="19">
        <f t="shared" si="33"/>
        <v>170615.25496199998</v>
      </c>
      <c r="CX21" s="19">
        <v>2156</v>
      </c>
      <c r="CY21" s="19">
        <v>842</v>
      </c>
      <c r="CZ21" s="19"/>
      <c r="DA21" s="19">
        <f t="shared" si="87"/>
        <v>12599.171999999999</v>
      </c>
      <c r="DB21" s="19">
        <f t="shared" si="34"/>
        <v>2861.5136894999996</v>
      </c>
      <c r="DC21" s="19">
        <f t="shared" si="35"/>
        <v>15460.685689499998</v>
      </c>
      <c r="DD21" s="19">
        <v>195</v>
      </c>
      <c r="DE21" s="19">
        <v>76</v>
      </c>
      <c r="DF21" s="19"/>
      <c r="DG21" s="19">
        <f t="shared" si="88"/>
        <v>47486.448</v>
      </c>
      <c r="DH21" s="19">
        <f t="shared" si="36"/>
        <v>10785.083418</v>
      </c>
      <c r="DI21" s="19">
        <f t="shared" si="37"/>
        <v>58271.531418</v>
      </c>
      <c r="DJ21" s="19">
        <v>736</v>
      </c>
      <c r="DK21" s="19">
        <v>287</v>
      </c>
      <c r="DL21" s="19"/>
      <c r="DM21" s="19">
        <f t="shared" si="89"/>
        <v>110552.484</v>
      </c>
      <c r="DN21" s="19">
        <f t="shared" si="38"/>
        <v>25108.5901815</v>
      </c>
      <c r="DO21" s="19">
        <f t="shared" si="39"/>
        <v>135661.0741815</v>
      </c>
      <c r="DP21" s="19">
        <v>1715</v>
      </c>
      <c r="DQ21" s="19">
        <v>669</v>
      </c>
      <c r="DR21" s="19"/>
      <c r="DS21" s="19">
        <f t="shared" si="90"/>
        <v>53708.376</v>
      </c>
      <c r="DT21" s="19">
        <f t="shared" si="40"/>
        <v>12198.202640999998</v>
      </c>
      <c r="DU21" s="19">
        <f t="shared" si="41"/>
        <v>65906.578641</v>
      </c>
      <c r="DV21" s="19">
        <v>833</v>
      </c>
      <c r="DW21" s="19">
        <v>325</v>
      </c>
      <c r="DX21" s="19"/>
      <c r="DY21" s="19">
        <f t="shared" si="91"/>
        <v>9247.752</v>
      </c>
      <c r="DZ21" s="19">
        <f t="shared" si="42"/>
        <v>2100.341907</v>
      </c>
      <c r="EA21" s="19">
        <f t="shared" si="43"/>
        <v>11348.093907</v>
      </c>
      <c r="EB21" s="19">
        <v>143</v>
      </c>
      <c r="EC21" s="19">
        <v>56</v>
      </c>
      <c r="ED21" s="19"/>
      <c r="EE21" s="19">
        <f t="shared" si="92"/>
        <v>11921.663999999999</v>
      </c>
      <c r="EF21" s="19">
        <f t="shared" si="44"/>
        <v>2707.6386239999997</v>
      </c>
      <c r="EG21" s="19">
        <f t="shared" si="45"/>
        <v>14629.302623999998</v>
      </c>
      <c r="EH21" s="19">
        <v>185</v>
      </c>
      <c r="EI21" s="19">
        <v>72</v>
      </c>
      <c r="EJ21" s="19"/>
      <c r="EK21" s="19">
        <f t="shared" si="93"/>
        <v>312386.91599999997</v>
      </c>
      <c r="EL21" s="19">
        <f t="shared" si="46"/>
        <v>70949.0620935</v>
      </c>
      <c r="EM21" s="19">
        <f t="shared" si="47"/>
        <v>383335.97809349996</v>
      </c>
      <c r="EN21" s="19">
        <v>4845</v>
      </c>
      <c r="EO21" s="19">
        <v>1891</v>
      </c>
      <c r="EP21" s="19"/>
      <c r="EQ21" s="19">
        <f t="shared" si="94"/>
        <v>78394.332</v>
      </c>
      <c r="ER21" s="19">
        <f t="shared" si="48"/>
        <v>17804.856874499998</v>
      </c>
      <c r="ES21" s="19">
        <f t="shared" si="49"/>
        <v>96199.18887449999</v>
      </c>
      <c r="ET21" s="19">
        <v>1216</v>
      </c>
      <c r="EU21" s="19">
        <v>475</v>
      </c>
      <c r="EV21" s="19"/>
      <c r="EW21" s="19">
        <f t="shared" si="95"/>
        <v>114322.38</v>
      </c>
      <c r="EX21" s="19">
        <f t="shared" si="50"/>
        <v>25964.805892499997</v>
      </c>
      <c r="EY21" s="19">
        <f t="shared" si="51"/>
        <v>140287.1858925</v>
      </c>
      <c r="EZ21" s="19">
        <v>1773</v>
      </c>
      <c r="FA21" s="19">
        <v>692</v>
      </c>
      <c r="FB21" s="19"/>
      <c r="FC21" s="19">
        <f t="shared" si="96"/>
        <v>35.088</v>
      </c>
      <c r="FD21" s="19">
        <f t="shared" si="52"/>
        <v>7.969158000000001</v>
      </c>
      <c r="FE21" s="19">
        <f t="shared" si="53"/>
        <v>43.057158</v>
      </c>
      <c r="FF21" s="19"/>
      <c r="FG21" s="19"/>
      <c r="FH21" s="19"/>
      <c r="FI21" s="19">
        <f t="shared" si="97"/>
        <v>75243.636</v>
      </c>
      <c r="FJ21" s="19">
        <f t="shared" si="54"/>
        <v>17089.2733635</v>
      </c>
      <c r="FK21" s="19">
        <f t="shared" si="55"/>
        <v>92332.9093635</v>
      </c>
      <c r="FL21" s="19">
        <v>1167</v>
      </c>
      <c r="FM21" s="19">
        <v>456</v>
      </c>
      <c r="FN21" s="19"/>
      <c r="FO21" s="19">
        <f t="shared" si="98"/>
        <v>93659.16</v>
      </c>
      <c r="FP21" s="19">
        <f t="shared" si="56"/>
        <v>21271.792185</v>
      </c>
      <c r="FQ21" s="19">
        <f t="shared" si="57"/>
        <v>114930.952185</v>
      </c>
      <c r="FR21" s="19">
        <v>1453</v>
      </c>
      <c r="FS21" s="19">
        <v>567</v>
      </c>
      <c r="FT21" s="19"/>
      <c r="FU21" s="19">
        <f t="shared" si="99"/>
        <v>109740.81599999999</v>
      </c>
      <c r="FV21" s="19">
        <f t="shared" si="58"/>
        <v>24924.244806</v>
      </c>
      <c r="FW21" s="19">
        <f t="shared" si="59"/>
        <v>134665.060806</v>
      </c>
      <c r="FX21" s="19">
        <v>1702</v>
      </c>
      <c r="FY21" s="19">
        <v>664</v>
      </c>
      <c r="FZ21" s="19"/>
      <c r="GA21" s="19">
        <f t="shared" si="100"/>
        <v>350061.624</v>
      </c>
      <c r="GB21" s="19">
        <f t="shared" si="60"/>
        <v>79505.711109</v>
      </c>
      <c r="GC21" s="19">
        <f t="shared" si="61"/>
        <v>429567.335109</v>
      </c>
      <c r="GD21" s="19">
        <v>5429</v>
      </c>
      <c r="GE21" s="19">
        <v>2119</v>
      </c>
      <c r="GF21" s="19"/>
      <c r="GG21" s="19">
        <f t="shared" si="101"/>
        <v>561991.596</v>
      </c>
      <c r="GH21" s="19">
        <f t="shared" si="62"/>
        <v>127639.0738485</v>
      </c>
      <c r="GI21" s="19">
        <f t="shared" si="63"/>
        <v>689630.6698485</v>
      </c>
      <c r="GJ21" s="19">
        <v>8716</v>
      </c>
      <c r="GK21" s="19">
        <v>3402</v>
      </c>
      <c r="GL21" s="19"/>
      <c r="GM21" s="19">
        <f t="shared" si="102"/>
        <v>1684.2240000000002</v>
      </c>
      <c r="GN21" s="19">
        <f t="shared" si="64"/>
        <v>382.519584</v>
      </c>
      <c r="GO21" s="19">
        <f t="shared" si="65"/>
        <v>2066.7435840000003</v>
      </c>
      <c r="GP21" s="19">
        <v>26</v>
      </c>
      <c r="GQ21" s="19">
        <v>10</v>
      </c>
      <c r="GR21" s="19"/>
      <c r="GS21" s="19">
        <f t="shared" si="103"/>
        <v>9300.9</v>
      </c>
      <c r="GT21" s="19">
        <f t="shared" si="66"/>
        <v>2112.4128375</v>
      </c>
      <c r="GU21" s="19">
        <f t="shared" si="67"/>
        <v>11413.3128375</v>
      </c>
      <c r="GV21" s="19">
        <v>144</v>
      </c>
      <c r="GW21" s="19">
        <v>56</v>
      </c>
      <c r="GX21" s="19"/>
      <c r="GY21" s="26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</row>
    <row r="22" spans="1:229" ht="12.75">
      <c r="A22" s="3">
        <v>42278</v>
      </c>
      <c r="C22" s="20"/>
      <c r="D22" s="20">
        <v>1042935</v>
      </c>
      <c r="E22" s="20">
        <f t="shared" si="0"/>
        <v>1042935</v>
      </c>
      <c r="F22" s="20">
        <f t="shared" si="68"/>
        <v>80025</v>
      </c>
      <c r="G22" s="20">
        <f t="shared" si="69"/>
        <v>31238</v>
      </c>
      <c r="I22" s="20"/>
      <c r="J22" s="26">
        <f t="shared" si="1"/>
        <v>185026.1597085</v>
      </c>
      <c r="K22" s="20">
        <f t="shared" si="2"/>
        <v>185026.1597085</v>
      </c>
      <c r="L22" s="20">
        <v>14197</v>
      </c>
      <c r="M22" s="20">
        <v>5543</v>
      </c>
      <c r="O22" s="19">
        <f t="shared" si="3"/>
        <v>0</v>
      </c>
      <c r="P22" s="26">
        <f t="shared" si="4"/>
        <v>857908.8402914999</v>
      </c>
      <c r="Q22" s="19">
        <f t="shared" si="5"/>
        <v>857908.8402914999</v>
      </c>
      <c r="R22" s="19">
        <f t="shared" si="71"/>
        <v>65828</v>
      </c>
      <c r="S22" s="19">
        <f t="shared" si="72"/>
        <v>25695</v>
      </c>
      <c r="U22" s="19"/>
      <c r="V22" s="19">
        <f t="shared" si="6"/>
        <v>181.05351600000003</v>
      </c>
      <c r="W22" s="19">
        <f t="shared" si="7"/>
        <v>181.05351600000003</v>
      </c>
      <c r="X22" s="19">
        <v>18</v>
      </c>
      <c r="Y22" s="19">
        <v>7</v>
      </c>
      <c r="AA22" s="19"/>
      <c r="AB22" s="19">
        <f t="shared" si="8"/>
        <v>23447.7861375</v>
      </c>
      <c r="AC22" s="19">
        <f t="shared" si="9"/>
        <v>23447.7861375</v>
      </c>
      <c r="AD22" s="19">
        <v>1795</v>
      </c>
      <c r="AE22" s="19">
        <v>701</v>
      </c>
      <c r="AF22" s="19"/>
      <c r="AG22" s="19"/>
      <c r="AH22" s="19">
        <f t="shared" si="10"/>
        <v>144924.89178449998</v>
      </c>
      <c r="AI22" s="19">
        <f t="shared" si="11"/>
        <v>144924.89178449998</v>
      </c>
      <c r="AJ22" s="19">
        <v>11120</v>
      </c>
      <c r="AK22" s="19">
        <v>4341</v>
      </c>
      <c r="AL22" s="19"/>
      <c r="AM22" s="19"/>
      <c r="AN22" s="19">
        <f t="shared" si="12"/>
        <v>1469.286828</v>
      </c>
      <c r="AO22" s="19">
        <f t="shared" si="13"/>
        <v>1469.286828</v>
      </c>
      <c r="AP22" s="19">
        <v>113</v>
      </c>
      <c r="AQ22" s="19">
        <v>44</v>
      </c>
      <c r="AR22" s="19"/>
      <c r="AS22" s="19"/>
      <c r="AT22" s="19">
        <f t="shared" si="14"/>
        <v>40938.0146745</v>
      </c>
      <c r="AU22" s="19">
        <f t="shared" si="15"/>
        <v>40938.0146745</v>
      </c>
      <c r="AV22" s="19">
        <v>3141</v>
      </c>
      <c r="AW22" s="19">
        <v>1226</v>
      </c>
      <c r="AX22" s="19"/>
      <c r="AY22" s="19"/>
      <c r="AZ22" s="19">
        <f t="shared" si="16"/>
        <v>2883.1938074999994</v>
      </c>
      <c r="BA22" s="19">
        <f t="shared" si="17"/>
        <v>2883.1938074999994</v>
      </c>
      <c r="BB22" s="19">
        <v>221</v>
      </c>
      <c r="BC22" s="19">
        <v>86</v>
      </c>
      <c r="BD22" s="19"/>
      <c r="BE22" s="19"/>
      <c r="BF22" s="19">
        <f t="shared" si="18"/>
        <v>66650.847045</v>
      </c>
      <c r="BG22" s="19">
        <f t="shared" si="19"/>
        <v>66650.847045</v>
      </c>
      <c r="BH22" s="19">
        <v>5114</v>
      </c>
      <c r="BI22" s="19">
        <v>1996</v>
      </c>
      <c r="BJ22" s="19"/>
      <c r="BK22" s="19"/>
      <c r="BL22" s="19">
        <f t="shared" si="20"/>
        <v>2290.493847</v>
      </c>
      <c r="BM22" s="19">
        <f t="shared" si="21"/>
        <v>2290.493847</v>
      </c>
      <c r="BN22" s="19">
        <v>176</v>
      </c>
      <c r="BO22" s="19">
        <v>69</v>
      </c>
      <c r="BP22" s="19"/>
      <c r="BQ22" s="19"/>
      <c r="BR22" s="19">
        <f t="shared" si="22"/>
        <v>2469.5657865000003</v>
      </c>
      <c r="BS22" s="19">
        <f t="shared" si="23"/>
        <v>2469.5657865000003</v>
      </c>
      <c r="BT22" s="19">
        <v>190</v>
      </c>
      <c r="BU22" s="19">
        <v>74</v>
      </c>
      <c r="BV22" s="19"/>
      <c r="BW22" s="19"/>
      <c r="BX22" s="19">
        <f t="shared" si="24"/>
        <v>652.3558424999999</v>
      </c>
      <c r="BY22" s="19">
        <f t="shared" si="25"/>
        <v>652.3558424999999</v>
      </c>
      <c r="BZ22" s="19">
        <v>50</v>
      </c>
      <c r="CA22" s="19">
        <v>20</v>
      </c>
      <c r="CB22" s="19"/>
      <c r="CC22" s="19"/>
      <c r="CD22" s="19">
        <f t="shared" si="26"/>
        <v>144950.65227899997</v>
      </c>
      <c r="CE22" s="19">
        <f t="shared" si="27"/>
        <v>144950.65227899997</v>
      </c>
      <c r="CF22" s="19">
        <v>11122</v>
      </c>
      <c r="CG22" s="19">
        <v>4341</v>
      </c>
      <c r="CH22" s="19"/>
      <c r="CI22" s="19"/>
      <c r="CJ22" s="19">
        <f t="shared" si="28"/>
        <v>1988.2512840000002</v>
      </c>
      <c r="CK22" s="19">
        <f t="shared" si="29"/>
        <v>1988.2512840000002</v>
      </c>
      <c r="CL22" s="19">
        <v>153</v>
      </c>
      <c r="CM22" s="19">
        <v>60</v>
      </c>
      <c r="CN22" s="19"/>
      <c r="CO22" s="19"/>
      <c r="CP22" s="19">
        <f t="shared" si="30"/>
        <v>2355.6772845</v>
      </c>
      <c r="CQ22" s="19">
        <f t="shared" si="31"/>
        <v>2355.6772845</v>
      </c>
      <c r="CR22" s="19">
        <v>181</v>
      </c>
      <c r="CS22" s="19">
        <v>71</v>
      </c>
      <c r="CT22" s="19"/>
      <c r="CU22" s="19"/>
      <c r="CV22" s="19">
        <f t="shared" si="32"/>
        <v>28102.092161999997</v>
      </c>
      <c r="CW22" s="19">
        <f t="shared" si="33"/>
        <v>28102.092161999997</v>
      </c>
      <c r="CX22" s="19">
        <v>2156</v>
      </c>
      <c r="CY22" s="19">
        <v>842</v>
      </c>
      <c r="CZ22" s="19"/>
      <c r="DA22" s="19"/>
      <c r="DB22" s="19">
        <f t="shared" si="34"/>
        <v>2546.5343895</v>
      </c>
      <c r="DC22" s="19">
        <f t="shared" si="35"/>
        <v>2546.5343895</v>
      </c>
      <c r="DD22" s="19">
        <v>195</v>
      </c>
      <c r="DE22" s="19">
        <v>76</v>
      </c>
      <c r="DF22" s="19"/>
      <c r="DG22" s="19"/>
      <c r="DH22" s="19">
        <f t="shared" si="36"/>
        <v>9597.922218</v>
      </c>
      <c r="DI22" s="19">
        <f t="shared" si="37"/>
        <v>9597.922218</v>
      </c>
      <c r="DJ22" s="19">
        <v>736</v>
      </c>
      <c r="DK22" s="19">
        <v>287</v>
      </c>
      <c r="DL22" s="19"/>
      <c r="DM22" s="19"/>
      <c r="DN22" s="19">
        <f t="shared" si="38"/>
        <v>22344.7780815</v>
      </c>
      <c r="DO22" s="19">
        <f t="shared" si="39"/>
        <v>22344.7780815</v>
      </c>
      <c r="DP22" s="19">
        <v>1715</v>
      </c>
      <c r="DQ22" s="19">
        <v>669</v>
      </c>
      <c r="DR22" s="19"/>
      <c r="DS22" s="19"/>
      <c r="DT22" s="19">
        <f t="shared" si="40"/>
        <v>10855.493240999998</v>
      </c>
      <c r="DU22" s="19">
        <f t="shared" si="41"/>
        <v>10855.493240999998</v>
      </c>
      <c r="DV22" s="19">
        <v>833</v>
      </c>
      <c r="DW22" s="19">
        <v>325</v>
      </c>
      <c r="DX22" s="19"/>
      <c r="DY22" s="19"/>
      <c r="DZ22" s="19">
        <f t="shared" si="42"/>
        <v>1869.148107</v>
      </c>
      <c r="EA22" s="19">
        <f t="shared" si="43"/>
        <v>1869.148107</v>
      </c>
      <c r="EB22" s="19">
        <v>143</v>
      </c>
      <c r="EC22" s="19">
        <v>56</v>
      </c>
      <c r="ED22" s="19"/>
      <c r="EE22" s="19"/>
      <c r="EF22" s="19">
        <f t="shared" si="44"/>
        <v>2409.597024</v>
      </c>
      <c r="EG22" s="19">
        <f t="shared" si="45"/>
        <v>2409.597024</v>
      </c>
      <c r="EH22" s="19">
        <v>185</v>
      </c>
      <c r="EI22" s="19">
        <v>72</v>
      </c>
      <c r="EJ22" s="19"/>
      <c r="EK22" s="19"/>
      <c r="EL22" s="19">
        <f t="shared" si="46"/>
        <v>63139.3891935</v>
      </c>
      <c r="EM22" s="19">
        <f t="shared" si="47"/>
        <v>63139.3891935</v>
      </c>
      <c r="EN22" s="19">
        <v>4845</v>
      </c>
      <c r="EO22" s="19">
        <v>1891</v>
      </c>
      <c r="EP22" s="19"/>
      <c r="EQ22" s="19"/>
      <c r="ER22" s="19">
        <f t="shared" si="48"/>
        <v>15844.998574499998</v>
      </c>
      <c r="ES22" s="19">
        <f t="shared" si="49"/>
        <v>15844.998574499998</v>
      </c>
      <c r="ET22" s="19">
        <v>1216</v>
      </c>
      <c r="EU22" s="19">
        <v>475</v>
      </c>
      <c r="EV22" s="19"/>
      <c r="EW22" s="19"/>
      <c r="EX22" s="19">
        <f t="shared" si="50"/>
        <v>23106.7463925</v>
      </c>
      <c r="EY22" s="19">
        <f t="shared" si="51"/>
        <v>23106.7463925</v>
      </c>
      <c r="EZ22" s="19">
        <v>1773</v>
      </c>
      <c r="FA22" s="19">
        <v>692</v>
      </c>
      <c r="FB22" s="19"/>
      <c r="FC22" s="19"/>
      <c r="FD22" s="19">
        <f t="shared" si="52"/>
        <v>7.091958000000001</v>
      </c>
      <c r="FE22" s="19">
        <f t="shared" si="53"/>
        <v>7.091958000000001</v>
      </c>
      <c r="FF22" s="19"/>
      <c r="FG22" s="19"/>
      <c r="FH22" s="19"/>
      <c r="FI22" s="19"/>
      <c r="FJ22" s="19">
        <f t="shared" si="54"/>
        <v>15208.1824635</v>
      </c>
      <c r="FK22" s="19">
        <f t="shared" si="55"/>
        <v>15208.1824635</v>
      </c>
      <c r="FL22" s="19">
        <v>1167</v>
      </c>
      <c r="FM22" s="19">
        <v>456</v>
      </c>
      <c r="FN22" s="19"/>
      <c r="FO22" s="19"/>
      <c r="FP22" s="19">
        <f t="shared" si="56"/>
        <v>18930.313185</v>
      </c>
      <c r="FQ22" s="19">
        <f t="shared" si="57"/>
        <v>18930.313185</v>
      </c>
      <c r="FR22" s="19">
        <v>1453</v>
      </c>
      <c r="FS22" s="19">
        <v>567</v>
      </c>
      <c r="FT22" s="19"/>
      <c r="FU22" s="19"/>
      <c r="FV22" s="19">
        <f t="shared" si="58"/>
        <v>22180.724405999998</v>
      </c>
      <c r="FW22" s="19">
        <f t="shared" si="59"/>
        <v>22180.724405999998</v>
      </c>
      <c r="FX22" s="19">
        <v>1702</v>
      </c>
      <c r="FY22" s="19">
        <v>664</v>
      </c>
      <c r="FZ22" s="19"/>
      <c r="GA22" s="19"/>
      <c r="GB22" s="19">
        <f t="shared" si="60"/>
        <v>70754.170509</v>
      </c>
      <c r="GC22" s="19">
        <f t="shared" si="61"/>
        <v>70754.170509</v>
      </c>
      <c r="GD22" s="19">
        <v>5429</v>
      </c>
      <c r="GE22" s="19">
        <v>2119</v>
      </c>
      <c r="GF22" s="19"/>
      <c r="GG22" s="19"/>
      <c r="GH22" s="19">
        <f t="shared" si="62"/>
        <v>113589.2839485</v>
      </c>
      <c r="GI22" s="19">
        <f t="shared" si="63"/>
        <v>113589.2839485</v>
      </c>
      <c r="GJ22" s="19">
        <v>8716</v>
      </c>
      <c r="GK22" s="19">
        <v>3402</v>
      </c>
      <c r="GL22" s="19"/>
      <c r="GM22" s="19"/>
      <c r="GN22" s="19">
        <f t="shared" si="64"/>
        <v>340.413984</v>
      </c>
      <c r="GO22" s="19">
        <f t="shared" si="65"/>
        <v>340.413984</v>
      </c>
      <c r="GP22" s="19">
        <v>26</v>
      </c>
      <c r="GQ22" s="19">
        <v>10</v>
      </c>
      <c r="GR22" s="19"/>
      <c r="GS22" s="19"/>
      <c r="GT22" s="19">
        <f t="shared" si="66"/>
        <v>1879.8903375</v>
      </c>
      <c r="GU22" s="19">
        <f t="shared" si="67"/>
        <v>1879.8903375</v>
      </c>
      <c r="GV22" s="19">
        <v>144</v>
      </c>
      <c r="GW22" s="19">
        <v>56</v>
      </c>
      <c r="GX22" s="19"/>
      <c r="GY22" s="26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</row>
    <row r="23" spans="1:229" ht="12.75">
      <c r="A23" s="3">
        <v>42461</v>
      </c>
      <c r="C23" s="20">
        <v>5420000</v>
      </c>
      <c r="D23" s="20">
        <v>1042935</v>
      </c>
      <c r="E23" s="20">
        <f t="shared" si="0"/>
        <v>6462935</v>
      </c>
      <c r="F23" s="20">
        <f t="shared" si="68"/>
        <v>80025</v>
      </c>
      <c r="G23" s="20">
        <f t="shared" si="69"/>
        <v>31238</v>
      </c>
      <c r="I23" s="20">
        <f t="shared" si="70"/>
        <v>961557.322</v>
      </c>
      <c r="J23" s="26">
        <f t="shared" si="1"/>
        <v>185026.1597085</v>
      </c>
      <c r="K23" s="20">
        <f t="shared" si="2"/>
        <v>1146583.4817085</v>
      </c>
      <c r="L23" s="20">
        <v>14197</v>
      </c>
      <c r="M23" s="20">
        <v>5543</v>
      </c>
      <c r="O23" s="19">
        <f t="shared" si="3"/>
        <v>4458442.678</v>
      </c>
      <c r="P23" s="26">
        <f t="shared" si="4"/>
        <v>857908.8402914999</v>
      </c>
      <c r="Q23" s="19">
        <f t="shared" si="5"/>
        <v>5316351.5182915</v>
      </c>
      <c r="R23" s="19">
        <f t="shared" si="71"/>
        <v>65828</v>
      </c>
      <c r="S23" s="19">
        <f t="shared" si="72"/>
        <v>25695</v>
      </c>
      <c r="U23" s="19">
        <f t="shared" si="73"/>
        <v>940.9119999999999</v>
      </c>
      <c r="V23" s="19">
        <f t="shared" si="6"/>
        <v>181.05351600000003</v>
      </c>
      <c r="W23" s="19">
        <f t="shared" si="7"/>
        <v>1121.965516</v>
      </c>
      <c r="X23" s="19">
        <v>18</v>
      </c>
      <c r="Y23" s="19">
        <v>7</v>
      </c>
      <c r="AA23" s="19">
        <f t="shared" si="74"/>
        <v>121855.15</v>
      </c>
      <c r="AB23" s="19">
        <f t="shared" si="8"/>
        <v>23447.7861375</v>
      </c>
      <c r="AC23" s="19">
        <f t="shared" si="9"/>
        <v>145302.9361375</v>
      </c>
      <c r="AD23" s="19">
        <v>1795</v>
      </c>
      <c r="AE23" s="19">
        <v>701</v>
      </c>
      <c r="AF23" s="19"/>
      <c r="AG23" s="19">
        <f t="shared" si="75"/>
        <v>753156.1540000001</v>
      </c>
      <c r="AH23" s="19">
        <f t="shared" si="10"/>
        <v>144924.89178449998</v>
      </c>
      <c r="AI23" s="19">
        <f t="shared" si="11"/>
        <v>898081.0457845001</v>
      </c>
      <c r="AJ23" s="19">
        <v>11120</v>
      </c>
      <c r="AK23" s="19">
        <v>4341</v>
      </c>
      <c r="AL23" s="19"/>
      <c r="AM23" s="19">
        <f t="shared" si="76"/>
        <v>7635.696</v>
      </c>
      <c r="AN23" s="19">
        <f t="shared" si="12"/>
        <v>1469.286828</v>
      </c>
      <c r="AO23" s="19">
        <f t="shared" si="13"/>
        <v>9104.982828</v>
      </c>
      <c r="AP23" s="19">
        <v>113</v>
      </c>
      <c r="AQ23" s="19">
        <v>44</v>
      </c>
      <c r="AR23" s="19"/>
      <c r="AS23" s="19">
        <f t="shared" si="77"/>
        <v>212749.634</v>
      </c>
      <c r="AT23" s="19">
        <f t="shared" si="14"/>
        <v>40938.0146745</v>
      </c>
      <c r="AU23" s="19">
        <f t="shared" si="15"/>
        <v>253687.6486745</v>
      </c>
      <c r="AV23" s="19">
        <v>3141</v>
      </c>
      <c r="AW23" s="19">
        <v>1226</v>
      </c>
      <c r="AX23" s="19"/>
      <c r="AY23" s="19">
        <f t="shared" si="78"/>
        <v>14983.589999999998</v>
      </c>
      <c r="AZ23" s="19">
        <f t="shared" si="16"/>
        <v>2883.1938074999994</v>
      </c>
      <c r="BA23" s="19">
        <f t="shared" si="17"/>
        <v>17866.783807499996</v>
      </c>
      <c r="BB23" s="19">
        <v>221</v>
      </c>
      <c r="BC23" s="19">
        <v>86</v>
      </c>
      <c r="BD23" s="19"/>
      <c r="BE23" s="19">
        <f t="shared" si="79"/>
        <v>346375.94</v>
      </c>
      <c r="BF23" s="19">
        <f t="shared" si="18"/>
        <v>66650.847045</v>
      </c>
      <c r="BG23" s="19">
        <f t="shared" si="19"/>
        <v>413026.787045</v>
      </c>
      <c r="BH23" s="19">
        <v>5114</v>
      </c>
      <c r="BI23" s="19">
        <v>1996</v>
      </c>
      <c r="BJ23" s="19"/>
      <c r="BK23" s="19">
        <f t="shared" si="80"/>
        <v>11903.404000000002</v>
      </c>
      <c r="BL23" s="19">
        <f t="shared" si="20"/>
        <v>2290.493847</v>
      </c>
      <c r="BM23" s="19">
        <f t="shared" si="21"/>
        <v>14193.897847000002</v>
      </c>
      <c r="BN23" s="19">
        <v>176</v>
      </c>
      <c r="BO23" s="19">
        <v>69</v>
      </c>
      <c r="BP23" s="19"/>
      <c r="BQ23" s="19">
        <f t="shared" si="81"/>
        <v>12834.018</v>
      </c>
      <c r="BR23" s="19">
        <f t="shared" si="22"/>
        <v>2469.5657865000003</v>
      </c>
      <c r="BS23" s="19">
        <f t="shared" si="23"/>
        <v>15303.5837865</v>
      </c>
      <c r="BT23" s="19">
        <v>190</v>
      </c>
      <c r="BU23" s="19">
        <v>74</v>
      </c>
      <c r="BV23" s="19"/>
      <c r="BW23" s="19">
        <f t="shared" si="82"/>
        <v>3390.2099999999996</v>
      </c>
      <c r="BX23" s="19">
        <f t="shared" si="24"/>
        <v>652.3558424999999</v>
      </c>
      <c r="BY23" s="19">
        <f t="shared" si="25"/>
        <v>4042.5658424999992</v>
      </c>
      <c r="BZ23" s="19">
        <v>50</v>
      </c>
      <c r="CA23" s="19">
        <v>20</v>
      </c>
      <c r="CB23" s="19"/>
      <c r="CC23" s="19">
        <f t="shared" si="83"/>
        <v>753290.0279999999</v>
      </c>
      <c r="CD23" s="19">
        <f t="shared" si="26"/>
        <v>144950.65227899997</v>
      </c>
      <c r="CE23" s="19">
        <f t="shared" si="27"/>
        <v>898240.680279</v>
      </c>
      <c r="CF23" s="19">
        <v>11122</v>
      </c>
      <c r="CG23" s="19">
        <v>4341</v>
      </c>
      <c r="CH23" s="19"/>
      <c r="CI23" s="19">
        <f t="shared" si="84"/>
        <v>10332.688</v>
      </c>
      <c r="CJ23" s="19">
        <f t="shared" si="28"/>
        <v>1988.2512840000002</v>
      </c>
      <c r="CK23" s="19">
        <f t="shared" si="29"/>
        <v>12320.939284</v>
      </c>
      <c r="CL23" s="19">
        <v>153</v>
      </c>
      <c r="CM23" s="19">
        <v>60</v>
      </c>
      <c r="CN23" s="19"/>
      <c r="CO23" s="19">
        <f t="shared" si="85"/>
        <v>12242.153999999999</v>
      </c>
      <c r="CP23" s="19">
        <f t="shared" si="30"/>
        <v>2355.6772845</v>
      </c>
      <c r="CQ23" s="19">
        <f t="shared" si="31"/>
        <v>14597.831284499998</v>
      </c>
      <c r="CR23" s="19">
        <v>181</v>
      </c>
      <c r="CS23" s="19">
        <v>71</v>
      </c>
      <c r="CT23" s="19"/>
      <c r="CU23" s="19">
        <f t="shared" si="86"/>
        <v>146042.984</v>
      </c>
      <c r="CV23" s="19">
        <f t="shared" si="32"/>
        <v>28102.092161999997</v>
      </c>
      <c r="CW23" s="19">
        <f t="shared" si="33"/>
        <v>174145.07616199998</v>
      </c>
      <c r="CX23" s="19">
        <v>2156</v>
      </c>
      <c r="CY23" s="19">
        <v>842</v>
      </c>
      <c r="CZ23" s="19"/>
      <c r="DA23" s="19">
        <f t="shared" si="87"/>
        <v>13234.014</v>
      </c>
      <c r="DB23" s="19">
        <f t="shared" si="34"/>
        <v>2546.5343895</v>
      </c>
      <c r="DC23" s="19">
        <f t="shared" si="35"/>
        <v>15780.5483895</v>
      </c>
      <c r="DD23" s="19">
        <v>195</v>
      </c>
      <c r="DE23" s="19">
        <v>76</v>
      </c>
      <c r="DF23" s="19"/>
      <c r="DG23" s="19">
        <f t="shared" si="88"/>
        <v>49879.176</v>
      </c>
      <c r="DH23" s="19">
        <f t="shared" si="36"/>
        <v>9597.922218</v>
      </c>
      <c r="DI23" s="19">
        <f t="shared" si="37"/>
        <v>59477.098218</v>
      </c>
      <c r="DJ23" s="19">
        <v>736</v>
      </c>
      <c r="DK23" s="19">
        <v>287</v>
      </c>
      <c r="DL23" s="19"/>
      <c r="DM23" s="19">
        <f t="shared" si="89"/>
        <v>116122.95800000001</v>
      </c>
      <c r="DN23" s="19">
        <f t="shared" si="38"/>
        <v>22344.7780815</v>
      </c>
      <c r="DO23" s="19">
        <f t="shared" si="39"/>
        <v>138467.7360815</v>
      </c>
      <c r="DP23" s="19">
        <v>1715</v>
      </c>
      <c r="DQ23" s="19">
        <v>669</v>
      </c>
      <c r="DR23" s="19"/>
      <c r="DS23" s="19">
        <f t="shared" si="90"/>
        <v>56414.611999999994</v>
      </c>
      <c r="DT23" s="19">
        <f t="shared" si="40"/>
        <v>10855.493240999998</v>
      </c>
      <c r="DU23" s="19">
        <f t="shared" si="41"/>
        <v>67270.105241</v>
      </c>
      <c r="DV23" s="19">
        <v>833</v>
      </c>
      <c r="DW23" s="19">
        <v>325</v>
      </c>
      <c r="DX23" s="19"/>
      <c r="DY23" s="19">
        <f t="shared" si="91"/>
        <v>9713.723999999998</v>
      </c>
      <c r="DZ23" s="19">
        <f t="shared" si="42"/>
        <v>1869.148107</v>
      </c>
      <c r="EA23" s="19">
        <f t="shared" si="43"/>
        <v>11582.872107</v>
      </c>
      <c r="EB23" s="19">
        <v>143</v>
      </c>
      <c r="EC23" s="19">
        <v>56</v>
      </c>
      <c r="ED23" s="19"/>
      <c r="EE23" s="19">
        <f t="shared" si="92"/>
        <v>12522.368</v>
      </c>
      <c r="EF23" s="19">
        <f t="shared" si="44"/>
        <v>2409.597024</v>
      </c>
      <c r="EG23" s="19">
        <f t="shared" si="45"/>
        <v>14931.965024000001</v>
      </c>
      <c r="EH23" s="19">
        <v>185</v>
      </c>
      <c r="EI23" s="19">
        <v>72</v>
      </c>
      <c r="EJ23" s="19"/>
      <c r="EK23" s="19">
        <f t="shared" si="93"/>
        <v>328127.342</v>
      </c>
      <c r="EL23" s="19">
        <f t="shared" si="46"/>
        <v>63139.3891935</v>
      </c>
      <c r="EM23" s="19">
        <f t="shared" si="47"/>
        <v>391266.7311935</v>
      </c>
      <c r="EN23" s="19">
        <v>4845</v>
      </c>
      <c r="EO23" s="19">
        <v>1891</v>
      </c>
      <c r="EP23" s="19"/>
      <c r="EQ23" s="19">
        <f t="shared" si="94"/>
        <v>82344.434</v>
      </c>
      <c r="ER23" s="19">
        <f t="shared" si="48"/>
        <v>15844.998574499998</v>
      </c>
      <c r="ES23" s="19">
        <f t="shared" si="49"/>
        <v>98189.4325745</v>
      </c>
      <c r="ET23" s="19">
        <v>1216</v>
      </c>
      <c r="EU23" s="19">
        <v>475</v>
      </c>
      <c r="EV23" s="19"/>
      <c r="EW23" s="19">
        <f t="shared" si="95"/>
        <v>120082.81</v>
      </c>
      <c r="EX23" s="19">
        <f t="shared" si="50"/>
        <v>23106.7463925</v>
      </c>
      <c r="EY23" s="19">
        <f t="shared" si="51"/>
        <v>143189.5563925</v>
      </c>
      <c r="EZ23" s="19">
        <v>1773</v>
      </c>
      <c r="FA23" s="19">
        <v>692</v>
      </c>
      <c r="FB23" s="19"/>
      <c r="FC23" s="19">
        <f t="shared" si="96"/>
        <v>36.856</v>
      </c>
      <c r="FD23" s="19">
        <f t="shared" si="52"/>
        <v>7.091958000000001</v>
      </c>
      <c r="FE23" s="19">
        <f t="shared" si="53"/>
        <v>43.947958</v>
      </c>
      <c r="FF23" s="19"/>
      <c r="FG23" s="19"/>
      <c r="FH23" s="19"/>
      <c r="FI23" s="19">
        <f t="shared" si="97"/>
        <v>79034.982</v>
      </c>
      <c r="FJ23" s="19">
        <f t="shared" si="54"/>
        <v>15208.1824635</v>
      </c>
      <c r="FK23" s="19">
        <f t="shared" si="55"/>
        <v>94243.1644635</v>
      </c>
      <c r="FL23" s="19">
        <v>1167</v>
      </c>
      <c r="FM23" s="19">
        <v>456</v>
      </c>
      <c r="FN23" s="19"/>
      <c r="FO23" s="19">
        <f t="shared" si="98"/>
        <v>98378.42</v>
      </c>
      <c r="FP23" s="19">
        <f t="shared" si="56"/>
        <v>18930.313185</v>
      </c>
      <c r="FQ23" s="19">
        <f t="shared" si="57"/>
        <v>117308.73318499999</v>
      </c>
      <c r="FR23" s="19">
        <v>1453</v>
      </c>
      <c r="FS23" s="19">
        <v>567</v>
      </c>
      <c r="FT23" s="19"/>
      <c r="FU23" s="19">
        <f t="shared" si="99"/>
        <v>115270.39199999999</v>
      </c>
      <c r="FV23" s="19">
        <f t="shared" si="58"/>
        <v>22180.724405999998</v>
      </c>
      <c r="FW23" s="19">
        <f t="shared" si="59"/>
        <v>137451.116406</v>
      </c>
      <c r="FX23" s="19">
        <v>1702</v>
      </c>
      <c r="FY23" s="19">
        <v>664</v>
      </c>
      <c r="FZ23" s="19"/>
      <c r="GA23" s="19">
        <f t="shared" si="100"/>
        <v>367700.388</v>
      </c>
      <c r="GB23" s="19">
        <f t="shared" si="60"/>
        <v>70754.170509</v>
      </c>
      <c r="GC23" s="19">
        <f t="shared" si="61"/>
        <v>438454.558509</v>
      </c>
      <c r="GD23" s="19">
        <v>5429</v>
      </c>
      <c r="GE23" s="19">
        <v>2119</v>
      </c>
      <c r="GF23" s="19"/>
      <c r="GG23" s="19">
        <f t="shared" si="101"/>
        <v>590309.002</v>
      </c>
      <c r="GH23" s="19">
        <f t="shared" si="62"/>
        <v>113589.2839485</v>
      </c>
      <c r="GI23" s="19">
        <f t="shared" si="63"/>
        <v>703898.2859485</v>
      </c>
      <c r="GJ23" s="19">
        <v>8716</v>
      </c>
      <c r="GK23" s="19">
        <v>3402</v>
      </c>
      <c r="GL23" s="19"/>
      <c r="GM23" s="19">
        <f t="shared" si="102"/>
        <v>1769.0880000000002</v>
      </c>
      <c r="GN23" s="19">
        <f t="shared" si="64"/>
        <v>340.413984</v>
      </c>
      <c r="GO23" s="19">
        <f t="shared" si="65"/>
        <v>2109.5019840000004</v>
      </c>
      <c r="GP23" s="19">
        <v>26</v>
      </c>
      <c r="GQ23" s="19">
        <v>10</v>
      </c>
      <c r="GR23" s="19"/>
      <c r="GS23" s="19">
        <f t="shared" si="103"/>
        <v>9769.55</v>
      </c>
      <c r="GT23" s="19">
        <f t="shared" si="66"/>
        <v>1879.8903375</v>
      </c>
      <c r="GU23" s="19">
        <f t="shared" si="67"/>
        <v>11649.4403375</v>
      </c>
      <c r="GV23" s="19">
        <v>144</v>
      </c>
      <c r="GW23" s="19">
        <v>56</v>
      </c>
      <c r="GX23" s="19"/>
      <c r="GY23" s="26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</row>
    <row r="24" spans="1:229" ht="12.75">
      <c r="A24" s="3">
        <v>42644</v>
      </c>
      <c r="C24" s="20"/>
      <c r="D24" s="20">
        <v>907435</v>
      </c>
      <c r="E24" s="20">
        <f t="shared" si="0"/>
        <v>907435</v>
      </c>
      <c r="F24" s="20">
        <f t="shared" si="68"/>
        <v>80025</v>
      </c>
      <c r="G24" s="20">
        <f t="shared" si="69"/>
        <v>31238</v>
      </c>
      <c r="I24" s="20"/>
      <c r="J24" s="26">
        <f t="shared" si="1"/>
        <v>160987.2266585</v>
      </c>
      <c r="K24" s="20">
        <f t="shared" si="2"/>
        <v>160987.2266585</v>
      </c>
      <c r="L24" s="20">
        <v>14197</v>
      </c>
      <c r="M24" s="20">
        <v>5543</v>
      </c>
      <c r="O24" s="19">
        <f t="shared" si="3"/>
        <v>0</v>
      </c>
      <c r="P24" s="26">
        <f t="shared" si="4"/>
        <v>746447.7733415001</v>
      </c>
      <c r="Q24" s="19">
        <f t="shared" si="5"/>
        <v>746447.7733415001</v>
      </c>
      <c r="R24" s="19">
        <f t="shared" si="71"/>
        <v>65828</v>
      </c>
      <c r="S24" s="19">
        <f t="shared" si="72"/>
        <v>25695</v>
      </c>
      <c r="U24" s="19"/>
      <c r="V24" s="19">
        <f t="shared" si="6"/>
        <v>157.530716</v>
      </c>
      <c r="W24" s="19">
        <f t="shared" si="7"/>
        <v>157.530716</v>
      </c>
      <c r="X24" s="19">
        <v>18</v>
      </c>
      <c r="Y24" s="19">
        <v>7</v>
      </c>
      <c r="AA24" s="19"/>
      <c r="AB24" s="19">
        <f t="shared" si="8"/>
        <v>20401.4073875</v>
      </c>
      <c r="AC24" s="19">
        <f t="shared" si="9"/>
        <v>20401.4073875</v>
      </c>
      <c r="AD24" s="19">
        <v>1795</v>
      </c>
      <c r="AE24" s="19">
        <v>701</v>
      </c>
      <c r="AF24" s="19"/>
      <c r="AG24" s="19"/>
      <c r="AH24" s="19">
        <f t="shared" si="10"/>
        <v>126095.9879345</v>
      </c>
      <c r="AI24" s="19">
        <f t="shared" si="11"/>
        <v>126095.9879345</v>
      </c>
      <c r="AJ24" s="19">
        <v>11120</v>
      </c>
      <c r="AK24" s="19">
        <v>4341</v>
      </c>
      <c r="AL24" s="19"/>
      <c r="AM24" s="19"/>
      <c r="AN24" s="19">
        <f t="shared" si="12"/>
        <v>1278.394428</v>
      </c>
      <c r="AO24" s="19">
        <f t="shared" si="13"/>
        <v>1278.394428</v>
      </c>
      <c r="AP24" s="19">
        <v>113</v>
      </c>
      <c r="AQ24" s="19">
        <v>44</v>
      </c>
      <c r="AR24" s="19"/>
      <c r="AS24" s="19"/>
      <c r="AT24" s="19">
        <f t="shared" si="14"/>
        <v>35619.2738245</v>
      </c>
      <c r="AU24" s="19">
        <f t="shared" si="15"/>
        <v>35619.2738245</v>
      </c>
      <c r="AV24" s="19">
        <v>3141</v>
      </c>
      <c r="AW24" s="19">
        <v>1226</v>
      </c>
      <c r="AX24" s="19"/>
      <c r="AY24" s="19"/>
      <c r="AZ24" s="19">
        <f t="shared" si="16"/>
        <v>2508.6040574999997</v>
      </c>
      <c r="BA24" s="19">
        <f t="shared" si="17"/>
        <v>2508.6040574999997</v>
      </c>
      <c r="BB24" s="19">
        <v>221</v>
      </c>
      <c r="BC24" s="19">
        <v>86</v>
      </c>
      <c r="BD24" s="19"/>
      <c r="BE24" s="19"/>
      <c r="BF24" s="19">
        <f t="shared" si="18"/>
        <v>57991.44854499999</v>
      </c>
      <c r="BG24" s="19">
        <f t="shared" si="19"/>
        <v>57991.44854499999</v>
      </c>
      <c r="BH24" s="19">
        <v>5114</v>
      </c>
      <c r="BI24" s="19">
        <v>1996</v>
      </c>
      <c r="BJ24" s="19"/>
      <c r="BK24" s="19"/>
      <c r="BL24" s="19">
        <f t="shared" si="20"/>
        <v>1992.9087470000002</v>
      </c>
      <c r="BM24" s="19">
        <f t="shared" si="21"/>
        <v>1992.9087470000002</v>
      </c>
      <c r="BN24" s="19">
        <v>176</v>
      </c>
      <c r="BO24" s="19">
        <v>69</v>
      </c>
      <c r="BP24" s="19"/>
      <c r="BQ24" s="19"/>
      <c r="BR24" s="19">
        <f t="shared" si="22"/>
        <v>2148.7153365</v>
      </c>
      <c r="BS24" s="19">
        <f t="shared" si="23"/>
        <v>2148.7153365</v>
      </c>
      <c r="BT24" s="19">
        <v>190</v>
      </c>
      <c r="BU24" s="19">
        <v>74</v>
      </c>
      <c r="BV24" s="19"/>
      <c r="BW24" s="19"/>
      <c r="BX24" s="19">
        <f t="shared" si="24"/>
        <v>567.6005925</v>
      </c>
      <c r="BY24" s="19">
        <f t="shared" si="25"/>
        <v>567.6005925</v>
      </c>
      <c r="BZ24" s="19">
        <v>50</v>
      </c>
      <c r="CA24" s="19">
        <v>20</v>
      </c>
      <c r="CB24" s="19"/>
      <c r="CC24" s="19"/>
      <c r="CD24" s="19">
        <f t="shared" si="26"/>
        <v>126118.401579</v>
      </c>
      <c r="CE24" s="19">
        <f t="shared" si="27"/>
        <v>126118.401579</v>
      </c>
      <c r="CF24" s="19">
        <v>11122</v>
      </c>
      <c r="CG24" s="19">
        <v>4341</v>
      </c>
      <c r="CH24" s="19"/>
      <c r="CI24" s="19"/>
      <c r="CJ24" s="19">
        <f t="shared" si="28"/>
        <v>1729.9340840000002</v>
      </c>
      <c r="CK24" s="19">
        <f t="shared" si="29"/>
        <v>1729.9340840000002</v>
      </c>
      <c r="CL24" s="19">
        <v>153</v>
      </c>
      <c r="CM24" s="19">
        <v>60</v>
      </c>
      <c r="CN24" s="19"/>
      <c r="CO24" s="19"/>
      <c r="CP24" s="19">
        <f t="shared" si="30"/>
        <v>2049.6234345</v>
      </c>
      <c r="CQ24" s="19">
        <f t="shared" si="31"/>
        <v>2049.6234345</v>
      </c>
      <c r="CR24" s="19">
        <v>181</v>
      </c>
      <c r="CS24" s="19">
        <v>71</v>
      </c>
      <c r="CT24" s="19"/>
      <c r="CU24" s="19"/>
      <c r="CV24" s="19">
        <f t="shared" si="32"/>
        <v>24451.017561999997</v>
      </c>
      <c r="CW24" s="19">
        <f t="shared" si="33"/>
        <v>24451.017561999997</v>
      </c>
      <c r="CX24" s="19">
        <v>2156</v>
      </c>
      <c r="CY24" s="19">
        <v>842</v>
      </c>
      <c r="CZ24" s="19"/>
      <c r="DA24" s="19"/>
      <c r="DB24" s="19">
        <f t="shared" si="34"/>
        <v>2215.6840395</v>
      </c>
      <c r="DC24" s="19">
        <f t="shared" si="35"/>
        <v>2215.6840395</v>
      </c>
      <c r="DD24" s="19">
        <v>195</v>
      </c>
      <c r="DE24" s="19">
        <v>76</v>
      </c>
      <c r="DF24" s="19"/>
      <c r="DG24" s="19"/>
      <c r="DH24" s="19">
        <f t="shared" si="36"/>
        <v>8350.942818</v>
      </c>
      <c r="DI24" s="19">
        <f t="shared" si="37"/>
        <v>8350.942818</v>
      </c>
      <c r="DJ24" s="19">
        <v>736</v>
      </c>
      <c r="DK24" s="19">
        <v>287</v>
      </c>
      <c r="DL24" s="19"/>
      <c r="DM24" s="19"/>
      <c r="DN24" s="19">
        <f t="shared" si="38"/>
        <v>19441.7041315</v>
      </c>
      <c r="DO24" s="19">
        <f t="shared" si="39"/>
        <v>19441.7041315</v>
      </c>
      <c r="DP24" s="19">
        <v>1715</v>
      </c>
      <c r="DQ24" s="19">
        <v>669</v>
      </c>
      <c r="DR24" s="19"/>
      <c r="DS24" s="19"/>
      <c r="DT24" s="19">
        <f t="shared" si="40"/>
        <v>9445.127940999999</v>
      </c>
      <c r="DU24" s="19">
        <f t="shared" si="41"/>
        <v>9445.127940999999</v>
      </c>
      <c r="DV24" s="19">
        <v>833</v>
      </c>
      <c r="DW24" s="19">
        <v>325</v>
      </c>
      <c r="DX24" s="19"/>
      <c r="DY24" s="19"/>
      <c r="DZ24" s="19">
        <f t="shared" si="42"/>
        <v>1626.305007</v>
      </c>
      <c r="EA24" s="19">
        <f t="shared" si="43"/>
        <v>1626.305007</v>
      </c>
      <c r="EB24" s="19">
        <v>143</v>
      </c>
      <c r="EC24" s="19">
        <v>56</v>
      </c>
      <c r="ED24" s="19"/>
      <c r="EE24" s="19"/>
      <c r="EF24" s="19">
        <f t="shared" si="44"/>
        <v>2096.537824</v>
      </c>
      <c r="EG24" s="19">
        <f t="shared" si="45"/>
        <v>2096.537824</v>
      </c>
      <c r="EH24" s="19">
        <v>185</v>
      </c>
      <c r="EI24" s="19">
        <v>72</v>
      </c>
      <c r="EJ24" s="19"/>
      <c r="EK24" s="19"/>
      <c r="EL24" s="19">
        <f t="shared" si="46"/>
        <v>54936.2056435</v>
      </c>
      <c r="EM24" s="19">
        <f t="shared" si="47"/>
        <v>54936.2056435</v>
      </c>
      <c r="EN24" s="19">
        <v>4845</v>
      </c>
      <c r="EO24" s="19">
        <v>1891</v>
      </c>
      <c r="EP24" s="19"/>
      <c r="EQ24" s="19"/>
      <c r="ER24" s="19">
        <f t="shared" si="48"/>
        <v>13786.387724499999</v>
      </c>
      <c r="ES24" s="19">
        <f t="shared" si="49"/>
        <v>13786.387724499999</v>
      </c>
      <c r="ET24" s="19">
        <v>1216</v>
      </c>
      <c r="EU24" s="19">
        <v>475</v>
      </c>
      <c r="EV24" s="19"/>
      <c r="EW24" s="19"/>
      <c r="EX24" s="19">
        <f t="shared" si="50"/>
        <v>20104.6761425</v>
      </c>
      <c r="EY24" s="19">
        <f t="shared" si="51"/>
        <v>20104.6761425</v>
      </c>
      <c r="EZ24" s="19">
        <v>1773</v>
      </c>
      <c r="FA24" s="19">
        <v>692</v>
      </c>
      <c r="FB24" s="19"/>
      <c r="FC24" s="19"/>
      <c r="FD24" s="19">
        <f t="shared" si="52"/>
        <v>6.170558000000001</v>
      </c>
      <c r="FE24" s="19">
        <f t="shared" si="53"/>
        <v>6.170558000000001</v>
      </c>
      <c r="FF24" s="19"/>
      <c r="FG24" s="19"/>
      <c r="FH24" s="19"/>
      <c r="FI24" s="19"/>
      <c r="FJ24" s="19">
        <f t="shared" si="54"/>
        <v>13232.3079135</v>
      </c>
      <c r="FK24" s="19">
        <f t="shared" si="55"/>
        <v>13232.3079135</v>
      </c>
      <c r="FL24" s="19">
        <v>1167</v>
      </c>
      <c r="FM24" s="19">
        <v>456</v>
      </c>
      <c r="FN24" s="19"/>
      <c r="FO24" s="19"/>
      <c r="FP24" s="19">
        <f t="shared" si="56"/>
        <v>16470.852685</v>
      </c>
      <c r="FQ24" s="19">
        <f t="shared" si="57"/>
        <v>16470.852685</v>
      </c>
      <c r="FR24" s="19">
        <v>1453</v>
      </c>
      <c r="FS24" s="19">
        <v>567</v>
      </c>
      <c r="FT24" s="19"/>
      <c r="FU24" s="19"/>
      <c r="FV24" s="19">
        <f t="shared" si="58"/>
        <v>19298.964605999998</v>
      </c>
      <c r="FW24" s="19">
        <f t="shared" si="59"/>
        <v>19298.964605999998</v>
      </c>
      <c r="FX24" s="19">
        <v>1702</v>
      </c>
      <c r="FY24" s="19">
        <v>664</v>
      </c>
      <c r="FZ24" s="19"/>
      <c r="GA24" s="19"/>
      <c r="GB24" s="19">
        <f t="shared" si="60"/>
        <v>61561.66080899999</v>
      </c>
      <c r="GC24" s="19">
        <f t="shared" si="61"/>
        <v>61561.66080899999</v>
      </c>
      <c r="GD24" s="19">
        <v>5429</v>
      </c>
      <c r="GE24" s="19">
        <v>2119</v>
      </c>
      <c r="GF24" s="19"/>
      <c r="GG24" s="19"/>
      <c r="GH24" s="19">
        <f t="shared" si="62"/>
        <v>98831.55889849999</v>
      </c>
      <c r="GI24" s="19">
        <f t="shared" si="63"/>
        <v>98831.55889849999</v>
      </c>
      <c r="GJ24" s="19">
        <v>8716</v>
      </c>
      <c r="GK24" s="19">
        <v>3402</v>
      </c>
      <c r="GL24" s="19"/>
      <c r="GM24" s="19"/>
      <c r="GN24" s="19">
        <f t="shared" si="64"/>
        <v>296.186784</v>
      </c>
      <c r="GO24" s="19">
        <f t="shared" si="65"/>
        <v>296.186784</v>
      </c>
      <c r="GP24" s="19">
        <v>26</v>
      </c>
      <c r="GQ24" s="19">
        <v>10</v>
      </c>
      <c r="GR24" s="19"/>
      <c r="GS24" s="19"/>
      <c r="GT24" s="19">
        <f t="shared" si="66"/>
        <v>1635.6515875</v>
      </c>
      <c r="GU24" s="19">
        <f t="shared" si="67"/>
        <v>1635.6515875</v>
      </c>
      <c r="GV24" s="19">
        <v>144</v>
      </c>
      <c r="GW24" s="19">
        <v>56</v>
      </c>
      <c r="GX24" s="19"/>
      <c r="GY24" s="26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</row>
    <row r="25" spans="1:229" ht="12.75">
      <c r="A25" s="3">
        <v>42826</v>
      </c>
      <c r="C25" s="20">
        <v>5690000</v>
      </c>
      <c r="D25" s="20">
        <v>907435</v>
      </c>
      <c r="E25" s="20">
        <f t="shared" si="0"/>
        <v>6597435</v>
      </c>
      <c r="F25" s="20">
        <f t="shared" si="68"/>
        <v>80025</v>
      </c>
      <c r="G25" s="20">
        <f t="shared" si="69"/>
        <v>31238</v>
      </c>
      <c r="I25" s="20">
        <f t="shared" si="70"/>
        <v>1009457.7789999999</v>
      </c>
      <c r="J25" s="26">
        <f t="shared" si="1"/>
        <v>160987.2266585</v>
      </c>
      <c r="K25" s="20">
        <f t="shared" si="2"/>
        <v>1170445.0056585</v>
      </c>
      <c r="L25" s="20">
        <v>14197</v>
      </c>
      <c r="M25" s="20">
        <v>5543</v>
      </c>
      <c r="O25" s="19">
        <f t="shared" si="3"/>
        <v>4680542.220999999</v>
      </c>
      <c r="P25" s="26">
        <f t="shared" si="4"/>
        <v>746447.7733415001</v>
      </c>
      <c r="Q25" s="19">
        <f t="shared" si="5"/>
        <v>5426989.994341499</v>
      </c>
      <c r="R25" s="19">
        <f t="shared" si="71"/>
        <v>65828</v>
      </c>
      <c r="S25" s="19">
        <f t="shared" si="72"/>
        <v>25695</v>
      </c>
      <c r="U25" s="19">
        <f t="shared" si="73"/>
        <v>987.7840000000001</v>
      </c>
      <c r="V25" s="19">
        <f t="shared" si="6"/>
        <v>157.530716</v>
      </c>
      <c r="W25" s="19">
        <f t="shared" si="7"/>
        <v>1145.314716</v>
      </c>
      <c r="X25" s="19">
        <v>18</v>
      </c>
      <c r="Y25" s="19">
        <v>7</v>
      </c>
      <c r="AA25" s="19">
        <f t="shared" si="74"/>
        <v>127925.425</v>
      </c>
      <c r="AB25" s="19">
        <f t="shared" si="8"/>
        <v>20401.4073875</v>
      </c>
      <c r="AC25" s="19">
        <f t="shared" si="9"/>
        <v>148326.8323875</v>
      </c>
      <c r="AD25" s="19">
        <v>1795</v>
      </c>
      <c r="AE25" s="19">
        <v>701</v>
      </c>
      <c r="AF25" s="19"/>
      <c r="AG25" s="19">
        <f t="shared" si="75"/>
        <v>790675.003</v>
      </c>
      <c r="AH25" s="19">
        <f t="shared" si="10"/>
        <v>126095.9879345</v>
      </c>
      <c r="AI25" s="19">
        <f t="shared" si="11"/>
        <v>916770.9909345</v>
      </c>
      <c r="AJ25" s="19">
        <v>11120</v>
      </c>
      <c r="AK25" s="19">
        <v>4341</v>
      </c>
      <c r="AL25" s="19"/>
      <c r="AM25" s="19">
        <f t="shared" si="76"/>
        <v>8016.072000000001</v>
      </c>
      <c r="AN25" s="19">
        <f t="shared" si="12"/>
        <v>1278.394428</v>
      </c>
      <c r="AO25" s="19">
        <f t="shared" si="13"/>
        <v>9294.466428000002</v>
      </c>
      <c r="AP25" s="19">
        <v>113</v>
      </c>
      <c r="AQ25" s="19">
        <v>44</v>
      </c>
      <c r="AR25" s="19"/>
      <c r="AS25" s="19">
        <f t="shared" si="77"/>
        <v>223347.863</v>
      </c>
      <c r="AT25" s="19">
        <f t="shared" si="14"/>
        <v>35619.2738245</v>
      </c>
      <c r="AU25" s="19">
        <f t="shared" si="15"/>
        <v>258967.13682450002</v>
      </c>
      <c r="AV25" s="19">
        <v>3141</v>
      </c>
      <c r="AW25" s="19">
        <v>1226</v>
      </c>
      <c r="AX25" s="19"/>
      <c r="AY25" s="19">
        <f t="shared" si="78"/>
        <v>15730.004999999997</v>
      </c>
      <c r="AZ25" s="19">
        <f t="shared" si="16"/>
        <v>2508.6040574999997</v>
      </c>
      <c r="BA25" s="19">
        <f t="shared" si="17"/>
        <v>18238.609057499998</v>
      </c>
      <c r="BB25" s="19">
        <v>221</v>
      </c>
      <c r="BC25" s="19">
        <v>86</v>
      </c>
      <c r="BD25" s="19"/>
      <c r="BE25" s="19">
        <f t="shared" si="79"/>
        <v>363630.83</v>
      </c>
      <c r="BF25" s="19">
        <f t="shared" si="18"/>
        <v>57991.44854499999</v>
      </c>
      <c r="BG25" s="19">
        <f t="shared" si="19"/>
        <v>421622.278545</v>
      </c>
      <c r="BH25" s="19">
        <v>5114</v>
      </c>
      <c r="BI25" s="19">
        <v>1996</v>
      </c>
      <c r="BJ25" s="19"/>
      <c r="BK25" s="19">
        <f t="shared" si="80"/>
        <v>12496.378</v>
      </c>
      <c r="BL25" s="19">
        <f t="shared" si="20"/>
        <v>1992.9087470000002</v>
      </c>
      <c r="BM25" s="19">
        <f t="shared" si="21"/>
        <v>14489.286747</v>
      </c>
      <c r="BN25" s="19">
        <v>176</v>
      </c>
      <c r="BO25" s="19">
        <v>69</v>
      </c>
      <c r="BP25" s="19"/>
      <c r="BQ25" s="19">
        <f t="shared" si="81"/>
        <v>13473.351</v>
      </c>
      <c r="BR25" s="19">
        <f t="shared" si="22"/>
        <v>2148.7153365</v>
      </c>
      <c r="BS25" s="19">
        <f t="shared" si="23"/>
        <v>15622.0663365</v>
      </c>
      <c r="BT25" s="19">
        <v>190</v>
      </c>
      <c r="BU25" s="19">
        <v>74</v>
      </c>
      <c r="BV25" s="19"/>
      <c r="BW25" s="19">
        <f t="shared" si="82"/>
        <v>3559.0949999999993</v>
      </c>
      <c r="BX25" s="19">
        <f t="shared" si="24"/>
        <v>567.6005925</v>
      </c>
      <c r="BY25" s="19">
        <f t="shared" si="25"/>
        <v>4126.695592499999</v>
      </c>
      <c r="BZ25" s="19">
        <v>50</v>
      </c>
      <c r="CA25" s="19">
        <v>20</v>
      </c>
      <c r="CB25" s="19"/>
      <c r="CC25" s="19">
        <f t="shared" si="83"/>
        <v>790815.546</v>
      </c>
      <c r="CD25" s="19">
        <f t="shared" si="26"/>
        <v>126118.401579</v>
      </c>
      <c r="CE25" s="19">
        <f t="shared" si="27"/>
        <v>916933.9475789999</v>
      </c>
      <c r="CF25" s="19">
        <v>11122</v>
      </c>
      <c r="CG25" s="19">
        <v>4341</v>
      </c>
      <c r="CH25" s="19"/>
      <c r="CI25" s="19">
        <f t="shared" si="84"/>
        <v>10847.416000000001</v>
      </c>
      <c r="CJ25" s="19">
        <f t="shared" si="28"/>
        <v>1729.9340840000002</v>
      </c>
      <c r="CK25" s="19">
        <f t="shared" si="29"/>
        <v>12577.350084000002</v>
      </c>
      <c r="CL25" s="19">
        <v>153</v>
      </c>
      <c r="CM25" s="19">
        <v>60</v>
      </c>
      <c r="CN25" s="19"/>
      <c r="CO25" s="19">
        <f t="shared" si="85"/>
        <v>12852.002999999999</v>
      </c>
      <c r="CP25" s="19">
        <f t="shared" si="30"/>
        <v>2049.6234345</v>
      </c>
      <c r="CQ25" s="19">
        <f t="shared" si="31"/>
        <v>14901.626434499998</v>
      </c>
      <c r="CR25" s="19">
        <v>181</v>
      </c>
      <c r="CS25" s="19">
        <v>71</v>
      </c>
      <c r="CT25" s="19"/>
      <c r="CU25" s="19">
        <f t="shared" si="86"/>
        <v>153318.188</v>
      </c>
      <c r="CV25" s="19">
        <f t="shared" si="32"/>
        <v>24451.017561999997</v>
      </c>
      <c r="CW25" s="19">
        <f t="shared" si="33"/>
        <v>177769.205562</v>
      </c>
      <c r="CX25" s="19">
        <v>2156</v>
      </c>
      <c r="CY25" s="19">
        <v>842</v>
      </c>
      <c r="CZ25" s="19"/>
      <c r="DA25" s="19">
        <f t="shared" si="87"/>
        <v>13893.273000000001</v>
      </c>
      <c r="DB25" s="19">
        <f t="shared" si="34"/>
        <v>2215.6840395</v>
      </c>
      <c r="DC25" s="19">
        <f t="shared" si="35"/>
        <v>16108.957039500001</v>
      </c>
      <c r="DD25" s="19">
        <v>195</v>
      </c>
      <c r="DE25" s="19">
        <v>76</v>
      </c>
      <c r="DF25" s="19"/>
      <c r="DG25" s="19">
        <f t="shared" si="88"/>
        <v>52363.932</v>
      </c>
      <c r="DH25" s="19">
        <f t="shared" si="36"/>
        <v>8350.942818</v>
      </c>
      <c r="DI25" s="19">
        <f t="shared" si="37"/>
        <v>60714.874818</v>
      </c>
      <c r="DJ25" s="19">
        <v>736</v>
      </c>
      <c r="DK25" s="19">
        <v>287</v>
      </c>
      <c r="DL25" s="19"/>
      <c r="DM25" s="19">
        <f t="shared" si="89"/>
        <v>121907.681</v>
      </c>
      <c r="DN25" s="19">
        <f t="shared" si="38"/>
        <v>19441.7041315</v>
      </c>
      <c r="DO25" s="19">
        <f t="shared" si="39"/>
        <v>141349.3851315</v>
      </c>
      <c r="DP25" s="19">
        <v>1715</v>
      </c>
      <c r="DQ25" s="19">
        <v>669</v>
      </c>
      <c r="DR25" s="19"/>
      <c r="DS25" s="19">
        <f t="shared" si="90"/>
        <v>59224.933999999994</v>
      </c>
      <c r="DT25" s="19">
        <f t="shared" si="40"/>
        <v>9445.127940999999</v>
      </c>
      <c r="DU25" s="19">
        <f t="shared" si="41"/>
        <v>68670.06194099999</v>
      </c>
      <c r="DV25" s="19">
        <v>833</v>
      </c>
      <c r="DW25" s="19">
        <v>325</v>
      </c>
      <c r="DX25" s="19"/>
      <c r="DY25" s="19">
        <f t="shared" si="91"/>
        <v>10197.617999999999</v>
      </c>
      <c r="DZ25" s="19">
        <f t="shared" si="42"/>
        <v>1626.305007</v>
      </c>
      <c r="EA25" s="19">
        <f t="shared" si="43"/>
        <v>11823.923006999998</v>
      </c>
      <c r="EB25" s="19">
        <v>143</v>
      </c>
      <c r="EC25" s="19">
        <v>56</v>
      </c>
      <c r="ED25" s="19"/>
      <c r="EE25" s="19">
        <f t="shared" si="92"/>
        <v>13146.176</v>
      </c>
      <c r="EF25" s="19">
        <f t="shared" si="44"/>
        <v>2096.537824</v>
      </c>
      <c r="EG25" s="19">
        <f t="shared" si="45"/>
        <v>15242.713823999999</v>
      </c>
      <c r="EH25" s="19">
        <v>185</v>
      </c>
      <c r="EI25" s="19">
        <v>72</v>
      </c>
      <c r="EJ25" s="19"/>
      <c r="EK25" s="19">
        <f t="shared" si="93"/>
        <v>344473.169</v>
      </c>
      <c r="EL25" s="19">
        <f t="shared" si="46"/>
        <v>54936.2056435</v>
      </c>
      <c r="EM25" s="19">
        <f t="shared" si="47"/>
        <v>399409.37464349996</v>
      </c>
      <c r="EN25" s="19">
        <v>4845</v>
      </c>
      <c r="EO25" s="19">
        <v>1891</v>
      </c>
      <c r="EP25" s="19"/>
      <c r="EQ25" s="19">
        <f t="shared" si="94"/>
        <v>86446.46299999999</v>
      </c>
      <c r="ER25" s="19">
        <f t="shared" si="48"/>
        <v>13786.387724499999</v>
      </c>
      <c r="ES25" s="19">
        <f t="shared" si="49"/>
        <v>100232.8507245</v>
      </c>
      <c r="ET25" s="19">
        <v>1216</v>
      </c>
      <c r="EU25" s="19">
        <v>475</v>
      </c>
      <c r="EV25" s="19"/>
      <c r="EW25" s="19">
        <f t="shared" si="95"/>
        <v>126064.795</v>
      </c>
      <c r="EX25" s="19">
        <f t="shared" si="50"/>
        <v>20104.6761425</v>
      </c>
      <c r="EY25" s="19">
        <f t="shared" si="51"/>
        <v>146169.4711425</v>
      </c>
      <c r="EZ25" s="19">
        <v>1773</v>
      </c>
      <c r="FA25" s="19">
        <v>692</v>
      </c>
      <c r="FB25" s="19"/>
      <c r="FC25" s="19">
        <f t="shared" si="96"/>
        <v>38.692</v>
      </c>
      <c r="FD25" s="19">
        <f t="shared" si="52"/>
        <v>6.170558000000001</v>
      </c>
      <c r="FE25" s="19">
        <f t="shared" si="53"/>
        <v>44.862558</v>
      </c>
      <c r="FF25" s="19"/>
      <c r="FG25" s="19"/>
      <c r="FH25" s="19"/>
      <c r="FI25" s="19">
        <f t="shared" si="97"/>
        <v>82972.149</v>
      </c>
      <c r="FJ25" s="19">
        <f t="shared" si="54"/>
        <v>13232.3079135</v>
      </c>
      <c r="FK25" s="19">
        <f t="shared" si="55"/>
        <v>96204.4569135</v>
      </c>
      <c r="FL25" s="19">
        <v>1167</v>
      </c>
      <c r="FM25" s="19">
        <v>456</v>
      </c>
      <c r="FN25" s="19"/>
      <c r="FO25" s="19">
        <f t="shared" si="98"/>
        <v>103279.19</v>
      </c>
      <c r="FP25" s="19">
        <f t="shared" si="56"/>
        <v>16470.852685</v>
      </c>
      <c r="FQ25" s="19">
        <f t="shared" si="57"/>
        <v>119750.04268500001</v>
      </c>
      <c r="FR25" s="19">
        <v>1453</v>
      </c>
      <c r="FS25" s="19">
        <v>567</v>
      </c>
      <c r="FT25" s="19"/>
      <c r="FU25" s="19">
        <f t="shared" si="99"/>
        <v>121012.644</v>
      </c>
      <c r="FV25" s="19">
        <f t="shared" si="58"/>
        <v>19298.964605999998</v>
      </c>
      <c r="FW25" s="19">
        <f t="shared" si="59"/>
        <v>140311.608606</v>
      </c>
      <c r="FX25" s="19">
        <v>1702</v>
      </c>
      <c r="FY25" s="19">
        <v>664</v>
      </c>
      <c r="FZ25" s="19"/>
      <c r="GA25" s="19">
        <f t="shared" si="100"/>
        <v>386017.566</v>
      </c>
      <c r="GB25" s="19">
        <f t="shared" si="60"/>
        <v>61561.66080899999</v>
      </c>
      <c r="GC25" s="19">
        <f t="shared" si="61"/>
        <v>447579.226809</v>
      </c>
      <c r="GD25" s="19">
        <v>5429</v>
      </c>
      <c r="GE25" s="19">
        <v>2119</v>
      </c>
      <c r="GF25" s="19"/>
      <c r="GG25" s="19">
        <f t="shared" si="101"/>
        <v>619715.5390000001</v>
      </c>
      <c r="GH25" s="19">
        <f t="shared" si="62"/>
        <v>98831.55889849999</v>
      </c>
      <c r="GI25" s="19">
        <f t="shared" si="63"/>
        <v>718547.0978985</v>
      </c>
      <c r="GJ25" s="19">
        <v>8716</v>
      </c>
      <c r="GK25" s="19">
        <v>3402</v>
      </c>
      <c r="GL25" s="19"/>
      <c r="GM25" s="19">
        <f t="shared" si="102"/>
        <v>1857.2160000000001</v>
      </c>
      <c r="GN25" s="19">
        <f t="shared" si="64"/>
        <v>296.186784</v>
      </c>
      <c r="GO25" s="19">
        <f t="shared" si="65"/>
        <v>2153.402784</v>
      </c>
      <c r="GP25" s="19">
        <v>26</v>
      </c>
      <c r="GQ25" s="19">
        <v>10</v>
      </c>
      <c r="GR25" s="19"/>
      <c r="GS25" s="19">
        <f t="shared" si="103"/>
        <v>10256.225</v>
      </c>
      <c r="GT25" s="19">
        <f t="shared" si="66"/>
        <v>1635.6515875</v>
      </c>
      <c r="GU25" s="19">
        <f t="shared" si="67"/>
        <v>11891.8765875</v>
      </c>
      <c r="GV25" s="19">
        <v>144</v>
      </c>
      <c r="GW25" s="19">
        <v>56</v>
      </c>
      <c r="GX25" s="19"/>
      <c r="GY25" s="26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</row>
    <row r="26" spans="1:229" ht="12.75">
      <c r="A26" s="3">
        <v>43009</v>
      </c>
      <c r="C26" s="20"/>
      <c r="D26" s="20">
        <v>765185</v>
      </c>
      <c r="E26" s="20">
        <f t="shared" si="0"/>
        <v>765185</v>
      </c>
      <c r="F26" s="20">
        <f t="shared" si="68"/>
        <v>80025</v>
      </c>
      <c r="G26" s="20">
        <f t="shared" si="69"/>
        <v>31238</v>
      </c>
      <c r="I26" s="20"/>
      <c r="J26" s="26">
        <f t="shared" si="1"/>
        <v>135750.78218349998</v>
      </c>
      <c r="K26" s="20">
        <f t="shared" si="2"/>
        <v>135750.78218349998</v>
      </c>
      <c r="L26" s="20">
        <v>14197</v>
      </c>
      <c r="M26" s="20">
        <v>5543</v>
      </c>
      <c r="O26" s="19">
        <f t="shared" si="3"/>
        <v>0</v>
      </c>
      <c r="P26" s="26">
        <f t="shared" si="4"/>
        <v>629434.2178164999</v>
      </c>
      <c r="Q26" s="19">
        <f t="shared" si="5"/>
        <v>629434.2178164999</v>
      </c>
      <c r="R26" s="19">
        <f t="shared" si="71"/>
        <v>65828</v>
      </c>
      <c r="S26" s="19">
        <f t="shared" si="72"/>
        <v>25695</v>
      </c>
      <c r="U26" s="19"/>
      <c r="V26" s="19">
        <f t="shared" si="6"/>
        <v>132.836116</v>
      </c>
      <c r="W26" s="19">
        <f t="shared" si="7"/>
        <v>132.836116</v>
      </c>
      <c r="X26" s="19">
        <v>18</v>
      </c>
      <c r="Y26" s="19">
        <v>7</v>
      </c>
      <c r="AA26" s="19"/>
      <c r="AB26" s="19">
        <f t="shared" si="8"/>
        <v>17203.2717625</v>
      </c>
      <c r="AC26" s="19">
        <f t="shared" si="9"/>
        <v>17203.2717625</v>
      </c>
      <c r="AD26" s="19">
        <v>1795</v>
      </c>
      <c r="AE26" s="19">
        <v>701</v>
      </c>
      <c r="AF26" s="19"/>
      <c r="AG26" s="19"/>
      <c r="AH26" s="19">
        <f t="shared" si="10"/>
        <v>106329.11285949999</v>
      </c>
      <c r="AI26" s="19">
        <f t="shared" si="11"/>
        <v>106329.11285949999</v>
      </c>
      <c r="AJ26" s="19">
        <v>11120</v>
      </c>
      <c r="AK26" s="19">
        <v>4341</v>
      </c>
      <c r="AL26" s="19"/>
      <c r="AM26" s="19"/>
      <c r="AN26" s="19">
        <f t="shared" si="12"/>
        <v>1077.992628</v>
      </c>
      <c r="AO26" s="19">
        <f t="shared" si="13"/>
        <v>1077.992628</v>
      </c>
      <c r="AP26" s="19">
        <v>113</v>
      </c>
      <c r="AQ26" s="19">
        <v>44</v>
      </c>
      <c r="AR26" s="19"/>
      <c r="AS26" s="19"/>
      <c r="AT26" s="19">
        <f t="shared" si="14"/>
        <v>30035.5772495</v>
      </c>
      <c r="AU26" s="19">
        <f t="shared" si="15"/>
        <v>30035.5772495</v>
      </c>
      <c r="AV26" s="19">
        <v>3141</v>
      </c>
      <c r="AW26" s="19">
        <v>1226</v>
      </c>
      <c r="AX26" s="19"/>
      <c r="AY26" s="19"/>
      <c r="AZ26" s="19">
        <f t="shared" si="16"/>
        <v>2115.3539325</v>
      </c>
      <c r="BA26" s="19">
        <f t="shared" si="17"/>
        <v>2115.3539325</v>
      </c>
      <c r="BB26" s="19">
        <v>221</v>
      </c>
      <c r="BC26" s="19">
        <v>86</v>
      </c>
      <c r="BD26" s="19"/>
      <c r="BE26" s="19"/>
      <c r="BF26" s="19">
        <f t="shared" si="18"/>
        <v>48900.677795</v>
      </c>
      <c r="BG26" s="19">
        <f t="shared" si="19"/>
        <v>48900.677795</v>
      </c>
      <c r="BH26" s="19">
        <v>5114</v>
      </c>
      <c r="BI26" s="19">
        <v>1996</v>
      </c>
      <c r="BJ26" s="19"/>
      <c r="BK26" s="19"/>
      <c r="BL26" s="19">
        <f t="shared" si="20"/>
        <v>1680.499297</v>
      </c>
      <c r="BM26" s="19">
        <f t="shared" si="21"/>
        <v>1680.499297</v>
      </c>
      <c r="BN26" s="19">
        <v>176</v>
      </c>
      <c r="BO26" s="19">
        <v>69</v>
      </c>
      <c r="BP26" s="19"/>
      <c r="BQ26" s="19"/>
      <c r="BR26" s="19">
        <f t="shared" si="22"/>
        <v>1811.8815614999999</v>
      </c>
      <c r="BS26" s="19">
        <f t="shared" si="23"/>
        <v>1811.8815614999999</v>
      </c>
      <c r="BT26" s="19">
        <v>190</v>
      </c>
      <c r="BU26" s="19">
        <v>74</v>
      </c>
      <c r="BV26" s="19"/>
      <c r="BW26" s="19"/>
      <c r="BX26" s="19">
        <f t="shared" si="24"/>
        <v>478.62321749999995</v>
      </c>
      <c r="BY26" s="19">
        <f t="shared" si="25"/>
        <v>478.62321749999995</v>
      </c>
      <c r="BZ26" s="19">
        <v>50</v>
      </c>
      <c r="CA26" s="19">
        <v>20</v>
      </c>
      <c r="CB26" s="19"/>
      <c r="CC26" s="19"/>
      <c r="CD26" s="19">
        <f t="shared" si="26"/>
        <v>106348.012929</v>
      </c>
      <c r="CE26" s="19">
        <f t="shared" si="27"/>
        <v>106348.012929</v>
      </c>
      <c r="CF26" s="19">
        <v>11122</v>
      </c>
      <c r="CG26" s="19">
        <v>4341</v>
      </c>
      <c r="CH26" s="19"/>
      <c r="CI26" s="19"/>
      <c r="CJ26" s="19">
        <f t="shared" si="28"/>
        <v>1458.7486840000001</v>
      </c>
      <c r="CK26" s="19">
        <f t="shared" si="29"/>
        <v>1458.7486840000001</v>
      </c>
      <c r="CL26" s="19">
        <v>153</v>
      </c>
      <c r="CM26" s="19">
        <v>60</v>
      </c>
      <c r="CN26" s="19"/>
      <c r="CO26" s="19"/>
      <c r="CP26" s="19">
        <f t="shared" si="30"/>
        <v>1728.3233594999997</v>
      </c>
      <c r="CQ26" s="19">
        <f t="shared" si="31"/>
        <v>1728.3233594999997</v>
      </c>
      <c r="CR26" s="19">
        <v>181</v>
      </c>
      <c r="CS26" s="19">
        <v>71</v>
      </c>
      <c r="CT26" s="19"/>
      <c r="CU26" s="19"/>
      <c r="CV26" s="19">
        <f t="shared" si="32"/>
        <v>20618.062862</v>
      </c>
      <c r="CW26" s="19">
        <f t="shared" si="33"/>
        <v>20618.062862</v>
      </c>
      <c r="CX26" s="19">
        <v>2156</v>
      </c>
      <c r="CY26" s="19">
        <v>842</v>
      </c>
      <c r="CZ26" s="19"/>
      <c r="DA26" s="19"/>
      <c r="DB26" s="19">
        <f t="shared" si="34"/>
        <v>1868.3522145000002</v>
      </c>
      <c r="DC26" s="19">
        <f t="shared" si="35"/>
        <v>1868.3522145000002</v>
      </c>
      <c r="DD26" s="19">
        <v>195</v>
      </c>
      <c r="DE26" s="19">
        <v>76</v>
      </c>
      <c r="DF26" s="19"/>
      <c r="DG26" s="19"/>
      <c r="DH26" s="19">
        <f t="shared" si="36"/>
        <v>7041.844518000001</v>
      </c>
      <c r="DI26" s="19">
        <f t="shared" si="37"/>
        <v>7041.844518000001</v>
      </c>
      <c r="DJ26" s="19">
        <v>736</v>
      </c>
      <c r="DK26" s="19">
        <v>287</v>
      </c>
      <c r="DL26" s="19"/>
      <c r="DM26" s="19"/>
      <c r="DN26" s="19">
        <f t="shared" si="38"/>
        <v>16394.0121065</v>
      </c>
      <c r="DO26" s="19">
        <f t="shared" si="39"/>
        <v>16394.0121065</v>
      </c>
      <c r="DP26" s="19">
        <v>1715</v>
      </c>
      <c r="DQ26" s="19">
        <v>669</v>
      </c>
      <c r="DR26" s="19"/>
      <c r="DS26" s="19"/>
      <c r="DT26" s="19">
        <f t="shared" si="40"/>
        <v>7964.504591</v>
      </c>
      <c r="DU26" s="19">
        <f t="shared" si="41"/>
        <v>7964.504591</v>
      </c>
      <c r="DV26" s="19">
        <v>833</v>
      </c>
      <c r="DW26" s="19">
        <v>325</v>
      </c>
      <c r="DX26" s="19"/>
      <c r="DY26" s="19"/>
      <c r="DZ26" s="19">
        <f t="shared" si="42"/>
        <v>1371.3645569999999</v>
      </c>
      <c r="EA26" s="19">
        <f t="shared" si="43"/>
        <v>1371.3645569999999</v>
      </c>
      <c r="EB26" s="19">
        <v>143</v>
      </c>
      <c r="EC26" s="19">
        <v>56</v>
      </c>
      <c r="ED26" s="19"/>
      <c r="EE26" s="19"/>
      <c r="EF26" s="19">
        <f t="shared" si="44"/>
        <v>1767.8834239999999</v>
      </c>
      <c r="EG26" s="19">
        <f t="shared" si="45"/>
        <v>1767.8834239999999</v>
      </c>
      <c r="EH26" s="19">
        <v>185</v>
      </c>
      <c r="EI26" s="19">
        <v>72</v>
      </c>
      <c r="EJ26" s="19"/>
      <c r="EK26" s="19"/>
      <c r="EL26" s="19">
        <f t="shared" si="46"/>
        <v>46324.3764185</v>
      </c>
      <c r="EM26" s="19">
        <f t="shared" si="47"/>
        <v>46324.3764185</v>
      </c>
      <c r="EN26" s="19">
        <v>4845</v>
      </c>
      <c r="EO26" s="19">
        <v>1891</v>
      </c>
      <c r="EP26" s="19"/>
      <c r="EQ26" s="19"/>
      <c r="ER26" s="19">
        <f t="shared" si="48"/>
        <v>11625.226149499998</v>
      </c>
      <c r="ES26" s="19">
        <f t="shared" si="49"/>
        <v>11625.226149499998</v>
      </c>
      <c r="ET26" s="19">
        <v>1216</v>
      </c>
      <c r="EU26" s="19">
        <v>475</v>
      </c>
      <c r="EV26" s="19"/>
      <c r="EW26" s="19"/>
      <c r="EX26" s="19">
        <f t="shared" si="50"/>
        <v>16953.056267499996</v>
      </c>
      <c r="EY26" s="19">
        <f t="shared" si="51"/>
        <v>16953.056267499996</v>
      </c>
      <c r="EZ26" s="19">
        <v>1773</v>
      </c>
      <c r="FA26" s="19">
        <v>692</v>
      </c>
      <c r="FB26" s="19"/>
      <c r="FC26" s="19"/>
      <c r="FD26" s="19">
        <f t="shared" si="52"/>
        <v>5.203258000000001</v>
      </c>
      <c r="FE26" s="19">
        <f t="shared" si="53"/>
        <v>5.203258000000001</v>
      </c>
      <c r="FF26" s="19"/>
      <c r="FG26" s="19"/>
      <c r="FH26" s="19"/>
      <c r="FI26" s="19"/>
      <c r="FJ26" s="19">
        <f t="shared" si="54"/>
        <v>11158.004188500001</v>
      </c>
      <c r="FK26" s="19">
        <f t="shared" si="55"/>
        <v>11158.004188500001</v>
      </c>
      <c r="FL26" s="19">
        <v>1167</v>
      </c>
      <c r="FM26" s="19">
        <v>456</v>
      </c>
      <c r="FN26" s="19"/>
      <c r="FO26" s="19"/>
      <c r="FP26" s="19">
        <f t="shared" si="56"/>
        <v>13888.872935</v>
      </c>
      <c r="FQ26" s="19">
        <f t="shared" si="57"/>
        <v>13888.872935</v>
      </c>
      <c r="FR26" s="19">
        <v>1453</v>
      </c>
      <c r="FS26" s="19">
        <v>567</v>
      </c>
      <c r="FT26" s="19"/>
      <c r="FU26" s="19"/>
      <c r="FV26" s="19">
        <f t="shared" si="58"/>
        <v>16273.648506</v>
      </c>
      <c r="FW26" s="19">
        <f t="shared" si="59"/>
        <v>16273.648506</v>
      </c>
      <c r="FX26" s="19">
        <v>1702</v>
      </c>
      <c r="FY26" s="19">
        <v>664</v>
      </c>
      <c r="FZ26" s="19"/>
      <c r="GA26" s="19"/>
      <c r="GB26" s="19">
        <f t="shared" si="60"/>
        <v>51911.221658999995</v>
      </c>
      <c r="GC26" s="19">
        <f t="shared" si="61"/>
        <v>51911.221658999995</v>
      </c>
      <c r="GD26" s="19">
        <v>5429</v>
      </c>
      <c r="GE26" s="19">
        <v>2119</v>
      </c>
      <c r="GF26" s="19"/>
      <c r="GG26" s="19"/>
      <c r="GH26" s="19">
        <f t="shared" si="62"/>
        <v>83338.6704235</v>
      </c>
      <c r="GI26" s="19">
        <f t="shared" si="63"/>
        <v>83338.6704235</v>
      </c>
      <c r="GJ26" s="19">
        <v>8716</v>
      </c>
      <c r="GK26" s="19">
        <v>3402</v>
      </c>
      <c r="GL26" s="19"/>
      <c r="GM26" s="19"/>
      <c r="GN26" s="19">
        <f t="shared" si="64"/>
        <v>249.75638400000003</v>
      </c>
      <c r="GO26" s="19">
        <f t="shared" si="65"/>
        <v>249.75638400000003</v>
      </c>
      <c r="GP26" s="19">
        <v>26</v>
      </c>
      <c r="GQ26" s="19">
        <v>10</v>
      </c>
      <c r="GR26" s="19"/>
      <c r="GS26" s="19"/>
      <c r="GT26" s="19">
        <f t="shared" si="66"/>
        <v>1379.2459625000001</v>
      </c>
      <c r="GU26" s="19">
        <f t="shared" si="67"/>
        <v>1379.2459625000001</v>
      </c>
      <c r="GV26" s="19">
        <v>144</v>
      </c>
      <c r="GW26" s="19">
        <v>56</v>
      </c>
      <c r="GX26" s="19"/>
      <c r="GY26" s="26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</row>
    <row r="27" spans="1:229" s="37" customFormat="1" ht="12.75">
      <c r="A27" s="36">
        <v>43191</v>
      </c>
      <c r="B27" s="35"/>
      <c r="C27" s="26">
        <v>5975000</v>
      </c>
      <c r="D27" s="26">
        <v>765185</v>
      </c>
      <c r="E27" s="20">
        <f t="shared" si="0"/>
        <v>6740185</v>
      </c>
      <c r="F27" s="20">
        <f t="shared" si="68"/>
        <v>80025</v>
      </c>
      <c r="G27" s="20">
        <f t="shared" si="69"/>
        <v>31238</v>
      </c>
      <c r="H27" s="35"/>
      <c r="I27" s="20">
        <f t="shared" si="70"/>
        <v>1060019.3725</v>
      </c>
      <c r="J27" s="26">
        <f t="shared" si="1"/>
        <v>135750.78218349998</v>
      </c>
      <c r="K27" s="20">
        <f t="shared" si="2"/>
        <v>1195770.1546835</v>
      </c>
      <c r="L27" s="20">
        <v>14197</v>
      </c>
      <c r="M27" s="20">
        <v>5543</v>
      </c>
      <c r="O27" s="19">
        <f t="shared" si="3"/>
        <v>4914980.6274999995</v>
      </c>
      <c r="P27" s="26">
        <f t="shared" si="4"/>
        <v>629434.2178164999</v>
      </c>
      <c r="Q27" s="19">
        <f t="shared" si="5"/>
        <v>5544414.8453164995</v>
      </c>
      <c r="R27" s="19">
        <f t="shared" si="71"/>
        <v>65828</v>
      </c>
      <c r="S27" s="19">
        <f t="shared" si="72"/>
        <v>25695</v>
      </c>
      <c r="U27" s="19">
        <f t="shared" si="73"/>
        <v>1037.26</v>
      </c>
      <c r="V27" s="19">
        <f t="shared" si="6"/>
        <v>132.836116</v>
      </c>
      <c r="W27" s="19">
        <f t="shared" si="7"/>
        <v>1170.096116</v>
      </c>
      <c r="X27" s="19">
        <v>18</v>
      </c>
      <c r="Y27" s="19">
        <v>7</v>
      </c>
      <c r="AA27" s="19">
        <f t="shared" si="74"/>
        <v>134332.9375</v>
      </c>
      <c r="AB27" s="19">
        <f t="shared" si="8"/>
        <v>17203.2717625</v>
      </c>
      <c r="AC27" s="19">
        <f t="shared" si="9"/>
        <v>151536.2092625</v>
      </c>
      <c r="AD27" s="19">
        <v>1795</v>
      </c>
      <c r="AE27" s="19">
        <v>701</v>
      </c>
      <c r="AF27" s="35"/>
      <c r="AG27" s="19">
        <f t="shared" si="75"/>
        <v>830278.2325</v>
      </c>
      <c r="AH27" s="19">
        <f t="shared" si="10"/>
        <v>106329.11285949999</v>
      </c>
      <c r="AI27" s="19">
        <f t="shared" si="11"/>
        <v>936607.3453595</v>
      </c>
      <c r="AJ27" s="19">
        <v>11120</v>
      </c>
      <c r="AK27" s="19">
        <v>4341</v>
      </c>
      <c r="AL27" s="35"/>
      <c r="AM27" s="19">
        <f t="shared" si="76"/>
        <v>8417.58</v>
      </c>
      <c r="AN27" s="19">
        <f t="shared" si="12"/>
        <v>1077.992628</v>
      </c>
      <c r="AO27" s="19">
        <f t="shared" si="13"/>
        <v>9495.572628</v>
      </c>
      <c r="AP27" s="19">
        <v>113</v>
      </c>
      <c r="AQ27" s="19">
        <v>44</v>
      </c>
      <c r="AR27" s="35"/>
      <c r="AS27" s="19">
        <f t="shared" si="77"/>
        <v>234534.8825</v>
      </c>
      <c r="AT27" s="19">
        <f t="shared" si="14"/>
        <v>30035.5772495</v>
      </c>
      <c r="AU27" s="19">
        <f t="shared" si="15"/>
        <v>264570.45974950003</v>
      </c>
      <c r="AV27" s="19">
        <v>3141</v>
      </c>
      <c r="AW27" s="19">
        <v>1226</v>
      </c>
      <c r="AX27" s="35"/>
      <c r="AY27" s="19">
        <f t="shared" si="78"/>
        <v>16517.887499999997</v>
      </c>
      <c r="AZ27" s="19">
        <f t="shared" si="16"/>
        <v>2115.3539325</v>
      </c>
      <c r="BA27" s="19">
        <f t="shared" si="17"/>
        <v>18633.2414325</v>
      </c>
      <c r="BB27" s="19">
        <v>221</v>
      </c>
      <c r="BC27" s="19">
        <v>86</v>
      </c>
      <c r="BD27" s="35"/>
      <c r="BE27" s="19">
        <f t="shared" si="79"/>
        <v>381844.325</v>
      </c>
      <c r="BF27" s="19">
        <f t="shared" si="18"/>
        <v>48900.677795</v>
      </c>
      <c r="BG27" s="19">
        <f t="shared" si="19"/>
        <v>430745.00279500004</v>
      </c>
      <c r="BH27" s="19">
        <v>5114</v>
      </c>
      <c r="BI27" s="19">
        <v>1996</v>
      </c>
      <c r="BJ27" s="35"/>
      <c r="BK27" s="19">
        <f t="shared" si="80"/>
        <v>13122.295</v>
      </c>
      <c r="BL27" s="19">
        <f t="shared" si="20"/>
        <v>1680.499297</v>
      </c>
      <c r="BM27" s="19">
        <f t="shared" si="21"/>
        <v>14802.794297</v>
      </c>
      <c r="BN27" s="19">
        <v>176</v>
      </c>
      <c r="BO27" s="19">
        <v>69</v>
      </c>
      <c r="BP27" s="35"/>
      <c r="BQ27" s="19">
        <f t="shared" si="81"/>
        <v>14148.2025</v>
      </c>
      <c r="BR27" s="19">
        <f t="shared" si="22"/>
        <v>1811.8815614999999</v>
      </c>
      <c r="BS27" s="19">
        <f t="shared" si="23"/>
        <v>15960.0840615</v>
      </c>
      <c r="BT27" s="19">
        <v>190</v>
      </c>
      <c r="BU27" s="19">
        <v>74</v>
      </c>
      <c r="BV27" s="35"/>
      <c r="BW27" s="19">
        <f t="shared" si="82"/>
        <v>3737.3624999999993</v>
      </c>
      <c r="BX27" s="19">
        <f t="shared" si="24"/>
        <v>478.62321749999995</v>
      </c>
      <c r="BY27" s="19">
        <f t="shared" si="25"/>
        <v>4215.985717499999</v>
      </c>
      <c r="BZ27" s="19">
        <v>50</v>
      </c>
      <c r="CA27" s="19">
        <v>20</v>
      </c>
      <c r="CB27" s="35"/>
      <c r="CC27" s="19">
        <f t="shared" si="83"/>
        <v>830425.815</v>
      </c>
      <c r="CD27" s="19">
        <f t="shared" si="26"/>
        <v>106348.012929</v>
      </c>
      <c r="CE27" s="19">
        <f t="shared" si="27"/>
        <v>936773.8279289999</v>
      </c>
      <c r="CF27" s="19">
        <v>11122</v>
      </c>
      <c r="CG27" s="19">
        <v>4341</v>
      </c>
      <c r="CH27" s="35"/>
      <c r="CI27" s="19">
        <f t="shared" si="84"/>
        <v>11390.74</v>
      </c>
      <c r="CJ27" s="19">
        <f t="shared" si="28"/>
        <v>1458.7486840000001</v>
      </c>
      <c r="CK27" s="19">
        <f t="shared" si="29"/>
        <v>12849.488684</v>
      </c>
      <c r="CL27" s="19">
        <v>153</v>
      </c>
      <c r="CM27" s="19">
        <v>60</v>
      </c>
      <c r="CN27" s="35"/>
      <c r="CO27" s="19">
        <f t="shared" si="85"/>
        <v>13495.7325</v>
      </c>
      <c r="CP27" s="19">
        <f t="shared" si="30"/>
        <v>1728.3233594999997</v>
      </c>
      <c r="CQ27" s="19">
        <f t="shared" si="31"/>
        <v>15224.0558595</v>
      </c>
      <c r="CR27" s="19">
        <v>181</v>
      </c>
      <c r="CS27" s="19">
        <v>71</v>
      </c>
      <c r="CT27" s="35"/>
      <c r="CU27" s="19">
        <f t="shared" si="86"/>
        <v>160997.56999999998</v>
      </c>
      <c r="CV27" s="19">
        <f t="shared" si="32"/>
        <v>20618.062862</v>
      </c>
      <c r="CW27" s="19">
        <f t="shared" si="33"/>
        <v>181615.63286199997</v>
      </c>
      <c r="CX27" s="19">
        <v>2156</v>
      </c>
      <c r="CY27" s="19">
        <v>842</v>
      </c>
      <c r="CZ27" s="35"/>
      <c r="DA27" s="19">
        <f t="shared" si="87"/>
        <v>14589.1575</v>
      </c>
      <c r="DB27" s="19">
        <f t="shared" si="34"/>
        <v>1868.3522145000002</v>
      </c>
      <c r="DC27" s="19">
        <f t="shared" si="35"/>
        <v>16457.5097145</v>
      </c>
      <c r="DD27" s="19">
        <v>195</v>
      </c>
      <c r="DE27" s="19">
        <v>76</v>
      </c>
      <c r="DF27" s="35"/>
      <c r="DG27" s="19">
        <f t="shared" si="88"/>
        <v>54986.73</v>
      </c>
      <c r="DH27" s="19">
        <f t="shared" si="36"/>
        <v>7041.844518000001</v>
      </c>
      <c r="DI27" s="19">
        <f t="shared" si="37"/>
        <v>62028.574518</v>
      </c>
      <c r="DJ27" s="19">
        <v>736</v>
      </c>
      <c r="DK27" s="19">
        <v>287</v>
      </c>
      <c r="DL27" s="35"/>
      <c r="DM27" s="19">
        <f t="shared" si="89"/>
        <v>128013.7775</v>
      </c>
      <c r="DN27" s="19">
        <f t="shared" si="38"/>
        <v>16394.0121065</v>
      </c>
      <c r="DO27" s="19">
        <f t="shared" si="39"/>
        <v>144407.7896065</v>
      </c>
      <c r="DP27" s="19">
        <v>1715</v>
      </c>
      <c r="DQ27" s="19">
        <v>669</v>
      </c>
      <c r="DR27" s="35"/>
      <c r="DS27" s="19">
        <f t="shared" si="90"/>
        <v>62191.38499999999</v>
      </c>
      <c r="DT27" s="19">
        <f t="shared" si="40"/>
        <v>7964.504591</v>
      </c>
      <c r="DU27" s="19">
        <f t="shared" si="41"/>
        <v>70155.88959099998</v>
      </c>
      <c r="DV27" s="19">
        <v>833</v>
      </c>
      <c r="DW27" s="19">
        <v>325</v>
      </c>
      <c r="DX27" s="35"/>
      <c r="DY27" s="19">
        <f t="shared" si="91"/>
        <v>10708.395</v>
      </c>
      <c r="DZ27" s="19">
        <f t="shared" si="42"/>
        <v>1371.3645569999999</v>
      </c>
      <c r="EA27" s="19">
        <f t="shared" si="43"/>
        <v>12079.759557000001</v>
      </c>
      <c r="EB27" s="19">
        <v>143</v>
      </c>
      <c r="EC27" s="19">
        <v>56</v>
      </c>
      <c r="ED27" s="35"/>
      <c r="EE27" s="19">
        <f t="shared" si="92"/>
        <v>13804.64</v>
      </c>
      <c r="EF27" s="19">
        <f t="shared" si="44"/>
        <v>1767.8834239999999</v>
      </c>
      <c r="EG27" s="19">
        <f t="shared" si="45"/>
        <v>15572.523423999999</v>
      </c>
      <c r="EH27" s="19">
        <v>185</v>
      </c>
      <c r="EI27" s="19">
        <v>72</v>
      </c>
      <c r="EJ27" s="35"/>
      <c r="EK27" s="19">
        <f t="shared" si="93"/>
        <v>361727.0975</v>
      </c>
      <c r="EL27" s="19">
        <f t="shared" si="46"/>
        <v>46324.3764185</v>
      </c>
      <c r="EM27" s="19">
        <f t="shared" si="47"/>
        <v>408051.4739185</v>
      </c>
      <c r="EN27" s="19">
        <v>4845</v>
      </c>
      <c r="EO27" s="19">
        <v>1891</v>
      </c>
      <c r="EP27" s="35"/>
      <c r="EQ27" s="19">
        <f t="shared" si="94"/>
        <v>90776.3825</v>
      </c>
      <c r="ER27" s="19">
        <f t="shared" si="48"/>
        <v>11625.226149499998</v>
      </c>
      <c r="ES27" s="19">
        <f t="shared" si="49"/>
        <v>102401.6086495</v>
      </c>
      <c r="ET27" s="19">
        <v>1216</v>
      </c>
      <c r="EU27" s="19">
        <v>475</v>
      </c>
      <c r="EV27" s="35"/>
      <c r="EW27" s="19">
        <f t="shared" si="95"/>
        <v>132379.1125</v>
      </c>
      <c r="EX27" s="19">
        <f t="shared" si="50"/>
        <v>16953.056267499996</v>
      </c>
      <c r="EY27" s="19">
        <f t="shared" si="51"/>
        <v>149332.16876749997</v>
      </c>
      <c r="EZ27" s="19">
        <v>1773</v>
      </c>
      <c r="FA27" s="19">
        <v>692</v>
      </c>
      <c r="FB27" s="35"/>
      <c r="FC27" s="19">
        <f t="shared" si="96"/>
        <v>40.63</v>
      </c>
      <c r="FD27" s="19">
        <f t="shared" si="52"/>
        <v>5.203258000000001</v>
      </c>
      <c r="FE27" s="19">
        <f t="shared" si="53"/>
        <v>45.833258</v>
      </c>
      <c r="FF27" s="19"/>
      <c r="FG27" s="19"/>
      <c r="FH27" s="35"/>
      <c r="FI27" s="19">
        <f t="shared" si="97"/>
        <v>87128.0475</v>
      </c>
      <c r="FJ27" s="19">
        <f t="shared" si="54"/>
        <v>11158.004188500001</v>
      </c>
      <c r="FK27" s="19">
        <f t="shared" si="55"/>
        <v>98286.0516885</v>
      </c>
      <c r="FL27" s="19">
        <v>1167</v>
      </c>
      <c r="FM27" s="19">
        <v>456</v>
      </c>
      <c r="FN27" s="35"/>
      <c r="FO27" s="19">
        <f t="shared" si="98"/>
        <v>108452.225</v>
      </c>
      <c r="FP27" s="19">
        <f t="shared" si="56"/>
        <v>13888.872935</v>
      </c>
      <c r="FQ27" s="19">
        <f t="shared" si="57"/>
        <v>122341.097935</v>
      </c>
      <c r="FR27" s="19">
        <v>1453</v>
      </c>
      <c r="FS27" s="19">
        <v>567</v>
      </c>
      <c r="FT27" s="35"/>
      <c r="FU27" s="19">
        <f t="shared" si="99"/>
        <v>127073.91</v>
      </c>
      <c r="FV27" s="19">
        <f t="shared" si="58"/>
        <v>16273.648506</v>
      </c>
      <c r="FW27" s="19">
        <f t="shared" si="59"/>
        <v>143347.558506</v>
      </c>
      <c r="FX27" s="19">
        <v>1702</v>
      </c>
      <c r="FY27" s="19">
        <v>664</v>
      </c>
      <c r="FZ27" s="35"/>
      <c r="GA27" s="19">
        <f t="shared" si="100"/>
        <v>405352.365</v>
      </c>
      <c r="GB27" s="19">
        <f t="shared" si="60"/>
        <v>51911.221658999995</v>
      </c>
      <c r="GC27" s="19">
        <f t="shared" si="61"/>
        <v>457263.58665899996</v>
      </c>
      <c r="GD27" s="19">
        <v>5429</v>
      </c>
      <c r="GE27" s="19">
        <v>2119</v>
      </c>
      <c r="GF27" s="35"/>
      <c r="GG27" s="19">
        <f t="shared" si="101"/>
        <v>650755.7725000001</v>
      </c>
      <c r="GH27" s="19">
        <f t="shared" si="62"/>
        <v>83338.6704235</v>
      </c>
      <c r="GI27" s="19">
        <f t="shared" si="63"/>
        <v>734094.4429235001</v>
      </c>
      <c r="GJ27" s="19">
        <v>8716</v>
      </c>
      <c r="GK27" s="19">
        <v>3402</v>
      </c>
      <c r="GL27" s="35"/>
      <c r="GM27" s="19">
        <f t="shared" si="102"/>
        <v>1950.24</v>
      </c>
      <c r="GN27" s="19">
        <f t="shared" si="64"/>
        <v>249.75638400000003</v>
      </c>
      <c r="GO27" s="19">
        <f t="shared" si="65"/>
        <v>2199.996384</v>
      </c>
      <c r="GP27" s="19">
        <v>26</v>
      </c>
      <c r="GQ27" s="19">
        <v>10</v>
      </c>
      <c r="GR27" s="35"/>
      <c r="GS27" s="19">
        <f t="shared" si="103"/>
        <v>10769.9375</v>
      </c>
      <c r="GT27" s="19">
        <f t="shared" si="66"/>
        <v>1379.2459625000001</v>
      </c>
      <c r="GU27" s="19">
        <f t="shared" si="67"/>
        <v>12149.183462500001</v>
      </c>
      <c r="GV27" s="19">
        <v>144</v>
      </c>
      <c r="GW27" s="19">
        <v>56</v>
      </c>
      <c r="GX27" s="35"/>
      <c r="GY27" s="26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</row>
    <row r="28" spans="1:229" s="37" customFormat="1" ht="12.75">
      <c r="A28" s="36">
        <v>43374</v>
      </c>
      <c r="B28" s="35"/>
      <c r="C28" s="26"/>
      <c r="D28" s="26">
        <v>615810</v>
      </c>
      <c r="E28" s="20">
        <f t="shared" si="0"/>
        <v>615810</v>
      </c>
      <c r="F28" s="20">
        <f t="shared" si="68"/>
        <v>80025</v>
      </c>
      <c r="G28" s="20">
        <f t="shared" si="69"/>
        <v>31238</v>
      </c>
      <c r="H28" s="35"/>
      <c r="I28" s="20"/>
      <c r="J28" s="26">
        <f t="shared" si="1"/>
        <v>109250.297871</v>
      </c>
      <c r="K28" s="20">
        <f t="shared" si="2"/>
        <v>109250.297871</v>
      </c>
      <c r="L28" s="20">
        <v>14197</v>
      </c>
      <c r="M28" s="20">
        <v>5543</v>
      </c>
      <c r="O28" s="19">
        <f t="shared" si="3"/>
        <v>0</v>
      </c>
      <c r="P28" s="26">
        <f t="shared" si="4"/>
        <v>506559.702129</v>
      </c>
      <c r="Q28" s="19">
        <f t="shared" si="5"/>
        <v>506559.702129</v>
      </c>
      <c r="R28" s="19">
        <f t="shared" si="71"/>
        <v>65828</v>
      </c>
      <c r="S28" s="19">
        <f t="shared" si="72"/>
        <v>25695</v>
      </c>
      <c r="U28" s="19"/>
      <c r="V28" s="19">
        <f t="shared" si="6"/>
        <v>106.904616</v>
      </c>
      <c r="W28" s="19">
        <f t="shared" si="7"/>
        <v>106.904616</v>
      </c>
      <c r="X28" s="19">
        <v>18</v>
      </c>
      <c r="Y28" s="19">
        <v>7</v>
      </c>
      <c r="AA28" s="19"/>
      <c r="AB28" s="19">
        <f t="shared" si="8"/>
        <v>13844.948325</v>
      </c>
      <c r="AC28" s="19">
        <f t="shared" si="9"/>
        <v>13844.948325</v>
      </c>
      <c r="AD28" s="19">
        <v>1795</v>
      </c>
      <c r="AE28" s="19">
        <v>701</v>
      </c>
      <c r="AF28" s="35"/>
      <c r="AG28" s="19"/>
      <c r="AH28" s="19">
        <f t="shared" si="10"/>
        <v>85572.157047</v>
      </c>
      <c r="AI28" s="19">
        <f t="shared" si="11"/>
        <v>85572.157047</v>
      </c>
      <c r="AJ28" s="19">
        <v>11120</v>
      </c>
      <c r="AK28" s="19">
        <v>4341</v>
      </c>
      <c r="AL28" s="35"/>
      <c r="AM28" s="19"/>
      <c r="AN28" s="19">
        <f t="shared" si="12"/>
        <v>867.553128</v>
      </c>
      <c r="AO28" s="19">
        <f t="shared" si="13"/>
        <v>867.553128</v>
      </c>
      <c r="AP28" s="19">
        <v>113</v>
      </c>
      <c r="AQ28" s="19">
        <v>44</v>
      </c>
      <c r="AR28" s="35"/>
      <c r="AS28" s="19"/>
      <c r="AT28" s="19">
        <f t="shared" si="14"/>
        <v>24172.205187</v>
      </c>
      <c r="AU28" s="19">
        <f t="shared" si="15"/>
        <v>24172.205187</v>
      </c>
      <c r="AV28" s="19">
        <v>3141</v>
      </c>
      <c r="AW28" s="19">
        <v>1226</v>
      </c>
      <c r="AX28" s="35"/>
      <c r="AY28" s="19"/>
      <c r="AZ28" s="19">
        <f t="shared" si="16"/>
        <v>1702.406745</v>
      </c>
      <c r="BA28" s="19">
        <f t="shared" si="17"/>
        <v>1702.406745</v>
      </c>
      <c r="BB28" s="19">
        <v>221</v>
      </c>
      <c r="BC28" s="19">
        <v>86</v>
      </c>
      <c r="BD28" s="35"/>
      <c r="BE28" s="19"/>
      <c r="BF28" s="19">
        <f t="shared" si="18"/>
        <v>39354.56967</v>
      </c>
      <c r="BG28" s="19">
        <f t="shared" si="19"/>
        <v>39354.56967</v>
      </c>
      <c r="BH28" s="19">
        <v>5114</v>
      </c>
      <c r="BI28" s="19">
        <v>1996</v>
      </c>
      <c r="BJ28" s="35"/>
      <c r="BK28" s="19"/>
      <c r="BL28" s="19">
        <f t="shared" si="20"/>
        <v>1352.4419220000002</v>
      </c>
      <c r="BM28" s="19">
        <f t="shared" si="21"/>
        <v>1352.4419220000002</v>
      </c>
      <c r="BN28" s="19">
        <v>176</v>
      </c>
      <c r="BO28" s="19">
        <v>69</v>
      </c>
      <c r="BP28" s="35"/>
      <c r="BQ28" s="19"/>
      <c r="BR28" s="19">
        <f t="shared" si="22"/>
        <v>1458.176499</v>
      </c>
      <c r="BS28" s="19">
        <f t="shared" si="23"/>
        <v>1458.176499</v>
      </c>
      <c r="BT28" s="19">
        <v>190</v>
      </c>
      <c r="BU28" s="19">
        <v>74</v>
      </c>
      <c r="BV28" s="35"/>
      <c r="BW28" s="19"/>
      <c r="BX28" s="19">
        <f t="shared" si="24"/>
        <v>385.18915499999997</v>
      </c>
      <c r="BY28" s="19">
        <f t="shared" si="25"/>
        <v>385.18915499999997</v>
      </c>
      <c r="BZ28" s="19">
        <v>50</v>
      </c>
      <c r="CA28" s="19">
        <v>20</v>
      </c>
      <c r="CB28" s="35"/>
      <c r="CC28" s="19"/>
      <c r="CD28" s="19">
        <f t="shared" si="26"/>
        <v>85587.367554</v>
      </c>
      <c r="CE28" s="19">
        <f t="shared" si="27"/>
        <v>85587.367554</v>
      </c>
      <c r="CF28" s="19">
        <v>11122</v>
      </c>
      <c r="CG28" s="19">
        <v>4341</v>
      </c>
      <c r="CH28" s="35"/>
      <c r="CI28" s="19"/>
      <c r="CJ28" s="19">
        <f t="shared" si="28"/>
        <v>1173.980184</v>
      </c>
      <c r="CK28" s="19">
        <f t="shared" si="29"/>
        <v>1173.980184</v>
      </c>
      <c r="CL28" s="19">
        <v>153</v>
      </c>
      <c r="CM28" s="19">
        <v>60</v>
      </c>
      <c r="CN28" s="35"/>
      <c r="CO28" s="19"/>
      <c r="CP28" s="19">
        <f t="shared" si="30"/>
        <v>1390.9300469999998</v>
      </c>
      <c r="CQ28" s="19">
        <f t="shared" si="31"/>
        <v>1390.9300469999998</v>
      </c>
      <c r="CR28" s="19">
        <v>181</v>
      </c>
      <c r="CS28" s="19">
        <v>71</v>
      </c>
      <c r="CT28" s="35"/>
      <c r="CU28" s="19"/>
      <c r="CV28" s="19">
        <f t="shared" si="32"/>
        <v>16593.123612</v>
      </c>
      <c r="CW28" s="19">
        <f t="shared" si="33"/>
        <v>16593.123612</v>
      </c>
      <c r="CX28" s="19">
        <v>2156</v>
      </c>
      <c r="CY28" s="19">
        <v>842</v>
      </c>
      <c r="CZ28" s="35"/>
      <c r="DA28" s="19"/>
      <c r="DB28" s="19">
        <f t="shared" si="34"/>
        <v>1503.623277</v>
      </c>
      <c r="DC28" s="19">
        <f t="shared" si="35"/>
        <v>1503.623277</v>
      </c>
      <c r="DD28" s="19">
        <v>195</v>
      </c>
      <c r="DE28" s="19">
        <v>76</v>
      </c>
      <c r="DF28" s="35"/>
      <c r="DG28" s="19"/>
      <c r="DH28" s="19">
        <f t="shared" si="36"/>
        <v>5667.176267999999</v>
      </c>
      <c r="DI28" s="19">
        <f t="shared" si="37"/>
        <v>5667.176267999999</v>
      </c>
      <c r="DJ28" s="19">
        <v>736</v>
      </c>
      <c r="DK28" s="19">
        <v>287</v>
      </c>
      <c r="DL28" s="35"/>
      <c r="DM28" s="19"/>
      <c r="DN28" s="19">
        <f t="shared" si="38"/>
        <v>13193.667668999999</v>
      </c>
      <c r="DO28" s="19">
        <f t="shared" si="39"/>
        <v>13193.667668999999</v>
      </c>
      <c r="DP28" s="19">
        <v>1715</v>
      </c>
      <c r="DQ28" s="19">
        <v>669</v>
      </c>
      <c r="DR28" s="35"/>
      <c r="DS28" s="19"/>
      <c r="DT28" s="19">
        <f t="shared" si="40"/>
        <v>6409.719966</v>
      </c>
      <c r="DU28" s="19">
        <f t="shared" si="41"/>
        <v>6409.719966</v>
      </c>
      <c r="DV28" s="19">
        <v>833</v>
      </c>
      <c r="DW28" s="19">
        <v>325</v>
      </c>
      <c r="DX28" s="35"/>
      <c r="DY28" s="19"/>
      <c r="DZ28" s="19">
        <f t="shared" si="42"/>
        <v>1103.6546819999999</v>
      </c>
      <c r="EA28" s="19">
        <f t="shared" si="43"/>
        <v>1103.6546819999999</v>
      </c>
      <c r="EB28" s="19">
        <v>143</v>
      </c>
      <c r="EC28" s="19">
        <v>56</v>
      </c>
      <c r="ED28" s="35"/>
      <c r="EE28" s="19"/>
      <c r="EF28" s="19">
        <f t="shared" si="44"/>
        <v>1422.767424</v>
      </c>
      <c r="EG28" s="19">
        <f t="shared" si="45"/>
        <v>1422.767424</v>
      </c>
      <c r="EH28" s="19">
        <v>185</v>
      </c>
      <c r="EI28" s="19">
        <v>72</v>
      </c>
      <c r="EJ28" s="35"/>
      <c r="EK28" s="19"/>
      <c r="EL28" s="19">
        <f t="shared" si="46"/>
        <v>37281.198981</v>
      </c>
      <c r="EM28" s="19">
        <f t="shared" si="47"/>
        <v>37281.198981</v>
      </c>
      <c r="EN28" s="19">
        <v>4845</v>
      </c>
      <c r="EO28" s="19">
        <v>1891</v>
      </c>
      <c r="EP28" s="35"/>
      <c r="EQ28" s="19"/>
      <c r="ER28" s="19">
        <f t="shared" si="48"/>
        <v>9355.816587</v>
      </c>
      <c r="ES28" s="19">
        <f t="shared" si="49"/>
        <v>9355.816587</v>
      </c>
      <c r="ET28" s="19">
        <v>1216</v>
      </c>
      <c r="EU28" s="19">
        <v>475</v>
      </c>
      <c r="EV28" s="35"/>
      <c r="EW28" s="19"/>
      <c r="EX28" s="19">
        <f t="shared" si="50"/>
        <v>13643.578455</v>
      </c>
      <c r="EY28" s="19">
        <f t="shared" si="51"/>
        <v>13643.578455</v>
      </c>
      <c r="EZ28" s="19">
        <v>1773</v>
      </c>
      <c r="FA28" s="19">
        <v>692</v>
      </c>
      <c r="FB28" s="35"/>
      <c r="FC28" s="19"/>
      <c r="FD28" s="19">
        <f t="shared" si="52"/>
        <v>4.187508</v>
      </c>
      <c r="FE28" s="19">
        <f t="shared" si="53"/>
        <v>4.187508</v>
      </c>
      <c r="FF28" s="19"/>
      <c r="FG28" s="19"/>
      <c r="FH28" s="35"/>
      <c r="FI28" s="19"/>
      <c r="FJ28" s="19">
        <f t="shared" si="54"/>
        <v>8979.803001</v>
      </c>
      <c r="FK28" s="19">
        <f t="shared" si="55"/>
        <v>8979.803001</v>
      </c>
      <c r="FL28" s="19">
        <v>1167</v>
      </c>
      <c r="FM28" s="19">
        <v>456</v>
      </c>
      <c r="FN28" s="35"/>
      <c r="FO28" s="19"/>
      <c r="FP28" s="19">
        <f t="shared" si="56"/>
        <v>11177.567309999999</v>
      </c>
      <c r="FQ28" s="19">
        <f t="shared" si="57"/>
        <v>11177.567309999999</v>
      </c>
      <c r="FR28" s="19">
        <v>1453</v>
      </c>
      <c r="FS28" s="19">
        <v>567</v>
      </c>
      <c r="FT28" s="35"/>
      <c r="FU28" s="19"/>
      <c r="FV28" s="19">
        <f t="shared" si="58"/>
        <v>13096.800756</v>
      </c>
      <c r="FW28" s="19">
        <f t="shared" si="59"/>
        <v>13096.800756</v>
      </c>
      <c r="FX28" s="19">
        <v>1702</v>
      </c>
      <c r="FY28" s="19">
        <v>664</v>
      </c>
      <c r="FZ28" s="35"/>
      <c r="GA28" s="19"/>
      <c r="GB28" s="19">
        <f t="shared" si="60"/>
        <v>41777.412533999996</v>
      </c>
      <c r="GC28" s="19">
        <f t="shared" si="61"/>
        <v>41777.412533999996</v>
      </c>
      <c r="GD28" s="19">
        <v>5429</v>
      </c>
      <c r="GE28" s="19">
        <v>2119</v>
      </c>
      <c r="GF28" s="35"/>
      <c r="GG28" s="19"/>
      <c r="GH28" s="19">
        <f t="shared" si="62"/>
        <v>67069.776111</v>
      </c>
      <c r="GI28" s="19">
        <f t="shared" si="63"/>
        <v>67069.776111</v>
      </c>
      <c r="GJ28" s="19">
        <v>8716</v>
      </c>
      <c r="GK28" s="19">
        <v>3402</v>
      </c>
      <c r="GL28" s="35"/>
      <c r="GM28" s="19"/>
      <c r="GN28" s="19">
        <f t="shared" si="64"/>
        <v>201.00038400000003</v>
      </c>
      <c r="GO28" s="19">
        <f t="shared" si="65"/>
        <v>201.00038400000003</v>
      </c>
      <c r="GP28" s="19">
        <v>26</v>
      </c>
      <c r="GQ28" s="19">
        <v>10</v>
      </c>
      <c r="GR28" s="35"/>
      <c r="GS28" s="19"/>
      <c r="GT28" s="19">
        <f t="shared" si="66"/>
        <v>1109.997525</v>
      </c>
      <c r="GU28" s="19">
        <f t="shared" si="67"/>
        <v>1109.997525</v>
      </c>
      <c r="GV28" s="19">
        <v>144</v>
      </c>
      <c r="GW28" s="19">
        <v>56</v>
      </c>
      <c r="GX28" s="35"/>
      <c r="GY28" s="26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</row>
    <row r="29" spans="1:229" s="37" customFormat="1" ht="12.75">
      <c r="A29" s="36">
        <v>43556</v>
      </c>
      <c r="B29" s="35"/>
      <c r="C29" s="26">
        <v>6275000</v>
      </c>
      <c r="D29" s="26">
        <v>615810</v>
      </c>
      <c r="E29" s="20">
        <f t="shared" si="0"/>
        <v>6890810</v>
      </c>
      <c r="F29" s="20">
        <f t="shared" si="68"/>
        <v>80025</v>
      </c>
      <c r="G29" s="20">
        <f t="shared" si="69"/>
        <v>31238</v>
      </c>
      <c r="H29" s="35"/>
      <c r="I29" s="20">
        <f t="shared" si="70"/>
        <v>1113242.1025</v>
      </c>
      <c r="J29" s="26">
        <f t="shared" si="1"/>
        <v>109250.297871</v>
      </c>
      <c r="K29" s="20">
        <f t="shared" si="2"/>
        <v>1222492.400371</v>
      </c>
      <c r="L29" s="20">
        <v>14197</v>
      </c>
      <c r="M29" s="20">
        <v>5543</v>
      </c>
      <c r="O29" s="19">
        <f t="shared" si="3"/>
        <v>5161757.897499999</v>
      </c>
      <c r="P29" s="26">
        <f t="shared" si="4"/>
        <v>506559.702129</v>
      </c>
      <c r="Q29" s="19">
        <f t="shared" si="5"/>
        <v>5668317.599628999</v>
      </c>
      <c r="R29" s="19">
        <f t="shared" si="71"/>
        <v>65828</v>
      </c>
      <c r="S29" s="19">
        <f t="shared" si="72"/>
        <v>25695</v>
      </c>
      <c r="U29" s="19">
        <f t="shared" si="73"/>
        <v>1089.34</v>
      </c>
      <c r="V29" s="19">
        <f t="shared" si="6"/>
        <v>106.904616</v>
      </c>
      <c r="W29" s="19">
        <f t="shared" si="7"/>
        <v>1196.244616</v>
      </c>
      <c r="X29" s="19">
        <v>18</v>
      </c>
      <c r="Y29" s="19">
        <v>7</v>
      </c>
      <c r="AA29" s="19">
        <f t="shared" si="74"/>
        <v>141077.6875</v>
      </c>
      <c r="AB29" s="19">
        <f t="shared" si="8"/>
        <v>13844.948325</v>
      </c>
      <c r="AC29" s="19">
        <f t="shared" si="9"/>
        <v>154922.635825</v>
      </c>
      <c r="AD29" s="19">
        <v>1795</v>
      </c>
      <c r="AE29" s="19">
        <v>701</v>
      </c>
      <c r="AF29" s="35"/>
      <c r="AG29" s="19">
        <f t="shared" si="75"/>
        <v>871965.8425</v>
      </c>
      <c r="AH29" s="19">
        <f t="shared" si="10"/>
        <v>85572.157047</v>
      </c>
      <c r="AI29" s="19">
        <f t="shared" si="11"/>
        <v>957537.999547</v>
      </c>
      <c r="AJ29" s="19">
        <v>11120</v>
      </c>
      <c r="AK29" s="19">
        <v>4341</v>
      </c>
      <c r="AL29" s="35"/>
      <c r="AM29" s="19">
        <f t="shared" si="76"/>
        <v>8840.22</v>
      </c>
      <c r="AN29" s="19">
        <f t="shared" si="12"/>
        <v>867.553128</v>
      </c>
      <c r="AO29" s="19">
        <f t="shared" si="13"/>
        <v>9707.773127999999</v>
      </c>
      <c r="AP29" s="19">
        <v>113</v>
      </c>
      <c r="AQ29" s="19">
        <v>44</v>
      </c>
      <c r="AR29" s="35"/>
      <c r="AS29" s="19">
        <f t="shared" si="77"/>
        <v>246310.6925</v>
      </c>
      <c r="AT29" s="19">
        <f t="shared" si="14"/>
        <v>24172.205187</v>
      </c>
      <c r="AU29" s="19">
        <f t="shared" si="15"/>
        <v>270482.897687</v>
      </c>
      <c r="AV29" s="19">
        <v>3141</v>
      </c>
      <c r="AW29" s="19">
        <v>1226</v>
      </c>
      <c r="AX29" s="35"/>
      <c r="AY29" s="19">
        <f t="shared" si="78"/>
        <v>17347.2375</v>
      </c>
      <c r="AZ29" s="19">
        <f t="shared" si="16"/>
        <v>1702.406745</v>
      </c>
      <c r="BA29" s="19">
        <f t="shared" si="17"/>
        <v>19049.644245</v>
      </c>
      <c r="BB29" s="19">
        <v>221</v>
      </c>
      <c r="BC29" s="19">
        <v>86</v>
      </c>
      <c r="BD29" s="35"/>
      <c r="BE29" s="19">
        <f t="shared" si="79"/>
        <v>401016.425</v>
      </c>
      <c r="BF29" s="19">
        <f t="shared" si="18"/>
        <v>39354.56967</v>
      </c>
      <c r="BG29" s="19">
        <f t="shared" si="19"/>
        <v>440370.99467</v>
      </c>
      <c r="BH29" s="19">
        <v>5114</v>
      </c>
      <c r="BI29" s="19">
        <v>1996</v>
      </c>
      <c r="BJ29" s="35"/>
      <c r="BK29" s="19">
        <f t="shared" si="80"/>
        <v>13781.155</v>
      </c>
      <c r="BL29" s="19">
        <f t="shared" si="20"/>
        <v>1352.4419220000002</v>
      </c>
      <c r="BM29" s="19">
        <f t="shared" si="21"/>
        <v>15133.596922</v>
      </c>
      <c r="BN29" s="19">
        <v>176</v>
      </c>
      <c r="BO29" s="19">
        <v>69</v>
      </c>
      <c r="BP29" s="35"/>
      <c r="BQ29" s="19">
        <f t="shared" si="81"/>
        <v>14858.5725</v>
      </c>
      <c r="BR29" s="19">
        <f t="shared" si="22"/>
        <v>1458.176499</v>
      </c>
      <c r="BS29" s="19">
        <f t="shared" si="23"/>
        <v>16316.748999</v>
      </c>
      <c r="BT29" s="19">
        <v>190</v>
      </c>
      <c r="BU29" s="19">
        <v>74</v>
      </c>
      <c r="BV29" s="35"/>
      <c r="BW29" s="19">
        <f t="shared" si="82"/>
        <v>3925.0124999999994</v>
      </c>
      <c r="BX29" s="19">
        <f t="shared" si="24"/>
        <v>385.18915499999997</v>
      </c>
      <c r="BY29" s="19">
        <f t="shared" si="25"/>
        <v>4310.201654999999</v>
      </c>
      <c r="BZ29" s="19">
        <v>50</v>
      </c>
      <c r="CA29" s="19">
        <v>20</v>
      </c>
      <c r="CB29" s="35"/>
      <c r="CC29" s="19">
        <f t="shared" si="83"/>
        <v>872120.835</v>
      </c>
      <c r="CD29" s="19">
        <f t="shared" si="26"/>
        <v>85587.367554</v>
      </c>
      <c r="CE29" s="19">
        <f t="shared" si="27"/>
        <v>957708.202554</v>
      </c>
      <c r="CF29" s="19">
        <v>11122</v>
      </c>
      <c r="CG29" s="19">
        <v>4341</v>
      </c>
      <c r="CH29" s="35"/>
      <c r="CI29" s="19">
        <f t="shared" si="84"/>
        <v>11962.66</v>
      </c>
      <c r="CJ29" s="19">
        <f t="shared" si="28"/>
        <v>1173.980184</v>
      </c>
      <c r="CK29" s="19">
        <f t="shared" si="29"/>
        <v>13136.640184</v>
      </c>
      <c r="CL29" s="19">
        <v>153</v>
      </c>
      <c r="CM29" s="19">
        <v>60</v>
      </c>
      <c r="CN29" s="35"/>
      <c r="CO29" s="19">
        <f t="shared" si="85"/>
        <v>14173.3425</v>
      </c>
      <c r="CP29" s="19">
        <f t="shared" si="30"/>
        <v>1390.9300469999998</v>
      </c>
      <c r="CQ29" s="19">
        <f t="shared" si="31"/>
        <v>15564.272547</v>
      </c>
      <c r="CR29" s="19">
        <v>181</v>
      </c>
      <c r="CS29" s="19">
        <v>71</v>
      </c>
      <c r="CT29" s="35"/>
      <c r="CU29" s="19">
        <f t="shared" si="86"/>
        <v>169081.13</v>
      </c>
      <c r="CV29" s="19">
        <f t="shared" si="32"/>
        <v>16593.123612</v>
      </c>
      <c r="CW29" s="19">
        <f t="shared" si="33"/>
        <v>185674.253612</v>
      </c>
      <c r="CX29" s="19">
        <v>2156</v>
      </c>
      <c r="CY29" s="19">
        <v>842</v>
      </c>
      <c r="CZ29" s="35"/>
      <c r="DA29" s="19">
        <f t="shared" si="87"/>
        <v>15321.6675</v>
      </c>
      <c r="DB29" s="19">
        <f t="shared" si="34"/>
        <v>1503.623277</v>
      </c>
      <c r="DC29" s="19">
        <f t="shared" si="35"/>
        <v>16825.290777</v>
      </c>
      <c r="DD29" s="19">
        <v>195</v>
      </c>
      <c r="DE29" s="19">
        <v>76</v>
      </c>
      <c r="DF29" s="35"/>
      <c r="DG29" s="19">
        <f t="shared" si="88"/>
        <v>57747.57</v>
      </c>
      <c r="DH29" s="19">
        <f t="shared" si="36"/>
        <v>5667.176267999999</v>
      </c>
      <c r="DI29" s="19">
        <f t="shared" si="37"/>
        <v>63414.746268</v>
      </c>
      <c r="DJ29" s="19">
        <v>736</v>
      </c>
      <c r="DK29" s="19">
        <v>287</v>
      </c>
      <c r="DL29" s="35"/>
      <c r="DM29" s="19">
        <f t="shared" si="89"/>
        <v>134441.2475</v>
      </c>
      <c r="DN29" s="19">
        <f t="shared" si="38"/>
        <v>13193.667668999999</v>
      </c>
      <c r="DO29" s="19">
        <f t="shared" si="39"/>
        <v>147634.91516899999</v>
      </c>
      <c r="DP29" s="19">
        <v>1715</v>
      </c>
      <c r="DQ29" s="19">
        <v>669</v>
      </c>
      <c r="DR29" s="35"/>
      <c r="DS29" s="19">
        <f t="shared" si="90"/>
        <v>65313.96499999999</v>
      </c>
      <c r="DT29" s="19">
        <f t="shared" si="40"/>
        <v>6409.719966</v>
      </c>
      <c r="DU29" s="19">
        <f t="shared" si="41"/>
        <v>71723.68496599999</v>
      </c>
      <c r="DV29" s="19">
        <v>833</v>
      </c>
      <c r="DW29" s="19">
        <v>325</v>
      </c>
      <c r="DX29" s="35"/>
      <c r="DY29" s="19">
        <f t="shared" si="91"/>
        <v>11246.055</v>
      </c>
      <c r="DZ29" s="19">
        <f t="shared" si="42"/>
        <v>1103.6546819999999</v>
      </c>
      <c r="EA29" s="19">
        <f t="shared" si="43"/>
        <v>12349.709682</v>
      </c>
      <c r="EB29" s="19">
        <v>143</v>
      </c>
      <c r="EC29" s="19">
        <v>56</v>
      </c>
      <c r="ED29" s="35"/>
      <c r="EE29" s="19">
        <f t="shared" si="92"/>
        <v>14497.76</v>
      </c>
      <c r="EF29" s="19">
        <f t="shared" si="44"/>
        <v>1422.767424</v>
      </c>
      <c r="EG29" s="19">
        <f t="shared" si="45"/>
        <v>15920.527424</v>
      </c>
      <c r="EH29" s="19">
        <v>185</v>
      </c>
      <c r="EI29" s="19">
        <v>72</v>
      </c>
      <c r="EJ29" s="35"/>
      <c r="EK29" s="19">
        <f t="shared" si="93"/>
        <v>379889.1275</v>
      </c>
      <c r="EL29" s="19">
        <f t="shared" si="46"/>
        <v>37281.198981</v>
      </c>
      <c r="EM29" s="19">
        <f t="shared" si="47"/>
        <v>417170.326481</v>
      </c>
      <c r="EN29" s="19">
        <v>4845</v>
      </c>
      <c r="EO29" s="19">
        <v>1891</v>
      </c>
      <c r="EP29" s="35"/>
      <c r="EQ29" s="19">
        <f t="shared" si="94"/>
        <v>95334.1925</v>
      </c>
      <c r="ER29" s="19">
        <f t="shared" si="48"/>
        <v>9355.816587</v>
      </c>
      <c r="ES29" s="19">
        <f t="shared" si="49"/>
        <v>104690.009087</v>
      </c>
      <c r="ET29" s="19">
        <v>1216</v>
      </c>
      <c r="EU29" s="19">
        <v>475</v>
      </c>
      <c r="EV29" s="35"/>
      <c r="EW29" s="19">
        <f t="shared" si="95"/>
        <v>139025.7625</v>
      </c>
      <c r="EX29" s="19">
        <f t="shared" si="50"/>
        <v>13643.578455</v>
      </c>
      <c r="EY29" s="19">
        <f t="shared" si="51"/>
        <v>152669.34095500002</v>
      </c>
      <c r="EZ29" s="19">
        <v>1773</v>
      </c>
      <c r="FA29" s="19">
        <v>692</v>
      </c>
      <c r="FB29" s="35"/>
      <c r="FC29" s="19">
        <f t="shared" si="96"/>
        <v>42.67</v>
      </c>
      <c r="FD29" s="19">
        <f t="shared" si="52"/>
        <v>4.187508</v>
      </c>
      <c r="FE29" s="19">
        <f t="shared" si="53"/>
        <v>46.857508</v>
      </c>
      <c r="FF29" s="19"/>
      <c r="FG29" s="19"/>
      <c r="FH29" s="35"/>
      <c r="FI29" s="19">
        <f t="shared" si="97"/>
        <v>91502.6775</v>
      </c>
      <c r="FJ29" s="19">
        <f t="shared" si="54"/>
        <v>8979.803001</v>
      </c>
      <c r="FK29" s="19">
        <f t="shared" si="55"/>
        <v>100482.48050100001</v>
      </c>
      <c r="FL29" s="19">
        <v>1167</v>
      </c>
      <c r="FM29" s="19">
        <v>456</v>
      </c>
      <c r="FN29" s="35"/>
      <c r="FO29" s="19">
        <f t="shared" si="98"/>
        <v>113897.525</v>
      </c>
      <c r="FP29" s="19">
        <f t="shared" si="56"/>
        <v>11177.567309999999</v>
      </c>
      <c r="FQ29" s="19">
        <f t="shared" si="57"/>
        <v>125075.09230999999</v>
      </c>
      <c r="FR29" s="19">
        <v>1453</v>
      </c>
      <c r="FS29" s="19">
        <v>567</v>
      </c>
      <c r="FT29" s="35"/>
      <c r="FU29" s="19">
        <f t="shared" si="99"/>
        <v>133454.19</v>
      </c>
      <c r="FV29" s="19">
        <f t="shared" si="58"/>
        <v>13096.800756</v>
      </c>
      <c r="FW29" s="19">
        <f t="shared" si="59"/>
        <v>146550.990756</v>
      </c>
      <c r="FX29" s="19">
        <v>1702</v>
      </c>
      <c r="FY29" s="19">
        <v>664</v>
      </c>
      <c r="FZ29" s="35"/>
      <c r="GA29" s="19">
        <f t="shared" si="100"/>
        <v>425704.785</v>
      </c>
      <c r="GB29" s="19">
        <f t="shared" si="60"/>
        <v>41777.412533999996</v>
      </c>
      <c r="GC29" s="19">
        <f t="shared" si="61"/>
        <v>467482.197534</v>
      </c>
      <c r="GD29" s="19">
        <v>5429</v>
      </c>
      <c r="GE29" s="19">
        <v>2119</v>
      </c>
      <c r="GF29" s="35"/>
      <c r="GG29" s="19">
        <f t="shared" si="101"/>
        <v>683429.7025</v>
      </c>
      <c r="GH29" s="19">
        <f t="shared" si="62"/>
        <v>67069.776111</v>
      </c>
      <c r="GI29" s="19">
        <f t="shared" si="63"/>
        <v>750499.478611</v>
      </c>
      <c r="GJ29" s="19">
        <v>8716</v>
      </c>
      <c r="GK29" s="19">
        <v>3402</v>
      </c>
      <c r="GL29" s="35"/>
      <c r="GM29" s="19">
        <f t="shared" si="102"/>
        <v>2048.1600000000003</v>
      </c>
      <c r="GN29" s="19">
        <f t="shared" si="64"/>
        <v>201.00038400000003</v>
      </c>
      <c r="GO29" s="19">
        <f t="shared" si="65"/>
        <v>2249.1603840000002</v>
      </c>
      <c r="GP29" s="19">
        <v>26</v>
      </c>
      <c r="GQ29" s="19">
        <v>10</v>
      </c>
      <c r="GR29" s="35"/>
      <c r="GS29" s="19">
        <f t="shared" si="103"/>
        <v>11310.6875</v>
      </c>
      <c r="GT29" s="19">
        <f t="shared" si="66"/>
        <v>1109.997525</v>
      </c>
      <c r="GU29" s="19">
        <f t="shared" si="67"/>
        <v>12420.685025</v>
      </c>
      <c r="GV29" s="19">
        <v>144</v>
      </c>
      <c r="GW29" s="19">
        <v>56</v>
      </c>
      <c r="GX29" s="35"/>
      <c r="GY29" s="26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</row>
    <row r="30" spans="1:229" s="37" customFormat="1" ht="12.75">
      <c r="A30" s="36">
        <v>43739</v>
      </c>
      <c r="B30" s="35"/>
      <c r="C30" s="26"/>
      <c r="D30" s="26">
        <v>458935</v>
      </c>
      <c r="E30" s="20">
        <f t="shared" si="0"/>
        <v>458935</v>
      </c>
      <c r="F30" s="20">
        <f t="shared" si="68"/>
        <v>80025</v>
      </c>
      <c r="G30" s="20">
        <f t="shared" si="69"/>
        <v>31238</v>
      </c>
      <c r="H30" s="35"/>
      <c r="I30" s="20"/>
      <c r="J30" s="26">
        <f t="shared" si="1"/>
        <v>81419.2453085</v>
      </c>
      <c r="K30" s="20">
        <f t="shared" si="2"/>
        <v>81419.2453085</v>
      </c>
      <c r="L30" s="20">
        <v>14197</v>
      </c>
      <c r="M30" s="20">
        <v>5543</v>
      </c>
      <c r="O30" s="19">
        <f t="shared" si="3"/>
        <v>0</v>
      </c>
      <c r="P30" s="26">
        <f t="shared" si="4"/>
        <v>377515.7546915</v>
      </c>
      <c r="Q30" s="19">
        <f t="shared" si="5"/>
        <v>377515.7546915</v>
      </c>
      <c r="R30" s="19">
        <f t="shared" si="71"/>
        <v>65828</v>
      </c>
      <c r="S30" s="19">
        <f t="shared" si="72"/>
        <v>25695</v>
      </c>
      <c r="U30" s="19"/>
      <c r="V30" s="19">
        <f t="shared" si="6"/>
        <v>79.671116</v>
      </c>
      <c r="W30" s="19">
        <f t="shared" si="7"/>
        <v>79.671116</v>
      </c>
      <c r="X30" s="19">
        <v>18</v>
      </c>
      <c r="Y30" s="19">
        <v>7</v>
      </c>
      <c r="AA30" s="19"/>
      <c r="AB30" s="19">
        <f t="shared" si="8"/>
        <v>10318.0061375</v>
      </c>
      <c r="AC30" s="19">
        <f t="shared" si="9"/>
        <v>10318.0061375</v>
      </c>
      <c r="AD30" s="19">
        <v>1795</v>
      </c>
      <c r="AE30" s="19">
        <v>701</v>
      </c>
      <c r="AF30" s="35"/>
      <c r="AG30" s="19"/>
      <c r="AH30" s="19">
        <f t="shared" si="10"/>
        <v>63773.010984500004</v>
      </c>
      <c r="AI30" s="19">
        <f t="shared" si="11"/>
        <v>63773.010984500004</v>
      </c>
      <c r="AJ30" s="19">
        <v>11120</v>
      </c>
      <c r="AK30" s="19">
        <v>4341</v>
      </c>
      <c r="AL30" s="35"/>
      <c r="AM30" s="19"/>
      <c r="AN30" s="19">
        <f t="shared" si="12"/>
        <v>646.547628</v>
      </c>
      <c r="AO30" s="19">
        <f t="shared" si="13"/>
        <v>646.547628</v>
      </c>
      <c r="AP30" s="19">
        <v>113</v>
      </c>
      <c r="AQ30" s="19">
        <v>44</v>
      </c>
      <c r="AR30" s="35"/>
      <c r="AS30" s="19"/>
      <c r="AT30" s="19">
        <f t="shared" si="14"/>
        <v>18014.4378745</v>
      </c>
      <c r="AU30" s="19">
        <f t="shared" si="15"/>
        <v>18014.4378745</v>
      </c>
      <c r="AV30" s="19">
        <v>3141</v>
      </c>
      <c r="AW30" s="19">
        <v>1226</v>
      </c>
      <c r="AX30" s="35"/>
      <c r="AY30" s="19"/>
      <c r="AZ30" s="19">
        <f t="shared" si="16"/>
        <v>1268.7258075</v>
      </c>
      <c r="BA30" s="19">
        <f t="shared" si="17"/>
        <v>1268.7258075</v>
      </c>
      <c r="BB30" s="19">
        <v>221</v>
      </c>
      <c r="BC30" s="19">
        <v>86</v>
      </c>
      <c r="BD30" s="35"/>
      <c r="BE30" s="19"/>
      <c r="BF30" s="19">
        <f t="shared" si="18"/>
        <v>29329.159044999997</v>
      </c>
      <c r="BG30" s="19">
        <f t="shared" si="19"/>
        <v>29329.159044999997</v>
      </c>
      <c r="BH30" s="19">
        <v>5114</v>
      </c>
      <c r="BI30" s="19">
        <v>1996</v>
      </c>
      <c r="BJ30" s="35"/>
      <c r="BK30" s="19"/>
      <c r="BL30" s="19">
        <f t="shared" si="20"/>
        <v>1007.9130470000001</v>
      </c>
      <c r="BM30" s="19">
        <f t="shared" si="21"/>
        <v>1007.9130470000001</v>
      </c>
      <c r="BN30" s="19">
        <v>176</v>
      </c>
      <c r="BO30" s="19">
        <v>69</v>
      </c>
      <c r="BP30" s="35"/>
      <c r="BQ30" s="19"/>
      <c r="BR30" s="19">
        <f t="shared" si="22"/>
        <v>1086.7121865</v>
      </c>
      <c r="BS30" s="19">
        <f t="shared" si="23"/>
        <v>1086.7121865</v>
      </c>
      <c r="BT30" s="19">
        <v>190</v>
      </c>
      <c r="BU30" s="19">
        <v>74</v>
      </c>
      <c r="BV30" s="35"/>
      <c r="BW30" s="19"/>
      <c r="BX30" s="19">
        <f t="shared" si="24"/>
        <v>287.06384249999996</v>
      </c>
      <c r="BY30" s="19">
        <f t="shared" si="25"/>
        <v>287.06384249999996</v>
      </c>
      <c r="BZ30" s="19">
        <v>50</v>
      </c>
      <c r="CA30" s="19">
        <v>20</v>
      </c>
      <c r="CB30" s="35"/>
      <c r="CC30" s="19"/>
      <c r="CD30" s="19">
        <f t="shared" si="26"/>
        <v>63784.346678999995</v>
      </c>
      <c r="CE30" s="19">
        <f t="shared" si="27"/>
        <v>63784.346678999995</v>
      </c>
      <c r="CF30" s="19">
        <v>11122</v>
      </c>
      <c r="CG30" s="19">
        <v>4341</v>
      </c>
      <c r="CH30" s="35"/>
      <c r="CI30" s="19"/>
      <c r="CJ30" s="19">
        <f t="shared" si="28"/>
        <v>874.9136840000001</v>
      </c>
      <c r="CK30" s="19">
        <f t="shared" si="29"/>
        <v>874.9136840000001</v>
      </c>
      <c r="CL30" s="19">
        <v>153</v>
      </c>
      <c r="CM30" s="19">
        <v>60</v>
      </c>
      <c r="CN30" s="35"/>
      <c r="CO30" s="19"/>
      <c r="CP30" s="19">
        <f t="shared" si="30"/>
        <v>1036.5964844999999</v>
      </c>
      <c r="CQ30" s="19">
        <f t="shared" si="31"/>
        <v>1036.5964844999999</v>
      </c>
      <c r="CR30" s="19">
        <v>181</v>
      </c>
      <c r="CS30" s="19">
        <v>71</v>
      </c>
      <c r="CT30" s="35"/>
      <c r="CU30" s="19"/>
      <c r="CV30" s="19">
        <f t="shared" si="32"/>
        <v>12366.095362</v>
      </c>
      <c r="CW30" s="19">
        <f t="shared" si="33"/>
        <v>12366.095362</v>
      </c>
      <c r="CX30" s="19">
        <v>2156</v>
      </c>
      <c r="CY30" s="19">
        <v>842</v>
      </c>
      <c r="CZ30" s="35"/>
      <c r="DA30" s="19"/>
      <c r="DB30" s="19">
        <f t="shared" si="34"/>
        <v>1120.5815895</v>
      </c>
      <c r="DC30" s="19">
        <f t="shared" si="35"/>
        <v>1120.5815895</v>
      </c>
      <c r="DD30" s="19">
        <v>195</v>
      </c>
      <c r="DE30" s="19">
        <v>76</v>
      </c>
      <c r="DF30" s="35"/>
      <c r="DG30" s="19"/>
      <c r="DH30" s="19">
        <f t="shared" si="36"/>
        <v>4223.487018</v>
      </c>
      <c r="DI30" s="19">
        <f t="shared" si="37"/>
        <v>4223.487018</v>
      </c>
      <c r="DJ30" s="19">
        <v>736</v>
      </c>
      <c r="DK30" s="19">
        <v>287</v>
      </c>
      <c r="DL30" s="35"/>
      <c r="DM30" s="19"/>
      <c r="DN30" s="19">
        <f t="shared" si="38"/>
        <v>9832.6364815</v>
      </c>
      <c r="DO30" s="19">
        <f t="shared" si="39"/>
        <v>9832.6364815</v>
      </c>
      <c r="DP30" s="19">
        <v>1715</v>
      </c>
      <c r="DQ30" s="19">
        <v>669</v>
      </c>
      <c r="DR30" s="35"/>
      <c r="DS30" s="19"/>
      <c r="DT30" s="19">
        <f t="shared" si="40"/>
        <v>4776.870841</v>
      </c>
      <c r="DU30" s="19">
        <f t="shared" si="41"/>
        <v>4776.870841</v>
      </c>
      <c r="DV30" s="19">
        <v>833</v>
      </c>
      <c r="DW30" s="19">
        <v>325</v>
      </c>
      <c r="DX30" s="35"/>
      <c r="DY30" s="19"/>
      <c r="DZ30" s="19">
        <f t="shared" si="42"/>
        <v>822.503307</v>
      </c>
      <c r="EA30" s="19">
        <f t="shared" si="43"/>
        <v>822.503307</v>
      </c>
      <c r="EB30" s="19">
        <v>143</v>
      </c>
      <c r="EC30" s="19">
        <v>56</v>
      </c>
      <c r="ED30" s="35"/>
      <c r="EE30" s="19"/>
      <c r="EF30" s="19">
        <f t="shared" si="44"/>
        <v>1060.323424</v>
      </c>
      <c r="EG30" s="19">
        <f t="shared" si="45"/>
        <v>1060.323424</v>
      </c>
      <c r="EH30" s="19">
        <v>185</v>
      </c>
      <c r="EI30" s="19">
        <v>72</v>
      </c>
      <c r="EJ30" s="35"/>
      <c r="EK30" s="19"/>
      <c r="EL30" s="19">
        <f t="shared" si="46"/>
        <v>27783.970793499997</v>
      </c>
      <c r="EM30" s="19">
        <f t="shared" si="47"/>
        <v>27783.970793499997</v>
      </c>
      <c r="EN30" s="19">
        <v>4845</v>
      </c>
      <c r="EO30" s="19">
        <v>1891</v>
      </c>
      <c r="EP30" s="35"/>
      <c r="EQ30" s="19"/>
      <c r="ER30" s="19">
        <f t="shared" si="48"/>
        <v>6972.4617745</v>
      </c>
      <c r="ES30" s="19">
        <f t="shared" si="49"/>
        <v>6972.4617745</v>
      </c>
      <c r="ET30" s="19">
        <v>1216</v>
      </c>
      <c r="EU30" s="19">
        <v>475</v>
      </c>
      <c r="EV30" s="35"/>
      <c r="EW30" s="19"/>
      <c r="EX30" s="19">
        <f t="shared" si="50"/>
        <v>10167.9343925</v>
      </c>
      <c r="EY30" s="19">
        <f t="shared" si="51"/>
        <v>10167.9343925</v>
      </c>
      <c r="EZ30" s="19">
        <v>1773</v>
      </c>
      <c r="FA30" s="19">
        <v>692</v>
      </c>
      <c r="FB30" s="35"/>
      <c r="FC30" s="19"/>
      <c r="FD30" s="19">
        <f t="shared" si="52"/>
        <v>3.1207580000000004</v>
      </c>
      <c r="FE30" s="19">
        <f t="shared" si="53"/>
        <v>3.1207580000000004</v>
      </c>
      <c r="FF30" s="19"/>
      <c r="FG30" s="19"/>
      <c r="FH30" s="35"/>
      <c r="FI30" s="19"/>
      <c r="FJ30" s="19">
        <f t="shared" si="54"/>
        <v>6692.2360635000005</v>
      </c>
      <c r="FK30" s="19">
        <f t="shared" si="55"/>
        <v>6692.2360635000005</v>
      </c>
      <c r="FL30" s="19">
        <v>1167</v>
      </c>
      <c r="FM30" s="19">
        <v>456</v>
      </c>
      <c r="FN30" s="35"/>
      <c r="FO30" s="19"/>
      <c r="FP30" s="19">
        <f t="shared" si="56"/>
        <v>8330.129185</v>
      </c>
      <c r="FQ30" s="19">
        <f t="shared" si="57"/>
        <v>8330.129185</v>
      </c>
      <c r="FR30" s="19">
        <v>1453</v>
      </c>
      <c r="FS30" s="19">
        <v>567</v>
      </c>
      <c r="FT30" s="35"/>
      <c r="FU30" s="19"/>
      <c r="FV30" s="19">
        <f t="shared" si="58"/>
        <v>9760.446006</v>
      </c>
      <c r="FW30" s="19">
        <f t="shared" si="59"/>
        <v>9760.446006</v>
      </c>
      <c r="FX30" s="19">
        <v>1702</v>
      </c>
      <c r="FY30" s="19">
        <v>664</v>
      </c>
      <c r="FZ30" s="35"/>
      <c r="GA30" s="19"/>
      <c r="GB30" s="19">
        <f t="shared" si="60"/>
        <v>31134.792909</v>
      </c>
      <c r="GC30" s="19">
        <f t="shared" si="61"/>
        <v>31134.792909</v>
      </c>
      <c r="GD30" s="19">
        <v>5429</v>
      </c>
      <c r="GE30" s="19">
        <v>2119</v>
      </c>
      <c r="GF30" s="35"/>
      <c r="GG30" s="19"/>
      <c r="GH30" s="19">
        <f t="shared" si="62"/>
        <v>49984.03354850001</v>
      </c>
      <c r="GI30" s="19">
        <f t="shared" si="63"/>
        <v>49984.03354850001</v>
      </c>
      <c r="GJ30" s="19">
        <v>8716</v>
      </c>
      <c r="GK30" s="19">
        <v>3402</v>
      </c>
      <c r="GL30" s="35"/>
      <c r="GM30" s="19"/>
      <c r="GN30" s="19">
        <f t="shared" si="64"/>
        <v>149.79638400000002</v>
      </c>
      <c r="GO30" s="19">
        <f t="shared" si="65"/>
        <v>149.79638400000002</v>
      </c>
      <c r="GP30" s="19">
        <v>26</v>
      </c>
      <c r="GQ30" s="19">
        <v>10</v>
      </c>
      <c r="GR30" s="35"/>
      <c r="GS30" s="19"/>
      <c r="GT30" s="19">
        <f t="shared" si="66"/>
        <v>827.2303375</v>
      </c>
      <c r="GU30" s="19">
        <f t="shared" si="67"/>
        <v>827.2303375</v>
      </c>
      <c r="GV30" s="19">
        <v>144</v>
      </c>
      <c r="GW30" s="19">
        <v>56</v>
      </c>
      <c r="GX30" s="35"/>
      <c r="GY30" s="26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</row>
    <row r="31" spans="1:229" s="37" customFormat="1" ht="12.75">
      <c r="A31" s="36">
        <v>43922</v>
      </c>
      <c r="B31" s="35"/>
      <c r="C31" s="26">
        <v>0</v>
      </c>
      <c r="D31" s="26">
        <v>458935</v>
      </c>
      <c r="E31" s="20">
        <f t="shared" si="0"/>
        <v>458935</v>
      </c>
      <c r="F31" s="20">
        <f t="shared" si="68"/>
        <v>80025</v>
      </c>
      <c r="G31" s="20">
        <f t="shared" si="69"/>
        <v>31238</v>
      </c>
      <c r="H31" s="35"/>
      <c r="I31" s="20">
        <f t="shared" si="70"/>
        <v>0</v>
      </c>
      <c r="J31" s="26">
        <f t="shared" si="1"/>
        <v>81419.2453085</v>
      </c>
      <c r="K31" s="20">
        <f t="shared" si="2"/>
        <v>81419.2453085</v>
      </c>
      <c r="L31" s="20">
        <v>14197</v>
      </c>
      <c r="M31" s="20">
        <v>5543</v>
      </c>
      <c r="O31" s="19">
        <f t="shared" si="3"/>
        <v>0</v>
      </c>
      <c r="P31" s="26">
        <f t="shared" si="4"/>
        <v>377515.7546915</v>
      </c>
      <c r="Q31" s="19">
        <f t="shared" si="5"/>
        <v>377515.7546915</v>
      </c>
      <c r="R31" s="19">
        <f t="shared" si="71"/>
        <v>65828</v>
      </c>
      <c r="S31" s="19">
        <f t="shared" si="72"/>
        <v>25695</v>
      </c>
      <c r="U31" s="19">
        <f t="shared" si="73"/>
        <v>0</v>
      </c>
      <c r="V31" s="19">
        <f t="shared" si="6"/>
        <v>79.671116</v>
      </c>
      <c r="W31" s="19">
        <f t="shared" si="7"/>
        <v>79.671116</v>
      </c>
      <c r="X31" s="19">
        <v>18</v>
      </c>
      <c r="Y31" s="19">
        <v>7</v>
      </c>
      <c r="AA31" s="19">
        <f t="shared" si="74"/>
        <v>0</v>
      </c>
      <c r="AB31" s="19">
        <f t="shared" si="8"/>
        <v>10318.0061375</v>
      </c>
      <c r="AC31" s="19">
        <f t="shared" si="9"/>
        <v>10318.0061375</v>
      </c>
      <c r="AD31" s="19">
        <v>1795</v>
      </c>
      <c r="AE31" s="19">
        <v>701</v>
      </c>
      <c r="AF31" s="35"/>
      <c r="AG31" s="19">
        <f t="shared" si="75"/>
        <v>0</v>
      </c>
      <c r="AH31" s="19">
        <f t="shared" si="10"/>
        <v>63773.010984500004</v>
      </c>
      <c r="AI31" s="19">
        <f t="shared" si="11"/>
        <v>63773.010984500004</v>
      </c>
      <c r="AJ31" s="19">
        <v>11120</v>
      </c>
      <c r="AK31" s="19">
        <v>4341</v>
      </c>
      <c r="AL31" s="35"/>
      <c r="AM31" s="19">
        <f t="shared" si="76"/>
        <v>0</v>
      </c>
      <c r="AN31" s="19">
        <f t="shared" si="12"/>
        <v>646.547628</v>
      </c>
      <c r="AO31" s="19">
        <f t="shared" si="13"/>
        <v>646.547628</v>
      </c>
      <c r="AP31" s="19">
        <v>113</v>
      </c>
      <c r="AQ31" s="19">
        <v>44</v>
      </c>
      <c r="AR31" s="35"/>
      <c r="AS31" s="19">
        <f t="shared" si="77"/>
        <v>0</v>
      </c>
      <c r="AT31" s="19">
        <f t="shared" si="14"/>
        <v>18014.4378745</v>
      </c>
      <c r="AU31" s="19">
        <f t="shared" si="15"/>
        <v>18014.4378745</v>
      </c>
      <c r="AV31" s="19">
        <v>3141</v>
      </c>
      <c r="AW31" s="19">
        <v>1226</v>
      </c>
      <c r="AX31" s="35"/>
      <c r="AY31" s="19">
        <f t="shared" si="78"/>
        <v>0</v>
      </c>
      <c r="AZ31" s="19">
        <f t="shared" si="16"/>
        <v>1268.7258075</v>
      </c>
      <c r="BA31" s="19">
        <f t="shared" si="17"/>
        <v>1268.7258075</v>
      </c>
      <c r="BB31" s="19">
        <v>221</v>
      </c>
      <c r="BC31" s="19">
        <v>86</v>
      </c>
      <c r="BD31" s="35"/>
      <c r="BE31" s="19">
        <f t="shared" si="79"/>
        <v>0</v>
      </c>
      <c r="BF31" s="19">
        <f t="shared" si="18"/>
        <v>29329.159044999997</v>
      </c>
      <c r="BG31" s="19">
        <f t="shared" si="19"/>
        <v>29329.159044999997</v>
      </c>
      <c r="BH31" s="19">
        <v>5114</v>
      </c>
      <c r="BI31" s="19">
        <v>1996</v>
      </c>
      <c r="BJ31" s="35"/>
      <c r="BK31" s="19">
        <f t="shared" si="80"/>
        <v>0</v>
      </c>
      <c r="BL31" s="19">
        <f t="shared" si="20"/>
        <v>1007.9130470000001</v>
      </c>
      <c r="BM31" s="19">
        <f t="shared" si="21"/>
        <v>1007.9130470000001</v>
      </c>
      <c r="BN31" s="19">
        <v>176</v>
      </c>
      <c r="BO31" s="19">
        <v>69</v>
      </c>
      <c r="BP31" s="35"/>
      <c r="BQ31" s="19">
        <f t="shared" si="81"/>
        <v>0</v>
      </c>
      <c r="BR31" s="19">
        <f t="shared" si="22"/>
        <v>1086.7121865</v>
      </c>
      <c r="BS31" s="19">
        <f t="shared" si="23"/>
        <v>1086.7121865</v>
      </c>
      <c r="BT31" s="19">
        <v>190</v>
      </c>
      <c r="BU31" s="19">
        <v>74</v>
      </c>
      <c r="BV31" s="35"/>
      <c r="BW31" s="19">
        <f t="shared" si="82"/>
        <v>0</v>
      </c>
      <c r="BX31" s="19">
        <f t="shared" si="24"/>
        <v>287.06384249999996</v>
      </c>
      <c r="BY31" s="19">
        <f t="shared" si="25"/>
        <v>287.06384249999996</v>
      </c>
      <c r="BZ31" s="19">
        <v>50</v>
      </c>
      <c r="CA31" s="19">
        <v>20</v>
      </c>
      <c r="CB31" s="35"/>
      <c r="CC31" s="19">
        <f t="shared" si="83"/>
        <v>0</v>
      </c>
      <c r="CD31" s="19">
        <f t="shared" si="26"/>
        <v>63784.346678999995</v>
      </c>
      <c r="CE31" s="19">
        <f t="shared" si="27"/>
        <v>63784.346678999995</v>
      </c>
      <c r="CF31" s="19">
        <v>11122</v>
      </c>
      <c r="CG31" s="19">
        <v>4341</v>
      </c>
      <c r="CH31" s="35"/>
      <c r="CI31" s="19">
        <f t="shared" si="84"/>
        <v>0</v>
      </c>
      <c r="CJ31" s="19">
        <f t="shared" si="28"/>
        <v>874.9136840000001</v>
      </c>
      <c r="CK31" s="19">
        <f t="shared" si="29"/>
        <v>874.9136840000001</v>
      </c>
      <c r="CL31" s="19">
        <v>153</v>
      </c>
      <c r="CM31" s="19">
        <v>60</v>
      </c>
      <c r="CN31" s="35"/>
      <c r="CO31" s="19">
        <f t="shared" si="85"/>
        <v>0</v>
      </c>
      <c r="CP31" s="19">
        <f t="shared" si="30"/>
        <v>1036.5964844999999</v>
      </c>
      <c r="CQ31" s="19">
        <f t="shared" si="31"/>
        <v>1036.5964844999999</v>
      </c>
      <c r="CR31" s="19">
        <v>181</v>
      </c>
      <c r="CS31" s="19">
        <v>71</v>
      </c>
      <c r="CT31" s="35"/>
      <c r="CU31" s="19">
        <f t="shared" si="86"/>
        <v>0</v>
      </c>
      <c r="CV31" s="19">
        <f t="shared" si="32"/>
        <v>12366.095362</v>
      </c>
      <c r="CW31" s="19">
        <f t="shared" si="33"/>
        <v>12366.095362</v>
      </c>
      <c r="CX31" s="19">
        <v>2156</v>
      </c>
      <c r="CY31" s="19">
        <v>842</v>
      </c>
      <c r="CZ31" s="35"/>
      <c r="DA31" s="19">
        <f t="shared" si="87"/>
        <v>0</v>
      </c>
      <c r="DB31" s="19">
        <f t="shared" si="34"/>
        <v>1120.5815895</v>
      </c>
      <c r="DC31" s="19">
        <f t="shared" si="35"/>
        <v>1120.5815895</v>
      </c>
      <c r="DD31" s="19">
        <v>195</v>
      </c>
      <c r="DE31" s="19">
        <v>76</v>
      </c>
      <c r="DF31" s="35"/>
      <c r="DG31" s="19">
        <f t="shared" si="88"/>
        <v>0</v>
      </c>
      <c r="DH31" s="19">
        <f t="shared" si="36"/>
        <v>4223.487018</v>
      </c>
      <c r="DI31" s="19">
        <f t="shared" si="37"/>
        <v>4223.487018</v>
      </c>
      <c r="DJ31" s="19">
        <v>736</v>
      </c>
      <c r="DK31" s="19">
        <v>287</v>
      </c>
      <c r="DL31" s="35"/>
      <c r="DM31" s="19">
        <f t="shared" si="89"/>
        <v>0</v>
      </c>
      <c r="DN31" s="19">
        <f t="shared" si="38"/>
        <v>9832.6364815</v>
      </c>
      <c r="DO31" s="19">
        <f t="shared" si="39"/>
        <v>9832.6364815</v>
      </c>
      <c r="DP31" s="19">
        <v>1715</v>
      </c>
      <c r="DQ31" s="19">
        <v>669</v>
      </c>
      <c r="DR31" s="35"/>
      <c r="DS31" s="19">
        <f t="shared" si="90"/>
        <v>0</v>
      </c>
      <c r="DT31" s="19">
        <f t="shared" si="40"/>
        <v>4776.870841</v>
      </c>
      <c r="DU31" s="19">
        <f t="shared" si="41"/>
        <v>4776.870841</v>
      </c>
      <c r="DV31" s="19">
        <v>833</v>
      </c>
      <c r="DW31" s="19">
        <v>325</v>
      </c>
      <c r="DX31" s="35"/>
      <c r="DY31" s="19">
        <f t="shared" si="91"/>
        <v>0</v>
      </c>
      <c r="DZ31" s="19">
        <f t="shared" si="42"/>
        <v>822.503307</v>
      </c>
      <c r="EA31" s="19">
        <f t="shared" si="43"/>
        <v>822.503307</v>
      </c>
      <c r="EB31" s="19">
        <v>143</v>
      </c>
      <c r="EC31" s="19">
        <v>56</v>
      </c>
      <c r="ED31" s="35"/>
      <c r="EE31" s="19">
        <f t="shared" si="92"/>
        <v>0</v>
      </c>
      <c r="EF31" s="19">
        <f t="shared" si="44"/>
        <v>1060.323424</v>
      </c>
      <c r="EG31" s="19">
        <f t="shared" si="45"/>
        <v>1060.323424</v>
      </c>
      <c r="EH31" s="19">
        <v>185</v>
      </c>
      <c r="EI31" s="19">
        <v>72</v>
      </c>
      <c r="EJ31" s="35"/>
      <c r="EK31" s="19">
        <f t="shared" si="93"/>
        <v>0</v>
      </c>
      <c r="EL31" s="19">
        <f t="shared" si="46"/>
        <v>27783.970793499997</v>
      </c>
      <c r="EM31" s="19">
        <f t="shared" si="47"/>
        <v>27783.970793499997</v>
      </c>
      <c r="EN31" s="19">
        <v>4845</v>
      </c>
      <c r="EO31" s="19">
        <v>1891</v>
      </c>
      <c r="EP31" s="35"/>
      <c r="EQ31" s="19">
        <f t="shared" si="94"/>
        <v>0</v>
      </c>
      <c r="ER31" s="19">
        <f t="shared" si="48"/>
        <v>6972.4617745</v>
      </c>
      <c r="ES31" s="19">
        <f t="shared" si="49"/>
        <v>6972.4617745</v>
      </c>
      <c r="ET31" s="19">
        <v>1216</v>
      </c>
      <c r="EU31" s="19">
        <v>475</v>
      </c>
      <c r="EV31" s="35"/>
      <c r="EW31" s="19">
        <f t="shared" si="95"/>
        <v>0</v>
      </c>
      <c r="EX31" s="19">
        <f t="shared" si="50"/>
        <v>10167.9343925</v>
      </c>
      <c r="EY31" s="19">
        <f t="shared" si="51"/>
        <v>10167.9343925</v>
      </c>
      <c r="EZ31" s="19">
        <v>1773</v>
      </c>
      <c r="FA31" s="19">
        <v>692</v>
      </c>
      <c r="FB31" s="35"/>
      <c r="FC31" s="19">
        <f t="shared" si="96"/>
        <v>0</v>
      </c>
      <c r="FD31" s="19">
        <f t="shared" si="52"/>
        <v>3.1207580000000004</v>
      </c>
      <c r="FE31" s="19">
        <f t="shared" si="53"/>
        <v>3.1207580000000004</v>
      </c>
      <c r="FF31" s="19"/>
      <c r="FG31" s="19"/>
      <c r="FH31" s="35"/>
      <c r="FI31" s="19">
        <f t="shared" si="97"/>
        <v>0</v>
      </c>
      <c r="FJ31" s="19">
        <f t="shared" si="54"/>
        <v>6692.2360635000005</v>
      </c>
      <c r="FK31" s="19">
        <f t="shared" si="55"/>
        <v>6692.2360635000005</v>
      </c>
      <c r="FL31" s="19">
        <v>1167</v>
      </c>
      <c r="FM31" s="19">
        <v>456</v>
      </c>
      <c r="FN31" s="35"/>
      <c r="FO31" s="19">
        <f t="shared" si="98"/>
        <v>0</v>
      </c>
      <c r="FP31" s="19">
        <f t="shared" si="56"/>
        <v>8330.129185</v>
      </c>
      <c r="FQ31" s="19">
        <f t="shared" si="57"/>
        <v>8330.129185</v>
      </c>
      <c r="FR31" s="19">
        <v>1453</v>
      </c>
      <c r="FS31" s="19">
        <v>567</v>
      </c>
      <c r="FT31" s="35"/>
      <c r="FU31" s="19">
        <f t="shared" si="99"/>
        <v>0</v>
      </c>
      <c r="FV31" s="19">
        <f t="shared" si="58"/>
        <v>9760.446006</v>
      </c>
      <c r="FW31" s="19">
        <f t="shared" si="59"/>
        <v>9760.446006</v>
      </c>
      <c r="FX31" s="19">
        <v>1702</v>
      </c>
      <c r="FY31" s="19">
        <v>664</v>
      </c>
      <c r="FZ31" s="35"/>
      <c r="GA31" s="19">
        <f t="shared" si="100"/>
        <v>0</v>
      </c>
      <c r="GB31" s="19">
        <f t="shared" si="60"/>
        <v>31134.792909</v>
      </c>
      <c r="GC31" s="19">
        <f t="shared" si="61"/>
        <v>31134.792909</v>
      </c>
      <c r="GD31" s="19">
        <v>5429</v>
      </c>
      <c r="GE31" s="19">
        <v>2119</v>
      </c>
      <c r="GF31" s="35"/>
      <c r="GG31" s="19">
        <f t="shared" si="101"/>
        <v>0</v>
      </c>
      <c r="GH31" s="19">
        <f t="shared" si="62"/>
        <v>49984.03354850001</v>
      </c>
      <c r="GI31" s="19">
        <f t="shared" si="63"/>
        <v>49984.03354850001</v>
      </c>
      <c r="GJ31" s="19">
        <v>8716</v>
      </c>
      <c r="GK31" s="19">
        <v>3402</v>
      </c>
      <c r="GL31" s="35"/>
      <c r="GM31" s="19">
        <f t="shared" si="102"/>
        <v>0</v>
      </c>
      <c r="GN31" s="19">
        <f t="shared" si="64"/>
        <v>149.79638400000002</v>
      </c>
      <c r="GO31" s="19">
        <f t="shared" si="65"/>
        <v>149.79638400000002</v>
      </c>
      <c r="GP31" s="19">
        <v>26</v>
      </c>
      <c r="GQ31" s="19">
        <v>10</v>
      </c>
      <c r="GR31" s="35"/>
      <c r="GS31" s="19">
        <f t="shared" si="103"/>
        <v>0</v>
      </c>
      <c r="GT31" s="19">
        <f t="shared" si="66"/>
        <v>827.2303375</v>
      </c>
      <c r="GU31" s="19">
        <f t="shared" si="67"/>
        <v>827.2303375</v>
      </c>
      <c r="GV31" s="19">
        <v>144</v>
      </c>
      <c r="GW31" s="19">
        <v>56</v>
      </c>
      <c r="GX31" s="35"/>
      <c r="GY31" s="26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</row>
    <row r="32" spans="1:229" s="37" customFormat="1" ht="12.75">
      <c r="A32" s="36">
        <v>44105</v>
      </c>
      <c r="B32" s="35"/>
      <c r="C32" s="26"/>
      <c r="D32" s="26">
        <v>458935</v>
      </c>
      <c r="E32" s="20">
        <f t="shared" si="0"/>
        <v>458935</v>
      </c>
      <c r="F32" s="20">
        <f t="shared" si="68"/>
        <v>80025</v>
      </c>
      <c r="G32" s="20">
        <f t="shared" si="69"/>
        <v>31238</v>
      </c>
      <c r="H32" s="35"/>
      <c r="I32" s="20"/>
      <c r="J32" s="26">
        <f t="shared" si="1"/>
        <v>81419.2453085</v>
      </c>
      <c r="K32" s="20">
        <f t="shared" si="2"/>
        <v>81419.2453085</v>
      </c>
      <c r="L32" s="20">
        <v>14197</v>
      </c>
      <c r="M32" s="20">
        <v>5543</v>
      </c>
      <c r="O32" s="19">
        <f t="shared" si="3"/>
        <v>0</v>
      </c>
      <c r="P32" s="26">
        <f t="shared" si="4"/>
        <v>377515.7546915</v>
      </c>
      <c r="Q32" s="19">
        <f t="shared" si="5"/>
        <v>377515.7546915</v>
      </c>
      <c r="R32" s="19">
        <f t="shared" si="71"/>
        <v>65828</v>
      </c>
      <c r="S32" s="19">
        <f t="shared" si="72"/>
        <v>25695</v>
      </c>
      <c r="U32" s="19"/>
      <c r="V32" s="19">
        <f t="shared" si="6"/>
        <v>79.671116</v>
      </c>
      <c r="W32" s="19">
        <f t="shared" si="7"/>
        <v>79.671116</v>
      </c>
      <c r="X32" s="19">
        <v>18</v>
      </c>
      <c r="Y32" s="19">
        <v>7</v>
      </c>
      <c r="AA32" s="19"/>
      <c r="AB32" s="19">
        <f t="shared" si="8"/>
        <v>10318.0061375</v>
      </c>
      <c r="AC32" s="19">
        <f t="shared" si="9"/>
        <v>10318.0061375</v>
      </c>
      <c r="AD32" s="19">
        <v>1795</v>
      </c>
      <c r="AE32" s="19">
        <v>701</v>
      </c>
      <c r="AF32" s="35"/>
      <c r="AG32" s="19"/>
      <c r="AH32" s="19">
        <f t="shared" si="10"/>
        <v>63773.010984500004</v>
      </c>
      <c r="AI32" s="19">
        <f t="shared" si="11"/>
        <v>63773.010984500004</v>
      </c>
      <c r="AJ32" s="19">
        <v>11120</v>
      </c>
      <c r="AK32" s="19">
        <v>4341</v>
      </c>
      <c r="AL32" s="35"/>
      <c r="AM32" s="19"/>
      <c r="AN32" s="19">
        <f t="shared" si="12"/>
        <v>646.547628</v>
      </c>
      <c r="AO32" s="19">
        <f t="shared" si="13"/>
        <v>646.547628</v>
      </c>
      <c r="AP32" s="19">
        <v>113</v>
      </c>
      <c r="AQ32" s="19">
        <v>44</v>
      </c>
      <c r="AR32" s="35"/>
      <c r="AS32" s="19"/>
      <c r="AT32" s="19">
        <f t="shared" si="14"/>
        <v>18014.4378745</v>
      </c>
      <c r="AU32" s="19">
        <f t="shared" si="15"/>
        <v>18014.4378745</v>
      </c>
      <c r="AV32" s="19">
        <v>3141</v>
      </c>
      <c r="AW32" s="19">
        <v>1226</v>
      </c>
      <c r="AX32" s="35"/>
      <c r="AY32" s="19"/>
      <c r="AZ32" s="19">
        <f t="shared" si="16"/>
        <v>1268.7258075</v>
      </c>
      <c r="BA32" s="19">
        <f t="shared" si="17"/>
        <v>1268.7258075</v>
      </c>
      <c r="BB32" s="19">
        <v>221</v>
      </c>
      <c r="BC32" s="19">
        <v>86</v>
      </c>
      <c r="BD32" s="35"/>
      <c r="BE32" s="19"/>
      <c r="BF32" s="19">
        <f t="shared" si="18"/>
        <v>29329.159044999997</v>
      </c>
      <c r="BG32" s="19">
        <f t="shared" si="19"/>
        <v>29329.159044999997</v>
      </c>
      <c r="BH32" s="19">
        <v>5114</v>
      </c>
      <c r="BI32" s="19">
        <v>1996</v>
      </c>
      <c r="BJ32" s="35"/>
      <c r="BK32" s="19"/>
      <c r="BL32" s="19">
        <f t="shared" si="20"/>
        <v>1007.9130470000001</v>
      </c>
      <c r="BM32" s="19">
        <f t="shared" si="21"/>
        <v>1007.9130470000001</v>
      </c>
      <c r="BN32" s="19">
        <v>176</v>
      </c>
      <c r="BO32" s="19">
        <v>69</v>
      </c>
      <c r="BP32" s="35"/>
      <c r="BQ32" s="19"/>
      <c r="BR32" s="19">
        <f t="shared" si="22"/>
        <v>1086.7121865</v>
      </c>
      <c r="BS32" s="19">
        <f t="shared" si="23"/>
        <v>1086.7121865</v>
      </c>
      <c r="BT32" s="19">
        <v>190</v>
      </c>
      <c r="BU32" s="19">
        <v>74</v>
      </c>
      <c r="BV32" s="35"/>
      <c r="BW32" s="19"/>
      <c r="BX32" s="19">
        <f t="shared" si="24"/>
        <v>287.06384249999996</v>
      </c>
      <c r="BY32" s="19">
        <f t="shared" si="25"/>
        <v>287.06384249999996</v>
      </c>
      <c r="BZ32" s="19">
        <v>50</v>
      </c>
      <c r="CA32" s="19">
        <v>20</v>
      </c>
      <c r="CB32" s="35"/>
      <c r="CC32" s="19"/>
      <c r="CD32" s="19">
        <f t="shared" si="26"/>
        <v>63784.346678999995</v>
      </c>
      <c r="CE32" s="19">
        <f t="shared" si="27"/>
        <v>63784.346678999995</v>
      </c>
      <c r="CF32" s="19">
        <v>11122</v>
      </c>
      <c r="CG32" s="19">
        <v>4341</v>
      </c>
      <c r="CH32" s="35"/>
      <c r="CI32" s="19"/>
      <c r="CJ32" s="19">
        <f t="shared" si="28"/>
        <v>874.9136840000001</v>
      </c>
      <c r="CK32" s="19">
        <f t="shared" si="29"/>
        <v>874.9136840000001</v>
      </c>
      <c r="CL32" s="19">
        <v>153</v>
      </c>
      <c r="CM32" s="19">
        <v>60</v>
      </c>
      <c r="CN32" s="35"/>
      <c r="CO32" s="19"/>
      <c r="CP32" s="19">
        <f t="shared" si="30"/>
        <v>1036.5964844999999</v>
      </c>
      <c r="CQ32" s="19">
        <f t="shared" si="31"/>
        <v>1036.5964844999999</v>
      </c>
      <c r="CR32" s="19">
        <v>181</v>
      </c>
      <c r="CS32" s="19">
        <v>71</v>
      </c>
      <c r="CT32" s="35"/>
      <c r="CU32" s="19"/>
      <c r="CV32" s="19">
        <f t="shared" si="32"/>
        <v>12366.095362</v>
      </c>
      <c r="CW32" s="19">
        <f t="shared" si="33"/>
        <v>12366.095362</v>
      </c>
      <c r="CX32" s="19">
        <v>2156</v>
      </c>
      <c r="CY32" s="19">
        <v>842</v>
      </c>
      <c r="CZ32" s="35"/>
      <c r="DA32" s="19"/>
      <c r="DB32" s="19">
        <f t="shared" si="34"/>
        <v>1120.5815895</v>
      </c>
      <c r="DC32" s="19">
        <f t="shared" si="35"/>
        <v>1120.5815895</v>
      </c>
      <c r="DD32" s="19">
        <v>195</v>
      </c>
      <c r="DE32" s="19">
        <v>76</v>
      </c>
      <c r="DF32" s="35"/>
      <c r="DG32" s="19"/>
      <c r="DH32" s="19">
        <f t="shared" si="36"/>
        <v>4223.487018</v>
      </c>
      <c r="DI32" s="19">
        <f t="shared" si="37"/>
        <v>4223.487018</v>
      </c>
      <c r="DJ32" s="19">
        <v>736</v>
      </c>
      <c r="DK32" s="19">
        <v>287</v>
      </c>
      <c r="DL32" s="35"/>
      <c r="DM32" s="19"/>
      <c r="DN32" s="19">
        <f t="shared" si="38"/>
        <v>9832.6364815</v>
      </c>
      <c r="DO32" s="19">
        <f t="shared" si="39"/>
        <v>9832.6364815</v>
      </c>
      <c r="DP32" s="19">
        <v>1715</v>
      </c>
      <c r="DQ32" s="19">
        <v>669</v>
      </c>
      <c r="DR32" s="35"/>
      <c r="DS32" s="19"/>
      <c r="DT32" s="19">
        <f t="shared" si="40"/>
        <v>4776.870841</v>
      </c>
      <c r="DU32" s="19">
        <f t="shared" si="41"/>
        <v>4776.870841</v>
      </c>
      <c r="DV32" s="19">
        <v>833</v>
      </c>
      <c r="DW32" s="19">
        <v>325</v>
      </c>
      <c r="DX32" s="35"/>
      <c r="DY32" s="19"/>
      <c r="DZ32" s="19">
        <f t="shared" si="42"/>
        <v>822.503307</v>
      </c>
      <c r="EA32" s="19">
        <f t="shared" si="43"/>
        <v>822.503307</v>
      </c>
      <c r="EB32" s="19">
        <v>143</v>
      </c>
      <c r="EC32" s="19">
        <v>56</v>
      </c>
      <c r="ED32" s="35"/>
      <c r="EE32" s="19"/>
      <c r="EF32" s="19">
        <f t="shared" si="44"/>
        <v>1060.323424</v>
      </c>
      <c r="EG32" s="19">
        <f t="shared" si="45"/>
        <v>1060.323424</v>
      </c>
      <c r="EH32" s="19">
        <v>185</v>
      </c>
      <c r="EI32" s="19">
        <v>72</v>
      </c>
      <c r="EJ32" s="35"/>
      <c r="EK32" s="19"/>
      <c r="EL32" s="19">
        <f t="shared" si="46"/>
        <v>27783.970793499997</v>
      </c>
      <c r="EM32" s="19">
        <f t="shared" si="47"/>
        <v>27783.970793499997</v>
      </c>
      <c r="EN32" s="19">
        <v>4845</v>
      </c>
      <c r="EO32" s="19">
        <v>1891</v>
      </c>
      <c r="EP32" s="35"/>
      <c r="EQ32" s="19"/>
      <c r="ER32" s="19">
        <f t="shared" si="48"/>
        <v>6972.4617745</v>
      </c>
      <c r="ES32" s="19">
        <f t="shared" si="49"/>
        <v>6972.4617745</v>
      </c>
      <c r="ET32" s="19">
        <v>1216</v>
      </c>
      <c r="EU32" s="19">
        <v>475</v>
      </c>
      <c r="EV32" s="35"/>
      <c r="EW32" s="19"/>
      <c r="EX32" s="19">
        <f t="shared" si="50"/>
        <v>10167.9343925</v>
      </c>
      <c r="EY32" s="19">
        <f t="shared" si="51"/>
        <v>10167.9343925</v>
      </c>
      <c r="EZ32" s="19">
        <v>1773</v>
      </c>
      <c r="FA32" s="19">
        <v>692</v>
      </c>
      <c r="FB32" s="35"/>
      <c r="FC32" s="19"/>
      <c r="FD32" s="19">
        <f t="shared" si="52"/>
        <v>3.1207580000000004</v>
      </c>
      <c r="FE32" s="19">
        <f t="shared" si="53"/>
        <v>3.1207580000000004</v>
      </c>
      <c r="FF32" s="19"/>
      <c r="FG32" s="19"/>
      <c r="FH32" s="35"/>
      <c r="FI32" s="19"/>
      <c r="FJ32" s="19">
        <f t="shared" si="54"/>
        <v>6692.2360635000005</v>
      </c>
      <c r="FK32" s="19">
        <f t="shared" si="55"/>
        <v>6692.2360635000005</v>
      </c>
      <c r="FL32" s="19">
        <v>1167</v>
      </c>
      <c r="FM32" s="19">
        <v>456</v>
      </c>
      <c r="FN32" s="35"/>
      <c r="FO32" s="19"/>
      <c r="FP32" s="19">
        <f t="shared" si="56"/>
        <v>8330.129185</v>
      </c>
      <c r="FQ32" s="19">
        <f t="shared" si="57"/>
        <v>8330.129185</v>
      </c>
      <c r="FR32" s="19">
        <v>1453</v>
      </c>
      <c r="FS32" s="19">
        <v>567</v>
      </c>
      <c r="FT32" s="35"/>
      <c r="FU32" s="19"/>
      <c r="FV32" s="19">
        <f t="shared" si="58"/>
        <v>9760.446006</v>
      </c>
      <c r="FW32" s="19">
        <f t="shared" si="59"/>
        <v>9760.446006</v>
      </c>
      <c r="FX32" s="19">
        <v>1702</v>
      </c>
      <c r="FY32" s="19">
        <v>664</v>
      </c>
      <c r="FZ32" s="35"/>
      <c r="GA32" s="19"/>
      <c r="GB32" s="19">
        <f t="shared" si="60"/>
        <v>31134.792909</v>
      </c>
      <c r="GC32" s="19">
        <f t="shared" si="61"/>
        <v>31134.792909</v>
      </c>
      <c r="GD32" s="19">
        <v>5429</v>
      </c>
      <c r="GE32" s="19">
        <v>2119</v>
      </c>
      <c r="GF32" s="35"/>
      <c r="GG32" s="19"/>
      <c r="GH32" s="19">
        <f t="shared" si="62"/>
        <v>49984.03354850001</v>
      </c>
      <c r="GI32" s="19">
        <f t="shared" si="63"/>
        <v>49984.03354850001</v>
      </c>
      <c r="GJ32" s="19">
        <v>8716</v>
      </c>
      <c r="GK32" s="19">
        <v>3402</v>
      </c>
      <c r="GL32" s="35"/>
      <c r="GM32" s="19"/>
      <c r="GN32" s="19">
        <f t="shared" si="64"/>
        <v>149.79638400000002</v>
      </c>
      <c r="GO32" s="19">
        <f t="shared" si="65"/>
        <v>149.79638400000002</v>
      </c>
      <c r="GP32" s="19">
        <v>26</v>
      </c>
      <c r="GQ32" s="19">
        <v>10</v>
      </c>
      <c r="GR32" s="35"/>
      <c r="GS32" s="19"/>
      <c r="GT32" s="19">
        <f t="shared" si="66"/>
        <v>827.2303375</v>
      </c>
      <c r="GU32" s="19">
        <f t="shared" si="67"/>
        <v>827.2303375</v>
      </c>
      <c r="GV32" s="19">
        <v>144</v>
      </c>
      <c r="GW32" s="19">
        <v>56</v>
      </c>
      <c r="GX32" s="35"/>
      <c r="GY32" s="26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</row>
    <row r="33" spans="1:229" s="37" customFormat="1" ht="12.75">
      <c r="A33" s="36">
        <v>44287</v>
      </c>
      <c r="B33" s="35"/>
      <c r="C33" s="26">
        <v>6905000</v>
      </c>
      <c r="D33" s="26">
        <v>458935</v>
      </c>
      <c r="E33" s="20">
        <f t="shared" si="0"/>
        <v>7363935</v>
      </c>
      <c r="F33" s="20">
        <f t="shared" si="68"/>
        <v>80025</v>
      </c>
      <c r="G33" s="20">
        <f t="shared" si="69"/>
        <v>31237</v>
      </c>
      <c r="H33" s="35"/>
      <c r="I33" s="20">
        <f t="shared" si="70"/>
        <v>1225009.8355</v>
      </c>
      <c r="J33" s="26">
        <f t="shared" si="1"/>
        <v>81419.2453085</v>
      </c>
      <c r="K33" s="20">
        <f t="shared" si="2"/>
        <v>1306429.0808085</v>
      </c>
      <c r="L33" s="20">
        <v>14197</v>
      </c>
      <c r="M33" s="20">
        <v>5542</v>
      </c>
      <c r="O33" s="19">
        <f t="shared" si="3"/>
        <v>5679990.1645</v>
      </c>
      <c r="P33" s="26">
        <f t="shared" si="4"/>
        <v>377515.7546915</v>
      </c>
      <c r="Q33" s="19">
        <f t="shared" si="5"/>
        <v>6057505.9191915</v>
      </c>
      <c r="R33" s="19">
        <f t="shared" si="71"/>
        <v>65828</v>
      </c>
      <c r="S33" s="19">
        <f t="shared" si="72"/>
        <v>25695</v>
      </c>
      <c r="U33" s="19">
        <f t="shared" si="73"/>
        <v>1198.708</v>
      </c>
      <c r="V33" s="19">
        <f t="shared" si="6"/>
        <v>79.671116</v>
      </c>
      <c r="W33" s="19">
        <f t="shared" si="7"/>
        <v>1278.379116</v>
      </c>
      <c r="X33" s="19">
        <v>18</v>
      </c>
      <c r="Y33" s="19">
        <v>7</v>
      </c>
      <c r="AA33" s="19">
        <f t="shared" si="74"/>
        <v>155241.6625</v>
      </c>
      <c r="AB33" s="19">
        <f t="shared" si="8"/>
        <v>10318.0061375</v>
      </c>
      <c r="AC33" s="19">
        <f t="shared" si="9"/>
        <v>165559.6686375</v>
      </c>
      <c r="AD33" s="19">
        <v>1795</v>
      </c>
      <c r="AE33" s="19">
        <v>701</v>
      </c>
      <c r="AF33" s="35"/>
      <c r="AG33" s="19">
        <f t="shared" si="75"/>
        <v>959509.8235</v>
      </c>
      <c r="AH33" s="19">
        <f t="shared" si="10"/>
        <v>63773.010984500004</v>
      </c>
      <c r="AI33" s="19">
        <f t="shared" si="11"/>
        <v>1023282.8344845001</v>
      </c>
      <c r="AJ33" s="19">
        <v>11120</v>
      </c>
      <c r="AK33" s="19">
        <v>4341</v>
      </c>
      <c r="AL33" s="35"/>
      <c r="AM33" s="19">
        <f t="shared" si="76"/>
        <v>9727.764000000001</v>
      </c>
      <c r="AN33" s="19">
        <f t="shared" si="12"/>
        <v>646.547628</v>
      </c>
      <c r="AO33" s="19">
        <f t="shared" si="13"/>
        <v>10374.311628000001</v>
      </c>
      <c r="AP33" s="19">
        <v>113</v>
      </c>
      <c r="AQ33" s="19">
        <v>44</v>
      </c>
      <c r="AR33" s="35"/>
      <c r="AS33" s="19">
        <f t="shared" si="77"/>
        <v>271039.8935</v>
      </c>
      <c r="AT33" s="19">
        <f t="shared" si="14"/>
        <v>18014.4378745</v>
      </c>
      <c r="AU33" s="19">
        <f t="shared" si="15"/>
        <v>289054.3313745</v>
      </c>
      <c r="AV33" s="19">
        <v>3141</v>
      </c>
      <c r="AW33" s="19">
        <v>1226</v>
      </c>
      <c r="AX33" s="35"/>
      <c r="AY33" s="19">
        <f t="shared" si="78"/>
        <v>19088.872499999998</v>
      </c>
      <c r="AZ33" s="19">
        <f t="shared" si="16"/>
        <v>1268.7258075</v>
      </c>
      <c r="BA33" s="19">
        <f t="shared" si="17"/>
        <v>20357.598307499997</v>
      </c>
      <c r="BB33" s="19">
        <v>221</v>
      </c>
      <c r="BC33" s="19">
        <v>86</v>
      </c>
      <c r="BD33" s="35"/>
      <c r="BE33" s="19">
        <f t="shared" si="79"/>
        <v>441277.835</v>
      </c>
      <c r="BF33" s="19">
        <f t="shared" si="18"/>
        <v>29329.159044999997</v>
      </c>
      <c r="BG33" s="19">
        <f t="shared" si="19"/>
        <v>470606.994045</v>
      </c>
      <c r="BH33" s="19">
        <v>5114</v>
      </c>
      <c r="BI33" s="19">
        <v>1996</v>
      </c>
      <c r="BJ33" s="35"/>
      <c r="BK33" s="19">
        <f t="shared" si="80"/>
        <v>15164.761</v>
      </c>
      <c r="BL33" s="19">
        <f t="shared" si="20"/>
        <v>1007.9130470000001</v>
      </c>
      <c r="BM33" s="19">
        <f t="shared" si="21"/>
        <v>16172.674047</v>
      </c>
      <c r="BN33" s="19">
        <v>176</v>
      </c>
      <c r="BO33" s="19">
        <v>69</v>
      </c>
      <c r="BP33" s="35"/>
      <c r="BQ33" s="19">
        <f t="shared" si="81"/>
        <v>16350.3495</v>
      </c>
      <c r="BR33" s="19">
        <f t="shared" si="22"/>
        <v>1086.7121865</v>
      </c>
      <c r="BS33" s="19">
        <f t="shared" si="23"/>
        <v>17437.0616865</v>
      </c>
      <c r="BT33" s="19">
        <v>190</v>
      </c>
      <c r="BU33" s="19">
        <v>74</v>
      </c>
      <c r="BV33" s="35"/>
      <c r="BW33" s="19">
        <f t="shared" si="82"/>
        <v>4319.077499999999</v>
      </c>
      <c r="BX33" s="19">
        <f t="shared" si="24"/>
        <v>287.06384249999996</v>
      </c>
      <c r="BY33" s="19">
        <f t="shared" si="25"/>
        <v>4606.141342499999</v>
      </c>
      <c r="BZ33" s="19">
        <v>50</v>
      </c>
      <c r="CA33" s="19">
        <v>20</v>
      </c>
      <c r="CB33" s="35"/>
      <c r="CC33" s="19">
        <f t="shared" si="83"/>
        <v>959680.3769999999</v>
      </c>
      <c r="CD33" s="19">
        <f t="shared" si="26"/>
        <v>63784.346678999995</v>
      </c>
      <c r="CE33" s="19">
        <f t="shared" si="27"/>
        <v>1023464.7236789998</v>
      </c>
      <c r="CF33" s="19">
        <v>11122</v>
      </c>
      <c r="CG33" s="19">
        <v>4341</v>
      </c>
      <c r="CH33" s="35"/>
      <c r="CI33" s="19">
        <f t="shared" si="84"/>
        <v>13163.692</v>
      </c>
      <c r="CJ33" s="19">
        <f t="shared" si="28"/>
        <v>874.9136840000001</v>
      </c>
      <c r="CK33" s="19">
        <f t="shared" si="29"/>
        <v>14038.605683999998</v>
      </c>
      <c r="CL33" s="19">
        <v>153</v>
      </c>
      <c r="CM33" s="19">
        <v>60</v>
      </c>
      <c r="CN33" s="35"/>
      <c r="CO33" s="19">
        <f t="shared" si="85"/>
        <v>15596.323499999999</v>
      </c>
      <c r="CP33" s="19">
        <f t="shared" si="30"/>
        <v>1036.5964844999999</v>
      </c>
      <c r="CQ33" s="19">
        <f t="shared" si="31"/>
        <v>16632.919984499997</v>
      </c>
      <c r="CR33" s="19">
        <v>181</v>
      </c>
      <c r="CS33" s="19">
        <v>71</v>
      </c>
      <c r="CT33" s="35"/>
      <c r="CU33" s="19">
        <f t="shared" si="86"/>
        <v>186056.60599999997</v>
      </c>
      <c r="CV33" s="19">
        <f t="shared" si="32"/>
        <v>12366.095362</v>
      </c>
      <c r="CW33" s="19">
        <f t="shared" si="33"/>
        <v>198422.70136199996</v>
      </c>
      <c r="CX33" s="19">
        <v>2156</v>
      </c>
      <c r="CY33" s="19">
        <v>842</v>
      </c>
      <c r="CZ33" s="35"/>
      <c r="DA33" s="19">
        <f t="shared" si="87"/>
        <v>16859.9385</v>
      </c>
      <c r="DB33" s="19">
        <f t="shared" si="34"/>
        <v>1120.5815895</v>
      </c>
      <c r="DC33" s="19">
        <f t="shared" si="35"/>
        <v>17980.5200895</v>
      </c>
      <c r="DD33" s="19">
        <v>195</v>
      </c>
      <c r="DE33" s="19">
        <v>76</v>
      </c>
      <c r="DF33" s="35"/>
      <c r="DG33" s="19">
        <f t="shared" si="88"/>
        <v>63545.334</v>
      </c>
      <c r="DH33" s="19">
        <f t="shared" si="36"/>
        <v>4223.487018</v>
      </c>
      <c r="DI33" s="19">
        <f t="shared" si="37"/>
        <v>67768.821018</v>
      </c>
      <c r="DJ33" s="19">
        <v>736</v>
      </c>
      <c r="DK33" s="19">
        <v>287</v>
      </c>
      <c r="DL33" s="35"/>
      <c r="DM33" s="19">
        <f t="shared" si="89"/>
        <v>147938.9345</v>
      </c>
      <c r="DN33" s="19">
        <f t="shared" si="38"/>
        <v>9832.6364815</v>
      </c>
      <c r="DO33" s="19">
        <f t="shared" si="39"/>
        <v>157771.5709815</v>
      </c>
      <c r="DP33" s="19">
        <v>1715</v>
      </c>
      <c r="DQ33" s="19">
        <v>669</v>
      </c>
      <c r="DR33" s="35"/>
      <c r="DS33" s="19">
        <f t="shared" si="90"/>
        <v>71871.38299999999</v>
      </c>
      <c r="DT33" s="19">
        <f t="shared" si="40"/>
        <v>4776.870841</v>
      </c>
      <c r="DU33" s="19">
        <f t="shared" si="41"/>
        <v>76648.25384099998</v>
      </c>
      <c r="DV33" s="19">
        <v>833</v>
      </c>
      <c r="DW33" s="19">
        <v>325</v>
      </c>
      <c r="DX33" s="35"/>
      <c r="DY33" s="19">
        <f t="shared" si="91"/>
        <v>12375.140999999998</v>
      </c>
      <c r="DZ33" s="19">
        <f t="shared" si="42"/>
        <v>822.503307</v>
      </c>
      <c r="EA33" s="19">
        <f t="shared" si="43"/>
        <v>13197.644306999999</v>
      </c>
      <c r="EB33" s="19">
        <v>143</v>
      </c>
      <c r="EC33" s="19">
        <v>56</v>
      </c>
      <c r="ED33" s="35"/>
      <c r="EE33" s="19">
        <f t="shared" si="92"/>
        <v>15953.312</v>
      </c>
      <c r="EF33" s="19">
        <f t="shared" si="44"/>
        <v>1060.323424</v>
      </c>
      <c r="EG33" s="19">
        <f t="shared" si="45"/>
        <v>17013.635424</v>
      </c>
      <c r="EH33" s="19">
        <v>185</v>
      </c>
      <c r="EI33" s="19">
        <v>72</v>
      </c>
      <c r="EJ33" s="35"/>
      <c r="EK33" s="19">
        <f t="shared" si="93"/>
        <v>418029.3905</v>
      </c>
      <c r="EL33" s="19">
        <f t="shared" si="46"/>
        <v>27783.970793499997</v>
      </c>
      <c r="EM33" s="19">
        <f t="shared" si="47"/>
        <v>445813.3612935</v>
      </c>
      <c r="EN33" s="19">
        <v>4845</v>
      </c>
      <c r="EO33" s="19">
        <v>1891</v>
      </c>
      <c r="EP33" s="35"/>
      <c r="EQ33" s="19">
        <f t="shared" si="94"/>
        <v>104905.5935</v>
      </c>
      <c r="ER33" s="19">
        <f t="shared" si="48"/>
        <v>6972.4617745</v>
      </c>
      <c r="ES33" s="19">
        <f t="shared" si="49"/>
        <v>111878.0552745</v>
      </c>
      <c r="ET33" s="19">
        <v>1216</v>
      </c>
      <c r="EU33" s="19">
        <v>475</v>
      </c>
      <c r="EV33" s="35"/>
      <c r="EW33" s="19">
        <f t="shared" si="95"/>
        <v>152983.7275</v>
      </c>
      <c r="EX33" s="19">
        <f t="shared" si="50"/>
        <v>10167.9343925</v>
      </c>
      <c r="EY33" s="19">
        <f t="shared" si="51"/>
        <v>163151.6618925</v>
      </c>
      <c r="EZ33" s="19">
        <v>1773</v>
      </c>
      <c r="FA33" s="19">
        <v>692</v>
      </c>
      <c r="FB33" s="35"/>
      <c r="FC33" s="19">
        <f t="shared" si="96"/>
        <v>46.95400000000001</v>
      </c>
      <c r="FD33" s="19">
        <f t="shared" si="52"/>
        <v>3.1207580000000004</v>
      </c>
      <c r="FE33" s="19">
        <f t="shared" si="53"/>
        <v>50.07475800000001</v>
      </c>
      <c r="FF33" s="19"/>
      <c r="FG33" s="19"/>
      <c r="FH33" s="35"/>
      <c r="FI33" s="19">
        <f t="shared" si="97"/>
        <v>100689.4005</v>
      </c>
      <c r="FJ33" s="19">
        <f t="shared" si="54"/>
        <v>6692.2360635000005</v>
      </c>
      <c r="FK33" s="19">
        <f t="shared" si="55"/>
        <v>107381.63656350001</v>
      </c>
      <c r="FL33" s="19">
        <v>1167</v>
      </c>
      <c r="FM33" s="19">
        <v>456</v>
      </c>
      <c r="FN33" s="35"/>
      <c r="FO33" s="19">
        <f t="shared" si="98"/>
        <v>125332.655</v>
      </c>
      <c r="FP33" s="19">
        <f t="shared" si="56"/>
        <v>8330.129185</v>
      </c>
      <c r="FQ33" s="19">
        <f t="shared" si="57"/>
        <v>133662.784185</v>
      </c>
      <c r="FR33" s="19">
        <v>1453</v>
      </c>
      <c r="FS33" s="19">
        <v>567</v>
      </c>
      <c r="FT33" s="35"/>
      <c r="FU33" s="19">
        <f t="shared" si="99"/>
        <v>146852.77800000002</v>
      </c>
      <c r="FV33" s="19">
        <f t="shared" si="58"/>
        <v>9760.446006</v>
      </c>
      <c r="FW33" s="19">
        <f t="shared" si="59"/>
        <v>156613.22400600003</v>
      </c>
      <c r="FX33" s="19">
        <v>1702</v>
      </c>
      <c r="FY33" s="19">
        <v>664</v>
      </c>
      <c r="FZ33" s="35"/>
      <c r="GA33" s="19">
        <f t="shared" si="100"/>
        <v>468444.86699999997</v>
      </c>
      <c r="GB33" s="19">
        <f t="shared" si="60"/>
        <v>31134.792909</v>
      </c>
      <c r="GC33" s="19">
        <f t="shared" si="61"/>
        <v>499579.659909</v>
      </c>
      <c r="GD33" s="19">
        <v>5429</v>
      </c>
      <c r="GE33" s="19">
        <v>2119</v>
      </c>
      <c r="GF33" s="35"/>
      <c r="GG33" s="19">
        <f t="shared" si="101"/>
        <v>752044.9555000002</v>
      </c>
      <c r="GH33" s="19">
        <f t="shared" si="62"/>
        <v>49984.03354850001</v>
      </c>
      <c r="GI33" s="19">
        <f t="shared" si="63"/>
        <v>802028.9890485002</v>
      </c>
      <c r="GJ33" s="19">
        <v>8716</v>
      </c>
      <c r="GK33" s="19">
        <v>3402</v>
      </c>
      <c r="GL33" s="35"/>
      <c r="GM33" s="19">
        <f t="shared" si="102"/>
        <v>2253.792</v>
      </c>
      <c r="GN33" s="19">
        <f t="shared" si="64"/>
        <v>149.79638400000002</v>
      </c>
      <c r="GO33" s="19">
        <f t="shared" si="65"/>
        <v>2403.588384</v>
      </c>
      <c r="GP33" s="19">
        <v>26</v>
      </c>
      <c r="GQ33" s="19">
        <v>10</v>
      </c>
      <c r="GR33" s="35"/>
      <c r="GS33" s="19">
        <f t="shared" si="103"/>
        <v>12446.2625</v>
      </c>
      <c r="GT33" s="19">
        <f t="shared" si="66"/>
        <v>827.2303375</v>
      </c>
      <c r="GU33" s="19">
        <f t="shared" si="67"/>
        <v>13273.4928375</v>
      </c>
      <c r="GV33" s="19">
        <v>144</v>
      </c>
      <c r="GW33" s="19">
        <v>56</v>
      </c>
      <c r="GX33" s="35"/>
      <c r="GY33" s="26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</row>
    <row r="34" spans="1:229" s="37" customFormat="1" ht="12.75">
      <c r="A34" s="36">
        <v>44470</v>
      </c>
      <c r="B34" s="35"/>
      <c r="C34" s="26"/>
      <c r="D34" s="26">
        <v>313930</v>
      </c>
      <c r="E34" s="20">
        <f t="shared" si="0"/>
        <v>313930</v>
      </c>
      <c r="F34" s="20">
        <f t="shared" si="68"/>
        <v>80025</v>
      </c>
      <c r="G34" s="20">
        <f t="shared" si="69"/>
        <v>31236</v>
      </c>
      <c r="H34" s="35"/>
      <c r="I34" s="20"/>
      <c r="J34" s="26">
        <f t="shared" si="1"/>
        <v>55694.038763</v>
      </c>
      <c r="K34" s="20">
        <f t="shared" si="2"/>
        <v>55694.038763</v>
      </c>
      <c r="L34" s="20">
        <v>14197</v>
      </c>
      <c r="M34" s="20">
        <v>5541</v>
      </c>
      <c r="O34" s="19">
        <f t="shared" si="3"/>
        <v>0</v>
      </c>
      <c r="P34" s="26">
        <f t="shared" si="4"/>
        <v>258235.96123699998</v>
      </c>
      <c r="Q34" s="19">
        <f t="shared" si="5"/>
        <v>258235.96123699998</v>
      </c>
      <c r="R34" s="19">
        <f t="shared" si="71"/>
        <v>65828</v>
      </c>
      <c r="S34" s="19">
        <f t="shared" si="72"/>
        <v>25695</v>
      </c>
      <c r="U34" s="19"/>
      <c r="V34" s="19">
        <f t="shared" si="6"/>
        <v>54.498248000000004</v>
      </c>
      <c r="W34" s="19">
        <f t="shared" si="7"/>
        <v>54.498248000000004</v>
      </c>
      <c r="X34" s="19">
        <v>18</v>
      </c>
      <c r="Y34" s="19">
        <v>7</v>
      </c>
      <c r="AA34" s="19"/>
      <c r="AB34" s="19">
        <f t="shared" si="8"/>
        <v>7057.931225</v>
      </c>
      <c r="AC34" s="19">
        <f t="shared" si="9"/>
        <v>7057.931225</v>
      </c>
      <c r="AD34" s="19">
        <v>1795</v>
      </c>
      <c r="AE34" s="19">
        <v>701</v>
      </c>
      <c r="AF34" s="35"/>
      <c r="AG34" s="19"/>
      <c r="AH34" s="19">
        <f t="shared" si="10"/>
        <v>43623.304691000005</v>
      </c>
      <c r="AI34" s="19">
        <f t="shared" si="11"/>
        <v>43623.304691000005</v>
      </c>
      <c r="AJ34" s="19">
        <v>11120</v>
      </c>
      <c r="AK34" s="19">
        <v>4341</v>
      </c>
      <c r="AL34" s="35"/>
      <c r="AM34" s="19"/>
      <c r="AN34" s="19">
        <f t="shared" si="12"/>
        <v>442.264584</v>
      </c>
      <c r="AO34" s="19">
        <f t="shared" si="13"/>
        <v>442.264584</v>
      </c>
      <c r="AP34" s="19">
        <v>113</v>
      </c>
      <c r="AQ34" s="19">
        <v>44</v>
      </c>
      <c r="AR34" s="35"/>
      <c r="AS34" s="19"/>
      <c r="AT34" s="19">
        <f t="shared" si="14"/>
        <v>12322.600111</v>
      </c>
      <c r="AU34" s="19">
        <f t="shared" si="15"/>
        <v>12322.600111</v>
      </c>
      <c r="AV34" s="19">
        <v>3141</v>
      </c>
      <c r="AW34" s="19">
        <v>1226</v>
      </c>
      <c r="AX34" s="35"/>
      <c r="AY34" s="19"/>
      <c r="AZ34" s="19">
        <f t="shared" si="16"/>
        <v>867.859485</v>
      </c>
      <c r="BA34" s="19">
        <f t="shared" si="17"/>
        <v>867.859485</v>
      </c>
      <c r="BB34" s="19">
        <v>221</v>
      </c>
      <c r="BC34" s="19">
        <v>86</v>
      </c>
      <c r="BD34" s="35"/>
      <c r="BE34" s="19"/>
      <c r="BF34" s="19">
        <f t="shared" si="18"/>
        <v>20062.32451</v>
      </c>
      <c r="BG34" s="19">
        <f t="shared" si="19"/>
        <v>20062.32451</v>
      </c>
      <c r="BH34" s="19">
        <v>5114</v>
      </c>
      <c r="BI34" s="19">
        <v>1996</v>
      </c>
      <c r="BJ34" s="35"/>
      <c r="BK34" s="19"/>
      <c r="BL34" s="19">
        <f t="shared" si="20"/>
        <v>689.4530659999999</v>
      </c>
      <c r="BM34" s="19">
        <f t="shared" si="21"/>
        <v>689.4530659999999</v>
      </c>
      <c r="BN34" s="19">
        <v>176</v>
      </c>
      <c r="BO34" s="19">
        <v>69</v>
      </c>
      <c r="BP34" s="35"/>
      <c r="BQ34" s="19"/>
      <c r="BR34" s="19">
        <f t="shared" si="22"/>
        <v>743.3548470000001</v>
      </c>
      <c r="BS34" s="19">
        <f t="shared" si="23"/>
        <v>743.3548470000001</v>
      </c>
      <c r="BT34" s="19">
        <v>190</v>
      </c>
      <c r="BU34" s="19">
        <v>74</v>
      </c>
      <c r="BV34" s="35"/>
      <c r="BW34" s="19"/>
      <c r="BX34" s="19">
        <f t="shared" si="24"/>
        <v>196.36321499999997</v>
      </c>
      <c r="BY34" s="19">
        <f t="shared" si="25"/>
        <v>196.36321499999997</v>
      </c>
      <c r="BZ34" s="19">
        <v>50</v>
      </c>
      <c r="CA34" s="19">
        <v>20</v>
      </c>
      <c r="CB34" s="35"/>
      <c r="CC34" s="19"/>
      <c r="CD34" s="19">
        <f t="shared" si="26"/>
        <v>43631.058762</v>
      </c>
      <c r="CE34" s="19">
        <f t="shared" si="27"/>
        <v>43631.058762</v>
      </c>
      <c r="CF34" s="19">
        <v>11122</v>
      </c>
      <c r="CG34" s="19">
        <v>4341</v>
      </c>
      <c r="CH34" s="35"/>
      <c r="CI34" s="19"/>
      <c r="CJ34" s="19">
        <f t="shared" si="28"/>
        <v>598.476152</v>
      </c>
      <c r="CK34" s="19">
        <f t="shared" si="29"/>
        <v>598.476152</v>
      </c>
      <c r="CL34" s="19">
        <v>153</v>
      </c>
      <c r="CM34" s="19">
        <v>60</v>
      </c>
      <c r="CN34" s="35"/>
      <c r="CO34" s="19"/>
      <c r="CP34" s="19">
        <f t="shared" si="30"/>
        <v>709.0736909999999</v>
      </c>
      <c r="CQ34" s="19">
        <f t="shared" si="31"/>
        <v>709.0736909999999</v>
      </c>
      <c r="CR34" s="19">
        <v>181</v>
      </c>
      <c r="CS34" s="19">
        <v>71</v>
      </c>
      <c r="CT34" s="35"/>
      <c r="CU34" s="19"/>
      <c r="CV34" s="19">
        <f t="shared" si="32"/>
        <v>8458.906636</v>
      </c>
      <c r="CW34" s="19">
        <f t="shared" si="33"/>
        <v>8458.906636</v>
      </c>
      <c r="CX34" s="19">
        <v>2156</v>
      </c>
      <c r="CY34" s="19">
        <v>842</v>
      </c>
      <c r="CZ34" s="35"/>
      <c r="DA34" s="19"/>
      <c r="DB34" s="19">
        <f t="shared" si="34"/>
        <v>766.5228810000001</v>
      </c>
      <c r="DC34" s="19">
        <f t="shared" si="35"/>
        <v>766.5228810000001</v>
      </c>
      <c r="DD34" s="19">
        <v>195</v>
      </c>
      <c r="DE34" s="19">
        <v>76</v>
      </c>
      <c r="DF34" s="35"/>
      <c r="DG34" s="19"/>
      <c r="DH34" s="19">
        <f t="shared" si="36"/>
        <v>2889.0350040000003</v>
      </c>
      <c r="DI34" s="19">
        <f t="shared" si="37"/>
        <v>2889.0350040000003</v>
      </c>
      <c r="DJ34" s="19">
        <v>736</v>
      </c>
      <c r="DK34" s="19">
        <v>287</v>
      </c>
      <c r="DL34" s="35"/>
      <c r="DM34" s="19"/>
      <c r="DN34" s="19">
        <f t="shared" si="38"/>
        <v>6725.918857</v>
      </c>
      <c r="DO34" s="19">
        <f t="shared" si="39"/>
        <v>6725.918857</v>
      </c>
      <c r="DP34" s="19">
        <v>1715</v>
      </c>
      <c r="DQ34" s="19">
        <v>669</v>
      </c>
      <c r="DR34" s="35"/>
      <c r="DS34" s="19"/>
      <c r="DT34" s="19">
        <f t="shared" si="40"/>
        <v>3267.571798</v>
      </c>
      <c r="DU34" s="19">
        <f t="shared" si="41"/>
        <v>3267.571798</v>
      </c>
      <c r="DV34" s="19">
        <v>833</v>
      </c>
      <c r="DW34" s="19">
        <v>325</v>
      </c>
      <c r="DX34" s="35"/>
      <c r="DY34" s="19"/>
      <c r="DZ34" s="19">
        <f t="shared" si="42"/>
        <v>562.625346</v>
      </c>
      <c r="EA34" s="19">
        <f t="shared" si="43"/>
        <v>562.625346</v>
      </c>
      <c r="EB34" s="19">
        <v>143</v>
      </c>
      <c r="EC34" s="19">
        <v>56</v>
      </c>
      <c r="ED34" s="35"/>
      <c r="EE34" s="19"/>
      <c r="EF34" s="19">
        <f t="shared" si="44"/>
        <v>725.303872</v>
      </c>
      <c r="EG34" s="19">
        <f t="shared" si="45"/>
        <v>725.303872</v>
      </c>
      <c r="EH34" s="19">
        <v>185</v>
      </c>
      <c r="EI34" s="19">
        <v>72</v>
      </c>
      <c r="EJ34" s="35"/>
      <c r="EK34" s="19"/>
      <c r="EL34" s="19">
        <f t="shared" si="46"/>
        <v>19005.353593</v>
      </c>
      <c r="EM34" s="19">
        <f t="shared" si="47"/>
        <v>19005.353593</v>
      </c>
      <c r="EN34" s="19">
        <v>4845</v>
      </c>
      <c r="EO34" s="19">
        <v>1891</v>
      </c>
      <c r="EP34" s="35"/>
      <c r="EQ34" s="19"/>
      <c r="ER34" s="19">
        <f t="shared" si="48"/>
        <v>4769.444311</v>
      </c>
      <c r="ES34" s="19">
        <f t="shared" si="49"/>
        <v>4769.444311</v>
      </c>
      <c r="ET34" s="19">
        <v>1216</v>
      </c>
      <c r="EU34" s="19">
        <v>475</v>
      </c>
      <c r="EV34" s="35"/>
      <c r="EW34" s="19"/>
      <c r="EX34" s="19">
        <f t="shared" si="50"/>
        <v>6955.276115</v>
      </c>
      <c r="EY34" s="19">
        <f t="shared" si="51"/>
        <v>6955.276115</v>
      </c>
      <c r="EZ34" s="19">
        <v>1773</v>
      </c>
      <c r="FA34" s="19">
        <v>692</v>
      </c>
      <c r="FB34" s="35"/>
      <c r="FC34" s="19"/>
      <c r="FD34" s="19">
        <f t="shared" si="52"/>
        <v>2.1347240000000003</v>
      </c>
      <c r="FE34" s="19">
        <f t="shared" si="53"/>
        <v>2.1347240000000003</v>
      </c>
      <c r="FF34" s="19"/>
      <c r="FG34" s="19"/>
      <c r="FH34" s="35"/>
      <c r="FI34" s="19"/>
      <c r="FJ34" s="19">
        <f t="shared" si="54"/>
        <v>4577.758653</v>
      </c>
      <c r="FK34" s="19">
        <f t="shared" si="55"/>
        <v>4577.758653</v>
      </c>
      <c r="FL34" s="19">
        <v>1167</v>
      </c>
      <c r="FM34" s="19">
        <v>456</v>
      </c>
      <c r="FN34" s="35"/>
      <c r="FO34" s="19"/>
      <c r="FP34" s="19">
        <f t="shared" si="56"/>
        <v>5698.14343</v>
      </c>
      <c r="FQ34" s="19">
        <f t="shared" si="57"/>
        <v>5698.14343</v>
      </c>
      <c r="FR34" s="19">
        <v>1453</v>
      </c>
      <c r="FS34" s="19">
        <v>567</v>
      </c>
      <c r="FT34" s="35"/>
      <c r="FU34" s="19"/>
      <c r="FV34" s="19">
        <f t="shared" si="58"/>
        <v>6676.537668</v>
      </c>
      <c r="FW34" s="19">
        <f t="shared" si="59"/>
        <v>6676.537668</v>
      </c>
      <c r="FX34" s="19">
        <v>1702</v>
      </c>
      <c r="FY34" s="19">
        <v>664</v>
      </c>
      <c r="FZ34" s="35"/>
      <c r="GA34" s="19"/>
      <c r="GB34" s="19">
        <f t="shared" si="60"/>
        <v>21297.450702</v>
      </c>
      <c r="GC34" s="19">
        <f t="shared" si="61"/>
        <v>21297.450702</v>
      </c>
      <c r="GD34" s="19">
        <v>5429</v>
      </c>
      <c r="GE34" s="19">
        <v>2119</v>
      </c>
      <c r="GF34" s="35"/>
      <c r="GG34" s="19"/>
      <c r="GH34" s="19">
        <f t="shared" si="62"/>
        <v>34191.089483</v>
      </c>
      <c r="GI34" s="19">
        <f t="shared" si="63"/>
        <v>34191.089483</v>
      </c>
      <c r="GJ34" s="19">
        <v>8716</v>
      </c>
      <c r="GK34" s="19">
        <v>3402</v>
      </c>
      <c r="GL34" s="35"/>
      <c r="GM34" s="19"/>
      <c r="GN34" s="19">
        <f t="shared" si="64"/>
        <v>102.46675200000001</v>
      </c>
      <c r="GO34" s="19">
        <f t="shared" si="65"/>
        <v>102.46675200000001</v>
      </c>
      <c r="GP34" s="19">
        <v>26</v>
      </c>
      <c r="GQ34" s="19">
        <v>10</v>
      </c>
      <c r="GR34" s="35"/>
      <c r="GS34" s="19"/>
      <c r="GT34" s="19">
        <f t="shared" si="66"/>
        <v>565.858825</v>
      </c>
      <c r="GU34" s="19">
        <f t="shared" si="67"/>
        <v>565.858825</v>
      </c>
      <c r="GV34" s="19">
        <v>144</v>
      </c>
      <c r="GW34" s="19">
        <v>56</v>
      </c>
      <c r="GX34" s="35"/>
      <c r="GY34" s="26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</row>
    <row r="35" spans="1:229" s="37" customFormat="1" ht="12.75">
      <c r="A35" s="36">
        <v>44652</v>
      </c>
      <c r="B35" s="35"/>
      <c r="C35" s="26">
        <v>7190000</v>
      </c>
      <c r="D35" s="26">
        <v>313930</v>
      </c>
      <c r="E35" s="20">
        <f t="shared" si="0"/>
        <v>7503930</v>
      </c>
      <c r="F35" s="20">
        <f t="shared" si="68"/>
        <v>80025</v>
      </c>
      <c r="G35" s="20">
        <f t="shared" si="69"/>
        <v>31236</v>
      </c>
      <c r="H35" s="35"/>
      <c r="I35" s="20">
        <f t="shared" si="70"/>
        <v>1275571.429</v>
      </c>
      <c r="J35" s="26">
        <f t="shared" si="1"/>
        <v>55694.038763</v>
      </c>
      <c r="K35" s="20">
        <f t="shared" si="2"/>
        <v>1331265.467763</v>
      </c>
      <c r="L35" s="20">
        <v>14197</v>
      </c>
      <c r="M35" s="20">
        <v>5541</v>
      </c>
      <c r="O35" s="19">
        <f t="shared" si="3"/>
        <v>5914428.5709999995</v>
      </c>
      <c r="P35" s="26">
        <f t="shared" si="4"/>
        <v>258235.96123699998</v>
      </c>
      <c r="Q35" s="19">
        <f t="shared" si="5"/>
        <v>6172664.532237</v>
      </c>
      <c r="R35" s="19">
        <f t="shared" si="71"/>
        <v>65828</v>
      </c>
      <c r="S35" s="19">
        <f t="shared" si="72"/>
        <v>25695</v>
      </c>
      <c r="U35" s="19">
        <f t="shared" si="73"/>
        <v>1248.1840000000002</v>
      </c>
      <c r="V35" s="19">
        <f t="shared" si="6"/>
        <v>54.498248000000004</v>
      </c>
      <c r="W35" s="19">
        <f t="shared" si="7"/>
        <v>1302.6822480000003</v>
      </c>
      <c r="X35" s="19">
        <v>18</v>
      </c>
      <c r="Y35" s="19">
        <v>7</v>
      </c>
      <c r="AA35" s="19">
        <f t="shared" si="74"/>
        <v>161649.175</v>
      </c>
      <c r="AB35" s="19">
        <f t="shared" si="8"/>
        <v>7057.931225</v>
      </c>
      <c r="AC35" s="19">
        <f t="shared" si="9"/>
        <v>168707.106225</v>
      </c>
      <c r="AD35" s="19">
        <v>1795</v>
      </c>
      <c r="AE35" s="19">
        <v>701</v>
      </c>
      <c r="AF35" s="35"/>
      <c r="AG35" s="19">
        <f t="shared" si="75"/>
        <v>999113.053</v>
      </c>
      <c r="AH35" s="19">
        <f t="shared" si="10"/>
        <v>43623.304691000005</v>
      </c>
      <c r="AI35" s="19">
        <f t="shared" si="11"/>
        <v>1042736.357691</v>
      </c>
      <c r="AJ35" s="19">
        <v>11120</v>
      </c>
      <c r="AK35" s="19">
        <v>4341</v>
      </c>
      <c r="AL35" s="35"/>
      <c r="AM35" s="19">
        <f t="shared" si="76"/>
        <v>10129.272</v>
      </c>
      <c r="AN35" s="19">
        <f t="shared" si="12"/>
        <v>442.264584</v>
      </c>
      <c r="AO35" s="19">
        <f t="shared" si="13"/>
        <v>10571.536584000001</v>
      </c>
      <c r="AP35" s="19">
        <v>113</v>
      </c>
      <c r="AQ35" s="19">
        <v>44</v>
      </c>
      <c r="AR35" s="35"/>
      <c r="AS35" s="19">
        <f t="shared" si="77"/>
        <v>282226.91299999994</v>
      </c>
      <c r="AT35" s="19">
        <f t="shared" si="14"/>
        <v>12322.600111</v>
      </c>
      <c r="AU35" s="19">
        <f t="shared" si="15"/>
        <v>294549.51311099995</v>
      </c>
      <c r="AV35" s="19">
        <v>3141</v>
      </c>
      <c r="AW35" s="19">
        <v>1226</v>
      </c>
      <c r="AX35" s="35"/>
      <c r="AY35" s="19">
        <f t="shared" si="78"/>
        <v>19876.754999999997</v>
      </c>
      <c r="AZ35" s="19">
        <f t="shared" si="16"/>
        <v>867.859485</v>
      </c>
      <c r="BA35" s="19">
        <f t="shared" si="17"/>
        <v>20744.614485</v>
      </c>
      <c r="BB35" s="19">
        <v>221</v>
      </c>
      <c r="BC35" s="19">
        <v>86</v>
      </c>
      <c r="BD35" s="35"/>
      <c r="BE35" s="19">
        <f t="shared" si="79"/>
        <v>459491.33</v>
      </c>
      <c r="BF35" s="19">
        <f t="shared" si="18"/>
        <v>20062.32451</v>
      </c>
      <c r="BG35" s="19">
        <f t="shared" si="19"/>
        <v>479553.65451</v>
      </c>
      <c r="BH35" s="19">
        <v>5114</v>
      </c>
      <c r="BI35" s="19">
        <v>1996</v>
      </c>
      <c r="BJ35" s="35"/>
      <c r="BK35" s="19">
        <f t="shared" si="80"/>
        <v>15790.678</v>
      </c>
      <c r="BL35" s="19">
        <f t="shared" si="20"/>
        <v>689.4530659999999</v>
      </c>
      <c r="BM35" s="19">
        <f t="shared" si="21"/>
        <v>16480.131065999998</v>
      </c>
      <c r="BN35" s="19">
        <v>176</v>
      </c>
      <c r="BO35" s="19">
        <v>69</v>
      </c>
      <c r="BP35" s="35"/>
      <c r="BQ35" s="19">
        <f t="shared" si="81"/>
        <v>17025.201</v>
      </c>
      <c r="BR35" s="19">
        <f t="shared" si="22"/>
        <v>743.3548470000001</v>
      </c>
      <c r="BS35" s="19">
        <f t="shared" si="23"/>
        <v>17768.555847</v>
      </c>
      <c r="BT35" s="19">
        <v>190</v>
      </c>
      <c r="BU35" s="19">
        <v>74</v>
      </c>
      <c r="BV35" s="35"/>
      <c r="BW35" s="19">
        <f t="shared" si="82"/>
        <v>4497.344999999999</v>
      </c>
      <c r="BX35" s="19">
        <f t="shared" si="24"/>
        <v>196.36321499999997</v>
      </c>
      <c r="BY35" s="19">
        <f t="shared" si="25"/>
        <v>4693.708215</v>
      </c>
      <c r="BZ35" s="19">
        <v>50</v>
      </c>
      <c r="CA35" s="19">
        <v>20</v>
      </c>
      <c r="CB35" s="35"/>
      <c r="CC35" s="19">
        <f t="shared" si="83"/>
        <v>999290.646</v>
      </c>
      <c r="CD35" s="19">
        <f t="shared" si="26"/>
        <v>43631.058762</v>
      </c>
      <c r="CE35" s="19">
        <f t="shared" si="27"/>
        <v>1042921.7047619999</v>
      </c>
      <c r="CF35" s="19">
        <v>11122</v>
      </c>
      <c r="CG35" s="19">
        <v>4341</v>
      </c>
      <c r="CH35" s="35"/>
      <c r="CI35" s="19">
        <f t="shared" si="84"/>
        <v>13707.016000000001</v>
      </c>
      <c r="CJ35" s="19">
        <f t="shared" si="28"/>
        <v>598.476152</v>
      </c>
      <c r="CK35" s="19">
        <f t="shared" si="29"/>
        <v>14305.492152</v>
      </c>
      <c r="CL35" s="19">
        <v>153</v>
      </c>
      <c r="CM35" s="19">
        <v>60</v>
      </c>
      <c r="CN35" s="35"/>
      <c r="CO35" s="19">
        <f t="shared" si="85"/>
        <v>16240.052999999998</v>
      </c>
      <c r="CP35" s="19">
        <f t="shared" si="30"/>
        <v>709.0736909999999</v>
      </c>
      <c r="CQ35" s="19">
        <f t="shared" si="31"/>
        <v>16949.126690999998</v>
      </c>
      <c r="CR35" s="19">
        <v>181</v>
      </c>
      <c r="CS35" s="19">
        <v>71</v>
      </c>
      <c r="CT35" s="35"/>
      <c r="CU35" s="19">
        <f t="shared" si="86"/>
        <v>193735.98799999998</v>
      </c>
      <c r="CV35" s="19">
        <f t="shared" si="32"/>
        <v>8458.906636</v>
      </c>
      <c r="CW35" s="19">
        <f t="shared" si="33"/>
        <v>202194.89463599998</v>
      </c>
      <c r="CX35" s="19">
        <v>2156</v>
      </c>
      <c r="CY35" s="19">
        <v>842</v>
      </c>
      <c r="CZ35" s="35"/>
      <c r="DA35" s="19">
        <f t="shared" si="87"/>
        <v>17555.823</v>
      </c>
      <c r="DB35" s="19">
        <f t="shared" si="34"/>
        <v>766.5228810000001</v>
      </c>
      <c r="DC35" s="19">
        <f t="shared" si="35"/>
        <v>18322.345881</v>
      </c>
      <c r="DD35" s="19">
        <v>195</v>
      </c>
      <c r="DE35" s="19">
        <v>76</v>
      </c>
      <c r="DF35" s="35"/>
      <c r="DG35" s="19">
        <f t="shared" si="88"/>
        <v>66168.132</v>
      </c>
      <c r="DH35" s="19">
        <f t="shared" si="36"/>
        <v>2889.0350040000003</v>
      </c>
      <c r="DI35" s="19">
        <f t="shared" si="37"/>
        <v>69057.167004</v>
      </c>
      <c r="DJ35" s="19">
        <v>736</v>
      </c>
      <c r="DK35" s="19">
        <v>287</v>
      </c>
      <c r="DL35" s="35"/>
      <c r="DM35" s="19">
        <f t="shared" si="89"/>
        <v>154045.031</v>
      </c>
      <c r="DN35" s="19">
        <f t="shared" si="38"/>
        <v>6725.918857</v>
      </c>
      <c r="DO35" s="19">
        <f t="shared" si="39"/>
        <v>160770.949857</v>
      </c>
      <c r="DP35" s="19">
        <v>1715</v>
      </c>
      <c r="DQ35" s="19">
        <v>669</v>
      </c>
      <c r="DR35" s="35"/>
      <c r="DS35" s="19">
        <f t="shared" si="90"/>
        <v>74837.83399999999</v>
      </c>
      <c r="DT35" s="19">
        <f t="shared" si="40"/>
        <v>3267.571798</v>
      </c>
      <c r="DU35" s="19">
        <f t="shared" si="41"/>
        <v>78105.40579799999</v>
      </c>
      <c r="DV35" s="19">
        <v>833</v>
      </c>
      <c r="DW35" s="19">
        <v>325</v>
      </c>
      <c r="DX35" s="35"/>
      <c r="DY35" s="19">
        <f t="shared" si="91"/>
        <v>12885.918</v>
      </c>
      <c r="DZ35" s="19">
        <f t="shared" si="42"/>
        <v>562.625346</v>
      </c>
      <c r="EA35" s="19">
        <f t="shared" si="43"/>
        <v>13448.543346</v>
      </c>
      <c r="EB35" s="19">
        <v>143</v>
      </c>
      <c r="EC35" s="19">
        <v>56</v>
      </c>
      <c r="ED35" s="35"/>
      <c r="EE35" s="19">
        <f t="shared" si="92"/>
        <v>16611.775999999998</v>
      </c>
      <c r="EF35" s="19">
        <f t="shared" si="44"/>
        <v>725.303872</v>
      </c>
      <c r="EG35" s="19">
        <f t="shared" si="45"/>
        <v>17337.079872</v>
      </c>
      <c r="EH35" s="19">
        <v>185</v>
      </c>
      <c r="EI35" s="19">
        <v>72</v>
      </c>
      <c r="EJ35" s="35"/>
      <c r="EK35" s="19">
        <f t="shared" si="93"/>
        <v>435283.31899999996</v>
      </c>
      <c r="EL35" s="19">
        <f t="shared" si="46"/>
        <v>19005.353593</v>
      </c>
      <c r="EM35" s="19">
        <f t="shared" si="47"/>
        <v>454288.67259299994</v>
      </c>
      <c r="EN35" s="19">
        <v>4845</v>
      </c>
      <c r="EO35" s="19">
        <v>1891</v>
      </c>
      <c r="EP35" s="35"/>
      <c r="EQ35" s="19">
        <f t="shared" si="94"/>
        <v>109235.51299999999</v>
      </c>
      <c r="ER35" s="19">
        <f t="shared" si="48"/>
        <v>4769.444311</v>
      </c>
      <c r="ES35" s="19">
        <f t="shared" si="49"/>
        <v>114004.95731099999</v>
      </c>
      <c r="ET35" s="19">
        <v>1216</v>
      </c>
      <c r="EU35" s="19">
        <v>475</v>
      </c>
      <c r="EV35" s="35"/>
      <c r="EW35" s="19">
        <f t="shared" si="95"/>
        <v>159298.045</v>
      </c>
      <c r="EX35" s="19">
        <f t="shared" si="50"/>
        <v>6955.276115</v>
      </c>
      <c r="EY35" s="19">
        <f t="shared" si="51"/>
        <v>166253.321115</v>
      </c>
      <c r="EZ35" s="19">
        <v>1773</v>
      </c>
      <c r="FA35" s="19">
        <v>692</v>
      </c>
      <c r="FB35" s="35"/>
      <c r="FC35" s="19">
        <f t="shared" si="96"/>
        <v>48.89200000000001</v>
      </c>
      <c r="FD35" s="19">
        <f t="shared" si="52"/>
        <v>2.1347240000000003</v>
      </c>
      <c r="FE35" s="19">
        <f t="shared" si="53"/>
        <v>51.02672400000001</v>
      </c>
      <c r="FF35" s="19"/>
      <c r="FG35" s="19"/>
      <c r="FH35" s="35"/>
      <c r="FI35" s="19">
        <f t="shared" si="97"/>
        <v>104845.299</v>
      </c>
      <c r="FJ35" s="19">
        <f t="shared" si="54"/>
        <v>4577.758653</v>
      </c>
      <c r="FK35" s="19">
        <f t="shared" si="55"/>
        <v>109423.057653</v>
      </c>
      <c r="FL35" s="19">
        <v>1167</v>
      </c>
      <c r="FM35" s="19">
        <v>456</v>
      </c>
      <c r="FN35" s="35"/>
      <c r="FO35" s="19">
        <f t="shared" si="98"/>
        <v>130505.69</v>
      </c>
      <c r="FP35" s="19">
        <f t="shared" si="56"/>
        <v>5698.14343</v>
      </c>
      <c r="FQ35" s="19">
        <f t="shared" si="57"/>
        <v>136203.83343</v>
      </c>
      <c r="FR35" s="19">
        <v>1453</v>
      </c>
      <c r="FS35" s="19">
        <v>567</v>
      </c>
      <c r="FT35" s="35"/>
      <c r="FU35" s="19">
        <f t="shared" si="99"/>
        <v>152914.044</v>
      </c>
      <c r="FV35" s="19">
        <f t="shared" si="58"/>
        <v>6676.537668</v>
      </c>
      <c r="FW35" s="19">
        <f t="shared" si="59"/>
        <v>159590.581668</v>
      </c>
      <c r="FX35" s="19">
        <v>1702</v>
      </c>
      <c r="FY35" s="19">
        <v>664</v>
      </c>
      <c r="FZ35" s="35"/>
      <c r="GA35" s="19">
        <f t="shared" si="100"/>
        <v>487779.666</v>
      </c>
      <c r="GB35" s="19">
        <f t="shared" si="60"/>
        <v>21297.450702</v>
      </c>
      <c r="GC35" s="19">
        <f t="shared" si="61"/>
        <v>509077.116702</v>
      </c>
      <c r="GD35" s="19">
        <v>5429</v>
      </c>
      <c r="GE35" s="19">
        <v>2119</v>
      </c>
      <c r="GF35" s="35"/>
      <c r="GG35" s="19">
        <f t="shared" si="101"/>
        <v>783085.189</v>
      </c>
      <c r="GH35" s="19">
        <f t="shared" si="62"/>
        <v>34191.089483</v>
      </c>
      <c r="GI35" s="19">
        <f t="shared" si="63"/>
        <v>817276.278483</v>
      </c>
      <c r="GJ35" s="19">
        <v>8716</v>
      </c>
      <c r="GK35" s="19">
        <v>3402</v>
      </c>
      <c r="GL35" s="35"/>
      <c r="GM35" s="19">
        <f t="shared" si="102"/>
        <v>2346.8160000000003</v>
      </c>
      <c r="GN35" s="19">
        <f t="shared" si="64"/>
        <v>102.46675200000001</v>
      </c>
      <c r="GO35" s="19">
        <f t="shared" si="65"/>
        <v>2449.282752</v>
      </c>
      <c r="GP35" s="19">
        <v>26</v>
      </c>
      <c r="GQ35" s="19">
        <v>10</v>
      </c>
      <c r="GR35" s="35"/>
      <c r="GS35" s="19">
        <f t="shared" si="103"/>
        <v>12959.975</v>
      </c>
      <c r="GT35" s="19">
        <f t="shared" si="66"/>
        <v>565.858825</v>
      </c>
      <c r="GU35" s="19">
        <f t="shared" si="67"/>
        <v>13525.833825</v>
      </c>
      <c r="GV35" s="19">
        <v>144</v>
      </c>
      <c r="GW35" s="19">
        <v>56</v>
      </c>
      <c r="GX35" s="35"/>
      <c r="GY35" s="26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</row>
    <row r="36" spans="1:229" s="37" customFormat="1" ht="12.75">
      <c r="A36" s="36">
        <v>44856</v>
      </c>
      <c r="B36" s="35"/>
      <c r="C36" s="26"/>
      <c r="D36" s="26">
        <v>161143</v>
      </c>
      <c r="E36" s="20">
        <f t="shared" si="0"/>
        <v>161143</v>
      </c>
      <c r="F36" s="20">
        <f t="shared" si="68"/>
        <v>80025</v>
      </c>
      <c r="G36" s="20">
        <f t="shared" si="69"/>
        <v>31232</v>
      </c>
      <c r="H36" s="35"/>
      <c r="I36" s="20"/>
      <c r="J36" s="26">
        <f t="shared" si="1"/>
        <v>28588.2346013</v>
      </c>
      <c r="K36" s="20">
        <f t="shared" si="2"/>
        <v>28588.2346013</v>
      </c>
      <c r="L36" s="20">
        <v>14197</v>
      </c>
      <c r="M36" s="20">
        <v>5537</v>
      </c>
      <c r="O36" s="19">
        <f t="shared" si="3"/>
        <v>0</v>
      </c>
      <c r="P36" s="26">
        <f t="shared" si="4"/>
        <v>132554.7653987</v>
      </c>
      <c r="Q36" s="19">
        <f t="shared" si="5"/>
        <v>132554.7653987</v>
      </c>
      <c r="R36" s="19">
        <f t="shared" si="71"/>
        <v>65828</v>
      </c>
      <c r="S36" s="19">
        <f t="shared" si="72"/>
        <v>25695</v>
      </c>
      <c r="U36" s="19"/>
      <c r="V36" s="19">
        <f t="shared" si="6"/>
        <v>27.9744248</v>
      </c>
      <c r="W36" s="19">
        <f t="shared" si="7"/>
        <v>27.9744248</v>
      </c>
      <c r="X36" s="19">
        <v>18</v>
      </c>
      <c r="Y36" s="19">
        <v>7</v>
      </c>
      <c r="AA36" s="19"/>
      <c r="AB36" s="19">
        <f t="shared" si="8"/>
        <v>3622.8974975</v>
      </c>
      <c r="AC36" s="19">
        <f t="shared" si="9"/>
        <v>3622.8974975</v>
      </c>
      <c r="AD36" s="19">
        <v>1795</v>
      </c>
      <c r="AE36" s="19">
        <v>701</v>
      </c>
      <c r="AF36" s="35"/>
      <c r="AG36" s="19"/>
      <c r="AH36" s="19">
        <f t="shared" si="10"/>
        <v>22392.221794099998</v>
      </c>
      <c r="AI36" s="19">
        <f t="shared" si="11"/>
        <v>22392.221794099998</v>
      </c>
      <c r="AJ36" s="19">
        <v>11120</v>
      </c>
      <c r="AK36" s="19">
        <v>4341</v>
      </c>
      <c r="AL36" s="35"/>
      <c r="AM36" s="19"/>
      <c r="AN36" s="19">
        <f t="shared" si="12"/>
        <v>227.0182584</v>
      </c>
      <c r="AO36" s="19">
        <f t="shared" si="13"/>
        <v>227.0182584</v>
      </c>
      <c r="AP36" s="19">
        <v>113</v>
      </c>
      <c r="AQ36" s="19">
        <v>44</v>
      </c>
      <c r="AR36" s="35"/>
      <c r="AS36" s="19"/>
      <c r="AT36" s="19">
        <f t="shared" si="14"/>
        <v>6325.2978361</v>
      </c>
      <c r="AU36" s="19">
        <f t="shared" si="15"/>
        <v>6325.2978361</v>
      </c>
      <c r="AV36" s="19">
        <v>3141</v>
      </c>
      <c r="AW36" s="19">
        <v>1226</v>
      </c>
      <c r="AX36" s="35"/>
      <c r="AY36" s="19"/>
      <c r="AZ36" s="19">
        <f t="shared" si="16"/>
        <v>445.4798235</v>
      </c>
      <c r="BA36" s="19">
        <f t="shared" si="17"/>
        <v>445.4798235</v>
      </c>
      <c r="BB36" s="19">
        <v>221</v>
      </c>
      <c r="BC36" s="19">
        <v>86</v>
      </c>
      <c r="BD36" s="35"/>
      <c r="BE36" s="19"/>
      <c r="BF36" s="19">
        <f t="shared" si="18"/>
        <v>10298.165701</v>
      </c>
      <c r="BG36" s="19">
        <f t="shared" si="19"/>
        <v>10298.165701</v>
      </c>
      <c r="BH36" s="19">
        <v>5114</v>
      </c>
      <c r="BI36" s="19">
        <v>1996</v>
      </c>
      <c r="BJ36" s="35"/>
      <c r="BK36" s="19"/>
      <c r="BL36" s="19">
        <f t="shared" si="20"/>
        <v>353.90225660000004</v>
      </c>
      <c r="BM36" s="19">
        <f t="shared" si="21"/>
        <v>353.90225660000004</v>
      </c>
      <c r="BN36" s="19">
        <v>176</v>
      </c>
      <c r="BO36" s="19">
        <v>69</v>
      </c>
      <c r="BP36" s="35"/>
      <c r="BQ36" s="19"/>
      <c r="BR36" s="19">
        <f t="shared" si="22"/>
        <v>381.57050969999995</v>
      </c>
      <c r="BS36" s="19">
        <f t="shared" si="23"/>
        <v>381.57050969999995</v>
      </c>
      <c r="BT36" s="19">
        <v>190</v>
      </c>
      <c r="BU36" s="19">
        <v>74</v>
      </c>
      <c r="BV36" s="35"/>
      <c r="BW36" s="19"/>
      <c r="BX36" s="19">
        <f t="shared" si="24"/>
        <v>100.79494649999998</v>
      </c>
      <c r="BY36" s="19">
        <f t="shared" si="25"/>
        <v>100.79494649999998</v>
      </c>
      <c r="BZ36" s="19">
        <v>50</v>
      </c>
      <c r="CA36" s="19">
        <v>20</v>
      </c>
      <c r="CB36" s="35"/>
      <c r="CC36" s="19"/>
      <c r="CD36" s="19">
        <f t="shared" si="26"/>
        <v>22396.202026199997</v>
      </c>
      <c r="CE36" s="19">
        <f t="shared" si="27"/>
        <v>22396.202026199997</v>
      </c>
      <c r="CF36" s="19">
        <v>11122</v>
      </c>
      <c r="CG36" s="19">
        <v>4341</v>
      </c>
      <c r="CH36" s="35"/>
      <c r="CI36" s="19"/>
      <c r="CJ36" s="19">
        <f t="shared" si="28"/>
        <v>307.2030152</v>
      </c>
      <c r="CK36" s="19">
        <f t="shared" si="29"/>
        <v>307.2030152</v>
      </c>
      <c r="CL36" s="19">
        <v>153</v>
      </c>
      <c r="CM36" s="19">
        <v>60</v>
      </c>
      <c r="CN36" s="35"/>
      <c r="CO36" s="19"/>
      <c r="CP36" s="19">
        <f t="shared" si="30"/>
        <v>363.9736941</v>
      </c>
      <c r="CQ36" s="19">
        <f t="shared" si="31"/>
        <v>363.9736941</v>
      </c>
      <c r="CR36" s="19">
        <v>181</v>
      </c>
      <c r="CS36" s="19">
        <v>71</v>
      </c>
      <c r="CT36" s="35"/>
      <c r="CU36" s="19"/>
      <c r="CV36" s="19">
        <f t="shared" si="32"/>
        <v>4342.0303636</v>
      </c>
      <c r="CW36" s="19">
        <f t="shared" si="33"/>
        <v>4342.0303636</v>
      </c>
      <c r="CX36" s="19">
        <v>2156</v>
      </c>
      <c r="CY36" s="19">
        <v>842</v>
      </c>
      <c r="CZ36" s="35"/>
      <c r="DA36" s="19"/>
      <c r="DB36" s="19">
        <f t="shared" si="34"/>
        <v>393.46286310000005</v>
      </c>
      <c r="DC36" s="19">
        <f t="shared" si="35"/>
        <v>393.46286310000005</v>
      </c>
      <c r="DD36" s="19">
        <v>195</v>
      </c>
      <c r="DE36" s="19">
        <v>76</v>
      </c>
      <c r="DF36" s="35"/>
      <c r="DG36" s="19"/>
      <c r="DH36" s="19">
        <f t="shared" si="36"/>
        <v>1482.9668004</v>
      </c>
      <c r="DI36" s="19">
        <f t="shared" si="37"/>
        <v>1482.9668004</v>
      </c>
      <c r="DJ36" s="19">
        <v>736</v>
      </c>
      <c r="DK36" s="19">
        <v>287</v>
      </c>
      <c r="DL36" s="35"/>
      <c r="DM36" s="19"/>
      <c r="DN36" s="19">
        <f t="shared" si="38"/>
        <v>3452.4726607000002</v>
      </c>
      <c r="DO36" s="19">
        <f t="shared" si="39"/>
        <v>3452.4726607000002</v>
      </c>
      <c r="DP36" s="19">
        <v>1715</v>
      </c>
      <c r="DQ36" s="19">
        <v>669</v>
      </c>
      <c r="DR36" s="35"/>
      <c r="DS36" s="19"/>
      <c r="DT36" s="19">
        <f t="shared" si="40"/>
        <v>1677.2730297999997</v>
      </c>
      <c r="DU36" s="19">
        <f t="shared" si="41"/>
        <v>1677.2730297999997</v>
      </c>
      <c r="DV36" s="19">
        <v>833</v>
      </c>
      <c r="DW36" s="19">
        <v>325</v>
      </c>
      <c r="DX36" s="35"/>
      <c r="DY36" s="19"/>
      <c r="DZ36" s="19">
        <f t="shared" si="42"/>
        <v>288.8004846</v>
      </c>
      <c r="EA36" s="19">
        <f t="shared" si="43"/>
        <v>288.8004846</v>
      </c>
      <c r="EB36" s="19">
        <v>143</v>
      </c>
      <c r="EC36" s="19">
        <v>56</v>
      </c>
      <c r="ED36" s="35"/>
      <c r="EE36" s="19"/>
      <c r="EF36" s="19">
        <f t="shared" si="44"/>
        <v>372.30478719999996</v>
      </c>
      <c r="EG36" s="19">
        <f t="shared" si="45"/>
        <v>372.30478719999996</v>
      </c>
      <c r="EH36" s="19">
        <v>185</v>
      </c>
      <c r="EI36" s="19">
        <v>72</v>
      </c>
      <c r="EJ36" s="35"/>
      <c r="EK36" s="19"/>
      <c r="EL36" s="19">
        <f t="shared" si="46"/>
        <v>9755.6133343</v>
      </c>
      <c r="EM36" s="19">
        <f t="shared" si="47"/>
        <v>9755.6133343</v>
      </c>
      <c r="EN36" s="19">
        <v>4845</v>
      </c>
      <c r="EO36" s="19">
        <v>1891</v>
      </c>
      <c r="EP36" s="35"/>
      <c r="EQ36" s="19"/>
      <c r="ER36" s="19">
        <f t="shared" si="48"/>
        <v>2448.1972561</v>
      </c>
      <c r="ES36" s="19">
        <f t="shared" si="49"/>
        <v>2448.1972561</v>
      </c>
      <c r="ET36" s="19">
        <v>1216</v>
      </c>
      <c r="EU36" s="19">
        <v>475</v>
      </c>
      <c r="EV36" s="35"/>
      <c r="EW36" s="19"/>
      <c r="EX36" s="19">
        <f t="shared" si="50"/>
        <v>3570.2037364999996</v>
      </c>
      <c r="EY36" s="19">
        <f t="shared" si="51"/>
        <v>3570.2037364999996</v>
      </c>
      <c r="EZ36" s="19">
        <v>1773</v>
      </c>
      <c r="FA36" s="19">
        <v>692</v>
      </c>
      <c r="FB36" s="35"/>
      <c r="FC36" s="19"/>
      <c r="FD36" s="19">
        <f t="shared" si="52"/>
        <v>1.0957724</v>
      </c>
      <c r="FE36" s="19">
        <f t="shared" si="53"/>
        <v>1.0957724</v>
      </c>
      <c r="FF36" s="19"/>
      <c r="FG36" s="19"/>
      <c r="FH36" s="35"/>
      <c r="FI36" s="19"/>
      <c r="FJ36" s="19">
        <f t="shared" si="54"/>
        <v>2349.8033403</v>
      </c>
      <c r="FK36" s="19">
        <f t="shared" si="55"/>
        <v>2349.8033403</v>
      </c>
      <c r="FL36" s="19">
        <v>1167</v>
      </c>
      <c r="FM36" s="19">
        <v>456</v>
      </c>
      <c r="FN36" s="35"/>
      <c r="FO36" s="19"/>
      <c r="FP36" s="19">
        <f t="shared" si="56"/>
        <v>2924.906593</v>
      </c>
      <c r="FQ36" s="19">
        <f t="shared" si="57"/>
        <v>2924.906593</v>
      </c>
      <c r="FR36" s="19">
        <v>1453</v>
      </c>
      <c r="FS36" s="19">
        <v>567</v>
      </c>
      <c r="FT36" s="35"/>
      <c r="FU36" s="19"/>
      <c r="FV36" s="19">
        <f t="shared" si="58"/>
        <v>3427.1248668</v>
      </c>
      <c r="FW36" s="19">
        <f t="shared" si="59"/>
        <v>3427.1248668</v>
      </c>
      <c r="FX36" s="19">
        <v>1702</v>
      </c>
      <c r="FY36" s="19">
        <v>664</v>
      </c>
      <c r="FZ36" s="35"/>
      <c r="GA36" s="19"/>
      <c r="GB36" s="19">
        <f t="shared" si="60"/>
        <v>10932.166720199999</v>
      </c>
      <c r="GC36" s="19">
        <f t="shared" si="61"/>
        <v>10932.166720199999</v>
      </c>
      <c r="GD36" s="19">
        <v>5429</v>
      </c>
      <c r="GE36" s="19">
        <v>2119</v>
      </c>
      <c r="GF36" s="35"/>
      <c r="GG36" s="19"/>
      <c r="GH36" s="19">
        <f t="shared" si="62"/>
        <v>17550.5836733</v>
      </c>
      <c r="GI36" s="19">
        <f t="shared" si="63"/>
        <v>17550.5836733</v>
      </c>
      <c r="GJ36" s="19">
        <v>8716</v>
      </c>
      <c r="GK36" s="19">
        <v>3402</v>
      </c>
      <c r="GL36" s="35"/>
      <c r="GM36" s="19"/>
      <c r="GN36" s="19">
        <f t="shared" si="64"/>
        <v>52.5970752</v>
      </c>
      <c r="GO36" s="19">
        <f t="shared" si="65"/>
        <v>52.5970752</v>
      </c>
      <c r="GP36" s="19">
        <v>26</v>
      </c>
      <c r="GQ36" s="19">
        <v>10</v>
      </c>
      <c r="GR36" s="35"/>
      <c r="GS36" s="19"/>
      <c r="GT36" s="19">
        <f t="shared" si="66"/>
        <v>290.4602575</v>
      </c>
      <c r="GU36" s="19">
        <f t="shared" si="67"/>
        <v>290.4602575</v>
      </c>
      <c r="GV36" s="19">
        <v>144</v>
      </c>
      <c r="GW36" s="19">
        <v>56</v>
      </c>
      <c r="GX36" s="35"/>
      <c r="GY36" s="26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</row>
    <row r="37" spans="1:229" s="37" customFormat="1" ht="12.75">
      <c r="A37" s="36">
        <v>45017</v>
      </c>
      <c r="B37" s="35"/>
      <c r="C37" s="26">
        <v>7495000</v>
      </c>
      <c r="D37" s="26">
        <v>161143</v>
      </c>
      <c r="E37" s="20">
        <f t="shared" si="0"/>
        <v>7656143</v>
      </c>
      <c r="F37" s="20">
        <f t="shared" si="68"/>
        <v>80008</v>
      </c>
      <c r="G37" s="20">
        <f t="shared" si="69"/>
        <v>31170</v>
      </c>
      <c r="H37" s="35"/>
      <c r="I37" s="20">
        <f t="shared" si="70"/>
        <v>1329681.2045</v>
      </c>
      <c r="J37" s="26">
        <f t="shared" si="1"/>
        <v>28588.2346013</v>
      </c>
      <c r="K37" s="20">
        <f t="shared" si="2"/>
        <v>1358269.4391013</v>
      </c>
      <c r="L37" s="20">
        <v>14161</v>
      </c>
      <c r="M37" s="20">
        <v>5493</v>
      </c>
      <c r="O37" s="19">
        <f t="shared" si="3"/>
        <v>6165318.795499999</v>
      </c>
      <c r="P37" s="26">
        <f t="shared" si="4"/>
        <v>132554.7653987</v>
      </c>
      <c r="Q37" s="19">
        <f t="shared" si="5"/>
        <v>6297873.560898699</v>
      </c>
      <c r="R37" s="19">
        <f t="shared" si="71"/>
        <v>65847</v>
      </c>
      <c r="S37" s="19">
        <f t="shared" si="72"/>
        <v>25677</v>
      </c>
      <c r="U37" s="19">
        <f t="shared" si="73"/>
        <v>1301.132</v>
      </c>
      <c r="V37" s="19">
        <f t="shared" si="6"/>
        <v>27.9744248</v>
      </c>
      <c r="W37" s="19">
        <f t="shared" si="7"/>
        <v>1329.1064248</v>
      </c>
      <c r="X37" s="19">
        <v>22</v>
      </c>
      <c r="Y37" s="19">
        <v>9</v>
      </c>
      <c r="AA37" s="19">
        <f t="shared" si="74"/>
        <v>168506.3375</v>
      </c>
      <c r="AB37" s="19">
        <f t="shared" si="8"/>
        <v>3622.8974975</v>
      </c>
      <c r="AC37" s="19">
        <f t="shared" si="9"/>
        <v>172129.2349975</v>
      </c>
      <c r="AD37" s="19">
        <v>1794</v>
      </c>
      <c r="AE37" s="19">
        <v>690</v>
      </c>
      <c r="AF37" s="35"/>
      <c r="AG37" s="19">
        <f t="shared" si="75"/>
        <v>1041495.4565000001</v>
      </c>
      <c r="AH37" s="19">
        <f t="shared" si="10"/>
        <v>22392.221794099998</v>
      </c>
      <c r="AI37" s="19">
        <f t="shared" si="11"/>
        <v>1063887.6782941</v>
      </c>
      <c r="AJ37" s="19">
        <v>11131</v>
      </c>
      <c r="AK37" s="19">
        <v>4327</v>
      </c>
      <c r="AL37" s="35"/>
      <c r="AM37" s="19">
        <f t="shared" si="76"/>
        <v>10558.956</v>
      </c>
      <c r="AN37" s="19">
        <f t="shared" si="12"/>
        <v>227.0182584</v>
      </c>
      <c r="AO37" s="19">
        <f t="shared" si="13"/>
        <v>10785.9742584</v>
      </c>
      <c r="AP37" s="19">
        <v>105</v>
      </c>
      <c r="AQ37" s="19">
        <v>44</v>
      </c>
      <c r="AR37" s="35"/>
      <c r="AS37" s="19">
        <f t="shared" si="77"/>
        <v>294198.9865</v>
      </c>
      <c r="AT37" s="19">
        <f t="shared" si="14"/>
        <v>6325.2978361</v>
      </c>
      <c r="AU37" s="19">
        <f t="shared" si="15"/>
        <v>300524.2843361</v>
      </c>
      <c r="AV37" s="19">
        <v>3149</v>
      </c>
      <c r="AW37" s="19">
        <v>1229</v>
      </c>
      <c r="AX37" s="35"/>
      <c r="AY37" s="19">
        <f t="shared" si="78"/>
        <v>20719.927499999998</v>
      </c>
      <c r="AZ37" s="19">
        <f t="shared" si="16"/>
        <v>445.4798235</v>
      </c>
      <c r="BA37" s="19">
        <f t="shared" si="17"/>
        <v>21165.4073235</v>
      </c>
      <c r="BB37" s="19">
        <v>228</v>
      </c>
      <c r="BC37" s="19">
        <v>97</v>
      </c>
      <c r="BD37" s="35"/>
      <c r="BE37" s="19">
        <f t="shared" si="79"/>
        <v>478982.965</v>
      </c>
      <c r="BF37" s="19">
        <f t="shared" si="18"/>
        <v>10298.165701</v>
      </c>
      <c r="BG37" s="19">
        <f t="shared" si="19"/>
        <v>489281.13070100005</v>
      </c>
      <c r="BH37" s="19">
        <v>5122</v>
      </c>
      <c r="BI37" s="19">
        <v>2002</v>
      </c>
      <c r="BJ37" s="35"/>
      <c r="BK37" s="19">
        <f t="shared" si="80"/>
        <v>16460.519</v>
      </c>
      <c r="BL37" s="19">
        <f t="shared" si="20"/>
        <v>353.90225660000004</v>
      </c>
      <c r="BM37" s="19">
        <f t="shared" si="21"/>
        <v>16814.4212566</v>
      </c>
      <c r="BN37" s="19">
        <v>169</v>
      </c>
      <c r="BO37" s="19">
        <v>57</v>
      </c>
      <c r="BP37" s="35"/>
      <c r="BQ37" s="19">
        <f t="shared" si="81"/>
        <v>17747.4105</v>
      </c>
      <c r="BR37" s="19">
        <f t="shared" si="22"/>
        <v>381.57050969999995</v>
      </c>
      <c r="BS37" s="19">
        <f t="shared" si="23"/>
        <v>18128.9810097</v>
      </c>
      <c r="BT37" s="19">
        <v>175</v>
      </c>
      <c r="BU37" s="19">
        <v>73</v>
      </c>
      <c r="BV37" s="35"/>
      <c r="BW37" s="19">
        <f t="shared" si="82"/>
        <v>4688.1224999999995</v>
      </c>
      <c r="BX37" s="19">
        <f t="shared" si="24"/>
        <v>100.79494649999998</v>
      </c>
      <c r="BY37" s="19">
        <f t="shared" si="25"/>
        <v>4788.9174465</v>
      </c>
      <c r="BZ37" s="19">
        <v>52</v>
      </c>
      <c r="CA37" s="19">
        <v>6</v>
      </c>
      <c r="CB37" s="35"/>
      <c r="CC37" s="19">
        <f t="shared" si="83"/>
        <v>1041680.583</v>
      </c>
      <c r="CD37" s="19">
        <f t="shared" si="26"/>
        <v>22396.202026199997</v>
      </c>
      <c r="CE37" s="19">
        <f t="shared" si="27"/>
        <v>1064076.7850261999</v>
      </c>
      <c r="CF37" s="19">
        <v>11133</v>
      </c>
      <c r="CG37" s="19">
        <v>4350</v>
      </c>
      <c r="CH37" s="35"/>
      <c r="CI37" s="19">
        <f t="shared" si="84"/>
        <v>14288.468</v>
      </c>
      <c r="CJ37" s="19">
        <f t="shared" si="28"/>
        <v>307.2030152</v>
      </c>
      <c r="CK37" s="19">
        <f t="shared" si="29"/>
        <v>14595.671015200001</v>
      </c>
      <c r="CL37" s="19">
        <v>140</v>
      </c>
      <c r="CM37" s="19">
        <v>46</v>
      </c>
      <c r="CN37" s="35"/>
      <c r="CO37" s="19">
        <f t="shared" si="85"/>
        <v>16928.9565</v>
      </c>
      <c r="CP37" s="19">
        <f t="shared" si="30"/>
        <v>363.9736941</v>
      </c>
      <c r="CQ37" s="19">
        <f t="shared" si="31"/>
        <v>17292.9301941</v>
      </c>
      <c r="CR37" s="19">
        <v>174</v>
      </c>
      <c r="CS37" s="19">
        <v>58</v>
      </c>
      <c r="CT37" s="35"/>
      <c r="CU37" s="19">
        <f t="shared" si="86"/>
        <v>201954.27399999998</v>
      </c>
      <c r="CV37" s="19">
        <f t="shared" si="32"/>
        <v>4342.0303636</v>
      </c>
      <c r="CW37" s="19">
        <f t="shared" si="33"/>
        <v>206296.30436359998</v>
      </c>
      <c r="CX37" s="19">
        <v>2166</v>
      </c>
      <c r="CY37" s="19">
        <v>832</v>
      </c>
      <c r="CZ37" s="35"/>
      <c r="DA37" s="19">
        <f t="shared" si="87"/>
        <v>18300.5415</v>
      </c>
      <c r="DB37" s="19">
        <f t="shared" si="34"/>
        <v>393.46286310000005</v>
      </c>
      <c r="DC37" s="19">
        <f t="shared" si="35"/>
        <v>18694.0043631</v>
      </c>
      <c r="DD37" s="19">
        <v>207</v>
      </c>
      <c r="DE37" s="19">
        <v>84</v>
      </c>
      <c r="DF37" s="35"/>
      <c r="DG37" s="19">
        <f t="shared" si="88"/>
        <v>68974.98599999999</v>
      </c>
      <c r="DH37" s="19">
        <f t="shared" si="36"/>
        <v>1482.9668004</v>
      </c>
      <c r="DI37" s="19">
        <f t="shared" si="37"/>
        <v>70457.95280039999</v>
      </c>
      <c r="DJ37" s="19">
        <v>750</v>
      </c>
      <c r="DK37" s="19">
        <v>301</v>
      </c>
      <c r="DL37" s="35"/>
      <c r="DM37" s="19">
        <f t="shared" si="89"/>
        <v>160579.6255</v>
      </c>
      <c r="DN37" s="19">
        <f t="shared" si="38"/>
        <v>3452.4726607000002</v>
      </c>
      <c r="DO37" s="19">
        <f t="shared" si="39"/>
        <v>164032.0981607</v>
      </c>
      <c r="DP37" s="19">
        <v>1702</v>
      </c>
      <c r="DQ37" s="19">
        <v>676</v>
      </c>
      <c r="DR37" s="35"/>
      <c r="DS37" s="19">
        <f t="shared" si="90"/>
        <v>78012.457</v>
      </c>
      <c r="DT37" s="19">
        <f t="shared" si="40"/>
        <v>1677.2730297999997</v>
      </c>
      <c r="DU37" s="19">
        <f t="shared" si="41"/>
        <v>79689.73002979999</v>
      </c>
      <c r="DV37" s="19">
        <v>832</v>
      </c>
      <c r="DW37" s="19">
        <v>329</v>
      </c>
      <c r="DX37" s="35"/>
      <c r="DY37" s="19">
        <f t="shared" si="91"/>
        <v>13432.538999999999</v>
      </c>
      <c r="DZ37" s="19">
        <f t="shared" si="42"/>
        <v>288.8004846</v>
      </c>
      <c r="EA37" s="19">
        <f t="shared" si="43"/>
        <v>13721.3394846</v>
      </c>
      <c r="EB37" s="19">
        <v>156</v>
      </c>
      <c r="EC37" s="19">
        <v>55</v>
      </c>
      <c r="ED37" s="35"/>
      <c r="EE37" s="19">
        <f t="shared" si="92"/>
        <v>17316.448</v>
      </c>
      <c r="EF37" s="19">
        <f t="shared" si="44"/>
        <v>372.30478719999996</v>
      </c>
      <c r="EG37" s="19">
        <f t="shared" si="45"/>
        <v>17688.7527872</v>
      </c>
      <c r="EH37" s="19">
        <v>182</v>
      </c>
      <c r="EI37" s="19">
        <v>77</v>
      </c>
      <c r="EJ37" s="35"/>
      <c r="EK37" s="19">
        <f t="shared" si="93"/>
        <v>453748.04949999996</v>
      </c>
      <c r="EL37" s="19">
        <f t="shared" si="46"/>
        <v>9755.6133343</v>
      </c>
      <c r="EM37" s="19">
        <f t="shared" si="47"/>
        <v>463503.66283429996</v>
      </c>
      <c r="EN37" s="19">
        <v>4839</v>
      </c>
      <c r="EO37" s="19">
        <v>1892</v>
      </c>
      <c r="EP37" s="35"/>
      <c r="EQ37" s="19">
        <f t="shared" si="94"/>
        <v>113869.28649999999</v>
      </c>
      <c r="ER37" s="19">
        <f t="shared" si="48"/>
        <v>2448.1972561</v>
      </c>
      <c r="ES37" s="19">
        <f t="shared" si="49"/>
        <v>116317.48375609999</v>
      </c>
      <c r="ET37" s="19">
        <v>1211</v>
      </c>
      <c r="EU37" s="19">
        <v>462</v>
      </c>
      <c r="EV37" s="35"/>
      <c r="EW37" s="19">
        <f t="shared" si="95"/>
        <v>166055.4725</v>
      </c>
      <c r="EX37" s="19">
        <f t="shared" si="50"/>
        <v>3570.2037364999996</v>
      </c>
      <c r="EY37" s="19">
        <f t="shared" si="51"/>
        <v>169625.6762365</v>
      </c>
      <c r="EZ37" s="19">
        <v>1774</v>
      </c>
      <c r="FA37" s="19">
        <v>694</v>
      </c>
      <c r="FB37" s="35"/>
      <c r="FC37" s="19">
        <f t="shared" si="96"/>
        <v>50.966</v>
      </c>
      <c r="FD37" s="19">
        <f t="shared" si="52"/>
        <v>1.0957724</v>
      </c>
      <c r="FE37" s="19">
        <f t="shared" si="53"/>
        <v>52.0617724</v>
      </c>
      <c r="FF37" s="19"/>
      <c r="FG37" s="19"/>
      <c r="FH37" s="35"/>
      <c r="FI37" s="19">
        <f t="shared" si="97"/>
        <v>109292.83949999999</v>
      </c>
      <c r="FJ37" s="19">
        <f t="shared" si="54"/>
        <v>2349.8033403</v>
      </c>
      <c r="FK37" s="19">
        <f t="shared" si="55"/>
        <v>111642.64284029999</v>
      </c>
      <c r="FL37" s="19">
        <v>1166</v>
      </c>
      <c r="FM37" s="19">
        <v>441</v>
      </c>
      <c r="FN37" s="35"/>
      <c r="FO37" s="19">
        <f t="shared" si="98"/>
        <v>136041.745</v>
      </c>
      <c r="FP37" s="19">
        <f t="shared" si="56"/>
        <v>2924.906593</v>
      </c>
      <c r="FQ37" s="19">
        <f t="shared" si="57"/>
        <v>138966.651593</v>
      </c>
      <c r="FR37" s="19">
        <v>1440</v>
      </c>
      <c r="FS37" s="19">
        <v>566</v>
      </c>
      <c r="FT37" s="35"/>
      <c r="FU37" s="19">
        <f t="shared" si="99"/>
        <v>159400.66199999998</v>
      </c>
      <c r="FV37" s="19">
        <f t="shared" si="58"/>
        <v>3427.1248668</v>
      </c>
      <c r="FW37" s="19">
        <f t="shared" si="59"/>
        <v>162827.7868668</v>
      </c>
      <c r="FX37" s="19">
        <v>1701</v>
      </c>
      <c r="FY37" s="19">
        <v>674</v>
      </c>
      <c r="FZ37" s="35"/>
      <c r="GA37" s="19">
        <f t="shared" si="100"/>
        <v>508471.29299999995</v>
      </c>
      <c r="GB37" s="19">
        <f t="shared" si="60"/>
        <v>10932.166720199999</v>
      </c>
      <c r="GC37" s="19">
        <f t="shared" si="61"/>
        <v>519403.4597201999</v>
      </c>
      <c r="GD37" s="19">
        <v>5432</v>
      </c>
      <c r="GE37" s="19">
        <v>2122</v>
      </c>
      <c r="GF37" s="35"/>
      <c r="GG37" s="19">
        <f t="shared" si="101"/>
        <v>816303.6845</v>
      </c>
      <c r="GH37" s="19">
        <f t="shared" si="62"/>
        <v>17550.5836733</v>
      </c>
      <c r="GI37" s="19">
        <f t="shared" si="63"/>
        <v>833854.2681733</v>
      </c>
      <c r="GJ37" s="19">
        <v>8714</v>
      </c>
      <c r="GK37" s="19">
        <v>3403</v>
      </c>
      <c r="GL37" s="35"/>
      <c r="GM37" s="19">
        <f t="shared" si="102"/>
        <v>2446.3680000000004</v>
      </c>
      <c r="GN37" s="19">
        <f t="shared" si="64"/>
        <v>52.5970752</v>
      </c>
      <c r="GO37" s="19">
        <f t="shared" si="65"/>
        <v>2498.9650752000002</v>
      </c>
      <c r="GP37" s="19">
        <v>30</v>
      </c>
      <c r="GQ37" s="19">
        <v>16</v>
      </c>
      <c r="GR37" s="35"/>
      <c r="GS37" s="19">
        <f t="shared" si="103"/>
        <v>13509.7375</v>
      </c>
      <c r="GT37" s="19">
        <f t="shared" si="66"/>
        <v>290.4602575</v>
      </c>
      <c r="GU37" s="19">
        <f t="shared" si="67"/>
        <v>13800.1977575</v>
      </c>
      <c r="GV37" s="19">
        <v>151</v>
      </c>
      <c r="GW37" s="19">
        <v>65</v>
      </c>
      <c r="GX37" s="35"/>
      <c r="GY37" s="26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</row>
    <row r="38" spans="3:229" ht="12.75">
      <c r="C38" s="26"/>
      <c r="D38" s="26"/>
      <c r="E38" s="26"/>
      <c r="F38" s="26"/>
      <c r="G38" s="26"/>
      <c r="I38" s="26"/>
      <c r="J38" s="26"/>
      <c r="K38" s="26"/>
      <c r="L38" s="26"/>
      <c r="M38" s="26"/>
      <c r="AA38" s="35"/>
      <c r="AB38" s="35"/>
      <c r="AC38" s="35"/>
      <c r="AD38" s="35"/>
      <c r="AE38" s="35"/>
      <c r="AF38" s="19"/>
      <c r="AG38" s="35"/>
      <c r="AH38" s="35"/>
      <c r="AI38" s="35"/>
      <c r="AJ38" s="35"/>
      <c r="AK38" s="35"/>
      <c r="AL38" s="19"/>
      <c r="AM38" s="35"/>
      <c r="AN38" s="35"/>
      <c r="AO38" s="35"/>
      <c r="AP38" s="35"/>
      <c r="AQ38" s="35"/>
      <c r="AR38" s="19"/>
      <c r="AS38" s="35"/>
      <c r="AT38" s="35"/>
      <c r="AU38" s="35"/>
      <c r="AV38" s="35"/>
      <c r="AW38" s="35"/>
      <c r="AX38" s="19"/>
      <c r="AY38" s="19"/>
      <c r="AZ38" s="19"/>
      <c r="BA38" s="19"/>
      <c r="BB38" s="19"/>
      <c r="BC38" s="19"/>
      <c r="BD38" s="19"/>
      <c r="BE38" s="35"/>
      <c r="BF38" s="35"/>
      <c r="BG38" s="35"/>
      <c r="BH38" s="35"/>
      <c r="BI38" s="35"/>
      <c r="BJ38" s="19"/>
      <c r="BK38" s="19"/>
      <c r="BL38" s="19"/>
      <c r="BM38" s="35"/>
      <c r="BN38" s="35"/>
      <c r="BO38" s="35"/>
      <c r="BP38" s="19"/>
      <c r="BQ38" s="19"/>
      <c r="BR38" s="19"/>
      <c r="BS38" s="19"/>
      <c r="BT38" s="19"/>
      <c r="BU38" s="19"/>
      <c r="BV38" s="19"/>
      <c r="BW38" s="35"/>
      <c r="BX38" s="35"/>
      <c r="BY38" s="35"/>
      <c r="BZ38" s="35"/>
      <c r="CA38" s="35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35"/>
      <c r="DZ38" s="35"/>
      <c r="EA38" s="35"/>
      <c r="EB38" s="35"/>
      <c r="EC38" s="35"/>
      <c r="ED38" s="35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35"/>
      <c r="ER38" s="19"/>
      <c r="ES38" s="35"/>
      <c r="ET38" s="35"/>
      <c r="EU38" s="35"/>
      <c r="EV38" s="19"/>
      <c r="EW38" s="19"/>
      <c r="EX38" s="19"/>
      <c r="EY38" s="19"/>
      <c r="EZ38" s="19"/>
      <c r="FA38" s="19"/>
      <c r="FB38" s="19"/>
      <c r="FC38" s="35"/>
      <c r="FD38" s="35"/>
      <c r="FE38" s="35"/>
      <c r="FF38" s="35"/>
      <c r="FG38" s="35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35"/>
      <c r="GZ38" s="35"/>
      <c r="HA38" s="35"/>
      <c r="HB38" s="35"/>
      <c r="HC38" s="35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</row>
    <row r="39" spans="1:229" ht="13.5" thickBot="1">
      <c r="A39" s="17" t="s">
        <v>0</v>
      </c>
      <c r="C39" s="34">
        <f>SUM(C8:C38)</f>
        <v>50400000</v>
      </c>
      <c r="D39" s="34">
        <f>SUM(D8:D38)</f>
        <v>25897706</v>
      </c>
      <c r="E39" s="34">
        <f>SUM(E8:E38)</f>
        <v>76297706</v>
      </c>
      <c r="F39" s="34">
        <f>SUM(F8:F38)</f>
        <v>2400795</v>
      </c>
      <c r="G39" s="34">
        <f>SUM(G8:G38)</f>
        <v>937085</v>
      </c>
      <c r="I39" s="34">
        <f>SUM(I8:I38)</f>
        <v>8941418.64</v>
      </c>
      <c r="J39" s="34">
        <f>SUM(J8:J38)</f>
        <v>4594488.713524599</v>
      </c>
      <c r="K39" s="34">
        <f>SUM(K8:K38)</f>
        <v>13535907.353524595</v>
      </c>
      <c r="L39" s="34">
        <f>SUM(L8:L38)</f>
        <v>425920</v>
      </c>
      <c r="M39" s="34">
        <f>SUM(M8:M38)</f>
        <v>166247</v>
      </c>
      <c r="O39" s="34">
        <f>SUM(O8:O38)</f>
        <v>41458581.36</v>
      </c>
      <c r="P39" s="34">
        <f>SUM(P8:P38)</f>
        <v>21303217.286475394</v>
      </c>
      <c r="Q39" s="34">
        <f>SUM(Q8:Q38)</f>
        <v>62761798.64647539</v>
      </c>
      <c r="R39" s="34">
        <f>SUM(R8:R38)</f>
        <v>1974875</v>
      </c>
      <c r="S39" s="34">
        <f>SUM(S8:S38)</f>
        <v>770838</v>
      </c>
      <c r="U39" s="34">
        <f>SUM(U8:U38)</f>
        <v>8749.44</v>
      </c>
      <c r="V39" s="34">
        <f>SUM(V8:V38)</f>
        <v>4495.8417616</v>
      </c>
      <c r="W39" s="34">
        <f>SUM(W8:W38)</f>
        <v>13245.281761600001</v>
      </c>
      <c r="X39" s="34">
        <f>SUM(X8:X38)</f>
        <v>544</v>
      </c>
      <c r="Y39" s="34">
        <f>SUM(Y8:Y38)</f>
        <v>212</v>
      </c>
      <c r="AA39" s="34">
        <f>SUM(AA8:AA38)</f>
        <v>1133117.9999999998</v>
      </c>
      <c r="AB39" s="34">
        <f>SUM(AB8:AB38)</f>
        <v>582245.175145</v>
      </c>
      <c r="AC39" s="34">
        <f>SUM(AC8:AC38)</f>
        <v>1715363.175145</v>
      </c>
      <c r="AD39" s="34">
        <f>SUM(AD8:AD38)</f>
        <v>53849</v>
      </c>
      <c r="AE39" s="34">
        <f>SUM(AE8:AE38)</f>
        <v>21019</v>
      </c>
      <c r="AF39" s="19"/>
      <c r="AG39" s="34">
        <f>SUM(AG8:AG38)</f>
        <v>7003518.48</v>
      </c>
      <c r="AH39" s="34">
        <f>SUM(AH8:AH38)</f>
        <v>3598711.558742199</v>
      </c>
      <c r="AI39" s="34">
        <f>SUM(AI8:AI38)</f>
        <v>10602230.0387422</v>
      </c>
      <c r="AJ39" s="34">
        <f>SUM(AJ8:AJ38)</f>
        <v>333611</v>
      </c>
      <c r="AK39" s="34">
        <f>SUM(AK8:AK38)</f>
        <v>130216</v>
      </c>
      <c r="AL39" s="19"/>
      <c r="AM39" s="34">
        <f>SUM(AM8:AM38)</f>
        <v>71003.52</v>
      </c>
      <c r="AN39" s="34">
        <f>SUM(AN8:AN38)</f>
        <v>36484.68821279999</v>
      </c>
      <c r="AO39" s="34">
        <f>SUM(AO8:AO38)</f>
        <v>107488.2082128</v>
      </c>
      <c r="AP39" s="34">
        <f>SUM(AP8:AP38)</f>
        <v>3382</v>
      </c>
      <c r="AQ39" s="34">
        <f>SUM(AQ8:AQ38)</f>
        <v>1320</v>
      </c>
      <c r="AR39" s="19"/>
      <c r="AS39" s="34">
        <f>SUM(AS8:AS38)</f>
        <v>1978336.08</v>
      </c>
      <c r="AT39" s="34">
        <f>SUM(AT8:AT38)</f>
        <v>1016554.8843061996</v>
      </c>
      <c r="AU39" s="34">
        <f>SUM(AU8:AU38)</f>
        <v>2994890.9643061995</v>
      </c>
      <c r="AV39" s="34">
        <f>SUM(AV8:AV38)</f>
        <v>94238</v>
      </c>
      <c r="AW39" s="34">
        <f>SUM(AW8:AW38)</f>
        <v>36783</v>
      </c>
      <c r="AX39" s="19"/>
      <c r="AY39" s="34">
        <f>SUM(AY8:AY38)</f>
        <v>139330.8</v>
      </c>
      <c r="AZ39" s="34">
        <f>SUM(AZ8:AZ38)</f>
        <v>71594.208237</v>
      </c>
      <c r="BA39" s="34">
        <f>SUM(BA8:BA38)</f>
        <v>210925.00823700003</v>
      </c>
      <c r="BB39" s="34">
        <f>SUM(BB8:BB38)</f>
        <v>6637</v>
      </c>
      <c r="BC39" s="34">
        <f>SUM(BC8:BC38)</f>
        <v>2591</v>
      </c>
      <c r="BD39" s="19"/>
      <c r="BE39" s="34">
        <f>SUM(BE8:BE38)</f>
        <v>3220912.8000000003</v>
      </c>
      <c r="BF39" s="34">
        <f>SUM(BF8:BF38)</f>
        <v>1655044.697342</v>
      </c>
      <c r="BG39" s="34">
        <f>SUM(BG8:BG38)</f>
        <v>4875957.497342001</v>
      </c>
      <c r="BH39" s="34">
        <f>SUM(BH8:BH38)</f>
        <v>153428</v>
      </c>
      <c r="BI39" s="34">
        <f>SUM(BI8:BI38)</f>
        <v>59886</v>
      </c>
      <c r="BJ39" s="19"/>
      <c r="BK39" s="34">
        <f>SUM(BK8:BK38)</f>
        <v>110688.48</v>
      </c>
      <c r="BL39" s="34">
        <f>SUM(BL8:BL38)</f>
        <v>56876.54191720001</v>
      </c>
      <c r="BM39" s="34">
        <f>SUM(BM8:BM38)</f>
        <v>167565.02191719998</v>
      </c>
      <c r="BN39" s="34">
        <f>SUM(BN8:BN38)</f>
        <v>5273</v>
      </c>
      <c r="BO39" s="34">
        <f>SUM(BO8:BO38)</f>
        <v>2058</v>
      </c>
      <c r="BP39" s="19"/>
      <c r="BQ39" s="34">
        <f>SUM(BQ8:BQ38)</f>
        <v>119342.15999999999</v>
      </c>
      <c r="BR39" s="34">
        <f>SUM(BR8:BR38)</f>
        <v>61323.178037400015</v>
      </c>
      <c r="BS39" s="34">
        <f>SUM(BS8:BS38)</f>
        <v>180665.33803739998</v>
      </c>
      <c r="BT39" s="34">
        <f>SUM(BT8:BT38)</f>
        <v>5685</v>
      </c>
      <c r="BU39" s="34">
        <f>SUM(BU8:BU38)</f>
        <v>2219</v>
      </c>
      <c r="BV39" s="19"/>
      <c r="BW39" s="34">
        <f>SUM(BW8:BW38)</f>
        <v>31525.199999999997</v>
      </c>
      <c r="BX39" s="34">
        <f>SUM(BX8:BX38)</f>
        <v>16199.015102999998</v>
      </c>
      <c r="BY39" s="34">
        <f>SUM(BY8:BY38)</f>
        <v>47724.215102999995</v>
      </c>
      <c r="BZ39" s="34">
        <f>SUM(BZ8:BZ38)</f>
        <v>1502</v>
      </c>
      <c r="CA39" s="34">
        <f>SUM(CA8:CA38)</f>
        <v>586</v>
      </c>
      <c r="CB39" s="19"/>
      <c r="CC39" s="34">
        <f>SUM(CC8:CC38)</f>
        <v>7004763.3599999985</v>
      </c>
      <c r="CD39" s="34">
        <f>SUM(CD8:CD38)</f>
        <v>3599351.232080401</v>
      </c>
      <c r="CE39" s="34">
        <f>SUM(CE8:CE38)</f>
        <v>10604114.592080401</v>
      </c>
      <c r="CF39" s="34">
        <f>SUM(CF8:CF38)</f>
        <v>333671</v>
      </c>
      <c r="CG39" s="34">
        <f>SUM(CG8:CG38)</f>
        <v>130239</v>
      </c>
      <c r="CH39" s="19"/>
      <c r="CI39" s="34">
        <f>SUM(CI8:CI38)</f>
        <v>96082.56</v>
      </c>
      <c r="CJ39" s="34">
        <f>SUM(CJ8:CJ38)</f>
        <v>49371.386718400005</v>
      </c>
      <c r="CK39" s="34">
        <f>SUM(CK8:CK38)</f>
        <v>145453.9467184</v>
      </c>
      <c r="CL39" s="34">
        <f>SUM(CL8:CL38)</f>
        <v>4577</v>
      </c>
      <c r="CM39" s="34">
        <f>SUM(CM8:CM38)</f>
        <v>1786</v>
      </c>
      <c r="CN39" s="19"/>
      <c r="CO39" s="34">
        <f>SUM(CO8:CO38)</f>
        <v>113838.48</v>
      </c>
      <c r="CP39" s="34">
        <f>SUM(CP8:CP38)</f>
        <v>58495.14854219998</v>
      </c>
      <c r="CQ39" s="34">
        <f>SUM(CQ8:CQ38)</f>
        <v>172333.62854220002</v>
      </c>
      <c r="CR39" s="34">
        <f>SUM(CR8:CR38)</f>
        <v>5423</v>
      </c>
      <c r="CS39" s="34">
        <f>SUM(CS8:CS38)</f>
        <v>2117</v>
      </c>
      <c r="CT39" s="19"/>
      <c r="CU39" s="34">
        <f>SUM(CU8:CU38)</f>
        <v>1358038.0799999998</v>
      </c>
      <c r="CV39" s="34">
        <f>SUM(CV8:CV38)</f>
        <v>697818.8677112003</v>
      </c>
      <c r="CW39" s="34">
        <f>SUM(CW8:CW38)</f>
        <v>2055856.9477111995</v>
      </c>
      <c r="CX39" s="34">
        <f>SUM(CX8:CX38)</f>
        <v>64690</v>
      </c>
      <c r="CY39" s="34">
        <f>SUM(CY8:CY38)</f>
        <v>25250</v>
      </c>
      <c r="CZ39" s="19"/>
      <c r="DA39" s="34">
        <f>SUM(DA8:DA38)</f>
        <v>123061.68</v>
      </c>
      <c r="DB39" s="34">
        <f>SUM(DB8:DB38)</f>
        <v>63234.42874019999</v>
      </c>
      <c r="DC39" s="34">
        <f>SUM(DC8:DC38)</f>
        <v>186296.1087402</v>
      </c>
      <c r="DD39" s="34">
        <f>SUM(DD8:DD38)</f>
        <v>5862</v>
      </c>
      <c r="DE39" s="34">
        <f>SUM(DE8:DE38)</f>
        <v>2288</v>
      </c>
      <c r="DF39" s="19"/>
      <c r="DG39" s="34">
        <f>SUM(DG8:DG38)</f>
        <v>463821.11999999994</v>
      </c>
      <c r="DH39" s="34">
        <f>SUM(DH8:DH38)</f>
        <v>238331.40877679997</v>
      </c>
      <c r="DI39" s="34">
        <f>SUM(DI8:DI38)</f>
        <v>702152.5287767999</v>
      </c>
      <c r="DJ39" s="34">
        <f>SUM(DJ8:DJ38)</f>
        <v>22094</v>
      </c>
      <c r="DK39" s="34">
        <f>SUM(DK8:DK38)</f>
        <v>8624</v>
      </c>
      <c r="DL39" s="19"/>
      <c r="DM39" s="34">
        <f>SUM(DM8:DM38)</f>
        <v>1079814.96</v>
      </c>
      <c r="DN39" s="34">
        <f>SUM(DN8:DN38)</f>
        <v>554855.7612793997</v>
      </c>
      <c r="DO39" s="34">
        <f>SUM(DO8:DO38)</f>
        <v>1634670.7212794002</v>
      </c>
      <c r="DP39" s="34">
        <f>SUM(DP8:DP38)</f>
        <v>51437</v>
      </c>
      <c r="DQ39" s="34">
        <f>SUM(DQ8:DQ38)</f>
        <v>20077</v>
      </c>
      <c r="DR39" s="19"/>
      <c r="DS39" s="34">
        <f>SUM(DS8:DS38)</f>
        <v>524593.44</v>
      </c>
      <c r="DT39" s="34">
        <f>SUM(DT8:DT38)</f>
        <v>269558.86267159996</v>
      </c>
      <c r="DU39" s="34">
        <f>SUM(DU8:DU38)</f>
        <v>794152.3026715999</v>
      </c>
      <c r="DV39" s="34">
        <f>SUM(DV8:DV38)</f>
        <v>24989</v>
      </c>
      <c r="DW39" s="34">
        <f>SUM(DW8:DW38)</f>
        <v>9754</v>
      </c>
      <c r="DX39" s="19"/>
      <c r="DY39" s="34">
        <f>SUM(DY8:DY38)</f>
        <v>90326.88</v>
      </c>
      <c r="DZ39" s="34">
        <f>SUM(DZ8:DZ38)</f>
        <v>46413.8686932</v>
      </c>
      <c r="EA39" s="34">
        <f>SUM(EA8:EA38)</f>
        <v>136740.7486932</v>
      </c>
      <c r="EB39" s="34">
        <f>SUM(EB8:EB38)</f>
        <v>4303</v>
      </c>
      <c r="EC39" s="34">
        <f>SUM(EC8:EC38)</f>
        <v>1679</v>
      </c>
      <c r="ED39" s="26"/>
      <c r="EE39" s="34">
        <f>SUM(EE8:EE38)</f>
        <v>116444.16</v>
      </c>
      <c r="EF39" s="34">
        <f>SUM(EF8:EF38)</f>
        <v>59834.0599424</v>
      </c>
      <c r="EG39" s="34">
        <f>SUM(EG8:EG38)</f>
        <v>176278.21994240003</v>
      </c>
      <c r="EH39" s="34">
        <f>SUM(EH8:EH38)</f>
        <v>5547</v>
      </c>
      <c r="EI39" s="34">
        <f>SUM(EI8:EI38)</f>
        <v>2165</v>
      </c>
      <c r="EJ39" s="19"/>
      <c r="EK39" s="34">
        <f>SUM(EK8:EK38)</f>
        <v>3051221.04</v>
      </c>
      <c r="EL39" s="34">
        <f>SUM(EL8:EL38)</f>
        <v>1567849.7110106002</v>
      </c>
      <c r="EM39" s="34">
        <f>SUM(EM8:EM38)</f>
        <v>4619070.7510106005</v>
      </c>
      <c r="EN39" s="34">
        <f>SUM(EN8:EN38)</f>
        <v>145344</v>
      </c>
      <c r="EO39" s="34">
        <f>SUM(EO8:EO38)</f>
        <v>56731</v>
      </c>
      <c r="EP39" s="19"/>
      <c r="EQ39" s="34">
        <f>SUM(EQ8:EQ38)</f>
        <v>765712.0800000001</v>
      </c>
      <c r="ER39" s="34">
        <f>SUM(ER8:ER38)</f>
        <v>393456.0779461998</v>
      </c>
      <c r="ES39" s="34">
        <f>SUM(ES8:ES38)</f>
        <v>1159168.1579462</v>
      </c>
      <c r="ET39" s="34">
        <f>SUM(ET8:ET38)</f>
        <v>36475</v>
      </c>
      <c r="EU39" s="34">
        <f>SUM(EU8:EU38)</f>
        <v>14237</v>
      </c>
      <c r="EV39" s="19"/>
      <c r="EW39" s="34">
        <f>SUM(EW8:EW38)</f>
        <v>1116637.2000000002</v>
      </c>
      <c r="EX39" s="34">
        <f>SUM(EX8:EX38)</f>
        <v>573776.6252829998</v>
      </c>
      <c r="EY39" s="34">
        <f>SUM(EY8:EY38)</f>
        <v>1690413.8252829998</v>
      </c>
      <c r="EZ39" s="34">
        <f>SUM(EZ8:EZ38)</f>
        <v>53191</v>
      </c>
      <c r="FA39" s="34">
        <f>SUM(FA8:FA38)</f>
        <v>20762</v>
      </c>
      <c r="FB39" s="19"/>
      <c r="FC39" s="34">
        <f>SUM(FC8:FC38)</f>
        <v>342.72</v>
      </c>
      <c r="FD39" s="34">
        <f>SUM(FD8:FD38)</f>
        <v>176.10440080000004</v>
      </c>
      <c r="FE39" s="34">
        <f>SUM(FE8:FE38)</f>
        <v>518.8244008000001</v>
      </c>
      <c r="FF39" s="34">
        <f>SUM(FF8:FF38)</f>
        <v>16</v>
      </c>
      <c r="FG39" s="34">
        <f>SUM(FG8:FG38)</f>
        <v>6</v>
      </c>
      <c r="FH39" s="19"/>
      <c r="FI39" s="34">
        <f>SUM(FI8:FI38)</f>
        <v>734937.84</v>
      </c>
      <c r="FJ39" s="34">
        <f>SUM(FJ8:FJ38)</f>
        <v>377642.9386626</v>
      </c>
      <c r="FK39" s="34">
        <f>SUM(FK8:FK38)</f>
        <v>1112580.7786626</v>
      </c>
      <c r="FL39" s="34">
        <f>SUM(FL8:FL38)</f>
        <v>35009</v>
      </c>
      <c r="FM39" s="34">
        <f>SUM(FM8:FM38)</f>
        <v>13665</v>
      </c>
      <c r="FN39" s="19"/>
      <c r="FO39" s="34">
        <f>SUM(FO8:FO38)</f>
        <v>914810.4</v>
      </c>
      <c r="FP39" s="34">
        <f>SUM(FP8:FP38)</f>
        <v>470069.261606</v>
      </c>
      <c r="FQ39" s="34">
        <f>SUM(FQ8:FQ38)</f>
        <v>1384879.6616059996</v>
      </c>
      <c r="FR39" s="34">
        <f>SUM(FR8:FR38)</f>
        <v>43577</v>
      </c>
      <c r="FS39" s="34">
        <f>SUM(FS8:FS38)</f>
        <v>17009</v>
      </c>
      <c r="FT39" s="19"/>
      <c r="FU39" s="34">
        <f>SUM(FU8:FU38)</f>
        <v>1071887.04</v>
      </c>
      <c r="FV39" s="34">
        <f>SUM(FV8:FV38)</f>
        <v>550782.0521255998</v>
      </c>
      <c r="FW39" s="34">
        <f>SUM(FW8:FW38)</f>
        <v>1622669.0921255997</v>
      </c>
      <c r="FX39" s="34">
        <f>SUM(FX8:FX38)</f>
        <v>51059</v>
      </c>
      <c r="FY39" s="34">
        <f>SUM(FY8:FY38)</f>
        <v>19930</v>
      </c>
      <c r="FZ39" s="19"/>
      <c r="GA39" s="34">
        <f>SUM(GA8:GA38)</f>
        <v>3419206.56</v>
      </c>
      <c r="GB39" s="34">
        <f>SUM(GB8:GB38)</f>
        <v>1756936.6318284003</v>
      </c>
      <c r="GC39" s="34">
        <f>SUM(GC8:GC38)</f>
        <v>5176143.1918284</v>
      </c>
      <c r="GD39" s="34">
        <f>SUM(GD8:GD38)</f>
        <v>162873</v>
      </c>
      <c r="GE39" s="34">
        <f>SUM(GE8:GE38)</f>
        <v>63573</v>
      </c>
      <c r="GF39" s="19"/>
      <c r="GG39" s="34">
        <f>SUM(GG8:GG38)</f>
        <v>5489220.24</v>
      </c>
      <c r="GH39" s="34">
        <f>SUM(GH8:GH38)</f>
        <v>2820599.4433486005</v>
      </c>
      <c r="GI39" s="34">
        <f>SUM(GI8:GI38)</f>
        <v>8309819.683348603</v>
      </c>
      <c r="GJ39" s="34">
        <f>SUM(GJ8:GJ38)</f>
        <v>261478</v>
      </c>
      <c r="GK39" s="34">
        <f>SUM(GK8:GK38)</f>
        <v>102061</v>
      </c>
      <c r="GL39" s="19"/>
      <c r="GM39" s="34">
        <f>SUM(GM8:GM38)</f>
        <v>16450.56</v>
      </c>
      <c r="GN39" s="34">
        <f>SUM(GN8:GN38)</f>
        <v>8453.011238399999</v>
      </c>
      <c r="GO39" s="34">
        <f>SUM(GO8:GO38)</f>
        <v>24903.571238400003</v>
      </c>
      <c r="GP39" s="34">
        <f>SUM(GP8:GP38)</f>
        <v>784</v>
      </c>
      <c r="GQ39" s="34">
        <f>SUM(GQ8:GQ38)</f>
        <v>306</v>
      </c>
      <c r="GR39" s="19"/>
      <c r="GS39" s="34">
        <f>SUM(GS8:GS38)</f>
        <v>90846.00000000001</v>
      </c>
      <c r="GT39" s="34">
        <f>SUM(GT8:GT38)</f>
        <v>46680.61506499998</v>
      </c>
      <c r="GU39" s="34">
        <f>SUM(GU8:GU38)</f>
        <v>137526.61506500002</v>
      </c>
      <c r="GV39" s="34">
        <f>SUM(GV8:GV38)</f>
        <v>4327</v>
      </c>
      <c r="GW39" s="34">
        <f>SUM(GW8:GW38)</f>
        <v>1689</v>
      </c>
      <c r="GX39" s="19"/>
      <c r="GY39" s="34">
        <f>SUM(GY8:GY38)</f>
        <v>0</v>
      </c>
      <c r="GZ39" s="34">
        <f>SUM(GZ8:GZ38)</f>
        <v>0</v>
      </c>
      <c r="HA39" s="34">
        <f>SUM(HA8:HA38)</f>
        <v>0</v>
      </c>
      <c r="HB39" s="26"/>
      <c r="HC39" s="26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</row>
    <row r="40" ht="13.5" thickTop="1"/>
    <row r="41" spans="21:27" ht="12.75">
      <c r="U41" s="19"/>
      <c r="AA41" s="19"/>
    </row>
  </sheetData>
  <sheetProtection/>
  <printOptions/>
  <pageMargins left="0.75" right="0.75" top="1" bottom="1" header="0.5" footer="0.5"/>
  <pageSetup horizontalDpi="600" verticalDpi="600" orientation="landscape" scale="65" r:id="rId1"/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W39"/>
  <sheetViews>
    <sheetView showZeros="0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7" sqref="D27"/>
    </sheetView>
  </sheetViews>
  <sheetFormatPr defaultColWidth="9.140625" defaultRowHeight="12.75"/>
  <cols>
    <col min="1" max="1" width="9.7109375" style="3" customWidth="1"/>
    <col min="2" max="2" width="3.7109375" style="19" customWidth="1"/>
    <col min="3" max="6" width="13.7109375" style="0" customWidth="1"/>
    <col min="7" max="7" width="16.7109375" style="0" customWidth="1"/>
    <col min="8" max="8" width="3.7109375" style="0" customWidth="1"/>
    <col min="9" max="12" width="13.7109375" style="4" customWidth="1"/>
    <col min="13" max="13" width="15.8515625" style="4" customWidth="1"/>
    <col min="14" max="14" width="3.7109375" style="4" customWidth="1"/>
    <col min="15" max="18" width="13.7109375" style="4" customWidth="1"/>
    <col min="19" max="19" width="15.57421875" style="4" customWidth="1"/>
    <col min="20" max="20" width="3.7109375" style="4" customWidth="1"/>
    <col min="21" max="24" width="13.7109375" style="4" customWidth="1"/>
    <col min="25" max="25" width="16.140625" style="4" customWidth="1"/>
    <col min="26" max="26" width="3.7109375" style="4" customWidth="1"/>
    <col min="27" max="30" width="13.7109375" style="4" customWidth="1"/>
    <col min="31" max="31" width="15.8515625" style="4" customWidth="1"/>
    <col min="32" max="32" width="3.7109375" style="4" customWidth="1"/>
    <col min="33" max="36" width="13.7109375" style="4" customWidth="1"/>
    <col min="37" max="37" width="15.7109375" style="4" customWidth="1"/>
    <col min="38" max="38" width="3.7109375" style="4" customWidth="1"/>
    <col min="39" max="42" width="13.7109375" style="4" customWidth="1"/>
    <col min="43" max="43" width="15.57421875" style="4" customWidth="1"/>
    <col min="44" max="44" width="3.7109375" style="4" customWidth="1"/>
    <col min="45" max="48" width="13.7109375" style="4" customWidth="1"/>
    <col min="49" max="49" width="16.421875" style="4" customWidth="1"/>
    <col min="50" max="50" width="3.7109375" style="4" customWidth="1"/>
    <col min="51" max="54" width="13.7109375" style="4" customWidth="1"/>
    <col min="55" max="55" width="16.8515625" style="4" customWidth="1"/>
    <col min="56" max="56" width="3.7109375" style="4" customWidth="1"/>
    <col min="57" max="60" width="13.7109375" style="4" customWidth="1"/>
    <col min="61" max="61" width="16.57421875" style="4" customWidth="1"/>
    <col min="62" max="62" width="3.7109375" style="4" customWidth="1"/>
    <col min="63" max="66" width="13.7109375" style="4" customWidth="1"/>
    <col min="67" max="67" width="15.8515625" style="4" customWidth="1"/>
    <col min="68" max="68" width="3.7109375" style="4" customWidth="1"/>
    <col min="69" max="72" width="13.7109375" style="4" customWidth="1"/>
    <col min="73" max="73" width="17.28125" style="4" customWidth="1"/>
    <col min="74" max="74" width="3.7109375" style="4" customWidth="1"/>
    <col min="75" max="78" width="13.7109375" style="4" customWidth="1"/>
    <col min="79" max="79" width="16.57421875" style="4" customWidth="1"/>
    <col min="80" max="80" width="3.7109375" style="4" customWidth="1"/>
    <col min="81" max="84" width="13.7109375" style="4" customWidth="1"/>
    <col min="85" max="85" width="15.7109375" style="4" customWidth="1"/>
    <col min="86" max="86" width="3.7109375" style="4" customWidth="1"/>
    <col min="87" max="90" width="13.7109375" style="4" customWidth="1"/>
    <col min="91" max="91" width="16.00390625" style="4" customWidth="1"/>
    <col min="92" max="92" width="3.7109375" style="4" customWidth="1"/>
    <col min="93" max="96" width="13.7109375" style="4" customWidth="1"/>
    <col min="97" max="97" width="16.00390625" style="4" customWidth="1"/>
    <col min="98" max="98" width="3.7109375" style="4" customWidth="1"/>
    <col min="99" max="102" width="13.7109375" style="4" customWidth="1"/>
    <col min="103" max="103" width="16.8515625" style="4" customWidth="1"/>
    <col min="104" max="104" width="3.7109375" style="4" customWidth="1"/>
    <col min="105" max="108" width="13.7109375" style="4" customWidth="1"/>
    <col min="109" max="109" width="16.140625" style="4" customWidth="1"/>
    <col min="110" max="110" width="3.7109375" style="4" customWidth="1"/>
    <col min="111" max="114" width="13.7109375" style="4" customWidth="1"/>
    <col min="115" max="115" width="15.7109375" style="4" customWidth="1"/>
    <col min="116" max="116" width="3.7109375" style="4" customWidth="1"/>
    <col min="117" max="120" width="13.7109375" style="4" customWidth="1"/>
    <col min="121" max="121" width="16.140625" style="4" customWidth="1"/>
    <col min="122" max="122" width="3.7109375" style="4" customWidth="1"/>
    <col min="123" max="126" width="13.7109375" style="4" customWidth="1"/>
    <col min="127" max="127" width="15.421875" style="4" customWidth="1"/>
    <col min="128" max="128" width="3.7109375" style="4" customWidth="1"/>
    <col min="129" max="132" width="13.7109375" style="4" customWidth="1"/>
    <col min="133" max="133" width="15.57421875" style="4" customWidth="1"/>
    <col min="134" max="134" width="3.7109375" style="4" customWidth="1"/>
    <col min="135" max="138" width="13.7109375" style="4" customWidth="1"/>
    <col min="139" max="139" width="16.7109375" style="4" customWidth="1"/>
    <col min="140" max="140" width="3.7109375" style="4" customWidth="1"/>
    <col min="141" max="144" width="13.7109375" style="4" customWidth="1"/>
    <col min="145" max="145" width="15.7109375" style="4" customWidth="1"/>
    <col min="146" max="146" width="3.7109375" style="4" customWidth="1"/>
    <col min="147" max="150" width="13.7109375" style="4" customWidth="1"/>
    <col min="151" max="151" width="16.28125" style="4" customWidth="1"/>
    <col min="152" max="152" width="3.7109375" style="4" customWidth="1"/>
    <col min="153" max="156" width="13.7109375" style="4" customWidth="1"/>
    <col min="157" max="157" width="15.8515625" style="4" customWidth="1"/>
    <col min="158" max="158" width="3.7109375" style="4" customWidth="1"/>
    <col min="159" max="162" width="13.7109375" style="4" customWidth="1"/>
    <col min="163" max="163" width="17.57421875" style="4" customWidth="1"/>
    <col min="164" max="164" width="3.7109375" style="4" customWidth="1"/>
    <col min="165" max="168" width="13.7109375" style="4" customWidth="1"/>
    <col min="169" max="169" width="15.421875" style="4" customWidth="1"/>
    <col min="170" max="170" width="3.7109375" style="4" customWidth="1"/>
    <col min="171" max="174" width="13.7109375" style="4" customWidth="1"/>
    <col min="175" max="175" width="15.7109375" style="4" customWidth="1"/>
    <col min="176" max="176" width="3.7109375" style="4" customWidth="1"/>
    <col min="177" max="180" width="13.7109375" style="4" customWidth="1"/>
    <col min="181" max="181" width="15.8515625" style="4" customWidth="1"/>
    <col min="182" max="182" width="3.7109375" style="4" customWidth="1"/>
    <col min="183" max="186" width="13.7109375" style="4" customWidth="1"/>
    <col min="187" max="187" width="16.57421875" style="4" customWidth="1"/>
    <col min="188" max="188" width="3.7109375" style="4" customWidth="1"/>
  </cols>
  <sheetData>
    <row r="1" spans="1:189" ht="12.75">
      <c r="A1" s="28"/>
      <c r="I1" s="29" t="s">
        <v>6</v>
      </c>
      <c r="J1" s="5"/>
      <c r="P1" s="5"/>
      <c r="AA1" s="29" t="s">
        <v>6</v>
      </c>
      <c r="AB1" s="5"/>
      <c r="AS1" s="29" t="s">
        <v>6</v>
      </c>
      <c r="AT1" s="5"/>
      <c r="BE1" s="29"/>
      <c r="BK1" s="29" t="s">
        <v>6</v>
      </c>
      <c r="CC1" s="29" t="s">
        <v>6</v>
      </c>
      <c r="CI1" s="29"/>
      <c r="CU1" s="29" t="s">
        <v>6</v>
      </c>
      <c r="DH1" s="5"/>
      <c r="DM1" s="29" t="s">
        <v>6</v>
      </c>
      <c r="DY1" s="29"/>
      <c r="EE1" s="29" t="s">
        <v>6</v>
      </c>
      <c r="EL1" s="5"/>
      <c r="EQ1" s="29"/>
      <c r="EW1" s="29" t="s">
        <v>6</v>
      </c>
      <c r="FO1" s="29" t="s">
        <v>6</v>
      </c>
      <c r="GG1" s="29"/>
    </row>
    <row r="2" spans="1:189" ht="12.75">
      <c r="A2" s="28"/>
      <c r="I2" s="29" t="s">
        <v>5</v>
      </c>
      <c r="J2" s="5"/>
      <c r="P2" s="5"/>
      <c r="AA2" s="29" t="s">
        <v>5</v>
      </c>
      <c r="AB2" s="5"/>
      <c r="AS2" s="29" t="s">
        <v>5</v>
      </c>
      <c r="AT2" s="5"/>
      <c r="BE2" s="29"/>
      <c r="BK2" s="29" t="s">
        <v>5</v>
      </c>
      <c r="CC2" s="29" t="s">
        <v>5</v>
      </c>
      <c r="CI2" s="29"/>
      <c r="CU2" s="29" t="s">
        <v>5</v>
      </c>
      <c r="DH2" s="5"/>
      <c r="DM2" s="29" t="s">
        <v>5</v>
      </c>
      <c r="DY2" s="29"/>
      <c r="EE2" s="29" t="s">
        <v>5</v>
      </c>
      <c r="EL2" s="5"/>
      <c r="EQ2" s="29"/>
      <c r="EW2" s="29" t="s">
        <v>5</v>
      </c>
      <c r="FO2" s="29" t="s">
        <v>5</v>
      </c>
      <c r="GG2" s="29"/>
    </row>
    <row r="3" spans="1:189" ht="12.75">
      <c r="A3" s="28"/>
      <c r="I3" s="29" t="s">
        <v>28</v>
      </c>
      <c r="AA3" s="29" t="s">
        <v>28</v>
      </c>
      <c r="AS3" s="29" t="s">
        <v>28</v>
      </c>
      <c r="BE3" s="29"/>
      <c r="BK3" s="29" t="s">
        <v>28</v>
      </c>
      <c r="CC3" s="29" t="s">
        <v>28</v>
      </c>
      <c r="CI3" s="29"/>
      <c r="CU3" s="29" t="s">
        <v>28</v>
      </c>
      <c r="DM3" s="29" t="s">
        <v>28</v>
      </c>
      <c r="DY3" s="29"/>
      <c r="EE3" s="29" t="s">
        <v>28</v>
      </c>
      <c r="EQ3" s="29"/>
      <c r="EW3" s="29" t="s">
        <v>28</v>
      </c>
      <c r="FO3" s="29" t="s">
        <v>28</v>
      </c>
      <c r="GG3" s="29"/>
    </row>
    <row r="4" spans="1:142" ht="12.75">
      <c r="A4" s="28"/>
      <c r="J4" s="5"/>
      <c r="P4" s="5"/>
      <c r="AB4" s="5"/>
      <c r="AT4" s="5"/>
      <c r="DH4" s="5"/>
      <c r="EL4" s="5"/>
    </row>
    <row r="5" spans="1:188" ht="12.75">
      <c r="A5" s="6" t="s">
        <v>1</v>
      </c>
      <c r="C5" s="7" t="s">
        <v>45</v>
      </c>
      <c r="D5" s="8"/>
      <c r="E5" s="9"/>
      <c r="F5" s="25"/>
      <c r="G5" s="25"/>
      <c r="I5" s="7" t="s">
        <v>47</v>
      </c>
      <c r="J5" s="8"/>
      <c r="K5" s="9"/>
      <c r="L5" s="25"/>
      <c r="M5" s="25"/>
      <c r="O5" s="7" t="s">
        <v>49</v>
      </c>
      <c r="P5" s="8"/>
      <c r="Q5" s="9"/>
      <c r="R5" s="25"/>
      <c r="S5" s="25"/>
      <c r="U5" s="7" t="s">
        <v>51</v>
      </c>
      <c r="V5" s="8"/>
      <c r="W5" s="9"/>
      <c r="X5" s="25"/>
      <c r="Y5" s="25"/>
      <c r="AA5" s="7" t="s">
        <v>54</v>
      </c>
      <c r="AB5" s="8"/>
      <c r="AC5" s="9"/>
      <c r="AD5" s="25"/>
      <c r="AE5" s="25"/>
      <c r="AF5" s="15"/>
      <c r="AG5" s="7" t="s">
        <v>55</v>
      </c>
      <c r="AH5" s="8"/>
      <c r="AI5" s="9"/>
      <c r="AJ5" s="25"/>
      <c r="AK5" s="25"/>
      <c r="AL5" s="15"/>
      <c r="AM5" s="7" t="s">
        <v>56</v>
      </c>
      <c r="AN5" s="8"/>
      <c r="AO5" s="9"/>
      <c r="AP5" s="25"/>
      <c r="AQ5" s="25"/>
      <c r="AR5" s="15"/>
      <c r="AS5" s="7" t="s">
        <v>57</v>
      </c>
      <c r="AT5" s="8"/>
      <c r="AU5" s="9"/>
      <c r="AV5" s="25"/>
      <c r="AW5" s="25"/>
      <c r="AX5" s="15"/>
      <c r="AY5" s="7" t="s">
        <v>58</v>
      </c>
      <c r="AZ5" s="8"/>
      <c r="BA5" s="9"/>
      <c r="BB5" s="25"/>
      <c r="BC5" s="25"/>
      <c r="BD5" s="15"/>
      <c r="BE5" s="7" t="s">
        <v>59</v>
      </c>
      <c r="BF5" s="8"/>
      <c r="BG5" s="9"/>
      <c r="BH5" s="25"/>
      <c r="BI5" s="25"/>
      <c r="BK5" s="7" t="s">
        <v>60</v>
      </c>
      <c r="BL5" s="8"/>
      <c r="BM5" s="9"/>
      <c r="BN5" s="25"/>
      <c r="BO5" s="25"/>
      <c r="BQ5" s="7" t="s">
        <v>61</v>
      </c>
      <c r="BR5" s="8"/>
      <c r="BS5" s="9"/>
      <c r="BT5" s="25"/>
      <c r="BU5" s="25"/>
      <c r="BW5" s="7" t="s">
        <v>62</v>
      </c>
      <c r="BX5" s="8"/>
      <c r="BY5" s="9"/>
      <c r="BZ5" s="25"/>
      <c r="CA5" s="25"/>
      <c r="CC5" s="7" t="s">
        <v>88</v>
      </c>
      <c r="CD5" s="8"/>
      <c r="CE5" s="9"/>
      <c r="CF5" s="25"/>
      <c r="CG5" s="25"/>
      <c r="CI5" s="39" t="s">
        <v>64</v>
      </c>
      <c r="CJ5" s="8"/>
      <c r="CK5" s="9"/>
      <c r="CL5" s="25"/>
      <c r="CM5" s="25"/>
      <c r="CO5" s="7" t="s">
        <v>66</v>
      </c>
      <c r="CP5" s="8"/>
      <c r="CQ5" s="9"/>
      <c r="CR5" s="25"/>
      <c r="CS5" s="25"/>
      <c r="CU5" s="7" t="s">
        <v>65</v>
      </c>
      <c r="CV5" s="8"/>
      <c r="CW5" s="9"/>
      <c r="CX5" s="25"/>
      <c r="CY5" s="25"/>
      <c r="DA5" s="7" t="s">
        <v>67</v>
      </c>
      <c r="DB5" s="8"/>
      <c r="DC5" s="9"/>
      <c r="DD5" s="25"/>
      <c r="DE5" s="25"/>
      <c r="DG5" s="39" t="s">
        <v>68</v>
      </c>
      <c r="DH5" s="8"/>
      <c r="DI5" s="9"/>
      <c r="DJ5" s="25"/>
      <c r="DK5" s="25"/>
      <c r="DL5" s="15"/>
      <c r="DM5" s="7" t="s">
        <v>69</v>
      </c>
      <c r="DN5" s="8"/>
      <c r="DO5" s="9"/>
      <c r="DP5" s="25"/>
      <c r="DQ5" s="25"/>
      <c r="DS5" s="7" t="s">
        <v>70</v>
      </c>
      <c r="DT5" s="8"/>
      <c r="DU5" s="9"/>
      <c r="DV5" s="25"/>
      <c r="DW5" s="25"/>
      <c r="DY5" s="7" t="s">
        <v>71</v>
      </c>
      <c r="DZ5" s="8"/>
      <c r="EA5" s="9"/>
      <c r="EB5" s="25"/>
      <c r="EC5" s="25"/>
      <c r="ED5" s="15"/>
      <c r="EE5" s="7" t="s">
        <v>89</v>
      </c>
      <c r="EF5" s="8"/>
      <c r="EG5" s="9"/>
      <c r="EH5" s="25"/>
      <c r="EI5" s="25"/>
      <c r="EJ5" s="15"/>
      <c r="EK5" s="7" t="s">
        <v>73</v>
      </c>
      <c r="EL5" s="8"/>
      <c r="EM5" s="9"/>
      <c r="EN5" s="25"/>
      <c r="EO5" s="25"/>
      <c r="EP5" s="15"/>
      <c r="EQ5" s="7" t="s">
        <v>74</v>
      </c>
      <c r="ER5" s="8"/>
      <c r="ES5" s="9"/>
      <c r="ET5" s="25"/>
      <c r="EU5" s="25"/>
      <c r="EV5" s="15"/>
      <c r="EW5" s="7" t="s">
        <v>75</v>
      </c>
      <c r="EX5" s="8"/>
      <c r="EY5" s="9"/>
      <c r="EZ5" s="25"/>
      <c r="FA5" s="25"/>
      <c r="FB5" s="15"/>
      <c r="FC5" s="7" t="s">
        <v>76</v>
      </c>
      <c r="FD5" s="8"/>
      <c r="FE5" s="9"/>
      <c r="FF5" s="25"/>
      <c r="FG5" s="25"/>
      <c r="FH5" s="15"/>
      <c r="FI5" s="7" t="s">
        <v>77</v>
      </c>
      <c r="FJ5" s="8"/>
      <c r="FK5" s="9"/>
      <c r="FL5" s="25"/>
      <c r="FM5" s="25"/>
      <c r="FN5" s="15"/>
      <c r="FO5" s="7" t="s">
        <v>78</v>
      </c>
      <c r="FP5" s="8"/>
      <c r="FQ5" s="9"/>
      <c r="FR5" s="25"/>
      <c r="FS5" s="25"/>
      <c r="FT5" s="15"/>
      <c r="FU5" s="7" t="s">
        <v>79</v>
      </c>
      <c r="FV5" s="8"/>
      <c r="FW5" s="9"/>
      <c r="FX5" s="25"/>
      <c r="FY5" s="25"/>
      <c r="FZ5" s="15"/>
      <c r="GA5" s="7" t="s">
        <v>90</v>
      </c>
      <c r="GB5" s="8"/>
      <c r="GC5" s="9"/>
      <c r="GD5" s="25"/>
      <c r="GE5" s="25"/>
      <c r="GF5" s="15"/>
    </row>
    <row r="6" spans="1:188" s="1" customFormat="1" ht="12.75">
      <c r="A6" s="30" t="s">
        <v>2</v>
      </c>
      <c r="B6" s="19"/>
      <c r="C6" s="2" t="s">
        <v>46</v>
      </c>
      <c r="D6" s="18">
        <v>0.0071293</v>
      </c>
      <c r="E6" s="32"/>
      <c r="F6" s="25" t="s">
        <v>85</v>
      </c>
      <c r="G6" s="25" t="s">
        <v>85</v>
      </c>
      <c r="I6" s="2" t="s">
        <v>48</v>
      </c>
      <c r="J6" s="18">
        <v>0.0230884</v>
      </c>
      <c r="K6" s="32"/>
      <c r="L6" s="25" t="s">
        <v>85</v>
      </c>
      <c r="M6" s="25" t="s">
        <v>85</v>
      </c>
      <c r="O6" s="2" t="s">
        <v>50</v>
      </c>
      <c r="P6" s="18">
        <v>0.0013209</v>
      </c>
      <c r="Q6" s="32"/>
      <c r="R6" s="25" t="s">
        <v>85</v>
      </c>
      <c r="S6" s="25" t="s">
        <v>85</v>
      </c>
      <c r="U6" s="2" t="s">
        <v>52</v>
      </c>
      <c r="V6" s="18">
        <v>0.0051261</v>
      </c>
      <c r="W6" s="32"/>
      <c r="X6" s="25" t="s">
        <v>85</v>
      </c>
      <c r="Y6" s="25" t="s">
        <v>85</v>
      </c>
      <c r="AA6" s="31"/>
      <c r="AB6" s="18">
        <v>0.0132841</v>
      </c>
      <c r="AC6" s="32"/>
      <c r="AD6" s="25" t="s">
        <v>85</v>
      </c>
      <c r="AE6" s="25" t="s">
        <v>85</v>
      </c>
      <c r="AF6" s="13"/>
      <c r="AG6" s="31"/>
      <c r="AH6" s="18">
        <v>0.0030359</v>
      </c>
      <c r="AI6" s="32"/>
      <c r="AJ6" s="25" t="s">
        <v>85</v>
      </c>
      <c r="AK6" s="25" t="s">
        <v>85</v>
      </c>
      <c r="AL6" s="13"/>
      <c r="AM6" s="31"/>
      <c r="AN6" s="18">
        <v>0.0395322</v>
      </c>
      <c r="AO6" s="32"/>
      <c r="AP6" s="25" t="s">
        <v>85</v>
      </c>
      <c r="AQ6" s="25" t="s">
        <v>85</v>
      </c>
      <c r="AR6" s="13"/>
      <c r="AS6" s="31"/>
      <c r="AT6" s="18">
        <v>0.0012272</v>
      </c>
      <c r="AU6" s="32"/>
      <c r="AV6" s="25" t="s">
        <v>85</v>
      </c>
      <c r="AW6" s="25" t="s">
        <v>85</v>
      </c>
      <c r="AX6" s="13"/>
      <c r="AY6" s="31"/>
      <c r="AZ6" s="18">
        <v>0.0015937</v>
      </c>
      <c r="BA6" s="32"/>
      <c r="BB6" s="25" t="s">
        <v>85</v>
      </c>
      <c r="BC6" s="25" t="s">
        <v>85</v>
      </c>
      <c r="BD6" s="13"/>
      <c r="BE6" s="31"/>
      <c r="BF6" s="18">
        <v>5.49E-05</v>
      </c>
      <c r="BG6" s="32"/>
      <c r="BH6" s="25" t="s">
        <v>85</v>
      </c>
      <c r="BI6" s="25" t="s">
        <v>85</v>
      </c>
      <c r="BK6" s="31"/>
      <c r="BL6" s="18">
        <v>6.03E-05</v>
      </c>
      <c r="BM6" s="32"/>
      <c r="BN6" s="25" t="s">
        <v>85</v>
      </c>
      <c r="BO6" s="25" t="s">
        <v>85</v>
      </c>
      <c r="BQ6" s="31"/>
      <c r="BR6" s="18">
        <v>0.005086</v>
      </c>
      <c r="BS6" s="32"/>
      <c r="BT6" s="25" t="s">
        <v>85</v>
      </c>
      <c r="BU6" s="25" t="s">
        <v>85</v>
      </c>
      <c r="BW6" s="31"/>
      <c r="BX6" s="18">
        <v>0.0004093</v>
      </c>
      <c r="BY6" s="32"/>
      <c r="BZ6" s="25" t="s">
        <v>85</v>
      </c>
      <c r="CA6" s="25" t="s">
        <v>85</v>
      </c>
      <c r="CC6" s="31"/>
      <c r="CD6" s="18">
        <v>0.000464</v>
      </c>
      <c r="CE6" s="32"/>
      <c r="CF6" s="25" t="s">
        <v>85</v>
      </c>
      <c r="CG6" s="25" t="s">
        <v>85</v>
      </c>
      <c r="CI6" s="31"/>
      <c r="CJ6" s="18">
        <v>0.0100903</v>
      </c>
      <c r="CK6" s="32"/>
      <c r="CL6" s="25" t="s">
        <v>85</v>
      </c>
      <c r="CM6" s="25" t="s">
        <v>85</v>
      </c>
      <c r="CO6" s="31"/>
      <c r="CP6" s="18">
        <v>0.0062968</v>
      </c>
      <c r="CQ6" s="32"/>
      <c r="CR6" s="25" t="s">
        <v>85</v>
      </c>
      <c r="CS6" s="25" t="s">
        <v>85</v>
      </c>
      <c r="CU6" s="31"/>
      <c r="CV6" s="18">
        <v>0.000199</v>
      </c>
      <c r="CW6" s="32"/>
      <c r="CX6" s="25" t="s">
        <v>85</v>
      </c>
      <c r="CY6" s="25" t="s">
        <v>85</v>
      </c>
      <c r="DA6" s="31"/>
      <c r="DB6" s="18">
        <v>0.000862</v>
      </c>
      <c r="DC6" s="32"/>
      <c r="DD6" s="25" t="s">
        <v>85</v>
      </c>
      <c r="DE6" s="25" t="s">
        <v>85</v>
      </c>
      <c r="DG6" s="31"/>
      <c r="DH6" s="18">
        <v>0.0011413</v>
      </c>
      <c r="DI6" s="32"/>
      <c r="DJ6" s="25" t="s">
        <v>85</v>
      </c>
      <c r="DK6" s="25" t="s">
        <v>85</v>
      </c>
      <c r="DL6" s="13"/>
      <c r="DM6" s="31"/>
      <c r="DN6" s="18">
        <v>0.0068315</v>
      </c>
      <c r="DO6" s="32"/>
      <c r="DP6" s="25" t="s">
        <v>85</v>
      </c>
      <c r="DQ6" s="25" t="s">
        <v>85</v>
      </c>
      <c r="DS6" s="31"/>
      <c r="DT6" s="18">
        <v>0.0017145</v>
      </c>
      <c r="DU6" s="32"/>
      <c r="DV6" s="25" t="s">
        <v>85</v>
      </c>
      <c r="DW6" s="25" t="s">
        <v>85</v>
      </c>
      <c r="DY6" s="31"/>
      <c r="DZ6" s="18">
        <v>0.0045461</v>
      </c>
      <c r="EA6" s="32"/>
      <c r="EB6" s="25" t="s">
        <v>85</v>
      </c>
      <c r="EC6" s="25" t="s">
        <v>85</v>
      </c>
      <c r="ED6" s="13"/>
      <c r="EE6" s="31"/>
      <c r="EF6" s="18">
        <v>8.96E-05</v>
      </c>
      <c r="EG6" s="32"/>
      <c r="EH6" s="25" t="s">
        <v>85</v>
      </c>
      <c r="EI6" s="25" t="s">
        <v>85</v>
      </c>
      <c r="EJ6" s="13"/>
      <c r="EK6" s="31"/>
      <c r="EL6" s="18">
        <v>0.0026891</v>
      </c>
      <c r="EM6" s="32"/>
      <c r="EN6" s="25" t="s">
        <v>85</v>
      </c>
      <c r="EO6" s="25" t="s">
        <v>85</v>
      </c>
      <c r="EP6" s="13"/>
      <c r="EQ6" s="31"/>
      <c r="ER6" s="18">
        <v>0.0072217</v>
      </c>
      <c r="ES6" s="32"/>
      <c r="ET6" s="25" t="s">
        <v>85</v>
      </c>
      <c r="EU6" s="25" t="s">
        <v>85</v>
      </c>
      <c r="EV6" s="13"/>
      <c r="EW6" s="31"/>
      <c r="EX6" s="18">
        <v>0.0027764</v>
      </c>
      <c r="EY6" s="32"/>
      <c r="EZ6" s="25" t="s">
        <v>85</v>
      </c>
      <c r="FA6" s="25" t="s">
        <v>85</v>
      </c>
      <c r="FB6" s="13"/>
      <c r="FC6" s="31"/>
      <c r="FD6" s="18">
        <v>0.0196383</v>
      </c>
      <c r="FE6" s="32"/>
      <c r="FF6" s="25" t="s">
        <v>85</v>
      </c>
      <c r="FG6" s="25" t="s">
        <v>85</v>
      </c>
      <c r="FH6" s="13"/>
      <c r="FI6" s="31"/>
      <c r="FJ6" s="18">
        <v>0.0066515</v>
      </c>
      <c r="FK6" s="32"/>
      <c r="FL6" s="25" t="s">
        <v>85</v>
      </c>
      <c r="FM6" s="25" t="s">
        <v>85</v>
      </c>
      <c r="FN6" s="13"/>
      <c r="FO6" s="31"/>
      <c r="FP6" s="18">
        <v>0.0014374</v>
      </c>
      <c r="FQ6" s="32"/>
      <c r="FR6" s="25" t="s">
        <v>85</v>
      </c>
      <c r="FS6" s="25" t="s">
        <v>85</v>
      </c>
      <c r="FT6" s="13"/>
      <c r="FU6" s="31"/>
      <c r="FV6" s="18">
        <v>0.0037906</v>
      </c>
      <c r="FW6" s="32"/>
      <c r="FX6" s="25" t="s">
        <v>85</v>
      </c>
      <c r="FY6" s="25" t="s">
        <v>85</v>
      </c>
      <c r="FZ6" s="13"/>
      <c r="GA6" s="31"/>
      <c r="GB6" s="18">
        <v>2.07E-05</v>
      </c>
      <c r="GC6" s="32"/>
      <c r="GD6" s="25" t="s">
        <v>85</v>
      </c>
      <c r="GE6" s="25" t="s">
        <v>85</v>
      </c>
      <c r="GF6" s="13"/>
    </row>
    <row r="7" spans="1:188" ht="12.75">
      <c r="A7" s="10"/>
      <c r="C7" s="11" t="s">
        <v>3</v>
      </c>
      <c r="D7" s="11" t="s">
        <v>4</v>
      </c>
      <c r="E7" s="11" t="s">
        <v>0</v>
      </c>
      <c r="F7" s="25" t="s">
        <v>86</v>
      </c>
      <c r="G7" s="25" t="s">
        <v>87</v>
      </c>
      <c r="I7" s="11" t="s">
        <v>3</v>
      </c>
      <c r="J7" s="11" t="s">
        <v>4</v>
      </c>
      <c r="K7" s="11" t="s">
        <v>0</v>
      </c>
      <c r="L7" s="25" t="s">
        <v>86</v>
      </c>
      <c r="M7" s="25" t="s">
        <v>87</v>
      </c>
      <c r="O7" s="11" t="s">
        <v>3</v>
      </c>
      <c r="P7" s="11" t="s">
        <v>4</v>
      </c>
      <c r="Q7" s="11" t="s">
        <v>0</v>
      </c>
      <c r="R7" s="25" t="s">
        <v>86</v>
      </c>
      <c r="S7" s="25" t="s">
        <v>87</v>
      </c>
      <c r="U7" s="11" t="s">
        <v>3</v>
      </c>
      <c r="V7" s="11" t="s">
        <v>4</v>
      </c>
      <c r="W7" s="11" t="s">
        <v>0</v>
      </c>
      <c r="X7" s="25" t="s">
        <v>86</v>
      </c>
      <c r="Y7" s="25" t="s">
        <v>87</v>
      </c>
      <c r="AA7" s="11" t="s">
        <v>3</v>
      </c>
      <c r="AB7" s="11" t="s">
        <v>4</v>
      </c>
      <c r="AC7" s="11" t="s">
        <v>0</v>
      </c>
      <c r="AD7" s="25" t="s">
        <v>86</v>
      </c>
      <c r="AE7" s="25" t="s">
        <v>87</v>
      </c>
      <c r="AF7" s="16"/>
      <c r="AG7" s="11" t="s">
        <v>3</v>
      </c>
      <c r="AH7" s="11" t="s">
        <v>4</v>
      </c>
      <c r="AI7" s="11" t="s">
        <v>0</v>
      </c>
      <c r="AJ7" s="25" t="s">
        <v>86</v>
      </c>
      <c r="AK7" s="25" t="s">
        <v>87</v>
      </c>
      <c r="AL7" s="16"/>
      <c r="AM7" s="11" t="s">
        <v>3</v>
      </c>
      <c r="AN7" s="11" t="s">
        <v>4</v>
      </c>
      <c r="AO7" s="11" t="s">
        <v>0</v>
      </c>
      <c r="AP7" s="25" t="s">
        <v>86</v>
      </c>
      <c r="AQ7" s="25" t="s">
        <v>87</v>
      </c>
      <c r="AR7" s="16"/>
      <c r="AS7" s="11" t="s">
        <v>3</v>
      </c>
      <c r="AT7" s="11" t="s">
        <v>4</v>
      </c>
      <c r="AU7" s="11" t="s">
        <v>0</v>
      </c>
      <c r="AV7" s="25" t="s">
        <v>86</v>
      </c>
      <c r="AW7" s="25" t="s">
        <v>87</v>
      </c>
      <c r="AX7" s="16"/>
      <c r="AY7" s="11" t="s">
        <v>3</v>
      </c>
      <c r="AZ7" s="11" t="s">
        <v>4</v>
      </c>
      <c r="BA7" s="11" t="s">
        <v>0</v>
      </c>
      <c r="BB7" s="25" t="s">
        <v>86</v>
      </c>
      <c r="BC7" s="25" t="s">
        <v>87</v>
      </c>
      <c r="BD7" s="16"/>
      <c r="BE7" s="11" t="s">
        <v>3</v>
      </c>
      <c r="BF7" s="11" t="s">
        <v>4</v>
      </c>
      <c r="BG7" s="11" t="s">
        <v>0</v>
      </c>
      <c r="BH7" s="25" t="s">
        <v>86</v>
      </c>
      <c r="BI7" s="25" t="s">
        <v>87</v>
      </c>
      <c r="BK7" s="11" t="s">
        <v>3</v>
      </c>
      <c r="BL7" s="11" t="s">
        <v>4</v>
      </c>
      <c r="BM7" s="11" t="s">
        <v>0</v>
      </c>
      <c r="BN7" s="25" t="s">
        <v>86</v>
      </c>
      <c r="BO7" s="25" t="s">
        <v>87</v>
      </c>
      <c r="BQ7" s="11" t="s">
        <v>3</v>
      </c>
      <c r="BR7" s="11" t="s">
        <v>4</v>
      </c>
      <c r="BS7" s="11" t="s">
        <v>0</v>
      </c>
      <c r="BT7" s="25" t="s">
        <v>86</v>
      </c>
      <c r="BU7" s="25" t="s">
        <v>87</v>
      </c>
      <c r="BW7" s="11" t="s">
        <v>3</v>
      </c>
      <c r="BX7" s="11" t="s">
        <v>4</v>
      </c>
      <c r="BY7" s="11" t="s">
        <v>0</v>
      </c>
      <c r="BZ7" s="25" t="s">
        <v>86</v>
      </c>
      <c r="CA7" s="25" t="s">
        <v>87</v>
      </c>
      <c r="CC7" s="11" t="s">
        <v>3</v>
      </c>
      <c r="CD7" s="11" t="s">
        <v>4</v>
      </c>
      <c r="CE7" s="11" t="s">
        <v>0</v>
      </c>
      <c r="CF7" s="25" t="s">
        <v>86</v>
      </c>
      <c r="CG7" s="25" t="s">
        <v>87</v>
      </c>
      <c r="CI7" s="11" t="s">
        <v>3</v>
      </c>
      <c r="CJ7" s="11" t="s">
        <v>4</v>
      </c>
      <c r="CK7" s="11" t="s">
        <v>0</v>
      </c>
      <c r="CL7" s="25" t="s">
        <v>86</v>
      </c>
      <c r="CM7" s="25" t="s">
        <v>87</v>
      </c>
      <c r="CO7" s="11" t="s">
        <v>3</v>
      </c>
      <c r="CP7" s="11" t="s">
        <v>4</v>
      </c>
      <c r="CQ7" s="11" t="s">
        <v>0</v>
      </c>
      <c r="CR7" s="25" t="s">
        <v>86</v>
      </c>
      <c r="CS7" s="25" t="s">
        <v>87</v>
      </c>
      <c r="CU7" s="11" t="s">
        <v>3</v>
      </c>
      <c r="CV7" s="11" t="s">
        <v>4</v>
      </c>
      <c r="CW7" s="11" t="s">
        <v>0</v>
      </c>
      <c r="CX7" s="25" t="s">
        <v>86</v>
      </c>
      <c r="CY7" s="25" t="s">
        <v>87</v>
      </c>
      <c r="DA7" s="11" t="s">
        <v>3</v>
      </c>
      <c r="DB7" s="11" t="s">
        <v>4</v>
      </c>
      <c r="DC7" s="11" t="s">
        <v>0</v>
      </c>
      <c r="DD7" s="25" t="s">
        <v>86</v>
      </c>
      <c r="DE7" s="25" t="s">
        <v>87</v>
      </c>
      <c r="DG7" s="11" t="s">
        <v>3</v>
      </c>
      <c r="DH7" s="11" t="s">
        <v>4</v>
      </c>
      <c r="DI7" s="11" t="s">
        <v>0</v>
      </c>
      <c r="DJ7" s="25" t="s">
        <v>86</v>
      </c>
      <c r="DK7" s="25" t="s">
        <v>87</v>
      </c>
      <c r="DL7" s="16"/>
      <c r="DM7" s="11" t="s">
        <v>3</v>
      </c>
      <c r="DN7" s="11" t="s">
        <v>4</v>
      </c>
      <c r="DO7" s="11" t="s">
        <v>0</v>
      </c>
      <c r="DP7" s="25" t="s">
        <v>86</v>
      </c>
      <c r="DQ7" s="25" t="s">
        <v>87</v>
      </c>
      <c r="DS7" s="11" t="s">
        <v>3</v>
      </c>
      <c r="DT7" s="11" t="s">
        <v>4</v>
      </c>
      <c r="DU7" s="11" t="s">
        <v>0</v>
      </c>
      <c r="DV7" s="25" t="s">
        <v>86</v>
      </c>
      <c r="DW7" s="25" t="s">
        <v>87</v>
      </c>
      <c r="DY7" s="11" t="s">
        <v>3</v>
      </c>
      <c r="DZ7" s="11" t="s">
        <v>4</v>
      </c>
      <c r="EA7" s="11" t="s">
        <v>0</v>
      </c>
      <c r="EB7" s="25" t="s">
        <v>86</v>
      </c>
      <c r="EC7" s="25" t="s">
        <v>87</v>
      </c>
      <c r="ED7" s="16"/>
      <c r="EE7" s="11" t="s">
        <v>3</v>
      </c>
      <c r="EF7" s="11" t="s">
        <v>4</v>
      </c>
      <c r="EG7" s="11" t="s">
        <v>0</v>
      </c>
      <c r="EH7" s="25" t="s">
        <v>86</v>
      </c>
      <c r="EI7" s="25" t="s">
        <v>87</v>
      </c>
      <c r="EJ7" s="16"/>
      <c r="EK7" s="11" t="s">
        <v>3</v>
      </c>
      <c r="EL7" s="11" t="s">
        <v>4</v>
      </c>
      <c r="EM7" s="11" t="s">
        <v>0</v>
      </c>
      <c r="EN7" s="25" t="s">
        <v>86</v>
      </c>
      <c r="EO7" s="25" t="s">
        <v>87</v>
      </c>
      <c r="EP7" s="16"/>
      <c r="EQ7" s="11" t="s">
        <v>3</v>
      </c>
      <c r="ER7" s="11" t="s">
        <v>4</v>
      </c>
      <c r="ES7" s="11" t="s">
        <v>0</v>
      </c>
      <c r="ET7" s="25" t="s">
        <v>86</v>
      </c>
      <c r="EU7" s="25" t="s">
        <v>87</v>
      </c>
      <c r="EV7" s="16"/>
      <c r="EW7" s="11" t="s">
        <v>3</v>
      </c>
      <c r="EX7" s="11" t="s">
        <v>4</v>
      </c>
      <c r="EY7" s="11" t="s">
        <v>0</v>
      </c>
      <c r="EZ7" s="25" t="s">
        <v>86</v>
      </c>
      <c r="FA7" s="25" t="s">
        <v>87</v>
      </c>
      <c r="FB7" s="16"/>
      <c r="FC7" s="11" t="s">
        <v>3</v>
      </c>
      <c r="FD7" s="11" t="s">
        <v>4</v>
      </c>
      <c r="FE7" s="11" t="s">
        <v>0</v>
      </c>
      <c r="FF7" s="25" t="s">
        <v>86</v>
      </c>
      <c r="FG7" s="25" t="s">
        <v>87</v>
      </c>
      <c r="FH7" s="16"/>
      <c r="FI7" s="11" t="s">
        <v>3</v>
      </c>
      <c r="FJ7" s="11" t="s">
        <v>4</v>
      </c>
      <c r="FK7" s="11" t="s">
        <v>0</v>
      </c>
      <c r="FL7" s="25" t="s">
        <v>86</v>
      </c>
      <c r="FM7" s="25" t="s">
        <v>87</v>
      </c>
      <c r="FN7" s="16"/>
      <c r="FO7" s="11" t="s">
        <v>3</v>
      </c>
      <c r="FP7" s="11" t="s">
        <v>4</v>
      </c>
      <c r="FQ7" s="11" t="s">
        <v>0</v>
      </c>
      <c r="FR7" s="25" t="s">
        <v>86</v>
      </c>
      <c r="FS7" s="25" t="s">
        <v>87</v>
      </c>
      <c r="FT7" s="16"/>
      <c r="FU7" s="11" t="s">
        <v>3</v>
      </c>
      <c r="FV7" s="11" t="s">
        <v>4</v>
      </c>
      <c r="FW7" s="11" t="s">
        <v>0</v>
      </c>
      <c r="FX7" s="25" t="s">
        <v>86</v>
      </c>
      <c r="FY7" s="25" t="s">
        <v>87</v>
      </c>
      <c r="FZ7" s="16"/>
      <c r="GA7" s="11" t="s">
        <v>3</v>
      </c>
      <c r="GB7" s="11" t="s">
        <v>4</v>
      </c>
      <c r="GC7" s="11" t="s">
        <v>0</v>
      </c>
      <c r="GD7" s="25" t="s">
        <v>86</v>
      </c>
      <c r="GE7" s="25" t="s">
        <v>87</v>
      </c>
      <c r="GF7" s="16"/>
    </row>
    <row r="8" spans="1:205" ht="12.75">
      <c r="A8" s="3">
        <v>39722</v>
      </c>
      <c r="C8" s="19"/>
      <c r="D8" s="19">
        <v>8396.426135499998</v>
      </c>
      <c r="E8" s="19">
        <v>8396.426135499998</v>
      </c>
      <c r="F8" s="19">
        <v>571</v>
      </c>
      <c r="G8" s="19">
        <v>223</v>
      </c>
      <c r="I8" s="19"/>
      <c r="J8" s="19">
        <v>27192.016774</v>
      </c>
      <c r="K8" s="19">
        <v>27192.016774</v>
      </c>
      <c r="L8" s="19">
        <v>1848</v>
      </c>
      <c r="M8" s="19">
        <v>721</v>
      </c>
      <c r="N8" s="19"/>
      <c r="O8" s="19"/>
      <c r="P8" s="19">
        <v>1555.6701615000002</v>
      </c>
      <c r="Q8" s="19">
        <v>1555.6701615000002</v>
      </c>
      <c r="R8" s="19">
        <v>106</v>
      </c>
      <c r="S8" s="19">
        <v>41</v>
      </c>
      <c r="T8" s="19"/>
      <c r="U8" s="19"/>
      <c r="V8" s="19">
        <v>6037.1873835</v>
      </c>
      <c r="W8" s="19">
        <v>6037.1873835</v>
      </c>
      <c r="X8" s="19">
        <v>410</v>
      </c>
      <c r="Y8" s="19">
        <v>160</v>
      </c>
      <c r="Z8" s="19"/>
      <c r="AA8" s="19"/>
      <c r="AB8" s="19">
        <v>15645.149513500002</v>
      </c>
      <c r="AC8" s="19">
        <v>15645.149513500002</v>
      </c>
      <c r="AD8" s="19">
        <v>1063</v>
      </c>
      <c r="AE8" s="19">
        <v>415</v>
      </c>
      <c r="AF8" s="19"/>
      <c r="AG8" s="19"/>
      <c r="AH8" s="19">
        <v>3575.4856865</v>
      </c>
      <c r="AI8" s="19">
        <v>3575.4856865</v>
      </c>
      <c r="AJ8" s="19">
        <v>243</v>
      </c>
      <c r="AK8" s="19">
        <v>95</v>
      </c>
      <c r="AL8" s="19"/>
      <c r="AM8" s="19"/>
      <c r="AN8" s="19">
        <v>46558.455567</v>
      </c>
      <c r="AO8" s="19">
        <v>46558.455567</v>
      </c>
      <c r="AP8" s="19">
        <v>3164</v>
      </c>
      <c r="AQ8" s="19">
        <v>1235</v>
      </c>
      <c r="AR8" s="19"/>
      <c r="AS8" s="19"/>
      <c r="AT8" s="19">
        <v>1445.316392</v>
      </c>
      <c r="AU8" s="19">
        <v>1445.316392</v>
      </c>
      <c r="AV8" s="19">
        <v>98</v>
      </c>
      <c r="AW8" s="19">
        <v>38</v>
      </c>
      <c r="AX8" s="19"/>
      <c r="AY8" s="19"/>
      <c r="AZ8" s="19">
        <v>1876.9562695</v>
      </c>
      <c r="BA8" s="19">
        <v>1876.9562695</v>
      </c>
      <c r="BB8" s="19">
        <v>128</v>
      </c>
      <c r="BC8" s="19">
        <v>50</v>
      </c>
      <c r="BD8" s="19"/>
      <c r="BE8" s="19"/>
      <c r="BF8" s="19">
        <v>64.6576515</v>
      </c>
      <c r="BG8" s="19">
        <v>64.6576515</v>
      </c>
      <c r="BH8" s="19">
        <v>4</v>
      </c>
      <c r="BI8" s="19">
        <v>2</v>
      </c>
      <c r="BJ8" s="19"/>
      <c r="BK8" s="19"/>
      <c r="BL8" s="19">
        <v>71.0174205</v>
      </c>
      <c r="BM8" s="19">
        <v>71.0174205</v>
      </c>
      <c r="BN8" s="19">
        <v>5</v>
      </c>
      <c r="BO8" s="19">
        <v>2</v>
      </c>
      <c r="BP8" s="19"/>
      <c r="BQ8" s="19"/>
      <c r="BR8" s="19">
        <v>5989.960210000001</v>
      </c>
      <c r="BS8" s="19">
        <v>5989.960210000001</v>
      </c>
      <c r="BT8" s="19">
        <v>407</v>
      </c>
      <c r="BU8" s="19">
        <v>159</v>
      </c>
      <c r="BV8" s="19"/>
      <c r="BW8" s="19"/>
      <c r="BX8" s="19">
        <v>482.0469355</v>
      </c>
      <c r="BY8" s="19">
        <v>482.0469355</v>
      </c>
      <c r="BZ8" s="19">
        <v>33</v>
      </c>
      <c r="CA8" s="19">
        <v>13</v>
      </c>
      <c r="CB8" s="19"/>
      <c r="CC8" s="19"/>
      <c r="CD8" s="19">
        <v>546.46904</v>
      </c>
      <c r="CE8" s="19">
        <v>546.46904</v>
      </c>
      <c r="CF8" s="19">
        <v>37</v>
      </c>
      <c r="CG8" s="19">
        <v>15</v>
      </c>
      <c r="CH8" s="19"/>
      <c r="CI8" s="19"/>
      <c r="CJ8" s="19">
        <v>11883.699470500002</v>
      </c>
      <c r="CK8" s="19">
        <v>11883.699470500002</v>
      </c>
      <c r="CL8" s="19">
        <v>808</v>
      </c>
      <c r="CM8" s="19">
        <v>315</v>
      </c>
      <c r="CN8" s="19"/>
      <c r="CO8" s="19"/>
      <c r="CP8" s="19">
        <v>7415.961748000001</v>
      </c>
      <c r="CQ8" s="19">
        <v>7415.961748000001</v>
      </c>
      <c r="CR8" s="19">
        <v>504</v>
      </c>
      <c r="CS8" s="19">
        <v>197</v>
      </c>
      <c r="CT8" s="19"/>
      <c r="CU8" s="19"/>
      <c r="CV8" s="19">
        <v>234.369265</v>
      </c>
      <c r="CW8" s="19">
        <v>234.369265</v>
      </c>
      <c r="CX8" s="19">
        <v>16</v>
      </c>
      <c r="CY8" s="19">
        <v>6</v>
      </c>
      <c r="CZ8" s="19"/>
      <c r="DA8" s="19"/>
      <c r="DB8" s="19">
        <v>1015.20757</v>
      </c>
      <c r="DC8" s="19">
        <v>1015.20757</v>
      </c>
      <c r="DD8" s="19">
        <v>69</v>
      </c>
      <c r="DE8" s="19">
        <v>27</v>
      </c>
      <c r="DF8" s="19"/>
      <c r="DG8" s="19"/>
      <c r="DH8" s="19">
        <v>1344.1489554999998</v>
      </c>
      <c r="DI8" s="19">
        <v>1344.1489554999998</v>
      </c>
      <c r="DJ8" s="19">
        <v>91</v>
      </c>
      <c r="DK8" s="19">
        <v>36</v>
      </c>
      <c r="DL8" s="19"/>
      <c r="DM8" s="19"/>
      <c r="DN8" s="19">
        <v>8045.696652500001</v>
      </c>
      <c r="DO8" s="19">
        <v>8045.696652500001</v>
      </c>
      <c r="DP8" s="19">
        <v>547</v>
      </c>
      <c r="DQ8" s="19">
        <v>213</v>
      </c>
      <c r="DR8" s="19"/>
      <c r="DS8" s="19"/>
      <c r="DT8" s="19">
        <v>2019.2266574999999</v>
      </c>
      <c r="DU8" s="19">
        <v>2019.2266574999999</v>
      </c>
      <c r="DV8" s="19">
        <v>137</v>
      </c>
      <c r="DW8" s="19">
        <v>54</v>
      </c>
      <c r="DX8" s="19"/>
      <c r="DY8" s="19"/>
      <c r="DZ8" s="19">
        <v>5354.1010835</v>
      </c>
      <c r="EA8" s="19">
        <v>5354.1010835</v>
      </c>
      <c r="EB8" s="19">
        <v>364</v>
      </c>
      <c r="EC8" s="19">
        <v>142</v>
      </c>
      <c r="ED8" s="19"/>
      <c r="EE8" s="19"/>
      <c r="EF8" s="19">
        <v>105.52505599999999</v>
      </c>
      <c r="EG8" s="19">
        <v>105.52505599999999</v>
      </c>
      <c r="EH8" s="19">
        <v>7</v>
      </c>
      <c r="EI8" s="19">
        <v>3</v>
      </c>
      <c r="EJ8" s="19"/>
      <c r="EK8" s="19"/>
      <c r="EL8" s="19">
        <v>3167.0471885</v>
      </c>
      <c r="EM8" s="19">
        <v>3167.0471885</v>
      </c>
      <c r="EN8" s="19">
        <v>215</v>
      </c>
      <c r="EO8" s="19">
        <v>84</v>
      </c>
      <c r="EP8" s="19"/>
      <c r="EQ8" s="19"/>
      <c r="ER8" s="19">
        <v>8505.2488495</v>
      </c>
      <c r="ES8" s="19">
        <v>8505.2488495</v>
      </c>
      <c r="ET8" s="19">
        <v>578</v>
      </c>
      <c r="EU8" s="19">
        <v>226</v>
      </c>
      <c r="EV8" s="19"/>
      <c r="EW8" s="19"/>
      <c r="EX8" s="19">
        <v>3269.863454</v>
      </c>
      <c r="EY8" s="19">
        <v>3269.863454</v>
      </c>
      <c r="EZ8" s="19">
        <v>222</v>
      </c>
      <c r="FA8" s="19">
        <v>87</v>
      </c>
      <c r="FB8" s="19"/>
      <c r="FC8" s="19"/>
      <c r="FD8" s="19">
        <v>23128.7132505</v>
      </c>
      <c r="FE8" s="19">
        <v>23128.7132505</v>
      </c>
      <c r="FF8" s="19">
        <v>1572</v>
      </c>
      <c r="FG8" s="19">
        <v>613</v>
      </c>
      <c r="FH8" s="19"/>
      <c r="FI8" s="19"/>
      <c r="FJ8" s="19">
        <v>7833.7043525</v>
      </c>
      <c r="FK8" s="19">
        <v>7833.7043525</v>
      </c>
      <c r="FL8" s="19">
        <v>532</v>
      </c>
      <c r="FM8" s="19">
        <v>208</v>
      </c>
      <c r="FN8" s="19"/>
      <c r="FO8" s="19"/>
      <c r="FP8" s="19">
        <v>1692.876289</v>
      </c>
      <c r="FQ8" s="19">
        <v>1692.876289</v>
      </c>
      <c r="FR8" s="19">
        <v>115</v>
      </c>
      <c r="FS8" s="19">
        <v>45</v>
      </c>
      <c r="FT8" s="19"/>
      <c r="FU8" s="19"/>
      <c r="FV8" s="19">
        <v>4464.322291</v>
      </c>
      <c r="FW8" s="19">
        <v>4464.322291</v>
      </c>
      <c r="FX8" s="19">
        <v>303</v>
      </c>
      <c r="FY8" s="19">
        <v>118</v>
      </c>
      <c r="FZ8" s="19"/>
      <c r="GA8" s="19"/>
      <c r="GB8" s="19">
        <v>24.379114499999996</v>
      </c>
      <c r="GC8" s="19">
        <v>24.379114499999996</v>
      </c>
      <c r="GD8" s="19">
        <v>46</v>
      </c>
      <c r="GE8" s="19">
        <v>18</v>
      </c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</row>
    <row r="9" spans="1:205" ht="12.75">
      <c r="A9" s="3">
        <v>39904</v>
      </c>
      <c r="C9" s="19">
        <v>320.8185</v>
      </c>
      <c r="D9" s="19">
        <v>8396.426135499998</v>
      </c>
      <c r="E9" s="19">
        <v>8717.244635499997</v>
      </c>
      <c r="F9" s="19">
        <v>571</v>
      </c>
      <c r="G9" s="19">
        <v>223</v>
      </c>
      <c r="I9" s="19">
        <v>1038.978</v>
      </c>
      <c r="J9" s="19">
        <v>27192.016774</v>
      </c>
      <c r="K9" s="19">
        <v>28230.994774</v>
      </c>
      <c r="L9" s="19">
        <v>1848</v>
      </c>
      <c r="M9" s="19">
        <v>721</v>
      </c>
      <c r="N9" s="19"/>
      <c r="O9" s="19">
        <v>59.4405</v>
      </c>
      <c r="P9" s="19">
        <v>1555.6701615000002</v>
      </c>
      <c r="Q9" s="19">
        <v>1615.1106615</v>
      </c>
      <c r="R9" s="19">
        <v>106</v>
      </c>
      <c r="S9" s="19">
        <v>41</v>
      </c>
      <c r="T9" s="19"/>
      <c r="U9" s="19">
        <v>230.6745</v>
      </c>
      <c r="V9" s="19">
        <v>6037.1873835</v>
      </c>
      <c r="W9" s="19">
        <v>6267.8618835</v>
      </c>
      <c r="X9" s="19">
        <v>410</v>
      </c>
      <c r="Y9" s="19">
        <v>160</v>
      </c>
      <c r="Z9" s="19"/>
      <c r="AA9" s="19">
        <v>597.7845000000001</v>
      </c>
      <c r="AB9" s="19">
        <v>15645.149513500002</v>
      </c>
      <c r="AC9" s="19">
        <v>16242.934013500002</v>
      </c>
      <c r="AD9" s="19">
        <v>1063</v>
      </c>
      <c r="AE9" s="19">
        <v>415</v>
      </c>
      <c r="AF9" s="19"/>
      <c r="AG9" s="19">
        <v>136.6155</v>
      </c>
      <c r="AH9" s="19">
        <v>3575.4856865</v>
      </c>
      <c r="AI9" s="19">
        <v>3712.1011865</v>
      </c>
      <c r="AJ9" s="19">
        <v>243</v>
      </c>
      <c r="AK9" s="19">
        <v>95</v>
      </c>
      <c r="AL9" s="19"/>
      <c r="AM9" s="19">
        <v>1778.9489999999998</v>
      </c>
      <c r="AN9" s="19">
        <v>46558.455567</v>
      </c>
      <c r="AO9" s="19">
        <v>48337.404567</v>
      </c>
      <c r="AP9" s="19">
        <v>3164</v>
      </c>
      <c r="AQ9" s="19">
        <v>1235</v>
      </c>
      <c r="AR9" s="19"/>
      <c r="AS9" s="19">
        <v>55.224</v>
      </c>
      <c r="AT9" s="19">
        <v>1445.316392</v>
      </c>
      <c r="AU9" s="19">
        <v>1500.5403919999999</v>
      </c>
      <c r="AV9" s="19">
        <v>98</v>
      </c>
      <c r="AW9" s="19">
        <v>38</v>
      </c>
      <c r="AX9" s="19"/>
      <c r="AY9" s="19">
        <v>71.71650000000001</v>
      </c>
      <c r="AZ9" s="19">
        <v>1876.9562695</v>
      </c>
      <c r="BA9" s="19">
        <v>1948.6727695</v>
      </c>
      <c r="BB9" s="19">
        <v>128</v>
      </c>
      <c r="BC9" s="19">
        <v>50</v>
      </c>
      <c r="BD9" s="19"/>
      <c r="BE9" s="19">
        <v>2.4705</v>
      </c>
      <c r="BF9" s="19">
        <v>64.6576515</v>
      </c>
      <c r="BG9" s="19">
        <v>67.1281515</v>
      </c>
      <c r="BH9" s="19">
        <v>4</v>
      </c>
      <c r="BI9" s="19">
        <v>2</v>
      </c>
      <c r="BJ9" s="19"/>
      <c r="BK9" s="19">
        <v>2.7135</v>
      </c>
      <c r="BL9" s="19">
        <v>71.0174205</v>
      </c>
      <c r="BM9" s="19">
        <v>73.7309205</v>
      </c>
      <c r="BN9" s="19">
        <v>5</v>
      </c>
      <c r="BO9" s="19">
        <v>2</v>
      </c>
      <c r="BP9" s="19"/>
      <c r="BQ9" s="19">
        <v>228.87000000000003</v>
      </c>
      <c r="BR9" s="19">
        <v>5989.960210000001</v>
      </c>
      <c r="BS9" s="19">
        <v>6218.830210000001</v>
      </c>
      <c r="BT9" s="19">
        <v>407</v>
      </c>
      <c r="BU9" s="19">
        <v>159</v>
      </c>
      <c r="BV9" s="19"/>
      <c r="BW9" s="19">
        <v>18.4185</v>
      </c>
      <c r="BX9" s="19">
        <v>482.0469355</v>
      </c>
      <c r="BY9" s="19">
        <v>500.4654355</v>
      </c>
      <c r="BZ9" s="19">
        <v>33</v>
      </c>
      <c r="CA9" s="19">
        <v>13</v>
      </c>
      <c r="CB9" s="19"/>
      <c r="CC9" s="19">
        <v>20.88</v>
      </c>
      <c r="CD9" s="19">
        <v>546.46904</v>
      </c>
      <c r="CE9" s="19">
        <v>567.34904</v>
      </c>
      <c r="CF9" s="19">
        <v>37</v>
      </c>
      <c r="CG9" s="19">
        <v>15</v>
      </c>
      <c r="CH9" s="19"/>
      <c r="CI9" s="19">
        <v>454.06350000000003</v>
      </c>
      <c r="CJ9" s="19">
        <v>11883.699470500002</v>
      </c>
      <c r="CK9" s="19">
        <v>12337.762970500002</v>
      </c>
      <c r="CL9" s="19">
        <v>808</v>
      </c>
      <c r="CM9" s="19">
        <v>315</v>
      </c>
      <c r="CN9" s="19"/>
      <c r="CO9" s="19">
        <v>283.356</v>
      </c>
      <c r="CP9" s="19">
        <v>7415.961748000001</v>
      </c>
      <c r="CQ9" s="19">
        <v>7699.317748</v>
      </c>
      <c r="CR9" s="19">
        <v>504</v>
      </c>
      <c r="CS9" s="19">
        <v>197</v>
      </c>
      <c r="CT9" s="19"/>
      <c r="CU9" s="19">
        <v>8.955</v>
      </c>
      <c r="CV9" s="19">
        <v>234.369265</v>
      </c>
      <c r="CW9" s="19">
        <v>243.32426500000003</v>
      </c>
      <c r="CX9" s="19">
        <v>16</v>
      </c>
      <c r="CY9" s="19">
        <v>6</v>
      </c>
      <c r="CZ9" s="19"/>
      <c r="DA9" s="19">
        <v>38.79</v>
      </c>
      <c r="DB9" s="19">
        <v>1015.20757</v>
      </c>
      <c r="DC9" s="19">
        <v>1053.99757</v>
      </c>
      <c r="DD9" s="19">
        <v>69</v>
      </c>
      <c r="DE9" s="19">
        <v>27</v>
      </c>
      <c r="DF9" s="19"/>
      <c r="DG9" s="19">
        <v>51.35849999999999</v>
      </c>
      <c r="DH9" s="19">
        <v>1344.1489554999998</v>
      </c>
      <c r="DI9" s="19">
        <v>1395.5074554999999</v>
      </c>
      <c r="DJ9" s="19">
        <v>91</v>
      </c>
      <c r="DK9" s="19">
        <v>36</v>
      </c>
      <c r="DL9" s="19"/>
      <c r="DM9" s="19">
        <v>307.4175</v>
      </c>
      <c r="DN9" s="19">
        <v>8045.696652500001</v>
      </c>
      <c r="DO9" s="19">
        <v>8353.1141525</v>
      </c>
      <c r="DP9" s="19">
        <v>547</v>
      </c>
      <c r="DQ9" s="19">
        <v>213</v>
      </c>
      <c r="DR9" s="19"/>
      <c r="DS9" s="19">
        <v>77.1525</v>
      </c>
      <c r="DT9" s="19">
        <v>2019.2266574999999</v>
      </c>
      <c r="DU9" s="19">
        <v>2096.3791575</v>
      </c>
      <c r="DV9" s="19">
        <v>137</v>
      </c>
      <c r="DW9" s="19">
        <v>54</v>
      </c>
      <c r="DX9" s="19"/>
      <c r="DY9" s="19">
        <v>204.5745</v>
      </c>
      <c r="DZ9" s="19">
        <v>5354.1010835</v>
      </c>
      <c r="EA9" s="19">
        <v>5558.675583499999</v>
      </c>
      <c r="EB9" s="19">
        <v>364</v>
      </c>
      <c r="EC9" s="19">
        <v>142</v>
      </c>
      <c r="ED9" s="19"/>
      <c r="EE9" s="19">
        <v>4.032</v>
      </c>
      <c r="EF9" s="19">
        <v>105.52505599999999</v>
      </c>
      <c r="EG9" s="19">
        <v>109.55705599999999</v>
      </c>
      <c r="EH9" s="19">
        <v>7</v>
      </c>
      <c r="EI9" s="19">
        <v>3</v>
      </c>
      <c r="EJ9" s="19"/>
      <c r="EK9" s="19">
        <v>121.00949999999999</v>
      </c>
      <c r="EL9" s="19">
        <v>3167.0471885</v>
      </c>
      <c r="EM9" s="19">
        <v>3288.0566885000003</v>
      </c>
      <c r="EN9" s="19">
        <v>215</v>
      </c>
      <c r="EO9" s="19">
        <v>84</v>
      </c>
      <c r="EP9" s="19"/>
      <c r="EQ9" s="19">
        <v>324.9765</v>
      </c>
      <c r="ER9" s="19">
        <v>8505.2488495</v>
      </c>
      <c r="ES9" s="19">
        <v>8830.2253495</v>
      </c>
      <c r="ET9" s="19">
        <v>578</v>
      </c>
      <c r="EU9" s="19">
        <v>226</v>
      </c>
      <c r="EV9" s="19"/>
      <c r="EW9" s="19">
        <v>124.93799999999999</v>
      </c>
      <c r="EX9" s="19">
        <v>3269.863454</v>
      </c>
      <c r="EY9" s="19">
        <v>3394.801454</v>
      </c>
      <c r="EZ9" s="19">
        <v>222</v>
      </c>
      <c r="FA9" s="19">
        <v>87</v>
      </c>
      <c r="FB9" s="19"/>
      <c r="FC9" s="19">
        <v>883.7235</v>
      </c>
      <c r="FD9" s="19">
        <v>23128.7132505</v>
      </c>
      <c r="FE9" s="19">
        <v>24012.4367505</v>
      </c>
      <c r="FF9" s="19">
        <v>1572</v>
      </c>
      <c r="FG9" s="19">
        <v>613</v>
      </c>
      <c r="FH9" s="19"/>
      <c r="FI9" s="19">
        <v>299.3175</v>
      </c>
      <c r="FJ9" s="19">
        <v>7833.7043525</v>
      </c>
      <c r="FK9" s="19">
        <v>8133.0218525</v>
      </c>
      <c r="FL9" s="19">
        <v>532</v>
      </c>
      <c r="FM9" s="19">
        <v>208</v>
      </c>
      <c r="FN9" s="19"/>
      <c r="FO9" s="19">
        <v>64.683</v>
      </c>
      <c r="FP9" s="19">
        <v>1692.876289</v>
      </c>
      <c r="FQ9" s="19">
        <v>1757.559289</v>
      </c>
      <c r="FR9" s="19">
        <v>115</v>
      </c>
      <c r="FS9" s="19">
        <v>45</v>
      </c>
      <c r="FT9" s="19"/>
      <c r="FU9" s="19">
        <v>170.577</v>
      </c>
      <c r="FV9" s="19">
        <v>4464.322291</v>
      </c>
      <c r="FW9" s="19">
        <v>4634.899291000001</v>
      </c>
      <c r="FX9" s="19">
        <v>303</v>
      </c>
      <c r="FY9" s="19">
        <v>118</v>
      </c>
      <c r="FZ9" s="19"/>
      <c r="GA9" s="19">
        <v>0.9314999999999999</v>
      </c>
      <c r="GB9" s="19">
        <v>24.379114499999996</v>
      </c>
      <c r="GC9" s="19">
        <v>25.310614499999996</v>
      </c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</row>
    <row r="10" spans="1:205" ht="12.75">
      <c r="A10" s="3">
        <v>40087</v>
      </c>
      <c r="C10" s="19"/>
      <c r="D10" s="19">
        <v>8390.009765499999</v>
      </c>
      <c r="E10" s="19">
        <v>8390.009765499999</v>
      </c>
      <c r="F10" s="19">
        <v>571</v>
      </c>
      <c r="G10" s="19">
        <v>223</v>
      </c>
      <c r="I10" s="19"/>
      <c r="J10" s="19">
        <v>27171.237214</v>
      </c>
      <c r="K10" s="19">
        <v>27171.237214</v>
      </c>
      <c r="L10" s="19">
        <v>1848</v>
      </c>
      <c r="M10" s="19">
        <v>721</v>
      </c>
      <c r="N10" s="19"/>
      <c r="O10" s="19"/>
      <c r="P10" s="19">
        <v>1554.4813515</v>
      </c>
      <c r="Q10" s="19">
        <v>1554.4813515</v>
      </c>
      <c r="R10" s="19">
        <v>106</v>
      </c>
      <c r="S10" s="19">
        <v>41</v>
      </c>
      <c r="T10" s="19"/>
      <c r="U10" s="19"/>
      <c r="V10" s="19">
        <v>6032.5738935</v>
      </c>
      <c r="W10" s="19">
        <v>6032.5738935</v>
      </c>
      <c r="X10" s="19">
        <v>410</v>
      </c>
      <c r="Y10" s="19">
        <v>160</v>
      </c>
      <c r="Z10" s="19"/>
      <c r="AA10" s="19"/>
      <c r="AB10" s="19">
        <v>15633.193823500002</v>
      </c>
      <c r="AC10" s="19">
        <v>15633.193823500002</v>
      </c>
      <c r="AD10" s="19">
        <v>1063</v>
      </c>
      <c r="AE10" s="19">
        <v>415</v>
      </c>
      <c r="AF10" s="19"/>
      <c r="AG10" s="19"/>
      <c r="AH10" s="19">
        <v>3572.7533765000007</v>
      </c>
      <c r="AI10" s="19">
        <v>3572.7533765000007</v>
      </c>
      <c r="AJ10" s="19">
        <v>243</v>
      </c>
      <c r="AK10" s="19">
        <v>95</v>
      </c>
      <c r="AL10" s="19"/>
      <c r="AM10" s="19"/>
      <c r="AN10" s="19">
        <v>46522.876587</v>
      </c>
      <c r="AO10" s="19">
        <v>46522.876587</v>
      </c>
      <c r="AP10" s="19">
        <v>3164</v>
      </c>
      <c r="AQ10" s="19">
        <v>1235</v>
      </c>
      <c r="AR10" s="19"/>
      <c r="AS10" s="19"/>
      <c r="AT10" s="19">
        <v>1444.211912</v>
      </c>
      <c r="AU10" s="19">
        <v>1444.211912</v>
      </c>
      <c r="AV10" s="19">
        <v>98</v>
      </c>
      <c r="AW10" s="19">
        <v>38</v>
      </c>
      <c r="AX10" s="19"/>
      <c r="AY10" s="19"/>
      <c r="AZ10" s="19">
        <v>1875.5219395000001</v>
      </c>
      <c r="BA10" s="19">
        <v>1875.5219395000001</v>
      </c>
      <c r="BB10" s="19">
        <v>128</v>
      </c>
      <c r="BC10" s="19">
        <v>50</v>
      </c>
      <c r="BD10" s="19"/>
      <c r="BE10" s="19"/>
      <c r="BF10" s="19">
        <v>64.6082415</v>
      </c>
      <c r="BG10" s="19">
        <v>64.6082415</v>
      </c>
      <c r="BH10" s="19">
        <v>4</v>
      </c>
      <c r="BI10" s="19">
        <v>2</v>
      </c>
      <c r="BJ10" s="19"/>
      <c r="BK10" s="19"/>
      <c r="BL10" s="19">
        <v>70.9631505</v>
      </c>
      <c r="BM10" s="19">
        <v>70.9631505</v>
      </c>
      <c r="BN10" s="19">
        <v>5</v>
      </c>
      <c r="BO10" s="19">
        <v>2</v>
      </c>
      <c r="BP10" s="19"/>
      <c r="BQ10" s="19"/>
      <c r="BR10" s="19">
        <v>5985.382810000001</v>
      </c>
      <c r="BS10" s="19">
        <v>5985.382810000001</v>
      </c>
      <c r="BT10" s="19">
        <v>407</v>
      </c>
      <c r="BU10" s="19">
        <v>159</v>
      </c>
      <c r="BV10" s="19"/>
      <c r="BW10" s="19"/>
      <c r="BX10" s="19">
        <v>481.67856550000005</v>
      </c>
      <c r="BY10" s="19">
        <v>481.67856550000005</v>
      </c>
      <c r="BZ10" s="19">
        <v>33</v>
      </c>
      <c r="CA10" s="19">
        <v>13</v>
      </c>
      <c r="CB10" s="19"/>
      <c r="CC10" s="19"/>
      <c r="CD10" s="19">
        <v>546.05144</v>
      </c>
      <c r="CE10" s="19">
        <v>546.05144</v>
      </c>
      <c r="CF10" s="19">
        <v>37</v>
      </c>
      <c r="CG10" s="19">
        <v>15</v>
      </c>
      <c r="CH10" s="19"/>
      <c r="CI10" s="19"/>
      <c r="CJ10" s="19">
        <v>11874.618200500003</v>
      </c>
      <c r="CK10" s="19">
        <v>11874.618200500003</v>
      </c>
      <c r="CL10" s="19">
        <v>808</v>
      </c>
      <c r="CM10" s="19">
        <v>315</v>
      </c>
      <c r="CN10" s="19"/>
      <c r="CO10" s="19"/>
      <c r="CP10" s="19">
        <v>7410.294628</v>
      </c>
      <c r="CQ10" s="19">
        <v>7410.294628</v>
      </c>
      <c r="CR10" s="19">
        <v>504</v>
      </c>
      <c r="CS10" s="19">
        <v>197</v>
      </c>
      <c r="CT10" s="19"/>
      <c r="CU10" s="19"/>
      <c r="CV10" s="19">
        <v>234.190165</v>
      </c>
      <c r="CW10" s="19">
        <v>234.190165</v>
      </c>
      <c r="CX10" s="19">
        <v>16</v>
      </c>
      <c r="CY10" s="19">
        <v>6</v>
      </c>
      <c r="CZ10" s="19"/>
      <c r="DA10" s="19"/>
      <c r="DB10" s="19">
        <v>1014.4317699999999</v>
      </c>
      <c r="DC10" s="19">
        <v>1014.4317699999999</v>
      </c>
      <c r="DD10" s="19">
        <v>69</v>
      </c>
      <c r="DE10" s="19">
        <v>27</v>
      </c>
      <c r="DF10" s="19"/>
      <c r="DG10" s="19"/>
      <c r="DH10" s="19">
        <v>1343.1217854999998</v>
      </c>
      <c r="DI10" s="19">
        <v>1343.1217854999998</v>
      </c>
      <c r="DJ10" s="19">
        <v>91</v>
      </c>
      <c r="DK10" s="19">
        <v>36</v>
      </c>
      <c r="DL10" s="19"/>
      <c r="DM10" s="19"/>
      <c r="DN10" s="19">
        <v>8039.5483025</v>
      </c>
      <c r="DO10" s="19">
        <v>8039.5483025</v>
      </c>
      <c r="DP10" s="19">
        <v>547</v>
      </c>
      <c r="DQ10" s="19">
        <v>213</v>
      </c>
      <c r="DR10" s="19"/>
      <c r="DS10" s="19"/>
      <c r="DT10" s="19">
        <v>2017.6836074999999</v>
      </c>
      <c r="DU10" s="19">
        <v>2017.6836074999999</v>
      </c>
      <c r="DV10" s="19">
        <v>137</v>
      </c>
      <c r="DW10" s="19">
        <v>54</v>
      </c>
      <c r="DX10" s="19"/>
      <c r="DY10" s="19"/>
      <c r="DZ10" s="19">
        <v>5350.0095935</v>
      </c>
      <c r="EA10" s="19">
        <v>5350.0095935</v>
      </c>
      <c r="EB10" s="19">
        <v>364</v>
      </c>
      <c r="EC10" s="19">
        <v>142</v>
      </c>
      <c r="ED10" s="19"/>
      <c r="EE10" s="19"/>
      <c r="EF10" s="19">
        <v>105.44441599999999</v>
      </c>
      <c r="EG10" s="19">
        <v>105.44441599999999</v>
      </c>
      <c r="EH10" s="19">
        <v>7</v>
      </c>
      <c r="EI10" s="19">
        <v>3</v>
      </c>
      <c r="EJ10" s="19"/>
      <c r="EK10" s="19"/>
      <c r="EL10" s="19">
        <v>3164.6269985</v>
      </c>
      <c r="EM10" s="19">
        <v>3164.6269985</v>
      </c>
      <c r="EN10" s="19">
        <v>215</v>
      </c>
      <c r="EO10" s="19">
        <v>84</v>
      </c>
      <c r="EP10" s="19"/>
      <c r="EQ10" s="19"/>
      <c r="ER10" s="19">
        <v>8498.7493195</v>
      </c>
      <c r="ES10" s="19">
        <v>8498.7493195</v>
      </c>
      <c r="ET10" s="19">
        <v>578</v>
      </c>
      <c r="EU10" s="19">
        <v>226</v>
      </c>
      <c r="EV10" s="19"/>
      <c r="EW10" s="19"/>
      <c r="EX10" s="19">
        <v>3267.364694</v>
      </c>
      <c r="EY10" s="19">
        <v>3267.364694</v>
      </c>
      <c r="EZ10" s="19">
        <v>222</v>
      </c>
      <c r="FA10" s="19">
        <v>87</v>
      </c>
      <c r="FB10" s="19"/>
      <c r="FC10" s="19"/>
      <c r="FD10" s="19">
        <v>23111.0387805</v>
      </c>
      <c r="FE10" s="19">
        <v>23111.0387805</v>
      </c>
      <c r="FF10" s="19">
        <v>1572</v>
      </c>
      <c r="FG10" s="19">
        <v>613</v>
      </c>
      <c r="FH10" s="19"/>
      <c r="FI10" s="19"/>
      <c r="FJ10" s="19">
        <v>7827.7180025</v>
      </c>
      <c r="FK10" s="19">
        <v>7827.7180025</v>
      </c>
      <c r="FL10" s="19">
        <v>532</v>
      </c>
      <c r="FM10" s="19">
        <v>208</v>
      </c>
      <c r="FN10" s="19"/>
      <c r="FO10" s="19"/>
      <c r="FP10" s="19">
        <v>1691.582629</v>
      </c>
      <c r="FQ10" s="19">
        <v>1691.582629</v>
      </c>
      <c r="FR10" s="19">
        <v>115</v>
      </c>
      <c r="FS10" s="19">
        <v>45</v>
      </c>
      <c r="FT10" s="19"/>
      <c r="FU10" s="19"/>
      <c r="FV10" s="19">
        <v>4460.910751</v>
      </c>
      <c r="FW10" s="19">
        <v>4460.910751</v>
      </c>
      <c r="FX10" s="19">
        <v>303</v>
      </c>
      <c r="FY10" s="19">
        <v>118</v>
      </c>
      <c r="FZ10" s="19"/>
      <c r="GA10" s="19"/>
      <c r="GB10" s="19">
        <v>24.3604845</v>
      </c>
      <c r="GC10" s="19">
        <v>24.3604845</v>
      </c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</row>
    <row r="11" spans="1:205" ht="12.75">
      <c r="A11" s="3">
        <v>40269</v>
      </c>
      <c r="C11" s="19">
        <v>320.8185</v>
      </c>
      <c r="D11" s="19">
        <v>8390.009765499999</v>
      </c>
      <c r="E11" s="19">
        <v>8710.828265499998</v>
      </c>
      <c r="F11" s="19">
        <v>571</v>
      </c>
      <c r="G11" s="19">
        <v>223</v>
      </c>
      <c r="I11" s="19">
        <v>1038.978</v>
      </c>
      <c r="J11" s="19">
        <v>27171.237214</v>
      </c>
      <c r="K11" s="19">
        <v>28210.215214</v>
      </c>
      <c r="L11" s="19">
        <v>1848</v>
      </c>
      <c r="M11" s="19">
        <v>721</v>
      </c>
      <c r="N11" s="19"/>
      <c r="O11" s="19">
        <v>59.4405</v>
      </c>
      <c r="P11" s="19">
        <v>1554.4813515</v>
      </c>
      <c r="Q11" s="19">
        <v>1613.9218515</v>
      </c>
      <c r="R11" s="19">
        <v>106</v>
      </c>
      <c r="S11" s="19">
        <v>41</v>
      </c>
      <c r="T11" s="19"/>
      <c r="U11" s="19">
        <v>230.6745</v>
      </c>
      <c r="V11" s="19">
        <v>6032.5738935</v>
      </c>
      <c r="W11" s="19">
        <v>6263.2483935</v>
      </c>
      <c r="X11" s="19">
        <v>410</v>
      </c>
      <c r="Y11" s="19">
        <v>160</v>
      </c>
      <c r="Z11" s="19"/>
      <c r="AA11" s="19">
        <v>597.7845000000001</v>
      </c>
      <c r="AB11" s="19">
        <v>15633.193823500002</v>
      </c>
      <c r="AC11" s="19">
        <v>16230.978323500001</v>
      </c>
      <c r="AD11" s="19">
        <v>1063</v>
      </c>
      <c r="AE11" s="19">
        <v>415</v>
      </c>
      <c r="AF11" s="19"/>
      <c r="AG11" s="19">
        <v>136.6155</v>
      </c>
      <c r="AH11" s="19">
        <v>3572.7533765000007</v>
      </c>
      <c r="AI11" s="19">
        <v>3709.3688765000006</v>
      </c>
      <c r="AJ11" s="19">
        <v>243</v>
      </c>
      <c r="AK11" s="19">
        <v>95</v>
      </c>
      <c r="AL11" s="19"/>
      <c r="AM11" s="19">
        <v>1778.9489999999998</v>
      </c>
      <c r="AN11" s="19">
        <v>46522.876587</v>
      </c>
      <c r="AO11" s="19">
        <v>48301.825587</v>
      </c>
      <c r="AP11" s="19">
        <v>3164</v>
      </c>
      <c r="AQ11" s="19">
        <v>1235</v>
      </c>
      <c r="AR11" s="19"/>
      <c r="AS11" s="19">
        <v>55.224</v>
      </c>
      <c r="AT11" s="19">
        <v>1444.211912</v>
      </c>
      <c r="AU11" s="19">
        <v>1499.435912</v>
      </c>
      <c r="AV11" s="19">
        <v>98</v>
      </c>
      <c r="AW11" s="19">
        <v>38</v>
      </c>
      <c r="AX11" s="19"/>
      <c r="AY11" s="19">
        <v>71.71650000000001</v>
      </c>
      <c r="AZ11" s="19">
        <v>1875.5219395000001</v>
      </c>
      <c r="BA11" s="19">
        <v>1947.2384395000001</v>
      </c>
      <c r="BB11" s="19">
        <v>128</v>
      </c>
      <c r="BC11" s="19">
        <v>50</v>
      </c>
      <c r="BD11" s="19"/>
      <c r="BE11" s="19">
        <v>2.4705</v>
      </c>
      <c r="BF11" s="19">
        <v>64.6082415</v>
      </c>
      <c r="BG11" s="19">
        <v>67.0787415</v>
      </c>
      <c r="BH11" s="19">
        <v>4</v>
      </c>
      <c r="BI11" s="19">
        <v>2</v>
      </c>
      <c r="BJ11" s="19"/>
      <c r="BK11" s="19">
        <v>2.7135</v>
      </c>
      <c r="BL11" s="19">
        <v>70.9631505</v>
      </c>
      <c r="BM11" s="19">
        <v>73.6766505</v>
      </c>
      <c r="BN11" s="19">
        <v>5</v>
      </c>
      <c r="BO11" s="19">
        <v>2</v>
      </c>
      <c r="BP11" s="19"/>
      <c r="BQ11" s="19">
        <v>228.87000000000003</v>
      </c>
      <c r="BR11" s="19">
        <v>5985.382810000001</v>
      </c>
      <c r="BS11" s="19">
        <v>6214.252810000001</v>
      </c>
      <c r="BT11" s="19">
        <v>407</v>
      </c>
      <c r="BU11" s="19">
        <v>159</v>
      </c>
      <c r="BV11" s="19"/>
      <c r="BW11" s="19">
        <v>18.4185</v>
      </c>
      <c r="BX11" s="19">
        <v>481.67856550000005</v>
      </c>
      <c r="BY11" s="19">
        <v>500.09706550000004</v>
      </c>
      <c r="BZ11" s="19">
        <v>33</v>
      </c>
      <c r="CA11" s="19">
        <v>13</v>
      </c>
      <c r="CB11" s="19"/>
      <c r="CC11" s="19">
        <v>20.88</v>
      </c>
      <c r="CD11" s="19">
        <v>546.05144</v>
      </c>
      <c r="CE11" s="19">
        <v>566.93144</v>
      </c>
      <c r="CF11" s="19">
        <v>37</v>
      </c>
      <c r="CG11" s="19">
        <v>15</v>
      </c>
      <c r="CH11" s="19"/>
      <c r="CI11" s="19">
        <v>454.06350000000003</v>
      </c>
      <c r="CJ11" s="19">
        <v>11874.618200500003</v>
      </c>
      <c r="CK11" s="19">
        <v>12328.681700500003</v>
      </c>
      <c r="CL11" s="19">
        <v>808</v>
      </c>
      <c r="CM11" s="19">
        <v>315</v>
      </c>
      <c r="CN11" s="19"/>
      <c r="CO11" s="19">
        <v>283.356</v>
      </c>
      <c r="CP11" s="19">
        <v>7410.294628</v>
      </c>
      <c r="CQ11" s="19">
        <v>7693.650627999999</v>
      </c>
      <c r="CR11" s="19">
        <v>504</v>
      </c>
      <c r="CS11" s="19">
        <v>197</v>
      </c>
      <c r="CT11" s="19"/>
      <c r="CU11" s="19">
        <v>8.955</v>
      </c>
      <c r="CV11" s="19">
        <v>234.190165</v>
      </c>
      <c r="CW11" s="19">
        <v>243.14516500000002</v>
      </c>
      <c r="CX11" s="19">
        <v>16</v>
      </c>
      <c r="CY11" s="19">
        <v>6</v>
      </c>
      <c r="CZ11" s="19"/>
      <c r="DA11" s="19">
        <v>38.79</v>
      </c>
      <c r="DB11" s="19">
        <v>1014.4317699999999</v>
      </c>
      <c r="DC11" s="19">
        <v>1053.2217699999999</v>
      </c>
      <c r="DD11" s="19">
        <v>69</v>
      </c>
      <c r="DE11" s="19">
        <v>27</v>
      </c>
      <c r="DF11" s="19"/>
      <c r="DG11" s="19">
        <v>51.35849999999999</v>
      </c>
      <c r="DH11" s="19">
        <v>1343.1217854999998</v>
      </c>
      <c r="DI11" s="19">
        <v>1394.4802854999998</v>
      </c>
      <c r="DJ11" s="19">
        <v>91</v>
      </c>
      <c r="DK11" s="19">
        <v>36</v>
      </c>
      <c r="DL11" s="19"/>
      <c r="DM11" s="19">
        <v>307.4175</v>
      </c>
      <c r="DN11" s="19">
        <v>8039.5483025</v>
      </c>
      <c r="DO11" s="19">
        <v>8346.9658025</v>
      </c>
      <c r="DP11" s="19">
        <v>547</v>
      </c>
      <c r="DQ11" s="19">
        <v>213</v>
      </c>
      <c r="DR11" s="19"/>
      <c r="DS11" s="19">
        <v>77.1525</v>
      </c>
      <c r="DT11" s="19">
        <v>2017.6836074999999</v>
      </c>
      <c r="DU11" s="19">
        <v>2094.8361075</v>
      </c>
      <c r="DV11" s="19">
        <v>137</v>
      </c>
      <c r="DW11" s="19">
        <v>54</v>
      </c>
      <c r="DX11" s="19"/>
      <c r="DY11" s="19">
        <v>204.5745</v>
      </c>
      <c r="DZ11" s="19">
        <v>5350.0095935</v>
      </c>
      <c r="EA11" s="19">
        <v>5554.5840935</v>
      </c>
      <c r="EB11" s="19">
        <v>364</v>
      </c>
      <c r="EC11" s="19">
        <v>142</v>
      </c>
      <c r="ED11" s="19"/>
      <c r="EE11" s="19">
        <v>4.032</v>
      </c>
      <c r="EF11" s="19">
        <v>105.44441599999999</v>
      </c>
      <c r="EG11" s="19">
        <v>109.47641599999999</v>
      </c>
      <c r="EH11" s="19">
        <v>7</v>
      </c>
      <c r="EI11" s="19">
        <v>3</v>
      </c>
      <c r="EJ11" s="19"/>
      <c r="EK11" s="19">
        <v>121.00949999999999</v>
      </c>
      <c r="EL11" s="19">
        <v>3164.6269985</v>
      </c>
      <c r="EM11" s="19">
        <v>3285.6364985</v>
      </c>
      <c r="EN11" s="19">
        <v>215</v>
      </c>
      <c r="EO11" s="19">
        <v>84</v>
      </c>
      <c r="EP11" s="19"/>
      <c r="EQ11" s="19">
        <v>324.9765</v>
      </c>
      <c r="ER11" s="19">
        <v>8498.7493195</v>
      </c>
      <c r="ES11" s="19">
        <v>8823.725819500001</v>
      </c>
      <c r="ET11" s="19">
        <v>578</v>
      </c>
      <c r="EU11" s="19">
        <v>226</v>
      </c>
      <c r="EV11" s="19"/>
      <c r="EW11" s="19">
        <v>124.93799999999999</v>
      </c>
      <c r="EX11" s="19">
        <v>3267.364694</v>
      </c>
      <c r="EY11" s="19">
        <v>3392.302694</v>
      </c>
      <c r="EZ11" s="19">
        <v>222</v>
      </c>
      <c r="FA11" s="19">
        <v>87</v>
      </c>
      <c r="FB11" s="19"/>
      <c r="FC11" s="19">
        <v>883.7235</v>
      </c>
      <c r="FD11" s="19">
        <v>23111.0387805</v>
      </c>
      <c r="FE11" s="19">
        <v>23994.7622805</v>
      </c>
      <c r="FF11" s="19">
        <v>1572</v>
      </c>
      <c r="FG11" s="19">
        <v>613</v>
      </c>
      <c r="FH11" s="19"/>
      <c r="FI11" s="19">
        <v>299.3175</v>
      </c>
      <c r="FJ11" s="19">
        <v>7827.7180025</v>
      </c>
      <c r="FK11" s="19">
        <v>8127.0355025</v>
      </c>
      <c r="FL11" s="19">
        <v>532</v>
      </c>
      <c r="FM11" s="19">
        <v>208</v>
      </c>
      <c r="FN11" s="19"/>
      <c r="FO11" s="19">
        <v>64.683</v>
      </c>
      <c r="FP11" s="19">
        <v>1691.582629</v>
      </c>
      <c r="FQ11" s="19">
        <v>1756.265629</v>
      </c>
      <c r="FR11" s="19">
        <v>115</v>
      </c>
      <c r="FS11" s="19">
        <v>45</v>
      </c>
      <c r="FT11" s="19"/>
      <c r="FU11" s="19">
        <v>170.577</v>
      </c>
      <c r="FV11" s="19">
        <v>4460.910751</v>
      </c>
      <c r="FW11" s="19">
        <v>4631.487751000001</v>
      </c>
      <c r="FX11" s="19">
        <v>303</v>
      </c>
      <c r="FY11" s="19">
        <v>118</v>
      </c>
      <c r="FZ11" s="19"/>
      <c r="GA11" s="19">
        <v>0.9314999999999999</v>
      </c>
      <c r="GB11" s="19">
        <v>24.3604845</v>
      </c>
      <c r="GC11" s="19">
        <v>25.291984499999998</v>
      </c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</row>
    <row r="12" spans="1:205" ht="12.75">
      <c r="A12" s="3">
        <v>40452</v>
      </c>
      <c r="C12" s="19"/>
      <c r="D12" s="19">
        <v>8383.5933955</v>
      </c>
      <c r="E12" s="19">
        <v>8383.5933955</v>
      </c>
      <c r="F12" s="19">
        <v>571</v>
      </c>
      <c r="G12" s="19">
        <v>223</v>
      </c>
      <c r="I12" s="19"/>
      <c r="J12" s="19">
        <v>27150.457653999998</v>
      </c>
      <c r="K12" s="19">
        <v>27150.457653999998</v>
      </c>
      <c r="L12" s="19">
        <v>1848</v>
      </c>
      <c r="M12" s="19">
        <v>721</v>
      </c>
      <c r="N12" s="19"/>
      <c r="O12" s="19"/>
      <c r="P12" s="19">
        <v>1553.2925415000002</v>
      </c>
      <c r="Q12" s="19">
        <v>1553.2925415000002</v>
      </c>
      <c r="R12" s="19">
        <v>106</v>
      </c>
      <c r="S12" s="19">
        <v>41</v>
      </c>
      <c r="T12" s="19"/>
      <c r="U12" s="19"/>
      <c r="V12" s="19">
        <v>6027.9604035</v>
      </c>
      <c r="W12" s="19">
        <v>6027.9604035</v>
      </c>
      <c r="X12" s="19">
        <v>410</v>
      </c>
      <c r="Y12" s="19">
        <v>160</v>
      </c>
      <c r="Z12" s="19"/>
      <c r="AA12" s="19"/>
      <c r="AB12" s="19">
        <v>15621.238133500003</v>
      </c>
      <c r="AC12" s="19">
        <v>15621.238133500003</v>
      </c>
      <c r="AD12" s="19">
        <v>1063</v>
      </c>
      <c r="AE12" s="19">
        <v>415</v>
      </c>
      <c r="AF12" s="19"/>
      <c r="AG12" s="19"/>
      <c r="AH12" s="19">
        <v>3570.0210665000004</v>
      </c>
      <c r="AI12" s="19">
        <v>3570.0210665000004</v>
      </c>
      <c r="AJ12" s="19">
        <v>243</v>
      </c>
      <c r="AK12" s="19">
        <v>95</v>
      </c>
      <c r="AL12" s="19"/>
      <c r="AM12" s="19"/>
      <c r="AN12" s="19">
        <v>46487.29760699999</v>
      </c>
      <c r="AO12" s="19">
        <v>46487.29760699999</v>
      </c>
      <c r="AP12" s="19">
        <v>3164</v>
      </c>
      <c r="AQ12" s="19">
        <v>1235</v>
      </c>
      <c r="AR12" s="19"/>
      <c r="AS12" s="19"/>
      <c r="AT12" s="19">
        <v>1443.107432</v>
      </c>
      <c r="AU12" s="19">
        <v>1443.107432</v>
      </c>
      <c r="AV12" s="19">
        <v>98</v>
      </c>
      <c r="AW12" s="19">
        <v>38</v>
      </c>
      <c r="AX12" s="19"/>
      <c r="AY12" s="19"/>
      <c r="AZ12" s="19">
        <v>1874.0876095000003</v>
      </c>
      <c r="BA12" s="19">
        <v>1874.0876095000003</v>
      </c>
      <c r="BB12" s="19">
        <v>128</v>
      </c>
      <c r="BC12" s="19">
        <v>50</v>
      </c>
      <c r="BD12" s="19"/>
      <c r="BE12" s="19"/>
      <c r="BF12" s="19">
        <v>64.5588315</v>
      </c>
      <c r="BG12" s="19">
        <v>64.5588315</v>
      </c>
      <c r="BH12" s="19">
        <v>4</v>
      </c>
      <c r="BI12" s="19">
        <v>2</v>
      </c>
      <c r="BJ12" s="19"/>
      <c r="BK12" s="19"/>
      <c r="BL12" s="19">
        <v>70.9088805</v>
      </c>
      <c r="BM12" s="19">
        <v>70.9088805</v>
      </c>
      <c r="BN12" s="19">
        <v>5</v>
      </c>
      <c r="BO12" s="19">
        <v>2</v>
      </c>
      <c r="BP12" s="19"/>
      <c r="BQ12" s="19"/>
      <c r="BR12" s="19">
        <v>5980.805410000001</v>
      </c>
      <c r="BS12" s="19">
        <v>5980.805410000001</v>
      </c>
      <c r="BT12" s="19">
        <v>407</v>
      </c>
      <c r="BU12" s="19">
        <v>159</v>
      </c>
      <c r="BV12" s="19"/>
      <c r="BW12" s="19"/>
      <c r="BX12" s="19">
        <v>481.3101955</v>
      </c>
      <c r="BY12" s="19">
        <v>481.3101955</v>
      </c>
      <c r="BZ12" s="19">
        <v>33</v>
      </c>
      <c r="CA12" s="19">
        <v>13</v>
      </c>
      <c r="CB12" s="19"/>
      <c r="CC12" s="19"/>
      <c r="CD12" s="19">
        <v>545.63384</v>
      </c>
      <c r="CE12" s="19">
        <v>545.63384</v>
      </c>
      <c r="CF12" s="19">
        <v>37</v>
      </c>
      <c r="CG12" s="19">
        <v>15</v>
      </c>
      <c r="CH12" s="19"/>
      <c r="CI12" s="19"/>
      <c r="CJ12" s="19">
        <v>11865.5369305</v>
      </c>
      <c r="CK12" s="19">
        <v>11865.5369305</v>
      </c>
      <c r="CL12" s="19">
        <v>808</v>
      </c>
      <c r="CM12" s="19">
        <v>315</v>
      </c>
      <c r="CN12" s="19"/>
      <c r="CO12" s="19"/>
      <c r="CP12" s="19">
        <v>7404.6275080000005</v>
      </c>
      <c r="CQ12" s="19">
        <v>7404.6275080000005</v>
      </c>
      <c r="CR12" s="19">
        <v>504</v>
      </c>
      <c r="CS12" s="19">
        <v>197</v>
      </c>
      <c r="CT12" s="19"/>
      <c r="CU12" s="19"/>
      <c r="CV12" s="19">
        <v>234.01106500000003</v>
      </c>
      <c r="CW12" s="19">
        <v>234.01106500000003</v>
      </c>
      <c r="CX12" s="19">
        <v>16</v>
      </c>
      <c r="CY12" s="19">
        <v>6</v>
      </c>
      <c r="CZ12" s="19"/>
      <c r="DA12" s="19"/>
      <c r="DB12" s="19">
        <v>1013.6559699999999</v>
      </c>
      <c r="DC12" s="19">
        <v>1013.6559699999999</v>
      </c>
      <c r="DD12" s="19">
        <v>69</v>
      </c>
      <c r="DE12" s="19">
        <v>27</v>
      </c>
      <c r="DF12" s="19"/>
      <c r="DG12" s="19"/>
      <c r="DH12" s="19">
        <v>1342.0946155000001</v>
      </c>
      <c r="DI12" s="19">
        <v>1342.0946155000001</v>
      </c>
      <c r="DJ12" s="19">
        <v>91</v>
      </c>
      <c r="DK12" s="19">
        <v>36</v>
      </c>
      <c r="DL12" s="19"/>
      <c r="DM12" s="19"/>
      <c r="DN12" s="19">
        <v>8033.3999525</v>
      </c>
      <c r="DO12" s="19">
        <v>8033.3999525</v>
      </c>
      <c r="DP12" s="19">
        <v>547</v>
      </c>
      <c r="DQ12" s="19">
        <v>213</v>
      </c>
      <c r="DR12" s="19"/>
      <c r="DS12" s="19"/>
      <c r="DT12" s="19">
        <v>2016.1405574999999</v>
      </c>
      <c r="DU12" s="19">
        <v>2016.1405574999999</v>
      </c>
      <c r="DV12" s="19">
        <v>137</v>
      </c>
      <c r="DW12" s="19">
        <v>54</v>
      </c>
      <c r="DX12" s="19"/>
      <c r="DY12" s="19"/>
      <c r="DZ12" s="19">
        <v>5345.9181035</v>
      </c>
      <c r="EA12" s="19">
        <v>5345.9181035</v>
      </c>
      <c r="EB12" s="19">
        <v>364</v>
      </c>
      <c r="EC12" s="19">
        <v>142</v>
      </c>
      <c r="ED12" s="19"/>
      <c r="EE12" s="19"/>
      <c r="EF12" s="19">
        <v>105.363776</v>
      </c>
      <c r="EG12" s="19">
        <v>105.363776</v>
      </c>
      <c r="EH12" s="19">
        <v>7</v>
      </c>
      <c r="EI12" s="19">
        <v>3</v>
      </c>
      <c r="EJ12" s="19"/>
      <c r="EK12" s="19"/>
      <c r="EL12" s="19">
        <v>3162.2068085</v>
      </c>
      <c r="EM12" s="19">
        <v>3162.2068085</v>
      </c>
      <c r="EN12" s="19">
        <v>215</v>
      </c>
      <c r="EO12" s="19">
        <v>84</v>
      </c>
      <c r="EP12" s="19"/>
      <c r="EQ12" s="19"/>
      <c r="ER12" s="19">
        <v>8492.2497895</v>
      </c>
      <c r="ES12" s="19">
        <v>8492.2497895</v>
      </c>
      <c r="ET12" s="19">
        <v>578</v>
      </c>
      <c r="EU12" s="19">
        <v>226</v>
      </c>
      <c r="EV12" s="19"/>
      <c r="EW12" s="19"/>
      <c r="EX12" s="19">
        <v>3264.865934</v>
      </c>
      <c r="EY12" s="19">
        <v>3264.865934</v>
      </c>
      <c r="EZ12" s="19">
        <v>222</v>
      </c>
      <c r="FA12" s="19">
        <v>87</v>
      </c>
      <c r="FB12" s="19"/>
      <c r="FC12" s="19"/>
      <c r="FD12" s="19">
        <v>23093.364310499997</v>
      </c>
      <c r="FE12" s="19">
        <v>23093.364310499997</v>
      </c>
      <c r="FF12" s="19">
        <v>1572</v>
      </c>
      <c r="FG12" s="19">
        <v>613</v>
      </c>
      <c r="FH12" s="19"/>
      <c r="FI12" s="19"/>
      <c r="FJ12" s="19">
        <v>7821.731652500001</v>
      </c>
      <c r="FK12" s="19">
        <v>7821.731652500001</v>
      </c>
      <c r="FL12" s="19">
        <v>532</v>
      </c>
      <c r="FM12" s="19">
        <v>208</v>
      </c>
      <c r="FN12" s="19"/>
      <c r="FO12" s="19"/>
      <c r="FP12" s="19">
        <v>1690.2889690000002</v>
      </c>
      <c r="FQ12" s="19">
        <v>1690.2889690000002</v>
      </c>
      <c r="FR12" s="19">
        <v>115</v>
      </c>
      <c r="FS12" s="19">
        <v>45</v>
      </c>
      <c r="FT12" s="19"/>
      <c r="FU12" s="19"/>
      <c r="FV12" s="19">
        <v>4457.499211</v>
      </c>
      <c r="FW12" s="19">
        <v>4457.499211</v>
      </c>
      <c r="FX12" s="19">
        <v>303</v>
      </c>
      <c r="FY12" s="19">
        <v>118</v>
      </c>
      <c r="FZ12" s="19"/>
      <c r="GA12" s="19"/>
      <c r="GB12" s="19">
        <v>24.3418545</v>
      </c>
      <c r="GC12" s="19">
        <v>24.3418545</v>
      </c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</row>
    <row r="13" spans="1:205" ht="12.75">
      <c r="A13" s="3">
        <v>40634</v>
      </c>
      <c r="C13" s="19">
        <v>320.8185</v>
      </c>
      <c r="D13" s="19">
        <v>8383.5933955</v>
      </c>
      <c r="E13" s="19">
        <v>8704.4118955</v>
      </c>
      <c r="F13" s="19">
        <v>571</v>
      </c>
      <c r="G13" s="19">
        <v>223</v>
      </c>
      <c r="I13" s="19">
        <v>1038.978</v>
      </c>
      <c r="J13" s="19">
        <v>27150.457653999998</v>
      </c>
      <c r="K13" s="19">
        <v>28189.435653999997</v>
      </c>
      <c r="L13" s="19">
        <v>1848</v>
      </c>
      <c r="M13" s="19">
        <v>721</v>
      </c>
      <c r="N13" s="19"/>
      <c r="O13" s="19">
        <v>59.4405</v>
      </c>
      <c r="P13" s="19">
        <v>1553.2925415000002</v>
      </c>
      <c r="Q13" s="19">
        <v>1612.7330415000001</v>
      </c>
      <c r="R13" s="19">
        <v>106</v>
      </c>
      <c r="S13" s="19">
        <v>41</v>
      </c>
      <c r="T13" s="19"/>
      <c r="U13" s="19">
        <v>230.6745</v>
      </c>
      <c r="V13" s="19">
        <v>6027.9604035</v>
      </c>
      <c r="W13" s="19">
        <v>6258.6349035</v>
      </c>
      <c r="X13" s="19">
        <v>410</v>
      </c>
      <c r="Y13" s="19">
        <v>160</v>
      </c>
      <c r="Z13" s="19"/>
      <c r="AA13" s="19">
        <v>597.7845000000001</v>
      </c>
      <c r="AB13" s="19">
        <v>15621.238133500003</v>
      </c>
      <c r="AC13" s="19">
        <v>16219.022633500002</v>
      </c>
      <c r="AD13" s="19">
        <v>1063</v>
      </c>
      <c r="AE13" s="19">
        <v>415</v>
      </c>
      <c r="AF13" s="19"/>
      <c r="AG13" s="19">
        <v>136.6155</v>
      </c>
      <c r="AH13" s="19">
        <v>3570.0210665000004</v>
      </c>
      <c r="AI13" s="19">
        <v>3706.6365665000003</v>
      </c>
      <c r="AJ13" s="19">
        <v>243</v>
      </c>
      <c r="AK13" s="19">
        <v>95</v>
      </c>
      <c r="AL13" s="19"/>
      <c r="AM13" s="19">
        <v>1778.9489999999998</v>
      </c>
      <c r="AN13" s="19">
        <v>46487.29760699999</v>
      </c>
      <c r="AO13" s="19">
        <v>48266.246606999994</v>
      </c>
      <c r="AP13" s="19">
        <v>3164</v>
      </c>
      <c r="AQ13" s="19">
        <v>1235</v>
      </c>
      <c r="AR13" s="19"/>
      <c r="AS13" s="19">
        <v>55.224</v>
      </c>
      <c r="AT13" s="19">
        <v>1443.107432</v>
      </c>
      <c r="AU13" s="19">
        <v>1498.331432</v>
      </c>
      <c r="AV13" s="19">
        <v>98</v>
      </c>
      <c r="AW13" s="19">
        <v>38</v>
      </c>
      <c r="AX13" s="19"/>
      <c r="AY13" s="19">
        <v>71.71650000000001</v>
      </c>
      <c r="AZ13" s="19">
        <v>1874.0876095000003</v>
      </c>
      <c r="BA13" s="19">
        <v>1945.8041095000003</v>
      </c>
      <c r="BB13" s="19">
        <v>128</v>
      </c>
      <c r="BC13" s="19">
        <v>50</v>
      </c>
      <c r="BD13" s="19"/>
      <c r="BE13" s="19">
        <v>2.4705</v>
      </c>
      <c r="BF13" s="19">
        <v>64.5588315</v>
      </c>
      <c r="BG13" s="19">
        <v>67.0293315</v>
      </c>
      <c r="BH13" s="19">
        <v>4</v>
      </c>
      <c r="BI13" s="19">
        <v>2</v>
      </c>
      <c r="BJ13" s="19"/>
      <c r="BK13" s="19">
        <v>2.7135</v>
      </c>
      <c r="BL13" s="19">
        <v>70.9088805</v>
      </c>
      <c r="BM13" s="19">
        <v>73.62238049999999</v>
      </c>
      <c r="BN13" s="19">
        <v>5</v>
      </c>
      <c r="BO13" s="19">
        <v>2</v>
      </c>
      <c r="BP13" s="19"/>
      <c r="BQ13" s="19">
        <v>228.87000000000003</v>
      </c>
      <c r="BR13" s="19">
        <v>5980.805410000001</v>
      </c>
      <c r="BS13" s="19">
        <v>6209.675410000001</v>
      </c>
      <c r="BT13" s="19">
        <v>407</v>
      </c>
      <c r="BU13" s="19">
        <v>159</v>
      </c>
      <c r="BV13" s="19"/>
      <c r="BW13" s="19">
        <v>18.4185</v>
      </c>
      <c r="BX13" s="19">
        <v>481.3101955</v>
      </c>
      <c r="BY13" s="19">
        <v>499.7286955</v>
      </c>
      <c r="BZ13" s="19">
        <v>33</v>
      </c>
      <c r="CA13" s="19">
        <v>13</v>
      </c>
      <c r="CB13" s="19"/>
      <c r="CC13" s="19">
        <v>20.88</v>
      </c>
      <c r="CD13" s="19">
        <v>545.63384</v>
      </c>
      <c r="CE13" s="19">
        <v>566.51384</v>
      </c>
      <c r="CF13" s="19">
        <v>37</v>
      </c>
      <c r="CG13" s="19">
        <v>15</v>
      </c>
      <c r="CH13" s="19"/>
      <c r="CI13" s="19">
        <v>454.06350000000003</v>
      </c>
      <c r="CJ13" s="19">
        <v>11865.5369305</v>
      </c>
      <c r="CK13" s="19">
        <v>12319.6004305</v>
      </c>
      <c r="CL13" s="19">
        <v>808</v>
      </c>
      <c r="CM13" s="19">
        <v>315</v>
      </c>
      <c r="CN13" s="19"/>
      <c r="CO13" s="19">
        <v>283.356</v>
      </c>
      <c r="CP13" s="19">
        <v>7404.6275080000005</v>
      </c>
      <c r="CQ13" s="19">
        <v>7687.983508</v>
      </c>
      <c r="CR13" s="19">
        <v>504</v>
      </c>
      <c r="CS13" s="19">
        <v>197</v>
      </c>
      <c r="CT13" s="19"/>
      <c r="CU13" s="19">
        <v>8.955</v>
      </c>
      <c r="CV13" s="19">
        <v>234.01106500000003</v>
      </c>
      <c r="CW13" s="19">
        <v>242.96606500000004</v>
      </c>
      <c r="CX13" s="19">
        <v>16</v>
      </c>
      <c r="CY13" s="19">
        <v>6</v>
      </c>
      <c r="CZ13" s="19"/>
      <c r="DA13" s="19">
        <v>38.79</v>
      </c>
      <c r="DB13" s="19">
        <v>1013.6559699999999</v>
      </c>
      <c r="DC13" s="19">
        <v>1052.44597</v>
      </c>
      <c r="DD13" s="19">
        <v>69</v>
      </c>
      <c r="DE13" s="19">
        <v>27</v>
      </c>
      <c r="DF13" s="19"/>
      <c r="DG13" s="19">
        <v>51.35849999999999</v>
      </c>
      <c r="DH13" s="19">
        <v>1342.0946155000001</v>
      </c>
      <c r="DI13" s="19">
        <v>1393.4531155000002</v>
      </c>
      <c r="DJ13" s="19">
        <v>91</v>
      </c>
      <c r="DK13" s="19">
        <v>36</v>
      </c>
      <c r="DL13" s="19"/>
      <c r="DM13" s="19">
        <v>307.4175</v>
      </c>
      <c r="DN13" s="19">
        <v>8033.3999525</v>
      </c>
      <c r="DO13" s="19">
        <v>8340.8174525</v>
      </c>
      <c r="DP13" s="19">
        <v>547</v>
      </c>
      <c r="DQ13" s="19">
        <v>213</v>
      </c>
      <c r="DR13" s="19"/>
      <c r="DS13" s="19">
        <v>77.1525</v>
      </c>
      <c r="DT13" s="19">
        <v>2016.1405574999999</v>
      </c>
      <c r="DU13" s="19">
        <v>2093.2930575</v>
      </c>
      <c r="DV13" s="19">
        <v>137</v>
      </c>
      <c r="DW13" s="19">
        <v>54</v>
      </c>
      <c r="DX13" s="19"/>
      <c r="DY13" s="19">
        <v>204.5745</v>
      </c>
      <c r="DZ13" s="19">
        <v>5345.9181035</v>
      </c>
      <c r="EA13" s="19">
        <v>5550.4926035</v>
      </c>
      <c r="EB13" s="19">
        <v>364</v>
      </c>
      <c r="EC13" s="19">
        <v>142</v>
      </c>
      <c r="ED13" s="19"/>
      <c r="EE13" s="19">
        <v>4.032</v>
      </c>
      <c r="EF13" s="19">
        <v>105.363776</v>
      </c>
      <c r="EG13" s="19">
        <v>109.395776</v>
      </c>
      <c r="EH13" s="19">
        <v>7</v>
      </c>
      <c r="EI13" s="19">
        <v>3</v>
      </c>
      <c r="EJ13" s="19"/>
      <c r="EK13" s="19">
        <v>121.00949999999999</v>
      </c>
      <c r="EL13" s="19">
        <v>3162.2068085</v>
      </c>
      <c r="EM13" s="19">
        <v>3283.2163085</v>
      </c>
      <c r="EN13" s="19">
        <v>215</v>
      </c>
      <c r="EO13" s="19">
        <v>84</v>
      </c>
      <c r="EP13" s="19"/>
      <c r="EQ13" s="19">
        <v>324.9765</v>
      </c>
      <c r="ER13" s="19">
        <v>8492.2497895</v>
      </c>
      <c r="ES13" s="19">
        <v>8817.2262895</v>
      </c>
      <c r="ET13" s="19">
        <v>578</v>
      </c>
      <c r="EU13" s="19">
        <v>226</v>
      </c>
      <c r="EV13" s="19"/>
      <c r="EW13" s="19">
        <v>124.93799999999999</v>
      </c>
      <c r="EX13" s="19">
        <v>3264.865934</v>
      </c>
      <c r="EY13" s="19">
        <v>3389.803934</v>
      </c>
      <c r="EZ13" s="19">
        <v>222</v>
      </c>
      <c r="FA13" s="19">
        <v>87</v>
      </c>
      <c r="FB13" s="19"/>
      <c r="FC13" s="19">
        <v>883.7235</v>
      </c>
      <c r="FD13" s="19">
        <v>23093.364310499997</v>
      </c>
      <c r="FE13" s="19">
        <v>23977.087810499997</v>
      </c>
      <c r="FF13" s="19">
        <v>1572</v>
      </c>
      <c r="FG13" s="19">
        <v>613</v>
      </c>
      <c r="FH13" s="19"/>
      <c r="FI13" s="19">
        <v>299.3175</v>
      </c>
      <c r="FJ13" s="19">
        <v>7821.731652500001</v>
      </c>
      <c r="FK13" s="19">
        <v>8121.049152500001</v>
      </c>
      <c r="FL13" s="19">
        <v>532</v>
      </c>
      <c r="FM13" s="19">
        <v>208</v>
      </c>
      <c r="FN13" s="19"/>
      <c r="FO13" s="19">
        <v>64.683</v>
      </c>
      <c r="FP13" s="19">
        <v>1690.2889690000002</v>
      </c>
      <c r="FQ13" s="19">
        <v>1754.9719690000002</v>
      </c>
      <c r="FR13" s="19">
        <v>115</v>
      </c>
      <c r="FS13" s="19">
        <v>45</v>
      </c>
      <c r="FT13" s="19"/>
      <c r="FU13" s="19">
        <v>170.577</v>
      </c>
      <c r="FV13" s="19">
        <v>4457.499211</v>
      </c>
      <c r="FW13" s="19">
        <v>4628.0762110000005</v>
      </c>
      <c r="FX13" s="19">
        <v>303</v>
      </c>
      <c r="FY13" s="19">
        <v>118</v>
      </c>
      <c r="FZ13" s="19"/>
      <c r="GA13" s="19">
        <v>0.9314999999999999</v>
      </c>
      <c r="GB13" s="19">
        <v>24.3418545</v>
      </c>
      <c r="GC13" s="19">
        <v>25.2733545</v>
      </c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</row>
    <row r="14" spans="1:205" ht="12.75">
      <c r="A14" s="3">
        <v>40817</v>
      </c>
      <c r="C14" s="19"/>
      <c r="D14" s="19">
        <v>8377.1770255</v>
      </c>
      <c r="E14" s="19">
        <v>8377.1770255</v>
      </c>
      <c r="F14" s="19">
        <v>571</v>
      </c>
      <c r="G14" s="19">
        <v>223</v>
      </c>
      <c r="I14" s="19"/>
      <c r="J14" s="19">
        <v>27129.678094000003</v>
      </c>
      <c r="K14" s="19">
        <v>27129.678094000003</v>
      </c>
      <c r="L14" s="19">
        <v>1848</v>
      </c>
      <c r="M14" s="19">
        <v>721</v>
      </c>
      <c r="N14" s="19"/>
      <c r="O14" s="19"/>
      <c r="P14" s="19">
        <v>1552.1037315000003</v>
      </c>
      <c r="Q14" s="19">
        <v>1552.1037315000003</v>
      </c>
      <c r="R14" s="19">
        <v>106</v>
      </c>
      <c r="S14" s="19">
        <v>41</v>
      </c>
      <c r="T14" s="19"/>
      <c r="U14" s="19"/>
      <c r="V14" s="19">
        <v>6023.3469135</v>
      </c>
      <c r="W14" s="19">
        <v>6023.3469135</v>
      </c>
      <c r="X14" s="19">
        <v>410</v>
      </c>
      <c r="Y14" s="19">
        <v>160</v>
      </c>
      <c r="Z14" s="19"/>
      <c r="AA14" s="19"/>
      <c r="AB14" s="19">
        <v>15609.2824435</v>
      </c>
      <c r="AC14" s="19">
        <v>15609.2824435</v>
      </c>
      <c r="AD14" s="19">
        <v>1063</v>
      </c>
      <c r="AE14" s="19">
        <v>415</v>
      </c>
      <c r="AF14" s="19"/>
      <c r="AG14" s="19"/>
      <c r="AH14" s="19">
        <v>3567.2887565000005</v>
      </c>
      <c r="AI14" s="19">
        <v>3567.2887565000005</v>
      </c>
      <c r="AJ14" s="19">
        <v>243</v>
      </c>
      <c r="AK14" s="19">
        <v>95</v>
      </c>
      <c r="AL14" s="19"/>
      <c r="AM14" s="19"/>
      <c r="AN14" s="19">
        <v>46451.718627</v>
      </c>
      <c r="AO14" s="19">
        <v>46451.718627</v>
      </c>
      <c r="AP14" s="19">
        <v>3164</v>
      </c>
      <c r="AQ14" s="19">
        <v>1235</v>
      </c>
      <c r="AR14" s="19"/>
      <c r="AS14" s="19"/>
      <c r="AT14" s="19">
        <v>1442.0029519999998</v>
      </c>
      <c r="AU14" s="19">
        <v>1442.0029519999998</v>
      </c>
      <c r="AV14" s="19">
        <v>98</v>
      </c>
      <c r="AW14" s="19">
        <v>38</v>
      </c>
      <c r="AX14" s="19"/>
      <c r="AY14" s="19"/>
      <c r="AZ14" s="19">
        <v>1872.6532795</v>
      </c>
      <c r="BA14" s="19">
        <v>1872.6532795</v>
      </c>
      <c r="BB14" s="19">
        <v>128</v>
      </c>
      <c r="BC14" s="19">
        <v>50</v>
      </c>
      <c r="BD14" s="19"/>
      <c r="BE14" s="19"/>
      <c r="BF14" s="19">
        <v>64.5094215</v>
      </c>
      <c r="BG14" s="19">
        <v>64.5094215</v>
      </c>
      <c r="BH14" s="19">
        <v>4</v>
      </c>
      <c r="BI14" s="19">
        <v>2</v>
      </c>
      <c r="BJ14" s="19"/>
      <c r="BK14" s="19"/>
      <c r="BL14" s="19">
        <v>70.85461049999999</v>
      </c>
      <c r="BM14" s="19">
        <v>70.85461049999999</v>
      </c>
      <c r="BN14" s="19">
        <v>5</v>
      </c>
      <c r="BO14" s="19">
        <v>2</v>
      </c>
      <c r="BP14" s="19"/>
      <c r="BQ14" s="19"/>
      <c r="BR14" s="19">
        <v>5976.228010000001</v>
      </c>
      <c r="BS14" s="19">
        <v>5976.228010000001</v>
      </c>
      <c r="BT14" s="19">
        <v>407</v>
      </c>
      <c r="BU14" s="19">
        <v>159</v>
      </c>
      <c r="BV14" s="19"/>
      <c r="BW14" s="19"/>
      <c r="BX14" s="19">
        <v>480.9418255</v>
      </c>
      <c r="BY14" s="19">
        <v>480.9418255</v>
      </c>
      <c r="BZ14" s="19">
        <v>33</v>
      </c>
      <c r="CA14" s="19">
        <v>13</v>
      </c>
      <c r="CB14" s="19"/>
      <c r="CC14" s="19"/>
      <c r="CD14" s="19">
        <v>545.21624</v>
      </c>
      <c r="CE14" s="19">
        <v>545.21624</v>
      </c>
      <c r="CF14" s="19">
        <v>37</v>
      </c>
      <c r="CG14" s="19">
        <v>15</v>
      </c>
      <c r="CH14" s="19"/>
      <c r="CI14" s="19"/>
      <c r="CJ14" s="19">
        <v>11856.4556605</v>
      </c>
      <c r="CK14" s="19">
        <v>11856.4556605</v>
      </c>
      <c r="CL14" s="19">
        <v>808</v>
      </c>
      <c r="CM14" s="19">
        <v>315</v>
      </c>
      <c r="CN14" s="19"/>
      <c r="CO14" s="19"/>
      <c r="CP14" s="19">
        <v>7398.9603879999995</v>
      </c>
      <c r="CQ14" s="19">
        <v>7398.9603879999995</v>
      </c>
      <c r="CR14" s="19">
        <v>504</v>
      </c>
      <c r="CS14" s="19">
        <v>197</v>
      </c>
      <c r="CT14" s="19"/>
      <c r="CU14" s="19"/>
      <c r="CV14" s="19">
        <v>233.83196500000003</v>
      </c>
      <c r="CW14" s="19">
        <v>233.83196500000003</v>
      </c>
      <c r="CX14" s="19">
        <v>16</v>
      </c>
      <c r="CY14" s="19">
        <v>6</v>
      </c>
      <c r="CZ14" s="19"/>
      <c r="DA14" s="19"/>
      <c r="DB14" s="19">
        <v>1012.8801699999999</v>
      </c>
      <c r="DC14" s="19">
        <v>1012.8801699999999</v>
      </c>
      <c r="DD14" s="19">
        <v>69</v>
      </c>
      <c r="DE14" s="19">
        <v>27</v>
      </c>
      <c r="DF14" s="19"/>
      <c r="DG14" s="19"/>
      <c r="DH14" s="19">
        <v>1341.0674455</v>
      </c>
      <c r="DI14" s="19">
        <v>1341.0674455</v>
      </c>
      <c r="DJ14" s="19">
        <v>91</v>
      </c>
      <c r="DK14" s="19">
        <v>36</v>
      </c>
      <c r="DL14" s="19"/>
      <c r="DM14" s="19"/>
      <c r="DN14" s="19">
        <v>8027.2516025</v>
      </c>
      <c r="DO14" s="19">
        <v>8027.2516025</v>
      </c>
      <c r="DP14" s="19">
        <v>547</v>
      </c>
      <c r="DQ14" s="19">
        <v>213</v>
      </c>
      <c r="DR14" s="19"/>
      <c r="DS14" s="19"/>
      <c r="DT14" s="19">
        <v>2014.5975074999997</v>
      </c>
      <c r="DU14" s="19">
        <v>2014.5975074999997</v>
      </c>
      <c r="DV14" s="19">
        <v>137</v>
      </c>
      <c r="DW14" s="19">
        <v>54</v>
      </c>
      <c r="DX14" s="19"/>
      <c r="DY14" s="19"/>
      <c r="DZ14" s="19">
        <v>5341.8266135</v>
      </c>
      <c r="EA14" s="19">
        <v>5341.8266135</v>
      </c>
      <c r="EB14" s="19">
        <v>364</v>
      </c>
      <c r="EC14" s="19">
        <v>142</v>
      </c>
      <c r="ED14" s="19"/>
      <c r="EE14" s="19"/>
      <c r="EF14" s="19">
        <v>105.283136</v>
      </c>
      <c r="EG14" s="19">
        <v>105.283136</v>
      </c>
      <c r="EH14" s="19">
        <v>7</v>
      </c>
      <c r="EI14" s="19">
        <v>3</v>
      </c>
      <c r="EJ14" s="19"/>
      <c r="EK14" s="19"/>
      <c r="EL14" s="19">
        <v>3159.7866185</v>
      </c>
      <c r="EM14" s="19">
        <v>3159.7866185</v>
      </c>
      <c r="EN14" s="19">
        <v>215</v>
      </c>
      <c r="EO14" s="19">
        <v>84</v>
      </c>
      <c r="EP14" s="19"/>
      <c r="EQ14" s="19"/>
      <c r="ER14" s="19">
        <v>8485.750259499999</v>
      </c>
      <c r="ES14" s="19">
        <v>8485.750259499999</v>
      </c>
      <c r="ET14" s="19">
        <v>578</v>
      </c>
      <c r="EU14" s="19">
        <v>226</v>
      </c>
      <c r="EV14" s="19"/>
      <c r="EW14" s="19"/>
      <c r="EX14" s="19">
        <v>3262.3671740000004</v>
      </c>
      <c r="EY14" s="19">
        <v>3262.3671740000004</v>
      </c>
      <c r="EZ14" s="19">
        <v>222</v>
      </c>
      <c r="FA14" s="19">
        <v>87</v>
      </c>
      <c r="FB14" s="19"/>
      <c r="FC14" s="19"/>
      <c r="FD14" s="19">
        <v>23075.6898405</v>
      </c>
      <c r="FE14" s="19">
        <v>23075.6898405</v>
      </c>
      <c r="FF14" s="19">
        <v>1572</v>
      </c>
      <c r="FG14" s="19">
        <v>613</v>
      </c>
      <c r="FH14" s="19"/>
      <c r="FI14" s="19"/>
      <c r="FJ14" s="19">
        <v>7815.7453025</v>
      </c>
      <c r="FK14" s="19">
        <v>7815.7453025</v>
      </c>
      <c r="FL14" s="19">
        <v>532</v>
      </c>
      <c r="FM14" s="19">
        <v>208</v>
      </c>
      <c r="FN14" s="19"/>
      <c r="FO14" s="19"/>
      <c r="FP14" s="19">
        <v>1688.9953090000001</v>
      </c>
      <c r="FQ14" s="19">
        <v>1688.9953090000001</v>
      </c>
      <c r="FR14" s="19">
        <v>115</v>
      </c>
      <c r="FS14" s="19">
        <v>45</v>
      </c>
      <c r="FT14" s="19"/>
      <c r="FU14" s="19"/>
      <c r="FV14" s="19">
        <v>4454.087671</v>
      </c>
      <c r="FW14" s="19">
        <v>4454.087671</v>
      </c>
      <c r="FX14" s="19">
        <v>303</v>
      </c>
      <c r="FY14" s="19">
        <v>118</v>
      </c>
      <c r="FZ14" s="19"/>
      <c r="GA14" s="19"/>
      <c r="GB14" s="19">
        <v>24.323224499999995</v>
      </c>
      <c r="GC14" s="19">
        <v>24.323224499999995</v>
      </c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</row>
    <row r="15" spans="1:205" ht="12.75">
      <c r="A15" s="3">
        <v>41000</v>
      </c>
      <c r="C15" s="19">
        <v>356.465</v>
      </c>
      <c r="D15" s="19">
        <v>8377.1770255</v>
      </c>
      <c r="E15" s="19">
        <v>8733.6420255</v>
      </c>
      <c r="F15" s="19">
        <v>571</v>
      </c>
      <c r="G15" s="19">
        <v>223</v>
      </c>
      <c r="I15" s="19">
        <v>1154.42</v>
      </c>
      <c r="J15" s="19">
        <v>27129.678094000003</v>
      </c>
      <c r="K15" s="19">
        <v>28284.098094</v>
      </c>
      <c r="L15" s="19">
        <v>1848</v>
      </c>
      <c r="M15" s="19">
        <v>721</v>
      </c>
      <c r="N15" s="19"/>
      <c r="O15" s="19">
        <v>66.04500000000002</v>
      </c>
      <c r="P15" s="19">
        <v>1552.1037315000003</v>
      </c>
      <c r="Q15" s="19">
        <v>1618.1487315000004</v>
      </c>
      <c r="R15" s="19">
        <v>106</v>
      </c>
      <c r="S15" s="19">
        <v>41</v>
      </c>
      <c r="T15" s="19"/>
      <c r="U15" s="19">
        <v>256.305</v>
      </c>
      <c r="V15" s="19">
        <v>6023.3469135</v>
      </c>
      <c r="W15" s="19">
        <v>6279.6519135</v>
      </c>
      <c r="X15" s="19">
        <v>410</v>
      </c>
      <c r="Y15" s="19">
        <v>160</v>
      </c>
      <c r="Z15" s="19"/>
      <c r="AA15" s="19">
        <v>664.205</v>
      </c>
      <c r="AB15" s="19">
        <v>15609.2824435</v>
      </c>
      <c r="AC15" s="19">
        <v>16273.4874435</v>
      </c>
      <c r="AD15" s="19">
        <v>1063</v>
      </c>
      <c r="AE15" s="19">
        <v>415</v>
      </c>
      <c r="AF15" s="19"/>
      <c r="AG15" s="19">
        <v>151.79500000000002</v>
      </c>
      <c r="AH15" s="19">
        <v>3567.2887565000005</v>
      </c>
      <c r="AI15" s="19">
        <v>3719.0837565000006</v>
      </c>
      <c r="AJ15" s="19">
        <v>243</v>
      </c>
      <c r="AK15" s="19">
        <v>95</v>
      </c>
      <c r="AL15" s="19"/>
      <c r="AM15" s="19">
        <v>1976.61</v>
      </c>
      <c r="AN15" s="19">
        <v>46451.718627</v>
      </c>
      <c r="AO15" s="19">
        <v>48428.328627</v>
      </c>
      <c r="AP15" s="19">
        <v>3164</v>
      </c>
      <c r="AQ15" s="19">
        <v>1235</v>
      </c>
      <c r="AR15" s="19"/>
      <c r="AS15" s="19">
        <v>61.36</v>
      </c>
      <c r="AT15" s="19">
        <v>1442.0029519999998</v>
      </c>
      <c r="AU15" s="19">
        <v>1503.3629519999997</v>
      </c>
      <c r="AV15" s="19">
        <v>98</v>
      </c>
      <c r="AW15" s="19">
        <v>38</v>
      </c>
      <c r="AX15" s="19"/>
      <c r="AY15" s="19">
        <v>79.685</v>
      </c>
      <c r="AZ15" s="19">
        <v>1872.6532795</v>
      </c>
      <c r="BA15" s="19">
        <v>1952.3382795</v>
      </c>
      <c r="BB15" s="19">
        <v>128</v>
      </c>
      <c r="BC15" s="19">
        <v>50</v>
      </c>
      <c r="BD15" s="19"/>
      <c r="BE15" s="19">
        <v>2.745</v>
      </c>
      <c r="BF15" s="19">
        <v>64.5094215</v>
      </c>
      <c r="BG15" s="19">
        <v>67.2544215</v>
      </c>
      <c r="BH15" s="19">
        <v>4</v>
      </c>
      <c r="BI15" s="19">
        <v>2</v>
      </c>
      <c r="BJ15" s="19"/>
      <c r="BK15" s="19">
        <v>3.015</v>
      </c>
      <c r="BL15" s="19">
        <v>70.85461049999999</v>
      </c>
      <c r="BM15" s="19">
        <v>73.8696105</v>
      </c>
      <c r="BN15" s="19">
        <v>5</v>
      </c>
      <c r="BO15" s="19">
        <v>2</v>
      </c>
      <c r="BP15" s="19"/>
      <c r="BQ15" s="19">
        <v>254.30000000000004</v>
      </c>
      <c r="BR15" s="19">
        <v>5976.228010000001</v>
      </c>
      <c r="BS15" s="19">
        <v>6230.528010000001</v>
      </c>
      <c r="BT15" s="19">
        <v>407</v>
      </c>
      <c r="BU15" s="19">
        <v>159</v>
      </c>
      <c r="BV15" s="19"/>
      <c r="BW15" s="19">
        <v>20.465</v>
      </c>
      <c r="BX15" s="19">
        <v>480.9418255</v>
      </c>
      <c r="BY15" s="19">
        <v>501.40682549999997</v>
      </c>
      <c r="BZ15" s="19">
        <v>33</v>
      </c>
      <c r="CA15" s="19">
        <v>13</v>
      </c>
      <c r="CB15" s="19"/>
      <c r="CC15" s="19">
        <v>23.2</v>
      </c>
      <c r="CD15" s="19">
        <v>545.21624</v>
      </c>
      <c r="CE15" s="19">
        <v>568.41624</v>
      </c>
      <c r="CF15" s="19">
        <v>37</v>
      </c>
      <c r="CG15" s="19">
        <v>15</v>
      </c>
      <c r="CH15" s="19"/>
      <c r="CI15" s="19">
        <v>504.5150000000001</v>
      </c>
      <c r="CJ15" s="19">
        <v>11856.4556605</v>
      </c>
      <c r="CK15" s="19">
        <v>12360.9706605</v>
      </c>
      <c r="CL15" s="19">
        <v>808</v>
      </c>
      <c r="CM15" s="19">
        <v>315</v>
      </c>
      <c r="CN15" s="19"/>
      <c r="CO15" s="19">
        <v>314.84</v>
      </c>
      <c r="CP15" s="19">
        <v>7398.9603879999995</v>
      </c>
      <c r="CQ15" s="19">
        <v>7713.800388</v>
      </c>
      <c r="CR15" s="19">
        <v>504</v>
      </c>
      <c r="CS15" s="19">
        <v>197</v>
      </c>
      <c r="CT15" s="19"/>
      <c r="CU15" s="19">
        <v>9.95</v>
      </c>
      <c r="CV15" s="19">
        <v>233.83196500000003</v>
      </c>
      <c r="CW15" s="19">
        <v>243.781965</v>
      </c>
      <c r="CX15" s="19">
        <v>16</v>
      </c>
      <c r="CY15" s="19">
        <v>6</v>
      </c>
      <c r="CZ15" s="19"/>
      <c r="DA15" s="19">
        <v>43.1</v>
      </c>
      <c r="DB15" s="19">
        <v>1012.8801699999999</v>
      </c>
      <c r="DC15" s="19">
        <v>1055.9801699999998</v>
      </c>
      <c r="DD15" s="19">
        <v>69</v>
      </c>
      <c r="DE15" s="19">
        <v>27</v>
      </c>
      <c r="DF15" s="19"/>
      <c r="DG15" s="19">
        <v>57.065</v>
      </c>
      <c r="DH15" s="19">
        <v>1341.0674455</v>
      </c>
      <c r="DI15" s="19">
        <v>1398.1324455000001</v>
      </c>
      <c r="DJ15" s="19">
        <v>91</v>
      </c>
      <c r="DK15" s="19">
        <v>36</v>
      </c>
      <c r="DL15" s="19"/>
      <c r="DM15" s="19">
        <v>341.575</v>
      </c>
      <c r="DN15" s="19">
        <v>8027.2516025</v>
      </c>
      <c r="DO15" s="19">
        <v>8368.826602500001</v>
      </c>
      <c r="DP15" s="19">
        <v>547</v>
      </c>
      <c r="DQ15" s="19">
        <v>213</v>
      </c>
      <c r="DR15" s="19"/>
      <c r="DS15" s="19">
        <v>85.725</v>
      </c>
      <c r="DT15" s="19">
        <v>2014.5975074999997</v>
      </c>
      <c r="DU15" s="19">
        <v>2100.3225074999996</v>
      </c>
      <c r="DV15" s="19">
        <v>137</v>
      </c>
      <c r="DW15" s="19">
        <v>54</v>
      </c>
      <c r="DX15" s="19"/>
      <c r="DY15" s="19">
        <v>227.305</v>
      </c>
      <c r="DZ15" s="19">
        <v>5341.8266135</v>
      </c>
      <c r="EA15" s="19">
        <v>5569.131613500001</v>
      </c>
      <c r="EB15" s="19">
        <v>364</v>
      </c>
      <c r="EC15" s="19">
        <v>142</v>
      </c>
      <c r="ED15" s="19"/>
      <c r="EE15" s="19">
        <v>4.4799999999999995</v>
      </c>
      <c r="EF15" s="19">
        <v>105.283136</v>
      </c>
      <c r="EG15" s="19">
        <v>109.763136</v>
      </c>
      <c r="EH15" s="19">
        <v>7</v>
      </c>
      <c r="EI15" s="19">
        <v>3</v>
      </c>
      <c r="EJ15" s="19"/>
      <c r="EK15" s="19">
        <v>134.455</v>
      </c>
      <c r="EL15" s="19">
        <v>3159.7866185</v>
      </c>
      <c r="EM15" s="19">
        <v>3294.2416184999997</v>
      </c>
      <c r="EN15" s="19">
        <v>215</v>
      </c>
      <c r="EO15" s="19">
        <v>84</v>
      </c>
      <c r="EP15" s="19"/>
      <c r="EQ15" s="19">
        <v>361.085</v>
      </c>
      <c r="ER15" s="19">
        <v>8485.750259499999</v>
      </c>
      <c r="ES15" s="19">
        <v>8846.835259499998</v>
      </c>
      <c r="ET15" s="19">
        <v>578</v>
      </c>
      <c r="EU15" s="19">
        <v>226</v>
      </c>
      <c r="EV15" s="19"/>
      <c r="EW15" s="19">
        <v>138.82</v>
      </c>
      <c r="EX15" s="19">
        <v>3262.3671740000004</v>
      </c>
      <c r="EY15" s="19">
        <v>3401.1871740000006</v>
      </c>
      <c r="EZ15" s="19">
        <v>222</v>
      </c>
      <c r="FA15" s="19">
        <v>87</v>
      </c>
      <c r="FB15" s="19"/>
      <c r="FC15" s="19">
        <v>981.915</v>
      </c>
      <c r="FD15" s="19">
        <v>23075.6898405</v>
      </c>
      <c r="FE15" s="19">
        <v>24057.6048405</v>
      </c>
      <c r="FF15" s="19">
        <v>1572</v>
      </c>
      <c r="FG15" s="19">
        <v>613</v>
      </c>
      <c r="FH15" s="19"/>
      <c r="FI15" s="19">
        <v>332.575</v>
      </c>
      <c r="FJ15" s="19">
        <v>7815.7453025</v>
      </c>
      <c r="FK15" s="19">
        <v>8148.3203025</v>
      </c>
      <c r="FL15" s="19">
        <v>532</v>
      </c>
      <c r="FM15" s="19">
        <v>208</v>
      </c>
      <c r="FN15" s="19"/>
      <c r="FO15" s="19">
        <v>71.87</v>
      </c>
      <c r="FP15" s="19">
        <v>1688.9953090000001</v>
      </c>
      <c r="FQ15" s="19">
        <v>1760.8653090000003</v>
      </c>
      <c r="FR15" s="19">
        <v>115</v>
      </c>
      <c r="FS15" s="19">
        <v>45</v>
      </c>
      <c r="FT15" s="19"/>
      <c r="FU15" s="19">
        <v>189.53</v>
      </c>
      <c r="FV15" s="19">
        <v>4454.087671</v>
      </c>
      <c r="FW15" s="19">
        <v>4643.617671</v>
      </c>
      <c r="FX15" s="19">
        <v>303</v>
      </c>
      <c r="FY15" s="19">
        <v>118</v>
      </c>
      <c r="FZ15" s="19"/>
      <c r="GA15" s="19">
        <v>1.035</v>
      </c>
      <c r="GB15" s="19">
        <v>24.323224499999995</v>
      </c>
      <c r="GC15" s="19">
        <v>25.358224499999995</v>
      </c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</row>
    <row r="16" spans="1:205" ht="12.75">
      <c r="A16" s="3">
        <v>41183</v>
      </c>
      <c r="C16" s="19"/>
      <c r="D16" s="19">
        <v>8370.0477255</v>
      </c>
      <c r="E16" s="19">
        <v>8370.0477255</v>
      </c>
      <c r="F16" s="19">
        <v>571</v>
      </c>
      <c r="G16" s="19">
        <v>223</v>
      </c>
      <c r="I16" s="19"/>
      <c r="J16" s="19">
        <v>27106.589694</v>
      </c>
      <c r="K16" s="19">
        <v>27106.589694</v>
      </c>
      <c r="L16" s="19">
        <v>1848</v>
      </c>
      <c r="M16" s="19">
        <v>721</v>
      </c>
      <c r="N16" s="19"/>
      <c r="O16" s="19"/>
      <c r="P16" s="19">
        <v>1550.7828315</v>
      </c>
      <c r="Q16" s="19">
        <v>1550.7828315</v>
      </c>
      <c r="R16" s="19">
        <v>106</v>
      </c>
      <c r="S16" s="19">
        <v>41</v>
      </c>
      <c r="T16" s="19"/>
      <c r="U16" s="19"/>
      <c r="V16" s="19">
        <v>6018.2208135</v>
      </c>
      <c r="W16" s="19">
        <v>6018.2208135</v>
      </c>
      <c r="X16" s="19">
        <v>410</v>
      </c>
      <c r="Y16" s="19">
        <v>160</v>
      </c>
      <c r="Z16" s="19"/>
      <c r="AA16" s="19"/>
      <c r="AB16" s="19">
        <v>15595.998343500001</v>
      </c>
      <c r="AC16" s="19">
        <v>15595.998343500001</v>
      </c>
      <c r="AD16" s="19">
        <v>1063</v>
      </c>
      <c r="AE16" s="19">
        <v>415</v>
      </c>
      <c r="AF16" s="19"/>
      <c r="AG16" s="19"/>
      <c r="AH16" s="19">
        <v>3564.2528565000002</v>
      </c>
      <c r="AI16" s="19">
        <v>3564.2528565000002</v>
      </c>
      <c r="AJ16" s="19">
        <v>243</v>
      </c>
      <c r="AK16" s="19">
        <v>95</v>
      </c>
      <c r="AL16" s="19"/>
      <c r="AM16" s="19"/>
      <c r="AN16" s="19">
        <v>46412.186427</v>
      </c>
      <c r="AO16" s="19">
        <v>46412.186427</v>
      </c>
      <c r="AP16" s="19">
        <v>3164</v>
      </c>
      <c r="AQ16" s="19">
        <v>1235</v>
      </c>
      <c r="AR16" s="19"/>
      <c r="AS16" s="19"/>
      <c r="AT16" s="19">
        <v>1440.775752</v>
      </c>
      <c r="AU16" s="19">
        <v>1440.775752</v>
      </c>
      <c r="AV16" s="19">
        <v>98</v>
      </c>
      <c r="AW16" s="19">
        <v>38</v>
      </c>
      <c r="AX16" s="19"/>
      <c r="AY16" s="19"/>
      <c r="AZ16" s="19">
        <v>1871.0595795000002</v>
      </c>
      <c r="BA16" s="19">
        <v>1871.0595795000002</v>
      </c>
      <c r="BB16" s="19">
        <v>128</v>
      </c>
      <c r="BC16" s="19">
        <v>50</v>
      </c>
      <c r="BD16" s="19"/>
      <c r="BE16" s="19"/>
      <c r="BF16" s="19">
        <v>64.4545215</v>
      </c>
      <c r="BG16" s="19">
        <v>64.4545215</v>
      </c>
      <c r="BH16" s="19">
        <v>4</v>
      </c>
      <c r="BI16" s="19">
        <v>2</v>
      </c>
      <c r="BJ16" s="19"/>
      <c r="BK16" s="19"/>
      <c r="BL16" s="19">
        <v>70.7943105</v>
      </c>
      <c r="BM16" s="19">
        <v>70.7943105</v>
      </c>
      <c r="BN16" s="19">
        <v>5</v>
      </c>
      <c r="BO16" s="19">
        <v>2</v>
      </c>
      <c r="BP16" s="19"/>
      <c r="BQ16" s="19"/>
      <c r="BR16" s="19">
        <v>5971.142010000001</v>
      </c>
      <c r="BS16" s="19">
        <v>5971.142010000001</v>
      </c>
      <c r="BT16" s="19">
        <v>407</v>
      </c>
      <c r="BU16" s="19">
        <v>159</v>
      </c>
      <c r="BV16" s="19"/>
      <c r="BW16" s="19"/>
      <c r="BX16" s="19">
        <v>480.5325255</v>
      </c>
      <c r="BY16" s="19">
        <v>480.5325255</v>
      </c>
      <c r="BZ16" s="19">
        <v>33</v>
      </c>
      <c r="CA16" s="19">
        <v>13</v>
      </c>
      <c r="CB16" s="19"/>
      <c r="CC16" s="19"/>
      <c r="CD16" s="19">
        <v>544.7522399999999</v>
      </c>
      <c r="CE16" s="19">
        <v>544.7522399999999</v>
      </c>
      <c r="CF16" s="19">
        <v>37</v>
      </c>
      <c r="CG16" s="19">
        <v>15</v>
      </c>
      <c r="CH16" s="19"/>
      <c r="CI16" s="19"/>
      <c r="CJ16" s="19">
        <v>11846.3653605</v>
      </c>
      <c r="CK16" s="19">
        <v>11846.3653605</v>
      </c>
      <c r="CL16" s="19">
        <v>808</v>
      </c>
      <c r="CM16" s="19">
        <v>315</v>
      </c>
      <c r="CN16" s="19"/>
      <c r="CO16" s="19"/>
      <c r="CP16" s="19">
        <v>7392.663588</v>
      </c>
      <c r="CQ16" s="19">
        <v>7392.663588</v>
      </c>
      <c r="CR16" s="19">
        <v>504</v>
      </c>
      <c r="CS16" s="19">
        <v>197</v>
      </c>
      <c r="CT16" s="19"/>
      <c r="CU16" s="19"/>
      <c r="CV16" s="19">
        <v>233.632965</v>
      </c>
      <c r="CW16" s="19">
        <v>233.632965</v>
      </c>
      <c r="CX16" s="19">
        <v>16</v>
      </c>
      <c r="CY16" s="19">
        <v>6</v>
      </c>
      <c r="CZ16" s="19"/>
      <c r="DA16" s="19"/>
      <c r="DB16" s="19">
        <v>1012.0181699999999</v>
      </c>
      <c r="DC16" s="19">
        <v>1012.0181699999999</v>
      </c>
      <c r="DD16" s="19">
        <v>69</v>
      </c>
      <c r="DE16" s="19">
        <v>27</v>
      </c>
      <c r="DF16" s="19"/>
      <c r="DG16" s="19"/>
      <c r="DH16" s="19">
        <v>1339.9261455</v>
      </c>
      <c r="DI16" s="19">
        <v>1339.9261455</v>
      </c>
      <c r="DJ16" s="19">
        <v>91</v>
      </c>
      <c r="DK16" s="19">
        <v>36</v>
      </c>
      <c r="DL16" s="19"/>
      <c r="DM16" s="19"/>
      <c r="DN16" s="19">
        <v>8020.4201025</v>
      </c>
      <c r="DO16" s="19">
        <v>8020.4201025</v>
      </c>
      <c r="DP16" s="19">
        <v>547</v>
      </c>
      <c r="DQ16" s="19">
        <v>213</v>
      </c>
      <c r="DR16" s="19"/>
      <c r="DS16" s="19"/>
      <c r="DT16" s="19">
        <v>2012.8830074999998</v>
      </c>
      <c r="DU16" s="19">
        <v>2012.8830074999998</v>
      </c>
      <c r="DV16" s="19">
        <v>137</v>
      </c>
      <c r="DW16" s="19">
        <v>54</v>
      </c>
      <c r="DX16" s="19"/>
      <c r="DY16" s="19"/>
      <c r="DZ16" s="19">
        <v>5337.2805135</v>
      </c>
      <c r="EA16" s="19">
        <v>5337.2805135</v>
      </c>
      <c r="EB16" s="19">
        <v>364</v>
      </c>
      <c r="EC16" s="19">
        <v>142</v>
      </c>
      <c r="ED16" s="19"/>
      <c r="EE16" s="19"/>
      <c r="EF16" s="19">
        <v>105.19353599999998</v>
      </c>
      <c r="EG16" s="19">
        <v>105.19353599999998</v>
      </c>
      <c r="EH16" s="19">
        <v>7</v>
      </c>
      <c r="EI16" s="19">
        <v>3</v>
      </c>
      <c r="EJ16" s="19"/>
      <c r="EK16" s="19"/>
      <c r="EL16" s="19">
        <v>3157.0975185</v>
      </c>
      <c r="EM16" s="19">
        <v>3157.0975185</v>
      </c>
      <c r="EN16" s="19">
        <v>215</v>
      </c>
      <c r="EO16" s="19">
        <v>84</v>
      </c>
      <c r="EP16" s="19"/>
      <c r="EQ16" s="19"/>
      <c r="ER16" s="19">
        <v>8478.5285595</v>
      </c>
      <c r="ES16" s="19">
        <v>8478.5285595</v>
      </c>
      <c r="ET16" s="19">
        <v>578</v>
      </c>
      <c r="EU16" s="19">
        <v>226</v>
      </c>
      <c r="EV16" s="19"/>
      <c r="EW16" s="19"/>
      <c r="EX16" s="19">
        <v>3259.5907740000002</v>
      </c>
      <c r="EY16" s="19">
        <v>3259.5907740000002</v>
      </c>
      <c r="EZ16" s="19">
        <v>222</v>
      </c>
      <c r="FA16" s="19">
        <v>87</v>
      </c>
      <c r="FB16" s="19"/>
      <c r="FC16" s="19"/>
      <c r="FD16" s="19">
        <v>23056.0515405</v>
      </c>
      <c r="FE16" s="19">
        <v>23056.0515405</v>
      </c>
      <c r="FF16" s="19">
        <v>1572</v>
      </c>
      <c r="FG16" s="19">
        <v>613</v>
      </c>
      <c r="FH16" s="19"/>
      <c r="FI16" s="19"/>
      <c r="FJ16" s="19">
        <v>7809.0938025000005</v>
      </c>
      <c r="FK16" s="19">
        <v>7809.0938025000005</v>
      </c>
      <c r="FL16" s="19">
        <v>532</v>
      </c>
      <c r="FM16" s="19">
        <v>208</v>
      </c>
      <c r="FN16" s="19"/>
      <c r="FO16" s="19"/>
      <c r="FP16" s="19">
        <v>1687.557909</v>
      </c>
      <c r="FQ16" s="19">
        <v>1687.557909</v>
      </c>
      <c r="FR16" s="19">
        <v>115</v>
      </c>
      <c r="FS16" s="19">
        <v>45</v>
      </c>
      <c r="FT16" s="19"/>
      <c r="FU16" s="19"/>
      <c r="FV16" s="19">
        <v>4450.297071</v>
      </c>
      <c r="FW16" s="19">
        <v>4450.297071</v>
      </c>
      <c r="FX16" s="19">
        <v>303</v>
      </c>
      <c r="FY16" s="19">
        <v>118</v>
      </c>
      <c r="FZ16" s="19"/>
      <c r="GA16" s="19"/>
      <c r="GB16" s="19">
        <v>24.3025245</v>
      </c>
      <c r="GC16" s="19">
        <v>24.3025245</v>
      </c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</row>
    <row r="17" spans="1:205" ht="12.75">
      <c r="A17" s="3">
        <v>41365</v>
      </c>
      <c r="C17" s="19">
        <v>356.465</v>
      </c>
      <c r="D17" s="19">
        <v>8370.0477255</v>
      </c>
      <c r="E17" s="19">
        <v>8726.5127255</v>
      </c>
      <c r="F17" s="19">
        <v>571</v>
      </c>
      <c r="G17" s="19">
        <v>223</v>
      </c>
      <c r="I17" s="19">
        <v>1154.42</v>
      </c>
      <c r="J17" s="19">
        <v>27106.589694</v>
      </c>
      <c r="K17" s="19">
        <v>28261.009694</v>
      </c>
      <c r="L17" s="19">
        <v>1848</v>
      </c>
      <c r="M17" s="19">
        <v>721</v>
      </c>
      <c r="N17" s="19"/>
      <c r="O17" s="19">
        <v>66.04500000000002</v>
      </c>
      <c r="P17" s="19">
        <v>1550.7828315</v>
      </c>
      <c r="Q17" s="19">
        <v>1616.8278315</v>
      </c>
      <c r="R17" s="19">
        <v>106</v>
      </c>
      <c r="S17" s="19">
        <v>41</v>
      </c>
      <c r="T17" s="19"/>
      <c r="U17" s="19">
        <v>256.305</v>
      </c>
      <c r="V17" s="19">
        <v>6018.2208135</v>
      </c>
      <c r="W17" s="19">
        <v>6274.5258135</v>
      </c>
      <c r="X17" s="19">
        <v>410</v>
      </c>
      <c r="Y17" s="19">
        <v>160</v>
      </c>
      <c r="Z17" s="19"/>
      <c r="AA17" s="19">
        <v>664.205</v>
      </c>
      <c r="AB17" s="19">
        <v>15595.998343500001</v>
      </c>
      <c r="AC17" s="19">
        <v>16260.203343500001</v>
      </c>
      <c r="AD17" s="19">
        <v>1063</v>
      </c>
      <c r="AE17" s="19">
        <v>415</v>
      </c>
      <c r="AF17" s="19"/>
      <c r="AG17" s="19">
        <v>151.79500000000002</v>
      </c>
      <c r="AH17" s="19">
        <v>3564.2528565000002</v>
      </c>
      <c r="AI17" s="19">
        <v>3716.0478565000003</v>
      </c>
      <c r="AJ17" s="19">
        <v>243</v>
      </c>
      <c r="AK17" s="19">
        <v>95</v>
      </c>
      <c r="AL17" s="19"/>
      <c r="AM17" s="19">
        <v>1976.61</v>
      </c>
      <c r="AN17" s="19">
        <v>46412.186427</v>
      </c>
      <c r="AO17" s="19">
        <v>48388.796427</v>
      </c>
      <c r="AP17" s="19">
        <v>3164</v>
      </c>
      <c r="AQ17" s="19">
        <v>1235</v>
      </c>
      <c r="AR17" s="19"/>
      <c r="AS17" s="19">
        <v>61.36</v>
      </c>
      <c r="AT17" s="19">
        <v>1440.775752</v>
      </c>
      <c r="AU17" s="19">
        <v>1502.135752</v>
      </c>
      <c r="AV17" s="19">
        <v>98</v>
      </c>
      <c r="AW17" s="19">
        <v>38</v>
      </c>
      <c r="AX17" s="19"/>
      <c r="AY17" s="19">
        <v>79.685</v>
      </c>
      <c r="AZ17" s="19">
        <v>1871.0595795000002</v>
      </c>
      <c r="BA17" s="19">
        <v>1950.7445795</v>
      </c>
      <c r="BB17" s="19">
        <v>128</v>
      </c>
      <c r="BC17" s="19">
        <v>50</v>
      </c>
      <c r="BD17" s="19"/>
      <c r="BE17" s="19">
        <v>2.745</v>
      </c>
      <c r="BF17" s="19">
        <v>64.4545215</v>
      </c>
      <c r="BG17" s="19">
        <v>67.1995215</v>
      </c>
      <c r="BH17" s="19">
        <v>4</v>
      </c>
      <c r="BI17" s="19">
        <v>2</v>
      </c>
      <c r="BJ17" s="19"/>
      <c r="BK17" s="19">
        <v>3.015</v>
      </c>
      <c r="BL17" s="19">
        <v>70.7943105</v>
      </c>
      <c r="BM17" s="19">
        <v>73.8093105</v>
      </c>
      <c r="BN17" s="19">
        <v>5</v>
      </c>
      <c r="BO17" s="19">
        <v>2</v>
      </c>
      <c r="BP17" s="19"/>
      <c r="BQ17" s="19">
        <v>254.30000000000004</v>
      </c>
      <c r="BR17" s="19">
        <v>5971.142010000001</v>
      </c>
      <c r="BS17" s="19">
        <v>6225.442010000002</v>
      </c>
      <c r="BT17" s="19">
        <v>407</v>
      </c>
      <c r="BU17" s="19">
        <v>159</v>
      </c>
      <c r="BV17" s="19"/>
      <c r="BW17" s="19">
        <v>20.465</v>
      </c>
      <c r="BX17" s="19">
        <v>480.5325255</v>
      </c>
      <c r="BY17" s="19">
        <v>500.9975255</v>
      </c>
      <c r="BZ17" s="19">
        <v>33</v>
      </c>
      <c r="CA17" s="19">
        <v>13</v>
      </c>
      <c r="CB17" s="19"/>
      <c r="CC17" s="19">
        <v>23.2</v>
      </c>
      <c r="CD17" s="19">
        <v>544.7522399999999</v>
      </c>
      <c r="CE17" s="19">
        <v>567.95224</v>
      </c>
      <c r="CF17" s="19">
        <v>37</v>
      </c>
      <c r="CG17" s="19">
        <v>15</v>
      </c>
      <c r="CH17" s="19"/>
      <c r="CI17" s="19">
        <v>504.5150000000001</v>
      </c>
      <c r="CJ17" s="19">
        <v>11846.3653605</v>
      </c>
      <c r="CK17" s="19">
        <v>12350.8803605</v>
      </c>
      <c r="CL17" s="19">
        <v>808</v>
      </c>
      <c r="CM17" s="19">
        <v>315</v>
      </c>
      <c r="CN17" s="19"/>
      <c r="CO17" s="19">
        <v>314.84</v>
      </c>
      <c r="CP17" s="19">
        <v>7392.663588</v>
      </c>
      <c r="CQ17" s="19">
        <v>7707.5035880000005</v>
      </c>
      <c r="CR17" s="19">
        <v>504</v>
      </c>
      <c r="CS17" s="19">
        <v>197</v>
      </c>
      <c r="CT17" s="19"/>
      <c r="CU17" s="19">
        <v>9.95</v>
      </c>
      <c r="CV17" s="19">
        <v>233.632965</v>
      </c>
      <c r="CW17" s="19">
        <v>243.582965</v>
      </c>
      <c r="CX17" s="19">
        <v>16</v>
      </c>
      <c r="CY17" s="19">
        <v>6</v>
      </c>
      <c r="CZ17" s="19"/>
      <c r="DA17" s="19">
        <v>43.1</v>
      </c>
      <c r="DB17" s="19">
        <v>1012.0181699999999</v>
      </c>
      <c r="DC17" s="19">
        <v>1055.11817</v>
      </c>
      <c r="DD17" s="19">
        <v>69</v>
      </c>
      <c r="DE17" s="19">
        <v>27</v>
      </c>
      <c r="DF17" s="19"/>
      <c r="DG17" s="19">
        <v>57.065</v>
      </c>
      <c r="DH17" s="19">
        <v>1339.9261455</v>
      </c>
      <c r="DI17" s="19">
        <v>1396.9911455000001</v>
      </c>
      <c r="DJ17" s="19">
        <v>91</v>
      </c>
      <c r="DK17" s="19">
        <v>36</v>
      </c>
      <c r="DL17" s="19"/>
      <c r="DM17" s="19">
        <v>341.575</v>
      </c>
      <c r="DN17" s="19">
        <v>8020.4201025</v>
      </c>
      <c r="DO17" s="19">
        <v>8361.995102500001</v>
      </c>
      <c r="DP17" s="19">
        <v>547</v>
      </c>
      <c r="DQ17" s="19">
        <v>213</v>
      </c>
      <c r="DR17" s="19"/>
      <c r="DS17" s="19">
        <v>85.725</v>
      </c>
      <c r="DT17" s="19">
        <v>2012.8830074999998</v>
      </c>
      <c r="DU17" s="19">
        <v>2098.6080075</v>
      </c>
      <c r="DV17" s="19">
        <v>137</v>
      </c>
      <c r="DW17" s="19">
        <v>54</v>
      </c>
      <c r="DX17" s="19"/>
      <c r="DY17" s="19">
        <v>227.305</v>
      </c>
      <c r="DZ17" s="19">
        <v>5337.2805135</v>
      </c>
      <c r="EA17" s="19">
        <v>5564.5855135</v>
      </c>
      <c r="EB17" s="19">
        <v>364</v>
      </c>
      <c r="EC17" s="19">
        <v>142</v>
      </c>
      <c r="ED17" s="19"/>
      <c r="EE17" s="19">
        <v>4.4799999999999995</v>
      </c>
      <c r="EF17" s="19">
        <v>105.19353599999998</v>
      </c>
      <c r="EG17" s="19">
        <v>109.67353599999998</v>
      </c>
      <c r="EH17" s="19">
        <v>7</v>
      </c>
      <c r="EI17" s="19">
        <v>3</v>
      </c>
      <c r="EJ17" s="19"/>
      <c r="EK17" s="19">
        <v>134.455</v>
      </c>
      <c r="EL17" s="19">
        <v>3157.0975185</v>
      </c>
      <c r="EM17" s="19">
        <v>3291.5525185</v>
      </c>
      <c r="EN17" s="19">
        <v>215</v>
      </c>
      <c r="EO17" s="19">
        <v>84</v>
      </c>
      <c r="EP17" s="19"/>
      <c r="EQ17" s="19">
        <v>361.085</v>
      </c>
      <c r="ER17" s="19">
        <v>8478.5285595</v>
      </c>
      <c r="ES17" s="19">
        <v>8839.6135595</v>
      </c>
      <c r="ET17" s="19">
        <v>578</v>
      </c>
      <c r="EU17" s="19">
        <v>226</v>
      </c>
      <c r="EV17" s="19"/>
      <c r="EW17" s="19">
        <v>138.82</v>
      </c>
      <c r="EX17" s="19">
        <v>3259.5907740000002</v>
      </c>
      <c r="EY17" s="19">
        <v>3398.4107740000004</v>
      </c>
      <c r="EZ17" s="19">
        <v>222</v>
      </c>
      <c r="FA17" s="19">
        <v>87</v>
      </c>
      <c r="FB17" s="19"/>
      <c r="FC17" s="19">
        <v>981.915</v>
      </c>
      <c r="FD17" s="19">
        <v>23056.0515405</v>
      </c>
      <c r="FE17" s="19">
        <v>24037.9665405</v>
      </c>
      <c r="FF17" s="19">
        <v>1572</v>
      </c>
      <c r="FG17" s="19">
        <v>613</v>
      </c>
      <c r="FH17" s="19"/>
      <c r="FI17" s="19">
        <v>332.575</v>
      </c>
      <c r="FJ17" s="19">
        <v>7809.0938025000005</v>
      </c>
      <c r="FK17" s="19">
        <v>8141.6688025</v>
      </c>
      <c r="FL17" s="19">
        <v>532</v>
      </c>
      <c r="FM17" s="19">
        <v>208</v>
      </c>
      <c r="FN17" s="19"/>
      <c r="FO17" s="19">
        <v>71.87</v>
      </c>
      <c r="FP17" s="19">
        <v>1687.557909</v>
      </c>
      <c r="FQ17" s="19">
        <v>1759.427909</v>
      </c>
      <c r="FR17" s="19">
        <v>115</v>
      </c>
      <c r="FS17" s="19">
        <v>45</v>
      </c>
      <c r="FT17" s="19"/>
      <c r="FU17" s="19">
        <v>189.53</v>
      </c>
      <c r="FV17" s="19">
        <v>4450.297071</v>
      </c>
      <c r="FW17" s="19">
        <v>4639.827071</v>
      </c>
      <c r="FX17" s="19">
        <v>303</v>
      </c>
      <c r="FY17" s="19">
        <v>118</v>
      </c>
      <c r="FZ17" s="19"/>
      <c r="GA17" s="19">
        <v>1.035</v>
      </c>
      <c r="GB17" s="19">
        <v>24.3025245</v>
      </c>
      <c r="GC17" s="19">
        <v>25.3375245</v>
      </c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</row>
    <row r="18" spans="1:205" ht="12.75">
      <c r="A18" s="3">
        <v>41548</v>
      </c>
      <c r="C18" s="19"/>
      <c r="D18" s="19">
        <v>8362.9184255</v>
      </c>
      <c r="E18" s="19">
        <v>8362.9184255</v>
      </c>
      <c r="F18" s="19">
        <v>571</v>
      </c>
      <c r="G18" s="19">
        <v>223</v>
      </c>
      <c r="H18" s="12"/>
      <c r="I18" s="19"/>
      <c r="J18" s="19">
        <v>27083.501294</v>
      </c>
      <c r="K18" s="19">
        <v>27083.501294</v>
      </c>
      <c r="L18" s="19">
        <v>1848</v>
      </c>
      <c r="M18" s="19">
        <v>721</v>
      </c>
      <c r="N18" s="19"/>
      <c r="O18" s="19"/>
      <c r="P18" s="19">
        <v>1549.4619315</v>
      </c>
      <c r="Q18" s="19">
        <v>1549.4619315</v>
      </c>
      <c r="R18" s="19">
        <v>106</v>
      </c>
      <c r="S18" s="19">
        <v>41</v>
      </c>
      <c r="T18" s="19"/>
      <c r="U18" s="19"/>
      <c r="V18" s="19">
        <v>6013.0947135</v>
      </c>
      <c r="W18" s="19">
        <v>6013.0947135</v>
      </c>
      <c r="X18" s="19">
        <v>410</v>
      </c>
      <c r="Y18" s="19">
        <v>160</v>
      </c>
      <c r="Z18" s="19"/>
      <c r="AA18" s="19"/>
      <c r="AB18" s="19">
        <v>15582.714243500002</v>
      </c>
      <c r="AC18" s="19">
        <v>15582.714243500002</v>
      </c>
      <c r="AD18" s="19">
        <v>1063</v>
      </c>
      <c r="AE18" s="19">
        <v>415</v>
      </c>
      <c r="AF18" s="19"/>
      <c r="AG18" s="19"/>
      <c r="AH18" s="19">
        <v>3561.2169565</v>
      </c>
      <c r="AI18" s="19">
        <v>3561.2169565</v>
      </c>
      <c r="AJ18" s="19">
        <v>243</v>
      </c>
      <c r="AK18" s="19">
        <v>95</v>
      </c>
      <c r="AL18" s="19"/>
      <c r="AM18" s="19"/>
      <c r="AN18" s="19">
        <v>46372.654227</v>
      </c>
      <c r="AO18" s="19">
        <v>46372.654227</v>
      </c>
      <c r="AP18" s="19">
        <v>3164</v>
      </c>
      <c r="AQ18" s="19">
        <v>1235</v>
      </c>
      <c r="AR18" s="19"/>
      <c r="AS18" s="19"/>
      <c r="AT18" s="19">
        <v>1439.548552</v>
      </c>
      <c r="AU18" s="19">
        <v>1439.548552</v>
      </c>
      <c r="AV18" s="19">
        <v>98</v>
      </c>
      <c r="AW18" s="19">
        <v>38</v>
      </c>
      <c r="AX18" s="19"/>
      <c r="AY18" s="19"/>
      <c r="AZ18" s="19">
        <v>1869.4658795000003</v>
      </c>
      <c r="BA18" s="19">
        <v>1869.4658795000003</v>
      </c>
      <c r="BB18" s="19">
        <v>128</v>
      </c>
      <c r="BC18" s="19">
        <v>50</v>
      </c>
      <c r="BD18" s="19"/>
      <c r="BE18" s="19"/>
      <c r="BF18" s="19">
        <v>64.39962150000001</v>
      </c>
      <c r="BG18" s="19">
        <v>64.39962150000001</v>
      </c>
      <c r="BH18" s="19">
        <v>4</v>
      </c>
      <c r="BI18" s="19">
        <v>2</v>
      </c>
      <c r="BJ18" s="19"/>
      <c r="BK18" s="19"/>
      <c r="BL18" s="19">
        <v>70.7340105</v>
      </c>
      <c r="BM18" s="19">
        <v>70.7340105</v>
      </c>
      <c r="BN18" s="19">
        <v>5</v>
      </c>
      <c r="BO18" s="19">
        <v>2</v>
      </c>
      <c r="BP18" s="19"/>
      <c r="BQ18" s="19"/>
      <c r="BR18" s="19">
        <v>5966.05601</v>
      </c>
      <c r="BS18" s="19">
        <v>5966.05601</v>
      </c>
      <c r="BT18" s="19">
        <v>407</v>
      </c>
      <c r="BU18" s="19">
        <v>159</v>
      </c>
      <c r="BV18" s="19"/>
      <c r="BW18" s="19"/>
      <c r="BX18" s="19">
        <v>480.12322550000005</v>
      </c>
      <c r="BY18" s="19">
        <v>480.12322550000005</v>
      </c>
      <c r="BZ18" s="19">
        <v>33</v>
      </c>
      <c r="CA18" s="19">
        <v>13</v>
      </c>
      <c r="CB18" s="19"/>
      <c r="CC18" s="19"/>
      <c r="CD18" s="19">
        <v>544.28824</v>
      </c>
      <c r="CE18" s="19">
        <v>544.28824</v>
      </c>
      <c r="CF18" s="19">
        <v>37</v>
      </c>
      <c r="CG18" s="19">
        <v>15</v>
      </c>
      <c r="CH18" s="19"/>
      <c r="CI18" s="19"/>
      <c r="CJ18" s="19">
        <v>11836.275060500002</v>
      </c>
      <c r="CK18" s="19">
        <v>11836.275060500002</v>
      </c>
      <c r="CL18" s="19">
        <v>808</v>
      </c>
      <c r="CM18" s="19">
        <v>315</v>
      </c>
      <c r="CN18" s="19"/>
      <c r="CO18" s="19"/>
      <c r="CP18" s="19">
        <v>7386.366788</v>
      </c>
      <c r="CQ18" s="19">
        <v>7386.366788</v>
      </c>
      <c r="CR18" s="19">
        <v>504</v>
      </c>
      <c r="CS18" s="19">
        <v>197</v>
      </c>
      <c r="CT18" s="19"/>
      <c r="CU18" s="19"/>
      <c r="CV18" s="19">
        <v>233.43396500000003</v>
      </c>
      <c r="CW18" s="19">
        <v>233.43396500000003</v>
      </c>
      <c r="CX18" s="19">
        <v>16</v>
      </c>
      <c r="CY18" s="19">
        <v>6</v>
      </c>
      <c r="CZ18" s="19"/>
      <c r="DA18" s="19"/>
      <c r="DB18" s="19">
        <v>1011.15617</v>
      </c>
      <c r="DC18" s="19">
        <v>1011.15617</v>
      </c>
      <c r="DD18" s="19">
        <v>69</v>
      </c>
      <c r="DE18" s="19">
        <v>27</v>
      </c>
      <c r="DF18" s="19"/>
      <c r="DG18" s="19"/>
      <c r="DH18" s="19">
        <v>1338.7848454999998</v>
      </c>
      <c r="DI18" s="19">
        <v>1338.7848454999998</v>
      </c>
      <c r="DJ18" s="19">
        <v>91</v>
      </c>
      <c r="DK18" s="19">
        <v>36</v>
      </c>
      <c r="DL18" s="19"/>
      <c r="DM18" s="19"/>
      <c r="DN18" s="19">
        <v>8013.5886025</v>
      </c>
      <c r="DO18" s="19">
        <v>8013.5886025</v>
      </c>
      <c r="DP18" s="19">
        <v>547</v>
      </c>
      <c r="DQ18" s="19">
        <v>213</v>
      </c>
      <c r="DR18" s="19"/>
      <c r="DS18" s="19"/>
      <c r="DT18" s="19">
        <v>2011.1685074999998</v>
      </c>
      <c r="DU18" s="19">
        <v>2011.1685074999998</v>
      </c>
      <c r="DV18" s="19">
        <v>137</v>
      </c>
      <c r="DW18" s="19">
        <v>54</v>
      </c>
      <c r="DX18" s="19"/>
      <c r="DY18" s="19"/>
      <c r="DZ18" s="19">
        <v>5332.734413499999</v>
      </c>
      <c r="EA18" s="19">
        <v>5332.734413499999</v>
      </c>
      <c r="EB18" s="19">
        <v>364</v>
      </c>
      <c r="EC18" s="19">
        <v>142</v>
      </c>
      <c r="ED18" s="19"/>
      <c r="EE18" s="19"/>
      <c r="EF18" s="19">
        <v>105.10393599999999</v>
      </c>
      <c r="EG18" s="19">
        <v>105.10393599999999</v>
      </c>
      <c r="EH18" s="19">
        <v>7</v>
      </c>
      <c r="EI18" s="19">
        <v>3</v>
      </c>
      <c r="EJ18" s="19"/>
      <c r="EK18" s="19"/>
      <c r="EL18" s="19">
        <v>3154.4084184999997</v>
      </c>
      <c r="EM18" s="19">
        <v>3154.4084184999997</v>
      </c>
      <c r="EN18" s="19">
        <v>215</v>
      </c>
      <c r="EO18" s="19">
        <v>84</v>
      </c>
      <c r="EP18" s="19"/>
      <c r="EQ18" s="19"/>
      <c r="ER18" s="19">
        <v>8471.3068595</v>
      </c>
      <c r="ES18" s="19">
        <v>8471.3068595</v>
      </c>
      <c r="ET18" s="19">
        <v>578</v>
      </c>
      <c r="EU18" s="19">
        <v>226</v>
      </c>
      <c r="EV18" s="19"/>
      <c r="EW18" s="19"/>
      <c r="EX18" s="19">
        <v>3256.814374</v>
      </c>
      <c r="EY18" s="19">
        <v>3256.814374</v>
      </c>
      <c r="EZ18" s="19">
        <v>222</v>
      </c>
      <c r="FA18" s="19">
        <v>87</v>
      </c>
      <c r="FB18" s="19"/>
      <c r="FC18" s="19"/>
      <c r="FD18" s="19">
        <v>23036.4132405</v>
      </c>
      <c r="FE18" s="19">
        <v>23036.4132405</v>
      </c>
      <c r="FF18" s="19">
        <v>1572</v>
      </c>
      <c r="FG18" s="19">
        <v>613</v>
      </c>
      <c r="FH18" s="19"/>
      <c r="FI18" s="19"/>
      <c r="FJ18" s="19">
        <v>7802.442302500001</v>
      </c>
      <c r="FK18" s="19">
        <v>7802.442302500001</v>
      </c>
      <c r="FL18" s="19">
        <v>532</v>
      </c>
      <c r="FM18" s="19">
        <v>208</v>
      </c>
      <c r="FN18" s="19"/>
      <c r="FO18" s="19"/>
      <c r="FP18" s="19">
        <v>1686.120509</v>
      </c>
      <c r="FQ18" s="19">
        <v>1686.120509</v>
      </c>
      <c r="FR18" s="19">
        <v>115</v>
      </c>
      <c r="FS18" s="19">
        <v>45</v>
      </c>
      <c r="FT18" s="19"/>
      <c r="FU18" s="19"/>
      <c r="FV18" s="19">
        <v>4446.506471</v>
      </c>
      <c r="FW18" s="19">
        <v>4446.506471</v>
      </c>
      <c r="FX18" s="19">
        <v>303</v>
      </c>
      <c r="FY18" s="19">
        <v>118</v>
      </c>
      <c r="FZ18" s="19"/>
      <c r="GA18" s="19"/>
      <c r="GB18" s="19">
        <v>24.2818245</v>
      </c>
      <c r="GC18" s="19">
        <v>24.2818245</v>
      </c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</row>
    <row r="19" spans="1:205" ht="12.75">
      <c r="A19" s="3">
        <v>41730</v>
      </c>
      <c r="C19" s="19">
        <v>392.1114999999999</v>
      </c>
      <c r="D19" s="19">
        <v>8362.9184255</v>
      </c>
      <c r="E19" s="19">
        <v>8755.029925499999</v>
      </c>
      <c r="F19" s="19">
        <v>571</v>
      </c>
      <c r="G19" s="19">
        <v>223</v>
      </c>
      <c r="I19" s="19">
        <v>1269.862</v>
      </c>
      <c r="J19" s="19">
        <v>27083.501294</v>
      </c>
      <c r="K19" s="19">
        <v>28353.363294000002</v>
      </c>
      <c r="L19" s="19">
        <v>1848</v>
      </c>
      <c r="M19" s="19">
        <v>721</v>
      </c>
      <c r="N19" s="19"/>
      <c r="O19" s="19">
        <v>72.6495</v>
      </c>
      <c r="P19" s="19">
        <v>1549.4619315</v>
      </c>
      <c r="Q19" s="19">
        <v>1622.1114315</v>
      </c>
      <c r="R19" s="19">
        <v>106</v>
      </c>
      <c r="S19" s="19">
        <v>41</v>
      </c>
      <c r="T19" s="19"/>
      <c r="U19" s="19">
        <v>281.9355</v>
      </c>
      <c r="V19" s="19">
        <v>6013.0947135</v>
      </c>
      <c r="W19" s="19">
        <v>6295.030213499999</v>
      </c>
      <c r="X19" s="19">
        <v>410</v>
      </c>
      <c r="Y19" s="19">
        <v>160</v>
      </c>
      <c r="Z19" s="19"/>
      <c r="AA19" s="19">
        <v>730.6255</v>
      </c>
      <c r="AB19" s="19">
        <v>15582.714243500002</v>
      </c>
      <c r="AC19" s="19">
        <v>16313.339743500002</v>
      </c>
      <c r="AD19" s="19">
        <v>1063</v>
      </c>
      <c r="AE19" s="19">
        <v>415</v>
      </c>
      <c r="AF19" s="19"/>
      <c r="AG19" s="19">
        <v>166.9745</v>
      </c>
      <c r="AH19" s="19">
        <v>3561.2169565</v>
      </c>
      <c r="AI19" s="19">
        <v>3728.1914564999997</v>
      </c>
      <c r="AJ19" s="19">
        <v>243</v>
      </c>
      <c r="AK19" s="19">
        <v>95</v>
      </c>
      <c r="AL19" s="19"/>
      <c r="AM19" s="19">
        <v>2174.271</v>
      </c>
      <c r="AN19" s="19">
        <v>46372.654227</v>
      </c>
      <c r="AO19" s="19">
        <v>48546.925227</v>
      </c>
      <c r="AP19" s="19">
        <v>3164</v>
      </c>
      <c r="AQ19" s="19">
        <v>1235</v>
      </c>
      <c r="AR19" s="19"/>
      <c r="AS19" s="19">
        <v>67.496</v>
      </c>
      <c r="AT19" s="19">
        <v>1439.548552</v>
      </c>
      <c r="AU19" s="19">
        <v>1507.044552</v>
      </c>
      <c r="AV19" s="19">
        <v>98</v>
      </c>
      <c r="AW19" s="19">
        <v>38</v>
      </c>
      <c r="AX19" s="19"/>
      <c r="AY19" s="19">
        <v>87.65350000000001</v>
      </c>
      <c r="AZ19" s="19">
        <v>1869.4658795000003</v>
      </c>
      <c r="BA19" s="19">
        <v>1957.1193795000004</v>
      </c>
      <c r="BB19" s="19">
        <v>128</v>
      </c>
      <c r="BC19" s="19">
        <v>50</v>
      </c>
      <c r="BD19" s="19"/>
      <c r="BE19" s="19">
        <v>3.0195</v>
      </c>
      <c r="BF19" s="19">
        <v>64.39962150000001</v>
      </c>
      <c r="BG19" s="19">
        <v>67.4191215</v>
      </c>
      <c r="BH19" s="19">
        <v>4</v>
      </c>
      <c r="BI19" s="19">
        <v>2</v>
      </c>
      <c r="BJ19" s="19"/>
      <c r="BK19" s="19">
        <v>3.3164999999999996</v>
      </c>
      <c r="BL19" s="19">
        <v>70.7340105</v>
      </c>
      <c r="BM19" s="19">
        <v>74.0505105</v>
      </c>
      <c r="BN19" s="19">
        <v>5</v>
      </c>
      <c r="BO19" s="19">
        <v>2</v>
      </c>
      <c r="BP19" s="19"/>
      <c r="BQ19" s="19">
        <v>279.73</v>
      </c>
      <c r="BR19" s="19">
        <v>5966.05601</v>
      </c>
      <c r="BS19" s="19">
        <v>6245.78601</v>
      </c>
      <c r="BT19" s="19">
        <v>407</v>
      </c>
      <c r="BU19" s="19">
        <v>159</v>
      </c>
      <c r="BV19" s="19"/>
      <c r="BW19" s="19">
        <v>22.5115</v>
      </c>
      <c r="BX19" s="19">
        <v>480.12322550000005</v>
      </c>
      <c r="BY19" s="19">
        <v>502.63472550000006</v>
      </c>
      <c r="BZ19" s="19">
        <v>33</v>
      </c>
      <c r="CA19" s="19">
        <v>13</v>
      </c>
      <c r="CB19" s="19"/>
      <c r="CC19" s="19">
        <v>25.52</v>
      </c>
      <c r="CD19" s="19">
        <v>544.28824</v>
      </c>
      <c r="CE19" s="19">
        <v>569.80824</v>
      </c>
      <c r="CF19" s="19">
        <v>37</v>
      </c>
      <c r="CG19" s="19">
        <v>15</v>
      </c>
      <c r="CH19" s="19"/>
      <c r="CI19" s="19">
        <v>554.9665000000001</v>
      </c>
      <c r="CJ19" s="19">
        <v>11836.275060500002</v>
      </c>
      <c r="CK19" s="19">
        <v>12391.241560500002</v>
      </c>
      <c r="CL19" s="19">
        <v>808</v>
      </c>
      <c r="CM19" s="19">
        <v>315</v>
      </c>
      <c r="CN19" s="19"/>
      <c r="CO19" s="19">
        <v>346.324</v>
      </c>
      <c r="CP19" s="19">
        <v>7386.366788</v>
      </c>
      <c r="CQ19" s="19">
        <v>7732.690788</v>
      </c>
      <c r="CR19" s="19">
        <v>504</v>
      </c>
      <c r="CS19" s="19">
        <v>197</v>
      </c>
      <c r="CT19" s="19"/>
      <c r="CU19" s="19">
        <v>10.945</v>
      </c>
      <c r="CV19" s="19">
        <v>233.43396500000003</v>
      </c>
      <c r="CW19" s="19">
        <v>244.37896500000002</v>
      </c>
      <c r="CX19" s="19">
        <v>16</v>
      </c>
      <c r="CY19" s="19">
        <v>6</v>
      </c>
      <c r="CZ19" s="19"/>
      <c r="DA19" s="19">
        <v>47.41</v>
      </c>
      <c r="DB19" s="19">
        <v>1011.15617</v>
      </c>
      <c r="DC19" s="19">
        <v>1058.56617</v>
      </c>
      <c r="DD19" s="19">
        <v>69</v>
      </c>
      <c r="DE19" s="19">
        <v>27</v>
      </c>
      <c r="DF19" s="19"/>
      <c r="DG19" s="19">
        <v>62.771499999999996</v>
      </c>
      <c r="DH19" s="19">
        <v>1338.7848454999998</v>
      </c>
      <c r="DI19" s="19">
        <v>1401.5563455</v>
      </c>
      <c r="DJ19" s="19">
        <v>91</v>
      </c>
      <c r="DK19" s="19">
        <v>36</v>
      </c>
      <c r="DL19" s="19"/>
      <c r="DM19" s="19">
        <v>375.7325</v>
      </c>
      <c r="DN19" s="19">
        <v>8013.5886025</v>
      </c>
      <c r="DO19" s="19">
        <v>8389.3211025</v>
      </c>
      <c r="DP19" s="19">
        <v>547</v>
      </c>
      <c r="DQ19" s="19">
        <v>213</v>
      </c>
      <c r="DR19" s="19"/>
      <c r="DS19" s="19">
        <v>94.2975</v>
      </c>
      <c r="DT19" s="19">
        <v>2011.1685074999998</v>
      </c>
      <c r="DU19" s="19">
        <v>2105.4660074999997</v>
      </c>
      <c r="DV19" s="19">
        <v>137</v>
      </c>
      <c r="DW19" s="19">
        <v>54</v>
      </c>
      <c r="DX19" s="19"/>
      <c r="DY19" s="19">
        <v>250.03549999999998</v>
      </c>
      <c r="DZ19" s="19">
        <v>5332.734413499999</v>
      </c>
      <c r="EA19" s="19">
        <v>5582.769913499999</v>
      </c>
      <c r="EB19" s="19">
        <v>364</v>
      </c>
      <c r="EC19" s="19">
        <v>142</v>
      </c>
      <c r="ED19" s="19"/>
      <c r="EE19" s="19">
        <v>4.928</v>
      </c>
      <c r="EF19" s="19">
        <v>105.10393599999999</v>
      </c>
      <c r="EG19" s="19">
        <v>110.03193599999999</v>
      </c>
      <c r="EH19" s="19">
        <v>7</v>
      </c>
      <c r="EI19" s="19">
        <v>3</v>
      </c>
      <c r="EJ19" s="19"/>
      <c r="EK19" s="19">
        <v>147.9005</v>
      </c>
      <c r="EL19" s="19">
        <v>3154.4084184999997</v>
      </c>
      <c r="EM19" s="19">
        <v>3302.3089185</v>
      </c>
      <c r="EN19" s="19">
        <v>215</v>
      </c>
      <c r="EO19" s="19">
        <v>84</v>
      </c>
      <c r="EP19" s="19"/>
      <c r="EQ19" s="19">
        <v>397.1935</v>
      </c>
      <c r="ER19" s="19">
        <v>8471.3068595</v>
      </c>
      <c r="ES19" s="19">
        <v>8868.5003595</v>
      </c>
      <c r="ET19" s="19">
        <v>578</v>
      </c>
      <c r="EU19" s="19">
        <v>226</v>
      </c>
      <c r="EV19" s="19"/>
      <c r="EW19" s="19">
        <v>152.702</v>
      </c>
      <c r="EX19" s="19">
        <v>3256.814374</v>
      </c>
      <c r="EY19" s="19">
        <v>3409.516374</v>
      </c>
      <c r="EZ19" s="19">
        <v>222</v>
      </c>
      <c r="FA19" s="19">
        <v>87</v>
      </c>
      <c r="FB19" s="19"/>
      <c r="FC19" s="19">
        <v>1080.1064999999999</v>
      </c>
      <c r="FD19" s="19">
        <v>23036.4132405</v>
      </c>
      <c r="FE19" s="19">
        <v>24116.5197405</v>
      </c>
      <c r="FF19" s="19">
        <v>1572</v>
      </c>
      <c r="FG19" s="19">
        <v>613</v>
      </c>
      <c r="FH19" s="19"/>
      <c r="FI19" s="19">
        <v>365.8325</v>
      </c>
      <c r="FJ19" s="19">
        <v>7802.442302500001</v>
      </c>
      <c r="FK19" s="19">
        <v>8168.2748025</v>
      </c>
      <c r="FL19" s="19">
        <v>532</v>
      </c>
      <c r="FM19" s="19">
        <v>208</v>
      </c>
      <c r="FN19" s="19"/>
      <c r="FO19" s="19">
        <v>79.057</v>
      </c>
      <c r="FP19" s="19">
        <v>1686.120509</v>
      </c>
      <c r="FQ19" s="19">
        <v>1765.177509</v>
      </c>
      <c r="FR19" s="19">
        <v>115</v>
      </c>
      <c r="FS19" s="19">
        <v>45</v>
      </c>
      <c r="FT19" s="19"/>
      <c r="FU19" s="19">
        <v>208.483</v>
      </c>
      <c r="FV19" s="19">
        <v>4446.506471</v>
      </c>
      <c r="FW19" s="19">
        <v>4654.989471</v>
      </c>
      <c r="FX19" s="19">
        <v>303</v>
      </c>
      <c r="FY19" s="19">
        <v>118</v>
      </c>
      <c r="FZ19" s="19"/>
      <c r="GA19" s="19">
        <v>1.1384999999999998</v>
      </c>
      <c r="GB19" s="19">
        <v>24.2818245</v>
      </c>
      <c r="GC19" s="19">
        <v>25.4203245</v>
      </c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</row>
    <row r="20" spans="1:205" ht="12.75">
      <c r="A20" s="3">
        <v>41913</v>
      </c>
      <c r="C20" s="19"/>
      <c r="D20" s="19">
        <v>8355.0761955</v>
      </c>
      <c r="E20" s="19">
        <v>8355.0761955</v>
      </c>
      <c r="F20" s="19">
        <v>571</v>
      </c>
      <c r="G20" s="19">
        <v>223</v>
      </c>
      <c r="I20" s="19"/>
      <c r="J20" s="19">
        <v>27058.104054</v>
      </c>
      <c r="K20" s="19">
        <v>27058.104054</v>
      </c>
      <c r="L20" s="19">
        <v>1848</v>
      </c>
      <c r="M20" s="19">
        <v>721</v>
      </c>
      <c r="N20" s="19"/>
      <c r="O20" s="19"/>
      <c r="P20" s="19">
        <v>1548.0089415</v>
      </c>
      <c r="Q20" s="19">
        <v>1548.0089415</v>
      </c>
      <c r="R20" s="19">
        <v>106</v>
      </c>
      <c r="S20" s="19">
        <v>41</v>
      </c>
      <c r="T20" s="19"/>
      <c r="U20" s="19"/>
      <c r="V20" s="19">
        <v>6007.4560034999995</v>
      </c>
      <c r="W20" s="19">
        <v>6007.4560034999995</v>
      </c>
      <c r="X20" s="19">
        <v>410</v>
      </c>
      <c r="Y20" s="19">
        <v>160</v>
      </c>
      <c r="Z20" s="19"/>
      <c r="AA20" s="19"/>
      <c r="AB20" s="19">
        <v>15568.1017335</v>
      </c>
      <c r="AC20" s="19">
        <v>15568.1017335</v>
      </c>
      <c r="AD20" s="19">
        <v>1063</v>
      </c>
      <c r="AE20" s="19">
        <v>415</v>
      </c>
      <c r="AF20" s="19"/>
      <c r="AG20" s="19"/>
      <c r="AH20" s="19">
        <v>3557.8774665000005</v>
      </c>
      <c r="AI20" s="19">
        <v>3557.8774665000005</v>
      </c>
      <c r="AJ20" s="19">
        <v>243</v>
      </c>
      <c r="AK20" s="19">
        <v>95</v>
      </c>
      <c r="AL20" s="19"/>
      <c r="AM20" s="19"/>
      <c r="AN20" s="19">
        <v>46329.168806999995</v>
      </c>
      <c r="AO20" s="19">
        <v>46329.168806999995</v>
      </c>
      <c r="AP20" s="19">
        <v>3164</v>
      </c>
      <c r="AQ20" s="19">
        <v>1235</v>
      </c>
      <c r="AR20" s="19"/>
      <c r="AS20" s="19"/>
      <c r="AT20" s="19">
        <v>1438.1986319999999</v>
      </c>
      <c r="AU20" s="19">
        <v>1438.1986319999999</v>
      </c>
      <c r="AV20" s="19">
        <v>98</v>
      </c>
      <c r="AW20" s="19">
        <v>38</v>
      </c>
      <c r="AX20" s="19"/>
      <c r="AY20" s="19"/>
      <c r="AZ20" s="19">
        <v>1867.7128095</v>
      </c>
      <c r="BA20" s="19">
        <v>1867.7128095</v>
      </c>
      <c r="BB20" s="19">
        <v>128</v>
      </c>
      <c r="BC20" s="19">
        <v>50</v>
      </c>
      <c r="BD20" s="19"/>
      <c r="BE20" s="19"/>
      <c r="BF20" s="19">
        <v>64.33923150000001</v>
      </c>
      <c r="BG20" s="19">
        <v>64.33923150000001</v>
      </c>
      <c r="BH20" s="19">
        <v>4</v>
      </c>
      <c r="BI20" s="19">
        <v>2</v>
      </c>
      <c r="BJ20" s="19"/>
      <c r="BK20" s="19"/>
      <c r="BL20" s="19">
        <v>70.6676805</v>
      </c>
      <c r="BM20" s="19">
        <v>70.6676805</v>
      </c>
      <c r="BN20" s="19">
        <v>5</v>
      </c>
      <c r="BO20" s="19">
        <v>2</v>
      </c>
      <c r="BP20" s="19"/>
      <c r="BQ20" s="19"/>
      <c r="BR20" s="19">
        <v>5960.461410000001</v>
      </c>
      <c r="BS20" s="19">
        <v>5960.461410000001</v>
      </c>
      <c r="BT20" s="19">
        <v>407</v>
      </c>
      <c r="BU20" s="19">
        <v>159</v>
      </c>
      <c r="BV20" s="19"/>
      <c r="BW20" s="19"/>
      <c r="BX20" s="19">
        <v>479.6729955</v>
      </c>
      <c r="BY20" s="19">
        <v>479.6729955</v>
      </c>
      <c r="BZ20" s="19">
        <v>33</v>
      </c>
      <c r="CA20" s="19">
        <v>13</v>
      </c>
      <c r="CB20" s="19"/>
      <c r="CC20" s="19"/>
      <c r="CD20" s="19">
        <v>543.77784</v>
      </c>
      <c r="CE20" s="19">
        <v>543.77784</v>
      </c>
      <c r="CF20" s="19">
        <v>37</v>
      </c>
      <c r="CG20" s="19">
        <v>15</v>
      </c>
      <c r="CH20" s="19"/>
      <c r="CI20" s="19"/>
      <c r="CJ20" s="19">
        <v>11825.1757305</v>
      </c>
      <c r="CK20" s="19">
        <v>11825.1757305</v>
      </c>
      <c r="CL20" s="19">
        <v>808</v>
      </c>
      <c r="CM20" s="19">
        <v>315</v>
      </c>
      <c r="CN20" s="19"/>
      <c r="CO20" s="19"/>
      <c r="CP20" s="19">
        <v>7379.440308000001</v>
      </c>
      <c r="CQ20" s="19">
        <v>7379.440308000001</v>
      </c>
      <c r="CR20" s="19">
        <v>504</v>
      </c>
      <c r="CS20" s="19">
        <v>197</v>
      </c>
      <c r="CT20" s="19"/>
      <c r="CU20" s="19"/>
      <c r="CV20" s="19">
        <v>233.21506499999998</v>
      </c>
      <c r="CW20" s="19">
        <v>233.21506499999998</v>
      </c>
      <c r="CX20" s="19">
        <v>16</v>
      </c>
      <c r="CY20" s="19">
        <v>6</v>
      </c>
      <c r="CZ20" s="19"/>
      <c r="DA20" s="19"/>
      <c r="DB20" s="19">
        <v>1010.2079699999999</v>
      </c>
      <c r="DC20" s="19">
        <v>1010.2079699999999</v>
      </c>
      <c r="DD20" s="19">
        <v>69</v>
      </c>
      <c r="DE20" s="19">
        <v>27</v>
      </c>
      <c r="DF20" s="19"/>
      <c r="DG20" s="19"/>
      <c r="DH20" s="19">
        <v>1337.5294155</v>
      </c>
      <c r="DI20" s="19">
        <v>1337.5294155</v>
      </c>
      <c r="DJ20" s="19">
        <v>91</v>
      </c>
      <c r="DK20" s="19">
        <v>36</v>
      </c>
      <c r="DL20" s="19"/>
      <c r="DM20" s="19"/>
      <c r="DN20" s="19">
        <v>8006.073952500001</v>
      </c>
      <c r="DO20" s="19">
        <v>8006.073952500001</v>
      </c>
      <c r="DP20" s="19">
        <v>547</v>
      </c>
      <c r="DQ20" s="19">
        <v>213</v>
      </c>
      <c r="DR20" s="19"/>
      <c r="DS20" s="19"/>
      <c r="DT20" s="19">
        <v>2009.2825574999997</v>
      </c>
      <c r="DU20" s="19">
        <v>2009.2825574999997</v>
      </c>
      <c r="DV20" s="19">
        <v>137</v>
      </c>
      <c r="DW20" s="19">
        <v>54</v>
      </c>
      <c r="DX20" s="19"/>
      <c r="DY20" s="19"/>
      <c r="DZ20" s="19">
        <v>5327.7337035</v>
      </c>
      <c r="EA20" s="19">
        <v>5327.7337035</v>
      </c>
      <c r="EB20" s="19">
        <v>364</v>
      </c>
      <c r="EC20" s="19">
        <v>142</v>
      </c>
      <c r="ED20" s="19"/>
      <c r="EE20" s="19"/>
      <c r="EF20" s="19">
        <v>105.005376</v>
      </c>
      <c r="EG20" s="19">
        <v>105.005376</v>
      </c>
      <c r="EH20" s="19">
        <v>7</v>
      </c>
      <c r="EI20" s="19">
        <v>3</v>
      </c>
      <c r="EJ20" s="19"/>
      <c r="EK20" s="19"/>
      <c r="EL20" s="19">
        <v>3151.4504085</v>
      </c>
      <c r="EM20" s="19">
        <v>3151.4504085</v>
      </c>
      <c r="EN20" s="19">
        <v>215</v>
      </c>
      <c r="EO20" s="19">
        <v>84</v>
      </c>
      <c r="EP20" s="19"/>
      <c r="EQ20" s="19"/>
      <c r="ER20" s="19">
        <v>8463.3629895</v>
      </c>
      <c r="ES20" s="19">
        <v>8463.3629895</v>
      </c>
      <c r="ET20" s="19">
        <v>578</v>
      </c>
      <c r="EU20" s="19">
        <v>226</v>
      </c>
      <c r="EV20" s="19"/>
      <c r="EW20" s="19"/>
      <c r="EX20" s="19">
        <v>3253.760334</v>
      </c>
      <c r="EY20" s="19">
        <v>3253.760334</v>
      </c>
      <c r="EZ20" s="19">
        <v>222</v>
      </c>
      <c r="FA20" s="19">
        <v>87</v>
      </c>
      <c r="FB20" s="19"/>
      <c r="FC20" s="19"/>
      <c r="FD20" s="19">
        <v>23014.8111105</v>
      </c>
      <c r="FE20" s="19">
        <v>23014.8111105</v>
      </c>
      <c r="FF20" s="19">
        <v>1572</v>
      </c>
      <c r="FG20" s="19">
        <v>613</v>
      </c>
      <c r="FH20" s="19"/>
      <c r="FI20" s="19"/>
      <c r="FJ20" s="19">
        <v>7795.1256525</v>
      </c>
      <c r="FK20" s="19">
        <v>7795.1256525</v>
      </c>
      <c r="FL20" s="19">
        <v>532</v>
      </c>
      <c r="FM20" s="19">
        <v>208</v>
      </c>
      <c r="FN20" s="19"/>
      <c r="FO20" s="19"/>
      <c r="FP20" s="19">
        <v>1684.539369</v>
      </c>
      <c r="FQ20" s="19">
        <v>1684.539369</v>
      </c>
      <c r="FR20" s="19">
        <v>115</v>
      </c>
      <c r="FS20" s="19">
        <v>45</v>
      </c>
      <c r="FT20" s="19"/>
      <c r="FU20" s="19"/>
      <c r="FV20" s="19">
        <v>4442.336811</v>
      </c>
      <c r="FW20" s="19">
        <v>4442.336811</v>
      </c>
      <c r="FX20" s="19">
        <v>303</v>
      </c>
      <c r="FY20" s="19">
        <v>118</v>
      </c>
      <c r="FZ20" s="19"/>
      <c r="GA20" s="19"/>
      <c r="GB20" s="19">
        <v>24.259054499999998</v>
      </c>
      <c r="GC20" s="19">
        <v>24.259054499999998</v>
      </c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</row>
    <row r="21" spans="1:205" ht="12.75">
      <c r="A21" s="3">
        <v>42095</v>
      </c>
      <c r="C21" s="19">
        <v>36787.187999999995</v>
      </c>
      <c r="D21" s="19">
        <v>8355.0761955</v>
      </c>
      <c r="E21" s="19">
        <v>45142.26419549999</v>
      </c>
      <c r="F21" s="19">
        <v>571</v>
      </c>
      <c r="G21" s="19">
        <v>223</v>
      </c>
      <c r="I21" s="19">
        <v>119136.144</v>
      </c>
      <c r="J21" s="19">
        <v>27058.104054</v>
      </c>
      <c r="K21" s="19">
        <v>146194.248054</v>
      </c>
      <c r="L21" s="19">
        <v>1848</v>
      </c>
      <c r="M21" s="19">
        <v>721</v>
      </c>
      <c r="N21" s="19"/>
      <c r="O21" s="19">
        <v>6815.844</v>
      </c>
      <c r="P21" s="19">
        <v>1548.0089415</v>
      </c>
      <c r="Q21" s="19">
        <v>8363.8529415</v>
      </c>
      <c r="R21" s="19">
        <v>106</v>
      </c>
      <c r="S21" s="19">
        <v>41</v>
      </c>
      <c r="T21" s="19"/>
      <c r="U21" s="19">
        <v>26450.676</v>
      </c>
      <c r="V21" s="19">
        <v>6007.4560034999995</v>
      </c>
      <c r="W21" s="19">
        <v>32458.1320035</v>
      </c>
      <c r="X21" s="19">
        <v>410</v>
      </c>
      <c r="Y21" s="19">
        <v>160</v>
      </c>
      <c r="Z21" s="19"/>
      <c r="AA21" s="19">
        <v>68545.956</v>
      </c>
      <c r="AB21" s="19">
        <v>15568.1017335</v>
      </c>
      <c r="AC21" s="19">
        <v>84114.0577335</v>
      </c>
      <c r="AD21" s="19">
        <v>1063</v>
      </c>
      <c r="AE21" s="19">
        <v>415</v>
      </c>
      <c r="AF21" s="19"/>
      <c r="AG21" s="19">
        <v>15665.244</v>
      </c>
      <c r="AH21" s="19">
        <v>3557.8774665000005</v>
      </c>
      <c r="AI21" s="19">
        <v>19223.1214665</v>
      </c>
      <c r="AJ21" s="19">
        <v>243</v>
      </c>
      <c r="AK21" s="19">
        <v>95</v>
      </c>
      <c r="AL21" s="19"/>
      <c r="AM21" s="19">
        <v>203986.152</v>
      </c>
      <c r="AN21" s="19">
        <v>46329.168806999995</v>
      </c>
      <c r="AO21" s="19">
        <v>250315.32080699998</v>
      </c>
      <c r="AP21" s="19">
        <v>3164</v>
      </c>
      <c r="AQ21" s="19">
        <v>1235</v>
      </c>
      <c r="AR21" s="19"/>
      <c r="AS21" s="19">
        <v>6332.352</v>
      </c>
      <c r="AT21" s="19">
        <v>1438.1986319999999</v>
      </c>
      <c r="AU21" s="19">
        <v>7770.5506319999995</v>
      </c>
      <c r="AV21" s="19">
        <v>98</v>
      </c>
      <c r="AW21" s="19">
        <v>38</v>
      </c>
      <c r="AX21" s="19"/>
      <c r="AY21" s="19">
        <v>8223.492</v>
      </c>
      <c r="AZ21" s="19">
        <v>1867.7128095</v>
      </c>
      <c r="BA21" s="19">
        <v>10091.204809500001</v>
      </c>
      <c r="BB21" s="19">
        <v>128</v>
      </c>
      <c r="BC21" s="19">
        <v>50</v>
      </c>
      <c r="BD21" s="19"/>
      <c r="BE21" s="19">
        <v>283.284</v>
      </c>
      <c r="BF21" s="19">
        <v>64.33923150000001</v>
      </c>
      <c r="BG21" s="19">
        <v>347.6232315</v>
      </c>
      <c r="BH21" s="19">
        <v>4</v>
      </c>
      <c r="BI21" s="19">
        <v>2</v>
      </c>
      <c r="BJ21" s="19"/>
      <c r="BK21" s="19">
        <v>311.14799999999997</v>
      </c>
      <c r="BL21" s="19">
        <v>70.6676805</v>
      </c>
      <c r="BM21" s="19">
        <v>381.8156805</v>
      </c>
      <c r="BN21" s="19">
        <v>5</v>
      </c>
      <c r="BO21" s="19">
        <v>2</v>
      </c>
      <c r="BP21" s="19"/>
      <c r="BQ21" s="19">
        <v>26243.760000000006</v>
      </c>
      <c r="BR21" s="19">
        <v>5960.461410000001</v>
      </c>
      <c r="BS21" s="19">
        <v>32204.221410000006</v>
      </c>
      <c r="BT21" s="19">
        <v>407</v>
      </c>
      <c r="BU21" s="19">
        <v>159</v>
      </c>
      <c r="BV21" s="19"/>
      <c r="BW21" s="19">
        <v>2111.9880000000003</v>
      </c>
      <c r="BX21" s="19">
        <v>479.6729955</v>
      </c>
      <c r="BY21" s="19">
        <v>2591.6609955000004</v>
      </c>
      <c r="BZ21" s="19">
        <v>33</v>
      </c>
      <c r="CA21" s="19">
        <v>13</v>
      </c>
      <c r="CB21" s="19"/>
      <c r="CC21" s="19">
        <v>2394.24</v>
      </c>
      <c r="CD21" s="19">
        <v>543.77784</v>
      </c>
      <c r="CE21" s="19">
        <v>2938.0178399999995</v>
      </c>
      <c r="CF21" s="19">
        <v>37</v>
      </c>
      <c r="CG21" s="19">
        <v>15</v>
      </c>
      <c r="CH21" s="19"/>
      <c r="CI21" s="19">
        <v>52065.948000000004</v>
      </c>
      <c r="CJ21" s="19">
        <v>11825.1757305</v>
      </c>
      <c r="CK21" s="19">
        <v>63891.1237305</v>
      </c>
      <c r="CL21" s="19">
        <v>808</v>
      </c>
      <c r="CM21" s="19">
        <v>315</v>
      </c>
      <c r="CN21" s="19"/>
      <c r="CO21" s="19">
        <v>32491.488</v>
      </c>
      <c r="CP21" s="19">
        <v>7379.440308000001</v>
      </c>
      <c r="CQ21" s="19">
        <v>39870.928308</v>
      </c>
      <c r="CR21" s="19">
        <v>504</v>
      </c>
      <c r="CS21" s="19">
        <v>197</v>
      </c>
      <c r="CT21" s="19"/>
      <c r="CU21" s="19">
        <v>1026.84</v>
      </c>
      <c r="CV21" s="19">
        <v>233.21506499999998</v>
      </c>
      <c r="CW21" s="19">
        <v>1260.055065</v>
      </c>
      <c r="CX21" s="19">
        <v>16</v>
      </c>
      <c r="CY21" s="19">
        <v>6</v>
      </c>
      <c r="CZ21" s="19"/>
      <c r="DA21" s="19">
        <v>4447.92</v>
      </c>
      <c r="DB21" s="19">
        <v>1010.2079699999999</v>
      </c>
      <c r="DC21" s="19">
        <v>5458.12797</v>
      </c>
      <c r="DD21" s="19">
        <v>69</v>
      </c>
      <c r="DE21" s="19">
        <v>27</v>
      </c>
      <c r="DF21" s="19"/>
      <c r="DG21" s="19">
        <v>5889.107999999999</v>
      </c>
      <c r="DH21" s="19">
        <v>1337.5294155</v>
      </c>
      <c r="DI21" s="19">
        <v>7226.637415499999</v>
      </c>
      <c r="DJ21" s="19">
        <v>91</v>
      </c>
      <c r="DK21" s="19">
        <v>36</v>
      </c>
      <c r="DL21" s="19"/>
      <c r="DM21" s="19">
        <v>35250.54</v>
      </c>
      <c r="DN21" s="19">
        <v>8006.073952500001</v>
      </c>
      <c r="DO21" s="19">
        <v>43256.6139525</v>
      </c>
      <c r="DP21" s="19">
        <v>547</v>
      </c>
      <c r="DQ21" s="19">
        <v>213</v>
      </c>
      <c r="DR21" s="19"/>
      <c r="DS21" s="19">
        <v>8846.82</v>
      </c>
      <c r="DT21" s="19">
        <v>2009.2825574999997</v>
      </c>
      <c r="DU21" s="19">
        <v>10856.102557499999</v>
      </c>
      <c r="DV21" s="19">
        <v>137</v>
      </c>
      <c r="DW21" s="19">
        <v>54</v>
      </c>
      <c r="DX21" s="19"/>
      <c r="DY21" s="19">
        <v>23457.876</v>
      </c>
      <c r="DZ21" s="19">
        <v>5327.7337035</v>
      </c>
      <c r="EA21" s="19">
        <v>28785.6097035</v>
      </c>
      <c r="EB21" s="19">
        <v>364</v>
      </c>
      <c r="EC21" s="19">
        <v>142</v>
      </c>
      <c r="ED21" s="19"/>
      <c r="EE21" s="19">
        <v>462.336</v>
      </c>
      <c r="EF21" s="19">
        <v>105.005376</v>
      </c>
      <c r="EG21" s="19">
        <v>567.341376</v>
      </c>
      <c r="EH21" s="19">
        <v>7</v>
      </c>
      <c r="EI21" s="19">
        <v>3</v>
      </c>
      <c r="EJ21" s="19"/>
      <c r="EK21" s="19">
        <v>13875.756</v>
      </c>
      <c r="EL21" s="19">
        <v>3151.4504085</v>
      </c>
      <c r="EM21" s="19">
        <v>17027.2064085</v>
      </c>
      <c r="EN21" s="19">
        <v>215</v>
      </c>
      <c r="EO21" s="19">
        <v>84</v>
      </c>
      <c r="EP21" s="19"/>
      <c r="EQ21" s="19">
        <v>37263.971999999994</v>
      </c>
      <c r="ER21" s="19">
        <v>8463.3629895</v>
      </c>
      <c r="ES21" s="19">
        <v>45727.33498949999</v>
      </c>
      <c r="ET21" s="19">
        <v>578</v>
      </c>
      <c r="EU21" s="19">
        <v>226</v>
      </c>
      <c r="EV21" s="19"/>
      <c r="EW21" s="19">
        <v>14326.223999999998</v>
      </c>
      <c r="EX21" s="19">
        <v>3253.760334</v>
      </c>
      <c r="EY21" s="19">
        <v>17579.984333999997</v>
      </c>
      <c r="EZ21" s="19">
        <v>222</v>
      </c>
      <c r="FA21" s="19">
        <v>87</v>
      </c>
      <c r="FB21" s="19"/>
      <c r="FC21" s="19">
        <v>101333.62800000001</v>
      </c>
      <c r="FD21" s="19">
        <v>23014.8111105</v>
      </c>
      <c r="FE21" s="19">
        <v>124348.43911050001</v>
      </c>
      <c r="FF21" s="19">
        <v>1572</v>
      </c>
      <c r="FG21" s="19">
        <v>613</v>
      </c>
      <c r="FH21" s="19"/>
      <c r="FI21" s="19">
        <v>34321.74</v>
      </c>
      <c r="FJ21" s="19">
        <v>7795.1256525</v>
      </c>
      <c r="FK21" s="19">
        <v>42116.8656525</v>
      </c>
      <c r="FL21" s="19">
        <v>532</v>
      </c>
      <c r="FM21" s="19">
        <v>208</v>
      </c>
      <c r="FN21" s="19"/>
      <c r="FO21" s="19">
        <v>7416.984</v>
      </c>
      <c r="FP21" s="19">
        <v>1684.539369</v>
      </c>
      <c r="FQ21" s="19">
        <v>9101.523369</v>
      </c>
      <c r="FR21" s="19">
        <v>115</v>
      </c>
      <c r="FS21" s="19">
        <v>45</v>
      </c>
      <c r="FT21" s="19"/>
      <c r="FU21" s="19">
        <v>19559.496</v>
      </c>
      <c r="FV21" s="19">
        <v>4442.336811</v>
      </c>
      <c r="FW21" s="19">
        <v>24001.832811</v>
      </c>
      <c r="FX21" s="19">
        <v>303</v>
      </c>
      <c r="FY21" s="19">
        <v>118</v>
      </c>
      <c r="FZ21" s="19"/>
      <c r="GA21" s="19">
        <v>106.81199999999998</v>
      </c>
      <c r="GB21" s="19">
        <v>24.259054499999998</v>
      </c>
      <c r="GC21" s="19">
        <v>131.07105449999997</v>
      </c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</row>
    <row r="22" spans="1:205" ht="12.75">
      <c r="A22" s="3">
        <v>42278</v>
      </c>
      <c r="C22" s="19"/>
      <c r="D22" s="19">
        <v>7435.3964955</v>
      </c>
      <c r="E22" s="19">
        <v>7435.3964955</v>
      </c>
      <c r="F22" s="19">
        <v>571</v>
      </c>
      <c r="G22" s="19">
        <v>223</v>
      </c>
      <c r="I22" s="19"/>
      <c r="J22" s="19">
        <v>24079.700454</v>
      </c>
      <c r="K22" s="19">
        <v>24079.700454</v>
      </c>
      <c r="L22" s="19">
        <v>1848</v>
      </c>
      <c r="M22" s="19">
        <v>721</v>
      </c>
      <c r="N22" s="19"/>
      <c r="O22" s="19"/>
      <c r="P22" s="19">
        <v>1377.6128415000003</v>
      </c>
      <c r="Q22" s="19">
        <v>1377.6128415000003</v>
      </c>
      <c r="R22" s="19">
        <v>106</v>
      </c>
      <c r="S22" s="19">
        <v>41</v>
      </c>
      <c r="T22" s="19"/>
      <c r="U22" s="19"/>
      <c r="V22" s="19">
        <v>5346.1891035</v>
      </c>
      <c r="W22" s="19">
        <v>5346.1891035</v>
      </c>
      <c r="X22" s="19">
        <v>410</v>
      </c>
      <c r="Y22" s="19">
        <v>160</v>
      </c>
      <c r="Z22" s="19"/>
      <c r="AA22" s="19"/>
      <c r="AB22" s="19">
        <v>13854.452833500001</v>
      </c>
      <c r="AC22" s="19">
        <v>13854.452833500001</v>
      </c>
      <c r="AD22" s="19">
        <v>1063</v>
      </c>
      <c r="AE22" s="19">
        <v>415</v>
      </c>
      <c r="AF22" s="19"/>
      <c r="AG22" s="19"/>
      <c r="AH22" s="19">
        <v>3166.2463665</v>
      </c>
      <c r="AI22" s="19">
        <v>3166.2463665</v>
      </c>
      <c r="AJ22" s="19">
        <v>243</v>
      </c>
      <c r="AK22" s="19">
        <v>95</v>
      </c>
      <c r="AL22" s="19"/>
      <c r="AM22" s="19"/>
      <c r="AN22" s="19">
        <v>41229.515006999995</v>
      </c>
      <c r="AO22" s="19">
        <v>41229.515006999995</v>
      </c>
      <c r="AP22" s="19">
        <v>3164</v>
      </c>
      <c r="AQ22" s="19">
        <v>1235</v>
      </c>
      <c r="AR22" s="19"/>
      <c r="AS22" s="19"/>
      <c r="AT22" s="19">
        <v>1279.889832</v>
      </c>
      <c r="AU22" s="19">
        <v>1279.889832</v>
      </c>
      <c r="AV22" s="19">
        <v>98</v>
      </c>
      <c r="AW22" s="19">
        <v>38</v>
      </c>
      <c r="AX22" s="19"/>
      <c r="AY22" s="19"/>
      <c r="AZ22" s="19">
        <v>1662.1255095000001</v>
      </c>
      <c r="BA22" s="19">
        <v>1662.1255095000001</v>
      </c>
      <c r="BB22" s="19">
        <v>128</v>
      </c>
      <c r="BC22" s="19">
        <v>50</v>
      </c>
      <c r="BD22" s="19"/>
      <c r="BE22" s="19"/>
      <c r="BF22" s="19">
        <v>57.25713150000001</v>
      </c>
      <c r="BG22" s="19">
        <v>57.25713150000001</v>
      </c>
      <c r="BH22" s="19">
        <v>4</v>
      </c>
      <c r="BI22" s="19">
        <v>2</v>
      </c>
      <c r="BJ22" s="19"/>
      <c r="BK22" s="19"/>
      <c r="BL22" s="19">
        <v>62.888980499999995</v>
      </c>
      <c r="BM22" s="19">
        <v>62.888980499999995</v>
      </c>
      <c r="BN22" s="19">
        <v>5</v>
      </c>
      <c r="BO22" s="19">
        <v>2</v>
      </c>
      <c r="BP22" s="19"/>
      <c r="BQ22" s="19"/>
      <c r="BR22" s="19">
        <v>5304.367410000001</v>
      </c>
      <c r="BS22" s="19">
        <v>5304.367410000001</v>
      </c>
      <c r="BT22" s="19">
        <v>407</v>
      </c>
      <c r="BU22" s="19">
        <v>159</v>
      </c>
      <c r="BV22" s="19"/>
      <c r="BW22" s="19"/>
      <c r="BX22" s="19">
        <v>426.87329550000004</v>
      </c>
      <c r="BY22" s="19">
        <v>426.87329550000004</v>
      </c>
      <c r="BZ22" s="19">
        <v>33</v>
      </c>
      <c r="CA22" s="19">
        <v>13</v>
      </c>
      <c r="CB22" s="19"/>
      <c r="CC22" s="19"/>
      <c r="CD22" s="19">
        <v>483.9218399999999</v>
      </c>
      <c r="CE22" s="19">
        <v>483.9218399999999</v>
      </c>
      <c r="CF22" s="19">
        <v>37</v>
      </c>
      <c r="CG22" s="19">
        <v>15</v>
      </c>
      <c r="CH22" s="19"/>
      <c r="CI22" s="19"/>
      <c r="CJ22" s="19">
        <v>10523.527030500001</v>
      </c>
      <c r="CK22" s="19">
        <v>10523.527030500001</v>
      </c>
      <c r="CL22" s="19">
        <v>808</v>
      </c>
      <c r="CM22" s="19">
        <v>315</v>
      </c>
      <c r="CN22" s="19"/>
      <c r="CO22" s="19"/>
      <c r="CP22" s="19">
        <v>6567.1531079999995</v>
      </c>
      <c r="CQ22" s="19">
        <v>6567.1531079999995</v>
      </c>
      <c r="CR22" s="19">
        <v>504</v>
      </c>
      <c r="CS22" s="19">
        <v>197</v>
      </c>
      <c r="CT22" s="19"/>
      <c r="CU22" s="19"/>
      <c r="CV22" s="19">
        <v>207.54406500000002</v>
      </c>
      <c r="CW22" s="19">
        <v>207.54406500000002</v>
      </c>
      <c r="CX22" s="19">
        <v>16</v>
      </c>
      <c r="CY22" s="19">
        <v>6</v>
      </c>
      <c r="CZ22" s="19"/>
      <c r="DA22" s="19"/>
      <c r="DB22" s="19">
        <v>899.0099700000001</v>
      </c>
      <c r="DC22" s="19">
        <v>899.0099700000001</v>
      </c>
      <c r="DD22" s="19">
        <v>69</v>
      </c>
      <c r="DE22" s="19">
        <v>27</v>
      </c>
      <c r="DF22" s="19"/>
      <c r="DG22" s="19"/>
      <c r="DH22" s="19">
        <v>1190.3017155</v>
      </c>
      <c r="DI22" s="19">
        <v>1190.3017155</v>
      </c>
      <c r="DJ22" s="19">
        <v>91</v>
      </c>
      <c r="DK22" s="19">
        <v>36</v>
      </c>
      <c r="DL22" s="19"/>
      <c r="DM22" s="19"/>
      <c r="DN22" s="19">
        <v>7124.810452500001</v>
      </c>
      <c r="DO22" s="19">
        <v>7124.810452500001</v>
      </c>
      <c r="DP22" s="19">
        <v>547</v>
      </c>
      <c r="DQ22" s="19">
        <v>213</v>
      </c>
      <c r="DR22" s="19"/>
      <c r="DS22" s="19"/>
      <c r="DT22" s="19">
        <v>1788.1120575</v>
      </c>
      <c r="DU22" s="19">
        <v>1788.1120575</v>
      </c>
      <c r="DV22" s="19">
        <v>137</v>
      </c>
      <c r="DW22" s="19">
        <v>54</v>
      </c>
      <c r="DX22" s="19"/>
      <c r="DY22" s="19"/>
      <c r="DZ22" s="19">
        <v>4741.2868035</v>
      </c>
      <c r="EA22" s="19">
        <v>4741.2868035</v>
      </c>
      <c r="EB22" s="19">
        <v>364</v>
      </c>
      <c r="EC22" s="19">
        <v>142</v>
      </c>
      <c r="ED22" s="19"/>
      <c r="EE22" s="19"/>
      <c r="EF22" s="19">
        <v>93.44697599999999</v>
      </c>
      <c r="EG22" s="19">
        <v>93.44697599999999</v>
      </c>
      <c r="EH22" s="19">
        <v>7</v>
      </c>
      <c r="EI22" s="19">
        <v>3</v>
      </c>
      <c r="EJ22" s="19"/>
      <c r="EK22" s="19"/>
      <c r="EL22" s="19">
        <v>2804.5565085</v>
      </c>
      <c r="EM22" s="19">
        <v>2804.5565085</v>
      </c>
      <c r="EN22" s="19">
        <v>215</v>
      </c>
      <c r="EO22" s="19">
        <v>84</v>
      </c>
      <c r="EP22" s="19"/>
      <c r="EQ22" s="19"/>
      <c r="ER22" s="19">
        <v>7531.7636895000005</v>
      </c>
      <c r="ES22" s="19">
        <v>7531.7636895000005</v>
      </c>
      <c r="ET22" s="19">
        <v>578</v>
      </c>
      <c r="EU22" s="19">
        <v>226</v>
      </c>
      <c r="EV22" s="19"/>
      <c r="EW22" s="19"/>
      <c r="EX22" s="19">
        <v>2895.604734</v>
      </c>
      <c r="EY22" s="19">
        <v>2895.604734</v>
      </c>
      <c r="EZ22" s="19">
        <v>222</v>
      </c>
      <c r="FA22" s="19">
        <v>87</v>
      </c>
      <c r="FB22" s="19"/>
      <c r="FC22" s="19"/>
      <c r="FD22" s="19">
        <v>20481.4704105</v>
      </c>
      <c r="FE22" s="19">
        <v>20481.4704105</v>
      </c>
      <c r="FF22" s="19">
        <v>1572</v>
      </c>
      <c r="FG22" s="19">
        <v>613</v>
      </c>
      <c r="FH22" s="19"/>
      <c r="FI22" s="19"/>
      <c r="FJ22" s="19">
        <v>6937.0821525</v>
      </c>
      <c r="FK22" s="19">
        <v>6937.0821525</v>
      </c>
      <c r="FL22" s="19">
        <v>532</v>
      </c>
      <c r="FM22" s="19">
        <v>208</v>
      </c>
      <c r="FN22" s="19"/>
      <c r="FO22" s="19"/>
      <c r="FP22" s="19">
        <v>1499.114769</v>
      </c>
      <c r="FQ22" s="19">
        <v>1499.114769</v>
      </c>
      <c r="FR22" s="19">
        <v>115</v>
      </c>
      <c r="FS22" s="19">
        <v>45</v>
      </c>
      <c r="FT22" s="19"/>
      <c r="FU22" s="19"/>
      <c r="FV22" s="19">
        <v>3953.349411</v>
      </c>
      <c r="FW22" s="19">
        <v>3953.349411</v>
      </c>
      <c r="FX22" s="19">
        <v>303</v>
      </c>
      <c r="FY22" s="19">
        <v>118</v>
      </c>
      <c r="FZ22" s="19"/>
      <c r="GA22" s="19"/>
      <c r="GB22" s="19">
        <v>21.5887545</v>
      </c>
      <c r="GC22" s="19">
        <v>21.5887545</v>
      </c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</row>
    <row r="23" spans="1:205" ht="12.75">
      <c r="A23" s="3">
        <v>42461</v>
      </c>
      <c r="C23" s="19">
        <v>38640.806</v>
      </c>
      <c r="D23" s="19">
        <v>7435.3964955</v>
      </c>
      <c r="E23" s="19">
        <v>46076.202495499994</v>
      </c>
      <c r="F23" s="19">
        <v>571</v>
      </c>
      <c r="G23" s="19">
        <v>223</v>
      </c>
      <c r="I23" s="19">
        <v>125139.12800000001</v>
      </c>
      <c r="J23" s="19">
        <v>24079.700454</v>
      </c>
      <c r="K23" s="19">
        <v>149218.828454</v>
      </c>
      <c r="L23" s="19">
        <v>1848</v>
      </c>
      <c r="M23" s="19">
        <v>721</v>
      </c>
      <c r="N23" s="19"/>
      <c r="O23" s="19">
        <v>7159.278</v>
      </c>
      <c r="P23" s="19">
        <v>1377.6128415000003</v>
      </c>
      <c r="Q23" s="19">
        <v>8536.8908415</v>
      </c>
      <c r="R23" s="19">
        <v>106</v>
      </c>
      <c r="S23" s="19">
        <v>41</v>
      </c>
      <c r="T23" s="19"/>
      <c r="U23" s="19">
        <v>27783.462000000003</v>
      </c>
      <c r="V23" s="19">
        <v>5346.1891035</v>
      </c>
      <c r="W23" s="19">
        <v>33129.6511035</v>
      </c>
      <c r="X23" s="19">
        <v>410</v>
      </c>
      <c r="Y23" s="19">
        <v>160</v>
      </c>
      <c r="Z23" s="19"/>
      <c r="AA23" s="19">
        <v>71999.822</v>
      </c>
      <c r="AB23" s="19">
        <v>13854.452833500001</v>
      </c>
      <c r="AC23" s="19">
        <v>85854.2748335</v>
      </c>
      <c r="AD23" s="19">
        <v>1063</v>
      </c>
      <c r="AE23" s="19">
        <v>415</v>
      </c>
      <c r="AF23" s="19"/>
      <c r="AG23" s="19">
        <v>16454.578</v>
      </c>
      <c r="AH23" s="19">
        <v>3166.2463665</v>
      </c>
      <c r="AI23" s="19">
        <v>19620.8243665</v>
      </c>
      <c r="AJ23" s="19">
        <v>243</v>
      </c>
      <c r="AK23" s="19">
        <v>95</v>
      </c>
      <c r="AL23" s="19"/>
      <c r="AM23" s="19">
        <v>214264.52399999998</v>
      </c>
      <c r="AN23" s="19">
        <v>41229.515006999995</v>
      </c>
      <c r="AO23" s="19">
        <v>255494.03900699998</v>
      </c>
      <c r="AP23" s="19">
        <v>3164</v>
      </c>
      <c r="AQ23" s="19">
        <v>1235</v>
      </c>
      <c r="AR23" s="19"/>
      <c r="AS23" s="19">
        <v>6651.424</v>
      </c>
      <c r="AT23" s="19">
        <v>1279.889832</v>
      </c>
      <c r="AU23" s="19">
        <v>7931.313832</v>
      </c>
      <c r="AV23" s="19">
        <v>98</v>
      </c>
      <c r="AW23" s="19">
        <v>38</v>
      </c>
      <c r="AX23" s="19"/>
      <c r="AY23" s="19">
        <v>8637.854</v>
      </c>
      <c r="AZ23" s="19">
        <v>1662.1255095000001</v>
      </c>
      <c r="BA23" s="19">
        <v>10299.979509499999</v>
      </c>
      <c r="BB23" s="19">
        <v>128</v>
      </c>
      <c r="BC23" s="19">
        <v>50</v>
      </c>
      <c r="BD23" s="19"/>
      <c r="BE23" s="19">
        <v>297.558</v>
      </c>
      <c r="BF23" s="19">
        <v>57.25713150000001</v>
      </c>
      <c r="BG23" s="19">
        <v>354.8151315</v>
      </c>
      <c r="BH23" s="19">
        <v>4</v>
      </c>
      <c r="BI23" s="19">
        <v>2</v>
      </c>
      <c r="BJ23" s="19"/>
      <c r="BK23" s="19">
        <v>326.82599999999996</v>
      </c>
      <c r="BL23" s="19">
        <v>62.888980499999995</v>
      </c>
      <c r="BM23" s="19">
        <v>389.71498049999997</v>
      </c>
      <c r="BN23" s="19">
        <v>5</v>
      </c>
      <c r="BO23" s="19">
        <v>2</v>
      </c>
      <c r="BP23" s="19"/>
      <c r="BQ23" s="19">
        <v>27566.120000000006</v>
      </c>
      <c r="BR23" s="19">
        <v>5304.367410000001</v>
      </c>
      <c r="BS23" s="19">
        <v>32870.48741000001</v>
      </c>
      <c r="BT23" s="19">
        <v>407</v>
      </c>
      <c r="BU23" s="19">
        <v>159</v>
      </c>
      <c r="BV23" s="19"/>
      <c r="BW23" s="19">
        <v>2218.406</v>
      </c>
      <c r="BX23" s="19">
        <v>426.87329550000004</v>
      </c>
      <c r="BY23" s="19">
        <v>2645.2792955</v>
      </c>
      <c r="BZ23" s="19">
        <v>33</v>
      </c>
      <c r="CA23" s="19">
        <v>13</v>
      </c>
      <c r="CB23" s="19"/>
      <c r="CC23" s="19">
        <v>2514.8799999999997</v>
      </c>
      <c r="CD23" s="19">
        <v>483.9218399999999</v>
      </c>
      <c r="CE23" s="19">
        <v>2998.8018399999996</v>
      </c>
      <c r="CF23" s="19">
        <v>37</v>
      </c>
      <c r="CG23" s="19">
        <v>15</v>
      </c>
      <c r="CH23" s="19"/>
      <c r="CI23" s="19">
        <v>54689.42600000001</v>
      </c>
      <c r="CJ23" s="19">
        <v>10523.527030500001</v>
      </c>
      <c r="CK23" s="19">
        <v>65212.95303050001</v>
      </c>
      <c r="CL23" s="19">
        <v>808</v>
      </c>
      <c r="CM23" s="19">
        <v>315</v>
      </c>
      <c r="CN23" s="19"/>
      <c r="CO23" s="19">
        <v>34128.656</v>
      </c>
      <c r="CP23" s="19">
        <v>6567.1531079999995</v>
      </c>
      <c r="CQ23" s="19">
        <v>40695.809108</v>
      </c>
      <c r="CR23" s="19">
        <v>504</v>
      </c>
      <c r="CS23" s="19">
        <v>197</v>
      </c>
      <c r="CT23" s="19"/>
      <c r="CU23" s="19">
        <v>1078.58</v>
      </c>
      <c r="CV23" s="19">
        <v>207.54406500000002</v>
      </c>
      <c r="CW23" s="19">
        <v>1286.124065</v>
      </c>
      <c r="CX23" s="19">
        <v>16</v>
      </c>
      <c r="CY23" s="19">
        <v>6</v>
      </c>
      <c r="CZ23" s="19"/>
      <c r="DA23" s="19">
        <v>4672.04</v>
      </c>
      <c r="DB23" s="19">
        <v>899.0099700000001</v>
      </c>
      <c r="DC23" s="19">
        <v>5571.04997</v>
      </c>
      <c r="DD23" s="19">
        <v>69</v>
      </c>
      <c r="DE23" s="19">
        <v>27</v>
      </c>
      <c r="DF23" s="19"/>
      <c r="DG23" s="19">
        <v>6185.846</v>
      </c>
      <c r="DH23" s="19">
        <v>1190.3017155</v>
      </c>
      <c r="DI23" s="19">
        <v>7376.147715499999</v>
      </c>
      <c r="DJ23" s="19">
        <v>91</v>
      </c>
      <c r="DK23" s="19">
        <v>36</v>
      </c>
      <c r="DL23" s="19"/>
      <c r="DM23" s="19">
        <v>37026.73</v>
      </c>
      <c r="DN23" s="19">
        <v>7124.810452500001</v>
      </c>
      <c r="DO23" s="19">
        <v>44151.540452500005</v>
      </c>
      <c r="DP23" s="19">
        <v>547</v>
      </c>
      <c r="DQ23" s="19">
        <v>213</v>
      </c>
      <c r="DR23" s="19"/>
      <c r="DS23" s="19">
        <v>9292.59</v>
      </c>
      <c r="DT23" s="19">
        <v>1788.1120575</v>
      </c>
      <c r="DU23" s="19">
        <v>11080.7020575</v>
      </c>
      <c r="DV23" s="19">
        <v>137</v>
      </c>
      <c r="DW23" s="19">
        <v>54</v>
      </c>
      <c r="DX23" s="19"/>
      <c r="DY23" s="19">
        <v>24639.862</v>
      </c>
      <c r="DZ23" s="19">
        <v>4741.2868035</v>
      </c>
      <c r="EA23" s="19">
        <v>29381.1488035</v>
      </c>
      <c r="EB23" s="19">
        <v>364</v>
      </c>
      <c r="EC23" s="19">
        <v>142</v>
      </c>
      <c r="ED23" s="19"/>
      <c r="EE23" s="19">
        <v>485.63199999999995</v>
      </c>
      <c r="EF23" s="19">
        <v>93.44697599999999</v>
      </c>
      <c r="EG23" s="19">
        <v>579.0789759999999</v>
      </c>
      <c r="EH23" s="19">
        <v>7</v>
      </c>
      <c r="EI23" s="19">
        <v>3</v>
      </c>
      <c r="EJ23" s="19"/>
      <c r="EK23" s="19">
        <v>14574.921999999999</v>
      </c>
      <c r="EL23" s="19">
        <v>2804.5565085</v>
      </c>
      <c r="EM23" s="19">
        <v>17379.478508499997</v>
      </c>
      <c r="EN23" s="19">
        <v>215</v>
      </c>
      <c r="EO23" s="19">
        <v>84</v>
      </c>
      <c r="EP23" s="19"/>
      <c r="EQ23" s="19">
        <v>39141.614</v>
      </c>
      <c r="ER23" s="19">
        <v>7531.7636895000005</v>
      </c>
      <c r="ES23" s="19">
        <v>46673.377689500005</v>
      </c>
      <c r="ET23" s="19">
        <v>578</v>
      </c>
      <c r="EU23" s="19">
        <v>226</v>
      </c>
      <c r="EV23" s="19"/>
      <c r="EW23" s="19">
        <v>15048.088</v>
      </c>
      <c r="EX23" s="19">
        <v>2895.604734</v>
      </c>
      <c r="EY23" s="19">
        <v>17943.692734</v>
      </c>
      <c r="EZ23" s="19">
        <v>222</v>
      </c>
      <c r="FA23" s="19">
        <v>87</v>
      </c>
      <c r="FB23" s="19"/>
      <c r="FC23" s="19">
        <v>106439.586</v>
      </c>
      <c r="FD23" s="19">
        <v>20481.4704105</v>
      </c>
      <c r="FE23" s="19">
        <v>126921.0564105</v>
      </c>
      <c r="FF23" s="19">
        <v>1572</v>
      </c>
      <c r="FG23" s="19">
        <v>613</v>
      </c>
      <c r="FH23" s="19"/>
      <c r="FI23" s="19">
        <v>36051.13</v>
      </c>
      <c r="FJ23" s="19">
        <v>6937.0821525</v>
      </c>
      <c r="FK23" s="19">
        <v>42988.2121525</v>
      </c>
      <c r="FL23" s="19">
        <v>532</v>
      </c>
      <c r="FM23" s="19">
        <v>208</v>
      </c>
      <c r="FN23" s="19"/>
      <c r="FO23" s="19">
        <v>7790.7080000000005</v>
      </c>
      <c r="FP23" s="19">
        <v>1499.114769</v>
      </c>
      <c r="FQ23" s="19">
        <v>9289.822769</v>
      </c>
      <c r="FR23" s="19">
        <v>115</v>
      </c>
      <c r="FS23" s="19">
        <v>45</v>
      </c>
      <c r="FT23" s="19"/>
      <c r="FU23" s="19">
        <v>20545.052</v>
      </c>
      <c r="FV23" s="19">
        <v>3953.349411</v>
      </c>
      <c r="FW23" s="19">
        <v>24498.401411</v>
      </c>
      <c r="FX23" s="19">
        <v>303</v>
      </c>
      <c r="FY23" s="19">
        <v>118</v>
      </c>
      <c r="FZ23" s="19"/>
      <c r="GA23" s="19">
        <v>112.194</v>
      </c>
      <c r="GB23" s="19">
        <v>21.5887545</v>
      </c>
      <c r="GC23" s="19">
        <v>133.7827545</v>
      </c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</row>
    <row r="24" spans="1:205" ht="12.75">
      <c r="A24" s="3">
        <v>42644</v>
      </c>
      <c r="C24" s="19"/>
      <c r="D24" s="19">
        <v>6469.3763455</v>
      </c>
      <c r="E24" s="19">
        <v>6469.3763455</v>
      </c>
      <c r="F24" s="19">
        <v>571</v>
      </c>
      <c r="G24" s="19">
        <v>223</v>
      </c>
      <c r="I24" s="19"/>
      <c r="J24" s="19">
        <v>20951.222254</v>
      </c>
      <c r="K24" s="19">
        <v>20951.222254</v>
      </c>
      <c r="L24" s="19">
        <v>1848</v>
      </c>
      <c r="M24" s="19">
        <v>721</v>
      </c>
      <c r="N24" s="19"/>
      <c r="O24" s="19"/>
      <c r="P24" s="19">
        <v>1198.6308915000002</v>
      </c>
      <c r="Q24" s="19">
        <v>1198.6308915000002</v>
      </c>
      <c r="R24" s="19">
        <v>106</v>
      </c>
      <c r="S24" s="19">
        <v>41</v>
      </c>
      <c r="T24" s="19"/>
      <c r="U24" s="19"/>
      <c r="V24" s="19">
        <v>4651.6025535</v>
      </c>
      <c r="W24" s="19">
        <v>4651.6025535</v>
      </c>
      <c r="X24" s="19">
        <v>410</v>
      </c>
      <c r="Y24" s="19">
        <v>160</v>
      </c>
      <c r="Z24" s="19"/>
      <c r="AA24" s="19"/>
      <c r="AB24" s="19">
        <v>12054.4572835</v>
      </c>
      <c r="AC24" s="19">
        <v>12054.4572835</v>
      </c>
      <c r="AD24" s="19">
        <v>1063</v>
      </c>
      <c r="AE24" s="19">
        <v>415</v>
      </c>
      <c r="AF24" s="19"/>
      <c r="AG24" s="19"/>
      <c r="AH24" s="19">
        <v>2754.8819165000004</v>
      </c>
      <c r="AI24" s="19">
        <v>2754.8819165000004</v>
      </c>
      <c r="AJ24" s="19">
        <v>243</v>
      </c>
      <c r="AK24" s="19">
        <v>95</v>
      </c>
      <c r="AL24" s="19"/>
      <c r="AM24" s="19"/>
      <c r="AN24" s="19">
        <v>35872.901907</v>
      </c>
      <c r="AO24" s="19">
        <v>35872.901907</v>
      </c>
      <c r="AP24" s="19">
        <v>3164</v>
      </c>
      <c r="AQ24" s="19">
        <v>1235</v>
      </c>
      <c r="AR24" s="19"/>
      <c r="AS24" s="19"/>
      <c r="AT24" s="19">
        <v>1113.604232</v>
      </c>
      <c r="AU24" s="19">
        <v>1113.604232</v>
      </c>
      <c r="AV24" s="19">
        <v>98</v>
      </c>
      <c r="AW24" s="19">
        <v>38</v>
      </c>
      <c r="AX24" s="19"/>
      <c r="AY24" s="19"/>
      <c r="AZ24" s="19">
        <v>1446.1791595000002</v>
      </c>
      <c r="BA24" s="19">
        <v>1446.1791595000002</v>
      </c>
      <c r="BB24" s="19">
        <v>128</v>
      </c>
      <c r="BC24" s="19">
        <v>50</v>
      </c>
      <c r="BD24" s="19"/>
      <c r="BE24" s="19"/>
      <c r="BF24" s="19">
        <v>49.8181815</v>
      </c>
      <c r="BG24" s="19">
        <v>49.8181815</v>
      </c>
      <c r="BH24" s="19">
        <v>4</v>
      </c>
      <c r="BI24" s="19">
        <v>2</v>
      </c>
      <c r="BJ24" s="19"/>
      <c r="BK24" s="19"/>
      <c r="BL24" s="19">
        <v>54.7183305</v>
      </c>
      <c r="BM24" s="19">
        <v>54.7183305</v>
      </c>
      <c r="BN24" s="19">
        <v>5</v>
      </c>
      <c r="BO24" s="19">
        <v>2</v>
      </c>
      <c r="BP24" s="19"/>
      <c r="BQ24" s="19"/>
      <c r="BR24" s="19">
        <v>4615.2144100000005</v>
      </c>
      <c r="BS24" s="19">
        <v>4615.2144100000005</v>
      </c>
      <c r="BT24" s="19">
        <v>407</v>
      </c>
      <c r="BU24" s="19">
        <v>159</v>
      </c>
      <c r="BV24" s="19"/>
      <c r="BW24" s="19"/>
      <c r="BX24" s="19">
        <v>371.41314550000004</v>
      </c>
      <c r="BY24" s="19">
        <v>371.41314550000004</v>
      </c>
      <c r="BZ24" s="19">
        <v>33</v>
      </c>
      <c r="CA24" s="19">
        <v>13</v>
      </c>
      <c r="CB24" s="19"/>
      <c r="CC24" s="19"/>
      <c r="CD24" s="19">
        <v>421.04983999999996</v>
      </c>
      <c r="CE24" s="19">
        <v>421.04983999999996</v>
      </c>
      <c r="CF24" s="19">
        <v>37</v>
      </c>
      <c r="CG24" s="19">
        <v>15</v>
      </c>
      <c r="CH24" s="19"/>
      <c r="CI24" s="19"/>
      <c r="CJ24" s="19">
        <v>9156.2913805</v>
      </c>
      <c r="CK24" s="19">
        <v>9156.2913805</v>
      </c>
      <c r="CL24" s="19">
        <v>808</v>
      </c>
      <c r="CM24" s="19">
        <v>315</v>
      </c>
      <c r="CN24" s="19"/>
      <c r="CO24" s="19"/>
      <c r="CP24" s="19">
        <v>5713.936707999999</v>
      </c>
      <c r="CQ24" s="19">
        <v>5713.936707999999</v>
      </c>
      <c r="CR24" s="19">
        <v>504</v>
      </c>
      <c r="CS24" s="19">
        <v>197</v>
      </c>
      <c r="CT24" s="19"/>
      <c r="CU24" s="19"/>
      <c r="CV24" s="19">
        <v>180.579565</v>
      </c>
      <c r="CW24" s="19">
        <v>180.579565</v>
      </c>
      <c r="CX24" s="19">
        <v>16</v>
      </c>
      <c r="CY24" s="19">
        <v>6</v>
      </c>
      <c r="CZ24" s="19"/>
      <c r="DA24" s="19"/>
      <c r="DB24" s="19">
        <v>782.20897</v>
      </c>
      <c r="DC24" s="19">
        <v>782.20897</v>
      </c>
      <c r="DD24" s="19">
        <v>69</v>
      </c>
      <c r="DE24" s="19">
        <v>27</v>
      </c>
      <c r="DF24" s="19"/>
      <c r="DG24" s="19"/>
      <c r="DH24" s="19">
        <v>1035.6555655</v>
      </c>
      <c r="DI24" s="19">
        <v>1035.6555655</v>
      </c>
      <c r="DJ24" s="19">
        <v>91</v>
      </c>
      <c r="DK24" s="19">
        <v>36</v>
      </c>
      <c r="DL24" s="19"/>
      <c r="DM24" s="19"/>
      <c r="DN24" s="19">
        <v>6199.1422025</v>
      </c>
      <c r="DO24" s="19">
        <v>6199.1422025</v>
      </c>
      <c r="DP24" s="19">
        <v>547</v>
      </c>
      <c r="DQ24" s="19">
        <v>213</v>
      </c>
      <c r="DR24" s="19"/>
      <c r="DS24" s="19"/>
      <c r="DT24" s="19">
        <v>1555.7973075</v>
      </c>
      <c r="DU24" s="19">
        <v>1555.7973075</v>
      </c>
      <c r="DV24" s="19">
        <v>137</v>
      </c>
      <c r="DW24" s="19">
        <v>54</v>
      </c>
      <c r="DX24" s="19"/>
      <c r="DY24" s="19"/>
      <c r="DZ24" s="19">
        <v>4125.2902535</v>
      </c>
      <c r="EA24" s="19">
        <v>4125.2902535</v>
      </c>
      <c r="EB24" s="19">
        <v>364</v>
      </c>
      <c r="EC24" s="19">
        <v>142</v>
      </c>
      <c r="ED24" s="19"/>
      <c r="EE24" s="19"/>
      <c r="EF24" s="19">
        <v>81.306176</v>
      </c>
      <c r="EG24" s="19">
        <v>81.306176</v>
      </c>
      <c r="EH24" s="19">
        <v>7</v>
      </c>
      <c r="EI24" s="19">
        <v>3</v>
      </c>
      <c r="EJ24" s="19"/>
      <c r="EK24" s="19"/>
      <c r="EL24" s="19">
        <v>2440.1834584999997</v>
      </c>
      <c r="EM24" s="19">
        <v>2440.1834584999997</v>
      </c>
      <c r="EN24" s="19">
        <v>215</v>
      </c>
      <c r="EO24" s="19">
        <v>84</v>
      </c>
      <c r="EP24" s="19"/>
      <c r="EQ24" s="19"/>
      <c r="ER24" s="19">
        <v>6553.2233395</v>
      </c>
      <c r="ES24" s="19">
        <v>6553.2233395</v>
      </c>
      <c r="ET24" s="19">
        <v>578</v>
      </c>
      <c r="EU24" s="19">
        <v>226</v>
      </c>
      <c r="EV24" s="19"/>
      <c r="EW24" s="19"/>
      <c r="EX24" s="19">
        <v>2519.402534</v>
      </c>
      <c r="EY24" s="19">
        <v>2519.402534</v>
      </c>
      <c r="EZ24" s="19">
        <v>222</v>
      </c>
      <c r="FA24" s="19">
        <v>87</v>
      </c>
      <c r="FB24" s="19"/>
      <c r="FC24" s="19"/>
      <c r="FD24" s="19">
        <v>17820.4807605</v>
      </c>
      <c r="FE24" s="19">
        <v>17820.4807605</v>
      </c>
      <c r="FF24" s="19">
        <v>1572</v>
      </c>
      <c r="FG24" s="19">
        <v>613</v>
      </c>
      <c r="FH24" s="19"/>
      <c r="FI24" s="19"/>
      <c r="FJ24" s="19">
        <v>6035.803902500001</v>
      </c>
      <c r="FK24" s="19">
        <v>6035.803902500001</v>
      </c>
      <c r="FL24" s="19">
        <v>532</v>
      </c>
      <c r="FM24" s="19">
        <v>208</v>
      </c>
      <c r="FN24" s="19"/>
      <c r="FO24" s="19"/>
      <c r="FP24" s="19">
        <v>1304.3470690000001</v>
      </c>
      <c r="FQ24" s="19">
        <v>1304.3470690000001</v>
      </c>
      <c r="FR24" s="19">
        <v>115</v>
      </c>
      <c r="FS24" s="19">
        <v>45</v>
      </c>
      <c r="FT24" s="19"/>
      <c r="FU24" s="19"/>
      <c r="FV24" s="19">
        <v>3439.723111</v>
      </c>
      <c r="FW24" s="19">
        <v>3439.723111</v>
      </c>
      <c r="FX24" s="19">
        <v>303</v>
      </c>
      <c r="FY24" s="19">
        <v>118</v>
      </c>
      <c r="FZ24" s="19"/>
      <c r="GA24" s="19"/>
      <c r="GB24" s="19">
        <v>18.7839045</v>
      </c>
      <c r="GC24" s="19">
        <v>18.7839045</v>
      </c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</row>
    <row r="25" spans="1:205" ht="12.75">
      <c r="A25" s="3">
        <v>42826</v>
      </c>
      <c r="C25" s="19">
        <v>40565.717</v>
      </c>
      <c r="D25" s="19">
        <v>6469.3763455</v>
      </c>
      <c r="E25" s="19">
        <v>47035.0933455</v>
      </c>
      <c r="F25" s="19">
        <v>571</v>
      </c>
      <c r="G25" s="19">
        <v>223</v>
      </c>
      <c r="I25" s="19">
        <v>131372.99599999998</v>
      </c>
      <c r="J25" s="19">
        <v>20951.222254</v>
      </c>
      <c r="K25" s="19">
        <v>152324.21825399998</v>
      </c>
      <c r="L25" s="19">
        <v>1848</v>
      </c>
      <c r="M25" s="19">
        <v>721</v>
      </c>
      <c r="N25" s="19"/>
      <c r="O25" s="19">
        <v>7515.921000000001</v>
      </c>
      <c r="P25" s="19">
        <v>1198.6308915000002</v>
      </c>
      <c r="Q25" s="19">
        <v>8714.551891500001</v>
      </c>
      <c r="R25" s="19">
        <v>106</v>
      </c>
      <c r="S25" s="19">
        <v>41</v>
      </c>
      <c r="T25" s="19"/>
      <c r="U25" s="19">
        <v>29167.509</v>
      </c>
      <c r="V25" s="19">
        <v>4651.6025535</v>
      </c>
      <c r="W25" s="19">
        <v>33819.1115535</v>
      </c>
      <c r="X25" s="19">
        <v>410</v>
      </c>
      <c r="Y25" s="19">
        <v>160</v>
      </c>
      <c r="Z25" s="19"/>
      <c r="AA25" s="19">
        <v>75586.52900000001</v>
      </c>
      <c r="AB25" s="19">
        <v>12054.4572835</v>
      </c>
      <c r="AC25" s="19">
        <v>87640.98628350001</v>
      </c>
      <c r="AD25" s="19">
        <v>1063</v>
      </c>
      <c r="AE25" s="19">
        <v>415</v>
      </c>
      <c r="AF25" s="19"/>
      <c r="AG25" s="19">
        <v>17274.271</v>
      </c>
      <c r="AH25" s="19">
        <v>2754.8819165000004</v>
      </c>
      <c r="AI25" s="19">
        <v>20029.152916500003</v>
      </c>
      <c r="AJ25" s="19">
        <v>243</v>
      </c>
      <c r="AK25" s="19">
        <v>95</v>
      </c>
      <c r="AL25" s="19"/>
      <c r="AM25" s="19">
        <v>224938.218</v>
      </c>
      <c r="AN25" s="19">
        <v>35872.901907</v>
      </c>
      <c r="AO25" s="19">
        <v>260811.119907</v>
      </c>
      <c r="AP25" s="19">
        <v>3164</v>
      </c>
      <c r="AQ25" s="19">
        <v>1235</v>
      </c>
      <c r="AR25" s="19"/>
      <c r="AS25" s="19">
        <v>6982.767999999999</v>
      </c>
      <c r="AT25" s="19">
        <v>1113.604232</v>
      </c>
      <c r="AU25" s="19">
        <v>8096.372231999999</v>
      </c>
      <c r="AV25" s="19">
        <v>98</v>
      </c>
      <c r="AW25" s="19">
        <v>38</v>
      </c>
      <c r="AX25" s="19"/>
      <c r="AY25" s="19">
        <v>9068.153</v>
      </c>
      <c r="AZ25" s="19">
        <v>1446.1791595000002</v>
      </c>
      <c r="BA25" s="19">
        <v>10514.3321595</v>
      </c>
      <c r="BB25" s="19">
        <v>128</v>
      </c>
      <c r="BC25" s="19">
        <v>50</v>
      </c>
      <c r="BD25" s="19"/>
      <c r="BE25" s="19">
        <v>312.38100000000003</v>
      </c>
      <c r="BF25" s="19">
        <v>49.8181815</v>
      </c>
      <c r="BG25" s="19">
        <v>362.1991815</v>
      </c>
      <c r="BH25" s="19">
        <v>4</v>
      </c>
      <c r="BI25" s="19">
        <v>2</v>
      </c>
      <c r="BJ25" s="19"/>
      <c r="BK25" s="19">
        <v>343.10699999999997</v>
      </c>
      <c r="BL25" s="19">
        <v>54.7183305</v>
      </c>
      <c r="BM25" s="19">
        <v>397.82533049999995</v>
      </c>
      <c r="BN25" s="19">
        <v>5</v>
      </c>
      <c r="BO25" s="19">
        <v>2</v>
      </c>
      <c r="BP25" s="19"/>
      <c r="BQ25" s="19">
        <v>28939.340000000004</v>
      </c>
      <c r="BR25" s="19">
        <v>4615.2144100000005</v>
      </c>
      <c r="BS25" s="19">
        <v>33554.554410000004</v>
      </c>
      <c r="BT25" s="19">
        <v>407</v>
      </c>
      <c r="BU25" s="19">
        <v>159</v>
      </c>
      <c r="BV25" s="19"/>
      <c r="BW25" s="19">
        <v>2328.917</v>
      </c>
      <c r="BX25" s="19">
        <v>371.41314550000004</v>
      </c>
      <c r="BY25" s="19">
        <v>2700.3301455</v>
      </c>
      <c r="BZ25" s="19">
        <v>33</v>
      </c>
      <c r="CA25" s="19">
        <v>13</v>
      </c>
      <c r="CB25" s="19"/>
      <c r="CC25" s="19">
        <v>2640.16</v>
      </c>
      <c r="CD25" s="19">
        <v>421.04983999999996</v>
      </c>
      <c r="CE25" s="19">
        <v>3061.20984</v>
      </c>
      <c r="CF25" s="19">
        <v>37</v>
      </c>
      <c r="CG25" s="19">
        <v>15</v>
      </c>
      <c r="CH25" s="19"/>
      <c r="CI25" s="19">
        <v>57413.807</v>
      </c>
      <c r="CJ25" s="19">
        <v>9156.2913805</v>
      </c>
      <c r="CK25" s="19">
        <v>66570.0983805</v>
      </c>
      <c r="CL25" s="19">
        <v>808</v>
      </c>
      <c r="CM25" s="19">
        <v>315</v>
      </c>
      <c r="CN25" s="19"/>
      <c r="CO25" s="19">
        <v>35828.792</v>
      </c>
      <c r="CP25" s="19">
        <v>5713.936707999999</v>
      </c>
      <c r="CQ25" s="19">
        <v>41542.728708</v>
      </c>
      <c r="CR25" s="19">
        <v>504</v>
      </c>
      <c r="CS25" s="19">
        <v>197</v>
      </c>
      <c r="CT25" s="19"/>
      <c r="CU25" s="19">
        <v>1132.31</v>
      </c>
      <c r="CV25" s="19">
        <v>180.579565</v>
      </c>
      <c r="CW25" s="19">
        <v>1312.889565</v>
      </c>
      <c r="CX25" s="19">
        <v>16</v>
      </c>
      <c r="CY25" s="19">
        <v>6</v>
      </c>
      <c r="CZ25" s="19"/>
      <c r="DA25" s="19">
        <v>4904.78</v>
      </c>
      <c r="DB25" s="19">
        <v>782.20897</v>
      </c>
      <c r="DC25" s="19">
        <v>5686.988969999999</v>
      </c>
      <c r="DD25" s="19">
        <v>69</v>
      </c>
      <c r="DE25" s="19">
        <v>27</v>
      </c>
      <c r="DF25" s="19"/>
      <c r="DG25" s="19">
        <v>6493.996999999999</v>
      </c>
      <c r="DH25" s="19">
        <v>1035.6555655</v>
      </c>
      <c r="DI25" s="19">
        <v>7529.6525655</v>
      </c>
      <c r="DJ25" s="19">
        <v>91</v>
      </c>
      <c r="DK25" s="19">
        <v>36</v>
      </c>
      <c r="DL25" s="19"/>
      <c r="DM25" s="19">
        <v>38871.235</v>
      </c>
      <c r="DN25" s="19">
        <v>6199.1422025</v>
      </c>
      <c r="DO25" s="19">
        <v>45070.3772025</v>
      </c>
      <c r="DP25" s="19">
        <v>547</v>
      </c>
      <c r="DQ25" s="19">
        <v>213</v>
      </c>
      <c r="DR25" s="19"/>
      <c r="DS25" s="19">
        <v>9755.505</v>
      </c>
      <c r="DT25" s="19">
        <v>1555.7973075</v>
      </c>
      <c r="DU25" s="19">
        <v>11311.302307499998</v>
      </c>
      <c r="DV25" s="19">
        <v>137</v>
      </c>
      <c r="DW25" s="19">
        <v>54</v>
      </c>
      <c r="DX25" s="19"/>
      <c r="DY25" s="19">
        <v>25867.308999999997</v>
      </c>
      <c r="DZ25" s="19">
        <v>4125.2902535</v>
      </c>
      <c r="EA25" s="19">
        <v>29992.599253499997</v>
      </c>
      <c r="EB25" s="19">
        <v>364</v>
      </c>
      <c r="EC25" s="19">
        <v>142</v>
      </c>
      <c r="ED25" s="19"/>
      <c r="EE25" s="19">
        <v>509.82399999999996</v>
      </c>
      <c r="EF25" s="19">
        <v>81.306176</v>
      </c>
      <c r="EG25" s="19">
        <v>591.1301759999999</v>
      </c>
      <c r="EH25" s="19">
        <v>7</v>
      </c>
      <c r="EI25" s="19">
        <v>3</v>
      </c>
      <c r="EJ25" s="19"/>
      <c r="EK25" s="19">
        <v>15300.979</v>
      </c>
      <c r="EL25" s="19">
        <v>2440.1834584999997</v>
      </c>
      <c r="EM25" s="19">
        <v>17741.1624585</v>
      </c>
      <c r="EN25" s="19">
        <v>215</v>
      </c>
      <c r="EO25" s="19">
        <v>84</v>
      </c>
      <c r="EP25" s="19"/>
      <c r="EQ25" s="19">
        <v>41091.473</v>
      </c>
      <c r="ER25" s="19">
        <v>6553.2233395</v>
      </c>
      <c r="ES25" s="19">
        <v>47644.6963395</v>
      </c>
      <c r="ET25" s="19">
        <v>578</v>
      </c>
      <c r="EU25" s="19">
        <v>226</v>
      </c>
      <c r="EV25" s="19"/>
      <c r="EW25" s="19">
        <v>15797.716</v>
      </c>
      <c r="EX25" s="19">
        <v>2519.402534</v>
      </c>
      <c r="EY25" s="19">
        <v>18317.118534</v>
      </c>
      <c r="EZ25" s="19">
        <v>222</v>
      </c>
      <c r="FA25" s="19">
        <v>87</v>
      </c>
      <c r="FB25" s="19"/>
      <c r="FC25" s="19">
        <v>111741.927</v>
      </c>
      <c r="FD25" s="19">
        <v>17820.4807605</v>
      </c>
      <c r="FE25" s="19">
        <v>129562.40776049999</v>
      </c>
      <c r="FF25" s="19">
        <v>1572</v>
      </c>
      <c r="FG25" s="19">
        <v>613</v>
      </c>
      <c r="FH25" s="19"/>
      <c r="FI25" s="19">
        <v>37847.035</v>
      </c>
      <c r="FJ25" s="19">
        <v>6035.803902500001</v>
      </c>
      <c r="FK25" s="19">
        <v>43882.83890250001</v>
      </c>
      <c r="FL25" s="19">
        <v>532</v>
      </c>
      <c r="FM25" s="19">
        <v>208</v>
      </c>
      <c r="FN25" s="19"/>
      <c r="FO25" s="19">
        <v>8178.8060000000005</v>
      </c>
      <c r="FP25" s="19">
        <v>1304.3470690000001</v>
      </c>
      <c r="FQ25" s="19">
        <v>9483.153069</v>
      </c>
      <c r="FR25" s="19">
        <v>115</v>
      </c>
      <c r="FS25" s="19">
        <v>45</v>
      </c>
      <c r="FT25" s="19"/>
      <c r="FU25" s="19">
        <v>21568.514</v>
      </c>
      <c r="FV25" s="19">
        <v>3439.723111</v>
      </c>
      <c r="FW25" s="19">
        <v>25008.237111</v>
      </c>
      <c r="FX25" s="19">
        <v>303</v>
      </c>
      <c r="FY25" s="19">
        <v>118</v>
      </c>
      <c r="FZ25" s="19"/>
      <c r="GA25" s="19">
        <v>117.78299999999999</v>
      </c>
      <c r="GB25" s="19">
        <v>18.7839045</v>
      </c>
      <c r="GC25" s="19">
        <v>136.5669045</v>
      </c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</row>
    <row r="26" spans="1:205" ht="12.75">
      <c r="A26" s="3">
        <v>43009</v>
      </c>
      <c r="C26" s="19"/>
      <c r="D26" s="19">
        <v>5455.2334205</v>
      </c>
      <c r="E26" s="19">
        <v>5455.2334205</v>
      </c>
      <c r="F26" s="19">
        <v>571</v>
      </c>
      <c r="G26" s="19">
        <v>223</v>
      </c>
      <c r="I26" s="19"/>
      <c r="J26" s="19">
        <v>17666.897354</v>
      </c>
      <c r="K26" s="19">
        <v>17666.897354</v>
      </c>
      <c r="L26" s="19">
        <v>1848</v>
      </c>
      <c r="M26" s="19">
        <v>721</v>
      </c>
      <c r="N26" s="19"/>
      <c r="O26" s="19"/>
      <c r="P26" s="19">
        <v>1010.7328665000001</v>
      </c>
      <c r="Q26" s="19">
        <v>1010.7328665000001</v>
      </c>
      <c r="R26" s="19">
        <v>106</v>
      </c>
      <c r="S26" s="19">
        <v>41</v>
      </c>
      <c r="T26" s="19"/>
      <c r="U26" s="19"/>
      <c r="V26" s="19">
        <v>3922.4148285</v>
      </c>
      <c r="W26" s="19">
        <v>3922.4148285</v>
      </c>
      <c r="X26" s="19">
        <v>410</v>
      </c>
      <c r="Y26" s="19">
        <v>160</v>
      </c>
      <c r="Z26" s="19"/>
      <c r="AA26" s="19"/>
      <c r="AB26" s="19">
        <v>10164.794058500001</v>
      </c>
      <c r="AC26" s="19">
        <v>10164.794058500001</v>
      </c>
      <c r="AD26" s="19">
        <v>1063</v>
      </c>
      <c r="AE26" s="19">
        <v>415</v>
      </c>
      <c r="AF26" s="19"/>
      <c r="AG26" s="19"/>
      <c r="AH26" s="19">
        <v>2323.0251415000002</v>
      </c>
      <c r="AI26" s="19">
        <v>2323.0251415000002</v>
      </c>
      <c r="AJ26" s="19">
        <v>243</v>
      </c>
      <c r="AK26" s="19">
        <v>95</v>
      </c>
      <c r="AL26" s="19"/>
      <c r="AM26" s="19"/>
      <c r="AN26" s="19">
        <v>30249.446457</v>
      </c>
      <c r="AO26" s="19">
        <v>30249.446457</v>
      </c>
      <c r="AP26" s="19">
        <v>3164</v>
      </c>
      <c r="AQ26" s="19">
        <v>1235</v>
      </c>
      <c r="AR26" s="19"/>
      <c r="AS26" s="19"/>
      <c r="AT26" s="19">
        <v>939.0350319999999</v>
      </c>
      <c r="AU26" s="19">
        <v>939.0350319999999</v>
      </c>
      <c r="AV26" s="19">
        <v>98</v>
      </c>
      <c r="AW26" s="19">
        <v>38</v>
      </c>
      <c r="AX26" s="19"/>
      <c r="AY26" s="19"/>
      <c r="AZ26" s="19">
        <v>1219.4753345</v>
      </c>
      <c r="BA26" s="19">
        <v>1219.4753345</v>
      </c>
      <c r="BB26" s="19">
        <v>128</v>
      </c>
      <c r="BC26" s="19">
        <v>50</v>
      </c>
      <c r="BD26" s="19"/>
      <c r="BE26" s="19"/>
      <c r="BF26" s="19">
        <v>42.0086565</v>
      </c>
      <c r="BG26" s="19">
        <v>42.0086565</v>
      </c>
      <c r="BH26" s="19">
        <v>4</v>
      </c>
      <c r="BI26" s="19">
        <v>2</v>
      </c>
      <c r="BJ26" s="19"/>
      <c r="BK26" s="19"/>
      <c r="BL26" s="19">
        <v>46.1406555</v>
      </c>
      <c r="BM26" s="19">
        <v>46.1406555</v>
      </c>
      <c r="BN26" s="19">
        <v>5</v>
      </c>
      <c r="BO26" s="19">
        <v>2</v>
      </c>
      <c r="BP26" s="19"/>
      <c r="BQ26" s="19"/>
      <c r="BR26" s="19">
        <v>3891.73091</v>
      </c>
      <c r="BS26" s="19">
        <v>3891.73091</v>
      </c>
      <c r="BT26" s="19">
        <v>407</v>
      </c>
      <c r="BU26" s="19">
        <v>159</v>
      </c>
      <c r="BV26" s="19"/>
      <c r="BW26" s="19"/>
      <c r="BX26" s="19">
        <v>313.1902205</v>
      </c>
      <c r="BY26" s="19">
        <v>313.1902205</v>
      </c>
      <c r="BZ26" s="19">
        <v>33</v>
      </c>
      <c r="CA26" s="19">
        <v>13</v>
      </c>
      <c r="CB26" s="19"/>
      <c r="CC26" s="19"/>
      <c r="CD26" s="19">
        <v>355.04583999999994</v>
      </c>
      <c r="CE26" s="19">
        <v>355.04583999999994</v>
      </c>
      <c r="CF26" s="19">
        <v>37</v>
      </c>
      <c r="CG26" s="19">
        <v>15</v>
      </c>
      <c r="CH26" s="19"/>
      <c r="CI26" s="19"/>
      <c r="CJ26" s="19">
        <v>7720.946205500001</v>
      </c>
      <c r="CK26" s="19">
        <v>7720.946205500001</v>
      </c>
      <c r="CL26" s="19">
        <v>808</v>
      </c>
      <c r="CM26" s="19">
        <v>315</v>
      </c>
      <c r="CN26" s="19"/>
      <c r="CO26" s="19"/>
      <c r="CP26" s="19">
        <v>4818.216908</v>
      </c>
      <c r="CQ26" s="19">
        <v>4818.216908</v>
      </c>
      <c r="CR26" s="19">
        <v>504</v>
      </c>
      <c r="CS26" s="19">
        <v>197</v>
      </c>
      <c r="CT26" s="19"/>
      <c r="CU26" s="19"/>
      <c r="CV26" s="19">
        <v>152.271815</v>
      </c>
      <c r="CW26" s="19">
        <v>152.271815</v>
      </c>
      <c r="CX26" s="19">
        <v>16</v>
      </c>
      <c r="CY26" s="19">
        <v>6</v>
      </c>
      <c r="CZ26" s="19"/>
      <c r="DA26" s="19"/>
      <c r="DB26" s="19">
        <v>659.58947</v>
      </c>
      <c r="DC26" s="19">
        <v>659.58947</v>
      </c>
      <c r="DD26" s="19">
        <v>69</v>
      </c>
      <c r="DE26" s="19">
        <v>27</v>
      </c>
      <c r="DF26" s="19"/>
      <c r="DG26" s="19"/>
      <c r="DH26" s="19">
        <v>873.3056405</v>
      </c>
      <c r="DI26" s="19">
        <v>873.3056405</v>
      </c>
      <c r="DJ26" s="19">
        <v>91</v>
      </c>
      <c r="DK26" s="19">
        <v>36</v>
      </c>
      <c r="DL26" s="19"/>
      <c r="DM26" s="19"/>
      <c r="DN26" s="19">
        <v>5227.361327500001</v>
      </c>
      <c r="DO26" s="19">
        <v>5227.361327500001</v>
      </c>
      <c r="DP26" s="19">
        <v>547</v>
      </c>
      <c r="DQ26" s="19">
        <v>213</v>
      </c>
      <c r="DR26" s="19"/>
      <c r="DS26" s="19"/>
      <c r="DT26" s="19">
        <v>1311.9096825000001</v>
      </c>
      <c r="DU26" s="19">
        <v>1311.9096825000001</v>
      </c>
      <c r="DV26" s="19">
        <v>137</v>
      </c>
      <c r="DW26" s="19">
        <v>54</v>
      </c>
      <c r="DX26" s="19"/>
      <c r="DY26" s="19"/>
      <c r="DZ26" s="19">
        <v>3478.6075284999997</v>
      </c>
      <c r="EA26" s="19">
        <v>3478.6075284999997</v>
      </c>
      <c r="EB26" s="19">
        <v>364</v>
      </c>
      <c r="EC26" s="19">
        <v>142</v>
      </c>
      <c r="ED26" s="19"/>
      <c r="EE26" s="19"/>
      <c r="EF26" s="19">
        <v>68.560576</v>
      </c>
      <c r="EG26" s="19">
        <v>68.560576</v>
      </c>
      <c r="EH26" s="19">
        <v>7</v>
      </c>
      <c r="EI26" s="19">
        <v>3</v>
      </c>
      <c r="EJ26" s="19"/>
      <c r="EK26" s="19"/>
      <c r="EL26" s="19">
        <v>2057.6589834999995</v>
      </c>
      <c r="EM26" s="19">
        <v>2057.6589834999995</v>
      </c>
      <c r="EN26" s="19">
        <v>215</v>
      </c>
      <c r="EO26" s="19">
        <v>84</v>
      </c>
      <c r="EP26" s="19"/>
      <c r="EQ26" s="19"/>
      <c r="ER26" s="19">
        <v>5525.9365145</v>
      </c>
      <c r="ES26" s="19">
        <v>5525.9365145</v>
      </c>
      <c r="ET26" s="19">
        <v>578</v>
      </c>
      <c r="EU26" s="19">
        <v>226</v>
      </c>
      <c r="EV26" s="19"/>
      <c r="EW26" s="19"/>
      <c r="EX26" s="19">
        <v>2124.4596340000003</v>
      </c>
      <c r="EY26" s="19">
        <v>2124.4596340000003</v>
      </c>
      <c r="EZ26" s="19">
        <v>222</v>
      </c>
      <c r="FA26" s="19">
        <v>87</v>
      </c>
      <c r="FB26" s="19"/>
      <c r="FC26" s="19"/>
      <c r="FD26" s="19">
        <v>15026.932585499999</v>
      </c>
      <c r="FE26" s="19">
        <v>15026.932585499999</v>
      </c>
      <c r="FF26" s="19">
        <v>1572</v>
      </c>
      <c r="FG26" s="19">
        <v>613</v>
      </c>
      <c r="FH26" s="19"/>
      <c r="FI26" s="19"/>
      <c r="FJ26" s="19">
        <v>5089.6280275</v>
      </c>
      <c r="FK26" s="19">
        <v>5089.6280275</v>
      </c>
      <c r="FL26" s="19">
        <v>532</v>
      </c>
      <c r="FM26" s="19">
        <v>208</v>
      </c>
      <c r="FN26" s="19"/>
      <c r="FO26" s="19"/>
      <c r="FP26" s="19">
        <v>1099.876919</v>
      </c>
      <c r="FQ26" s="19">
        <v>1099.876919</v>
      </c>
      <c r="FR26" s="19">
        <v>115</v>
      </c>
      <c r="FS26" s="19">
        <v>45</v>
      </c>
      <c r="FT26" s="19"/>
      <c r="FU26" s="19"/>
      <c r="FV26" s="19">
        <v>2900.5102610000004</v>
      </c>
      <c r="FW26" s="19">
        <v>2900.5102610000004</v>
      </c>
      <c r="FX26" s="19">
        <v>303</v>
      </c>
      <c r="FY26" s="19">
        <v>118</v>
      </c>
      <c r="FZ26" s="19"/>
      <c r="GA26" s="19"/>
      <c r="GB26" s="19">
        <v>15.839329499999998</v>
      </c>
      <c r="GC26" s="19">
        <v>15.839329499999998</v>
      </c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</row>
    <row r="27" spans="1:205" s="37" customFormat="1" ht="12.75">
      <c r="A27" s="36">
        <v>43191</v>
      </c>
      <c r="B27" s="35"/>
      <c r="C27" s="19">
        <v>42597.5675</v>
      </c>
      <c r="D27" s="19">
        <v>5455.2334205</v>
      </c>
      <c r="E27" s="19">
        <v>48052.8009205</v>
      </c>
      <c r="F27" s="19">
        <v>571</v>
      </c>
      <c r="G27" s="19">
        <v>223</v>
      </c>
      <c r="I27" s="19">
        <v>137953.19</v>
      </c>
      <c r="J27" s="19">
        <v>17666.897354</v>
      </c>
      <c r="K27" s="19">
        <v>155620.08735400002</v>
      </c>
      <c r="L27" s="19">
        <v>1848</v>
      </c>
      <c r="M27" s="19">
        <v>721</v>
      </c>
      <c r="N27" s="35"/>
      <c r="O27" s="19">
        <v>7892.377500000001</v>
      </c>
      <c r="P27" s="19">
        <v>1010.7328665000001</v>
      </c>
      <c r="Q27" s="19">
        <v>8903.110366500001</v>
      </c>
      <c r="R27" s="19">
        <v>106</v>
      </c>
      <c r="S27" s="19">
        <v>41</v>
      </c>
      <c r="T27" s="35"/>
      <c r="U27" s="19">
        <v>30628.4475</v>
      </c>
      <c r="V27" s="19">
        <v>3922.4148285</v>
      </c>
      <c r="W27" s="19">
        <v>34550.8623285</v>
      </c>
      <c r="X27" s="19">
        <v>410</v>
      </c>
      <c r="Y27" s="19">
        <v>160</v>
      </c>
      <c r="Z27" s="35"/>
      <c r="AA27" s="19">
        <v>79372.49750000001</v>
      </c>
      <c r="AB27" s="19">
        <v>10164.794058500001</v>
      </c>
      <c r="AC27" s="19">
        <v>89537.29155850002</v>
      </c>
      <c r="AD27" s="19">
        <v>1063</v>
      </c>
      <c r="AE27" s="19">
        <v>415</v>
      </c>
      <c r="AF27" s="35"/>
      <c r="AG27" s="19">
        <v>18139.502500000002</v>
      </c>
      <c r="AH27" s="19">
        <v>2323.0251415000002</v>
      </c>
      <c r="AI27" s="19">
        <v>20462.527641500004</v>
      </c>
      <c r="AJ27" s="19">
        <v>243</v>
      </c>
      <c r="AK27" s="19">
        <v>95</v>
      </c>
      <c r="AL27" s="35"/>
      <c r="AM27" s="19">
        <v>236204.895</v>
      </c>
      <c r="AN27" s="19">
        <v>30249.446457</v>
      </c>
      <c r="AO27" s="19">
        <v>266454.341457</v>
      </c>
      <c r="AP27" s="19">
        <v>3164</v>
      </c>
      <c r="AQ27" s="19">
        <v>1235</v>
      </c>
      <c r="AR27" s="35"/>
      <c r="AS27" s="19">
        <v>7332.52</v>
      </c>
      <c r="AT27" s="19">
        <v>939.0350319999999</v>
      </c>
      <c r="AU27" s="19">
        <v>8271.555032</v>
      </c>
      <c r="AV27" s="19">
        <v>98</v>
      </c>
      <c r="AW27" s="19">
        <v>38</v>
      </c>
      <c r="AX27" s="35"/>
      <c r="AY27" s="19">
        <v>9522.357500000002</v>
      </c>
      <c r="AZ27" s="19">
        <v>1219.4753345</v>
      </c>
      <c r="BA27" s="19">
        <v>10741.8328345</v>
      </c>
      <c r="BB27" s="19">
        <v>128</v>
      </c>
      <c r="BC27" s="19">
        <v>50</v>
      </c>
      <c r="BD27" s="35"/>
      <c r="BE27" s="19">
        <v>328.0275</v>
      </c>
      <c r="BF27" s="19">
        <v>42.0086565</v>
      </c>
      <c r="BG27" s="19">
        <v>370.03615649999995</v>
      </c>
      <c r="BH27" s="19">
        <v>4</v>
      </c>
      <c r="BI27" s="19">
        <v>2</v>
      </c>
      <c r="BJ27" s="35"/>
      <c r="BK27" s="19">
        <v>360.2925</v>
      </c>
      <c r="BL27" s="19">
        <v>46.1406555</v>
      </c>
      <c r="BM27" s="19">
        <v>406.4331555</v>
      </c>
      <c r="BN27" s="19">
        <v>5</v>
      </c>
      <c r="BO27" s="19">
        <v>2</v>
      </c>
      <c r="BP27" s="35"/>
      <c r="BQ27" s="19">
        <v>30388.850000000006</v>
      </c>
      <c r="BR27" s="19">
        <v>3891.73091</v>
      </c>
      <c r="BS27" s="19">
        <v>34280.580910000004</v>
      </c>
      <c r="BT27" s="19">
        <v>407</v>
      </c>
      <c r="BU27" s="19">
        <v>159</v>
      </c>
      <c r="BV27" s="35"/>
      <c r="BW27" s="19">
        <v>2445.5675</v>
      </c>
      <c r="BX27" s="19">
        <v>313.1902205</v>
      </c>
      <c r="BY27" s="19">
        <v>2758.7577205000002</v>
      </c>
      <c r="BZ27" s="19">
        <v>33</v>
      </c>
      <c r="CA27" s="19">
        <v>13</v>
      </c>
      <c r="CB27" s="35"/>
      <c r="CC27" s="19">
        <v>2772.4</v>
      </c>
      <c r="CD27" s="19">
        <v>355.04583999999994</v>
      </c>
      <c r="CE27" s="19">
        <v>3127.44584</v>
      </c>
      <c r="CF27" s="19">
        <v>37</v>
      </c>
      <c r="CG27" s="19">
        <v>15</v>
      </c>
      <c r="CH27" s="35"/>
      <c r="CI27" s="19">
        <v>60289.54250000001</v>
      </c>
      <c r="CJ27" s="19">
        <v>7720.946205500001</v>
      </c>
      <c r="CK27" s="19">
        <v>68010.48870550001</v>
      </c>
      <c r="CL27" s="19">
        <v>808</v>
      </c>
      <c r="CM27" s="19">
        <v>315</v>
      </c>
      <c r="CN27" s="35"/>
      <c r="CO27" s="19">
        <v>37623.38</v>
      </c>
      <c r="CP27" s="19">
        <v>4818.216908</v>
      </c>
      <c r="CQ27" s="19">
        <v>42441.596908</v>
      </c>
      <c r="CR27" s="19">
        <v>504</v>
      </c>
      <c r="CS27" s="19">
        <v>197</v>
      </c>
      <c r="CT27" s="35"/>
      <c r="CU27" s="19">
        <v>1189.025</v>
      </c>
      <c r="CV27" s="19">
        <v>152.271815</v>
      </c>
      <c r="CW27" s="19">
        <v>1341.2968150000002</v>
      </c>
      <c r="CX27" s="19">
        <v>16</v>
      </c>
      <c r="CY27" s="19">
        <v>6</v>
      </c>
      <c r="CZ27" s="35"/>
      <c r="DA27" s="19">
        <v>5150.45</v>
      </c>
      <c r="DB27" s="19">
        <v>659.58947</v>
      </c>
      <c r="DC27" s="19">
        <v>5810.03947</v>
      </c>
      <c r="DD27" s="19">
        <v>69</v>
      </c>
      <c r="DE27" s="19">
        <v>27</v>
      </c>
      <c r="DF27" s="35"/>
      <c r="DG27" s="19">
        <v>6819.2675</v>
      </c>
      <c r="DH27" s="19">
        <v>873.3056405</v>
      </c>
      <c r="DI27" s="19">
        <v>7692.5731405</v>
      </c>
      <c r="DJ27" s="19">
        <v>91</v>
      </c>
      <c r="DK27" s="19">
        <v>36</v>
      </c>
      <c r="DL27" s="35"/>
      <c r="DM27" s="19">
        <v>40818.2125</v>
      </c>
      <c r="DN27" s="19">
        <v>5227.361327500001</v>
      </c>
      <c r="DO27" s="19">
        <v>46045.573827500004</v>
      </c>
      <c r="DP27" s="19">
        <v>547</v>
      </c>
      <c r="DQ27" s="19">
        <v>213</v>
      </c>
      <c r="DR27" s="35"/>
      <c r="DS27" s="19">
        <v>10244.1375</v>
      </c>
      <c r="DT27" s="19">
        <v>1311.9096825000001</v>
      </c>
      <c r="DU27" s="19">
        <v>11556.0471825</v>
      </c>
      <c r="DV27" s="19">
        <v>137</v>
      </c>
      <c r="DW27" s="19">
        <v>54</v>
      </c>
      <c r="DX27" s="35"/>
      <c r="DY27" s="19">
        <v>27162.9475</v>
      </c>
      <c r="DZ27" s="19">
        <v>3478.6075284999997</v>
      </c>
      <c r="EA27" s="19">
        <v>30641.5550285</v>
      </c>
      <c r="EB27" s="19">
        <v>364</v>
      </c>
      <c r="EC27" s="19">
        <v>142</v>
      </c>
      <c r="ED27" s="35"/>
      <c r="EE27" s="19">
        <v>535.3599999999999</v>
      </c>
      <c r="EF27" s="19">
        <v>68.560576</v>
      </c>
      <c r="EG27" s="19">
        <v>603.9205759999999</v>
      </c>
      <c r="EH27" s="19">
        <v>7</v>
      </c>
      <c r="EI27" s="19">
        <v>3</v>
      </c>
      <c r="EJ27" s="35"/>
      <c r="EK27" s="19">
        <v>16067.3725</v>
      </c>
      <c r="EL27" s="19">
        <v>2057.6589834999995</v>
      </c>
      <c r="EM27" s="19">
        <v>18125.0314835</v>
      </c>
      <c r="EN27" s="19">
        <v>215</v>
      </c>
      <c r="EO27" s="19">
        <v>84</v>
      </c>
      <c r="EP27" s="35"/>
      <c r="EQ27" s="19">
        <v>43149.6575</v>
      </c>
      <c r="ER27" s="19">
        <v>5525.9365145</v>
      </c>
      <c r="ES27" s="19">
        <v>48675.5940145</v>
      </c>
      <c r="ET27" s="19">
        <v>578</v>
      </c>
      <c r="EU27" s="19">
        <v>226</v>
      </c>
      <c r="EV27" s="35"/>
      <c r="EW27" s="19">
        <v>16588.99</v>
      </c>
      <c r="EX27" s="19">
        <v>2124.4596340000003</v>
      </c>
      <c r="EY27" s="19">
        <v>18713.449634</v>
      </c>
      <c r="EZ27" s="19">
        <v>222</v>
      </c>
      <c r="FA27" s="19">
        <v>87</v>
      </c>
      <c r="FB27" s="35"/>
      <c r="FC27" s="19">
        <v>117338.8425</v>
      </c>
      <c r="FD27" s="19">
        <v>15026.932585499999</v>
      </c>
      <c r="FE27" s="19">
        <v>132365.7750855</v>
      </c>
      <c r="FF27" s="19">
        <v>1572</v>
      </c>
      <c r="FG27" s="19">
        <v>613</v>
      </c>
      <c r="FH27" s="35"/>
      <c r="FI27" s="19">
        <v>39742.7125</v>
      </c>
      <c r="FJ27" s="19">
        <v>5089.6280275</v>
      </c>
      <c r="FK27" s="19">
        <v>44832.340527500004</v>
      </c>
      <c r="FL27" s="19">
        <v>532</v>
      </c>
      <c r="FM27" s="19">
        <v>208</v>
      </c>
      <c r="FN27" s="35"/>
      <c r="FO27" s="19">
        <v>8588.465</v>
      </c>
      <c r="FP27" s="19">
        <v>1099.876919</v>
      </c>
      <c r="FQ27" s="19">
        <v>9688.341919</v>
      </c>
      <c r="FR27" s="19">
        <v>115</v>
      </c>
      <c r="FS27" s="19">
        <v>45</v>
      </c>
      <c r="FT27" s="35"/>
      <c r="FU27" s="19">
        <v>22648.835</v>
      </c>
      <c r="FV27" s="19">
        <v>2900.5102610000004</v>
      </c>
      <c r="FW27" s="19">
        <v>25549.345261</v>
      </c>
      <c r="FX27" s="19">
        <v>303</v>
      </c>
      <c r="FY27" s="19">
        <v>118</v>
      </c>
      <c r="FZ27" s="35"/>
      <c r="GA27" s="19">
        <v>123.68249999999998</v>
      </c>
      <c r="GB27" s="19">
        <v>15.839329499999998</v>
      </c>
      <c r="GC27" s="19">
        <v>139.52182949999997</v>
      </c>
      <c r="GD27" s="19"/>
      <c r="GE27" s="19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</row>
    <row r="28" spans="1:205" s="37" customFormat="1" ht="12.75">
      <c r="A28" s="36">
        <v>43374</v>
      </c>
      <c r="B28" s="35"/>
      <c r="C28" s="19"/>
      <c r="D28" s="19">
        <v>4390.294233</v>
      </c>
      <c r="E28" s="19">
        <v>4390.294233</v>
      </c>
      <c r="F28" s="19">
        <v>571</v>
      </c>
      <c r="G28" s="19">
        <v>223</v>
      </c>
      <c r="I28" s="19"/>
      <c r="J28" s="19">
        <v>14218.067604</v>
      </c>
      <c r="K28" s="19">
        <v>14218.067604</v>
      </c>
      <c r="L28" s="19">
        <v>1848</v>
      </c>
      <c r="M28" s="19">
        <v>721</v>
      </c>
      <c r="N28" s="35"/>
      <c r="O28" s="19"/>
      <c r="P28" s="19">
        <v>813.423429</v>
      </c>
      <c r="Q28" s="19">
        <v>813.423429</v>
      </c>
      <c r="R28" s="19">
        <v>106</v>
      </c>
      <c r="S28" s="19">
        <v>41</v>
      </c>
      <c r="T28" s="35"/>
      <c r="U28" s="19"/>
      <c r="V28" s="19">
        <v>3156.703641</v>
      </c>
      <c r="W28" s="19">
        <v>3156.703641</v>
      </c>
      <c r="X28" s="19">
        <v>410</v>
      </c>
      <c r="Y28" s="19">
        <v>160</v>
      </c>
      <c r="Z28" s="35"/>
      <c r="AA28" s="19"/>
      <c r="AB28" s="19">
        <v>8180.481621000001</v>
      </c>
      <c r="AC28" s="19">
        <v>8180.481621000001</v>
      </c>
      <c r="AD28" s="19">
        <v>1063</v>
      </c>
      <c r="AE28" s="19">
        <v>415</v>
      </c>
      <c r="AF28" s="35"/>
      <c r="AG28" s="19"/>
      <c r="AH28" s="19">
        <v>1869.5375790000003</v>
      </c>
      <c r="AI28" s="19">
        <v>1869.5375790000003</v>
      </c>
      <c r="AJ28" s="19">
        <v>243</v>
      </c>
      <c r="AK28" s="19">
        <v>95</v>
      </c>
      <c r="AL28" s="35"/>
      <c r="AM28" s="19"/>
      <c r="AN28" s="19">
        <v>24344.324082</v>
      </c>
      <c r="AO28" s="19">
        <v>24344.324082</v>
      </c>
      <c r="AP28" s="19">
        <v>3164</v>
      </c>
      <c r="AQ28" s="19">
        <v>1235</v>
      </c>
      <c r="AR28" s="35"/>
      <c r="AS28" s="19"/>
      <c r="AT28" s="19">
        <v>755.722032</v>
      </c>
      <c r="AU28" s="19">
        <v>755.722032</v>
      </c>
      <c r="AV28" s="19">
        <v>98</v>
      </c>
      <c r="AW28" s="19">
        <v>38</v>
      </c>
      <c r="AX28" s="35"/>
      <c r="AY28" s="19"/>
      <c r="AZ28" s="19">
        <v>981.4163970000002</v>
      </c>
      <c r="BA28" s="19">
        <v>981.4163970000002</v>
      </c>
      <c r="BB28" s="19">
        <v>128</v>
      </c>
      <c r="BC28" s="19">
        <v>50</v>
      </c>
      <c r="BD28" s="35"/>
      <c r="BE28" s="19"/>
      <c r="BF28" s="19">
        <v>33.807969</v>
      </c>
      <c r="BG28" s="19">
        <v>33.807969</v>
      </c>
      <c r="BH28" s="19">
        <v>4</v>
      </c>
      <c r="BI28" s="19">
        <v>2</v>
      </c>
      <c r="BJ28" s="35"/>
      <c r="BK28" s="19"/>
      <c r="BL28" s="19">
        <v>37.133342999999996</v>
      </c>
      <c r="BM28" s="19">
        <v>37.133342999999996</v>
      </c>
      <c r="BN28" s="19">
        <v>5</v>
      </c>
      <c r="BO28" s="19">
        <v>2</v>
      </c>
      <c r="BP28" s="35"/>
      <c r="BQ28" s="19"/>
      <c r="BR28" s="19">
        <v>3132.00966</v>
      </c>
      <c r="BS28" s="19">
        <v>3132.00966</v>
      </c>
      <c r="BT28" s="19">
        <v>407</v>
      </c>
      <c r="BU28" s="19">
        <v>159</v>
      </c>
      <c r="BV28" s="35"/>
      <c r="BW28" s="19"/>
      <c r="BX28" s="19">
        <v>252.05103300000002</v>
      </c>
      <c r="BY28" s="19">
        <v>252.05103300000002</v>
      </c>
      <c r="BZ28" s="19">
        <v>33</v>
      </c>
      <c r="CA28" s="19">
        <v>13</v>
      </c>
      <c r="CB28" s="35"/>
      <c r="CC28" s="19"/>
      <c r="CD28" s="19">
        <v>285.73584</v>
      </c>
      <c r="CE28" s="19">
        <v>285.73584</v>
      </c>
      <c r="CF28" s="19">
        <v>37</v>
      </c>
      <c r="CG28" s="19">
        <v>15</v>
      </c>
      <c r="CH28" s="35"/>
      <c r="CI28" s="19"/>
      <c r="CJ28" s="19">
        <v>6213.707643000001</v>
      </c>
      <c r="CK28" s="19">
        <v>6213.707643000001</v>
      </c>
      <c r="CL28" s="19">
        <v>808</v>
      </c>
      <c r="CM28" s="19">
        <v>315</v>
      </c>
      <c r="CN28" s="35"/>
      <c r="CO28" s="19"/>
      <c r="CP28" s="19">
        <v>3877.6324080000004</v>
      </c>
      <c r="CQ28" s="19">
        <v>3877.6324080000004</v>
      </c>
      <c r="CR28" s="19">
        <v>504</v>
      </c>
      <c r="CS28" s="19">
        <v>197</v>
      </c>
      <c r="CT28" s="35"/>
      <c r="CU28" s="19"/>
      <c r="CV28" s="19">
        <v>122.54619000000001</v>
      </c>
      <c r="CW28" s="19">
        <v>122.54619000000001</v>
      </c>
      <c r="CX28" s="19">
        <v>16</v>
      </c>
      <c r="CY28" s="19">
        <v>6</v>
      </c>
      <c r="CZ28" s="35"/>
      <c r="DA28" s="19"/>
      <c r="DB28" s="19">
        <v>530.82822</v>
      </c>
      <c r="DC28" s="19">
        <v>530.82822</v>
      </c>
      <c r="DD28" s="19">
        <v>69</v>
      </c>
      <c r="DE28" s="19">
        <v>27</v>
      </c>
      <c r="DF28" s="35"/>
      <c r="DG28" s="19"/>
      <c r="DH28" s="19">
        <v>702.8239530000001</v>
      </c>
      <c r="DI28" s="19">
        <v>702.8239530000001</v>
      </c>
      <c r="DJ28" s="19">
        <v>91</v>
      </c>
      <c r="DK28" s="19">
        <v>36</v>
      </c>
      <c r="DL28" s="35"/>
      <c r="DM28" s="19"/>
      <c r="DN28" s="19">
        <v>4206.9060150000005</v>
      </c>
      <c r="DO28" s="19">
        <v>4206.9060150000005</v>
      </c>
      <c r="DP28" s="19">
        <v>547</v>
      </c>
      <c r="DQ28" s="19">
        <v>213</v>
      </c>
      <c r="DR28" s="35"/>
      <c r="DS28" s="19"/>
      <c r="DT28" s="19">
        <v>1055.806245</v>
      </c>
      <c r="DU28" s="19">
        <v>1055.806245</v>
      </c>
      <c r="DV28" s="19">
        <v>137</v>
      </c>
      <c r="DW28" s="19">
        <v>54</v>
      </c>
      <c r="DX28" s="35"/>
      <c r="DY28" s="19"/>
      <c r="DZ28" s="19">
        <v>2799.5338410000004</v>
      </c>
      <c r="EA28" s="19">
        <v>2799.5338410000004</v>
      </c>
      <c r="EB28" s="19">
        <v>364</v>
      </c>
      <c r="EC28" s="19">
        <v>142</v>
      </c>
      <c r="ED28" s="35"/>
      <c r="EE28" s="19"/>
      <c r="EF28" s="19">
        <v>55.176576</v>
      </c>
      <c r="EG28" s="19">
        <v>55.176576</v>
      </c>
      <c r="EH28" s="19">
        <v>7</v>
      </c>
      <c r="EI28" s="19">
        <v>3</v>
      </c>
      <c r="EJ28" s="35"/>
      <c r="EK28" s="19"/>
      <c r="EL28" s="19">
        <v>1655.9746709999997</v>
      </c>
      <c r="EM28" s="19">
        <v>1655.9746709999997</v>
      </c>
      <c r="EN28" s="19">
        <v>215</v>
      </c>
      <c r="EO28" s="19">
        <v>84</v>
      </c>
      <c r="EP28" s="35"/>
      <c r="EQ28" s="19"/>
      <c r="ER28" s="19">
        <v>4447.195076999999</v>
      </c>
      <c r="ES28" s="19">
        <v>4447.195076999999</v>
      </c>
      <c r="ET28" s="19">
        <v>578</v>
      </c>
      <c r="EU28" s="19">
        <v>226</v>
      </c>
      <c r="EV28" s="35"/>
      <c r="EW28" s="19"/>
      <c r="EX28" s="19">
        <v>1709.734884</v>
      </c>
      <c r="EY28" s="19">
        <v>1709.734884</v>
      </c>
      <c r="EZ28" s="19">
        <v>222</v>
      </c>
      <c r="FA28" s="19">
        <v>87</v>
      </c>
      <c r="FB28" s="35"/>
      <c r="FC28" s="19"/>
      <c r="FD28" s="19">
        <v>12093.461523</v>
      </c>
      <c r="FE28" s="19">
        <v>12093.461523</v>
      </c>
      <c r="FF28" s="19">
        <v>1572</v>
      </c>
      <c r="FG28" s="19">
        <v>613</v>
      </c>
      <c r="FH28" s="35"/>
      <c r="FI28" s="19"/>
      <c r="FJ28" s="19">
        <v>4096.060215</v>
      </c>
      <c r="FK28" s="19">
        <v>4096.060215</v>
      </c>
      <c r="FL28" s="19">
        <v>532</v>
      </c>
      <c r="FM28" s="19">
        <v>208</v>
      </c>
      <c r="FN28" s="35"/>
      <c r="FO28" s="19"/>
      <c r="FP28" s="19">
        <v>885.165294</v>
      </c>
      <c r="FQ28" s="19">
        <v>885.165294</v>
      </c>
      <c r="FR28" s="19">
        <v>115</v>
      </c>
      <c r="FS28" s="19">
        <v>45</v>
      </c>
      <c r="FT28" s="35"/>
      <c r="FU28" s="19"/>
      <c r="FV28" s="19">
        <v>2334.289386</v>
      </c>
      <c r="FW28" s="19">
        <v>2334.289386</v>
      </c>
      <c r="FX28" s="19">
        <v>303</v>
      </c>
      <c r="FY28" s="19">
        <v>118</v>
      </c>
      <c r="FZ28" s="35"/>
      <c r="GA28" s="19"/>
      <c r="GB28" s="19">
        <v>12.747266999999999</v>
      </c>
      <c r="GC28" s="19">
        <v>12.747266999999999</v>
      </c>
      <c r="GD28" s="19"/>
      <c r="GE28" s="19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</row>
    <row r="29" spans="1:205" s="37" customFormat="1" ht="12.75">
      <c r="A29" s="36">
        <v>43556</v>
      </c>
      <c r="B29" s="35"/>
      <c r="C29" s="19">
        <v>44736.3575</v>
      </c>
      <c r="D29" s="19">
        <v>4390.294233</v>
      </c>
      <c r="E29" s="19">
        <v>49126.651733</v>
      </c>
      <c r="F29" s="19">
        <v>571</v>
      </c>
      <c r="G29" s="19">
        <v>223</v>
      </c>
      <c r="I29" s="19">
        <v>144879.71</v>
      </c>
      <c r="J29" s="19">
        <v>14218.067604</v>
      </c>
      <c r="K29" s="19">
        <v>159097.777604</v>
      </c>
      <c r="L29" s="19">
        <v>1848</v>
      </c>
      <c r="M29" s="19">
        <v>721</v>
      </c>
      <c r="N29" s="35"/>
      <c r="O29" s="19">
        <v>8288.647500000001</v>
      </c>
      <c r="P29" s="19">
        <v>813.423429</v>
      </c>
      <c r="Q29" s="19">
        <v>9102.070929000001</v>
      </c>
      <c r="R29" s="19">
        <v>106</v>
      </c>
      <c r="S29" s="19">
        <v>41</v>
      </c>
      <c r="T29" s="35"/>
      <c r="U29" s="19">
        <v>32166.2775</v>
      </c>
      <c r="V29" s="19">
        <v>3156.703641</v>
      </c>
      <c r="W29" s="19">
        <v>35322.981141</v>
      </c>
      <c r="X29" s="19">
        <v>410</v>
      </c>
      <c r="Y29" s="19">
        <v>160</v>
      </c>
      <c r="Z29" s="35"/>
      <c r="AA29" s="19">
        <v>83357.72750000001</v>
      </c>
      <c r="AB29" s="19">
        <v>8180.481621000001</v>
      </c>
      <c r="AC29" s="19">
        <v>91538.209121</v>
      </c>
      <c r="AD29" s="19">
        <v>1063</v>
      </c>
      <c r="AE29" s="19">
        <v>415</v>
      </c>
      <c r="AF29" s="35"/>
      <c r="AG29" s="19">
        <v>19050.272500000003</v>
      </c>
      <c r="AH29" s="19">
        <v>1869.5375790000003</v>
      </c>
      <c r="AI29" s="19">
        <v>20919.810079000003</v>
      </c>
      <c r="AJ29" s="19">
        <v>243</v>
      </c>
      <c r="AK29" s="19">
        <v>95</v>
      </c>
      <c r="AL29" s="35"/>
      <c r="AM29" s="19">
        <v>248064.555</v>
      </c>
      <c r="AN29" s="19">
        <v>24344.324082</v>
      </c>
      <c r="AO29" s="19">
        <v>272408.879082</v>
      </c>
      <c r="AP29" s="19">
        <v>3164</v>
      </c>
      <c r="AQ29" s="19">
        <v>1235</v>
      </c>
      <c r="AR29" s="35"/>
      <c r="AS29" s="19">
        <v>7700.68</v>
      </c>
      <c r="AT29" s="19">
        <v>755.722032</v>
      </c>
      <c r="AU29" s="19">
        <v>8456.402032</v>
      </c>
      <c r="AV29" s="19">
        <v>98</v>
      </c>
      <c r="AW29" s="19">
        <v>38</v>
      </c>
      <c r="AX29" s="35"/>
      <c r="AY29" s="19">
        <v>10000.4675</v>
      </c>
      <c r="AZ29" s="19">
        <v>981.4163970000002</v>
      </c>
      <c r="BA29" s="19">
        <v>10981.883897000002</v>
      </c>
      <c r="BB29" s="19">
        <v>128</v>
      </c>
      <c r="BC29" s="19">
        <v>50</v>
      </c>
      <c r="BD29" s="35"/>
      <c r="BE29" s="19">
        <v>344.4975</v>
      </c>
      <c r="BF29" s="19">
        <v>33.807969</v>
      </c>
      <c r="BG29" s="19">
        <v>378.305469</v>
      </c>
      <c r="BH29" s="19">
        <v>4</v>
      </c>
      <c r="BI29" s="19">
        <v>2</v>
      </c>
      <c r="BJ29" s="35"/>
      <c r="BK29" s="19">
        <v>378.3825</v>
      </c>
      <c r="BL29" s="19">
        <v>37.133342999999996</v>
      </c>
      <c r="BM29" s="19">
        <v>415.515843</v>
      </c>
      <c r="BN29" s="19">
        <v>5</v>
      </c>
      <c r="BO29" s="19">
        <v>2</v>
      </c>
      <c r="BP29" s="35"/>
      <c r="BQ29" s="19">
        <v>31914.650000000005</v>
      </c>
      <c r="BR29" s="19">
        <v>3132.00966</v>
      </c>
      <c r="BS29" s="19">
        <v>35046.659660000005</v>
      </c>
      <c r="BT29" s="19">
        <v>407</v>
      </c>
      <c r="BU29" s="19">
        <v>159</v>
      </c>
      <c r="BV29" s="35"/>
      <c r="BW29" s="19">
        <v>2568.3575</v>
      </c>
      <c r="BX29" s="19">
        <v>252.05103300000002</v>
      </c>
      <c r="BY29" s="19">
        <v>2820.4085330000003</v>
      </c>
      <c r="BZ29" s="19">
        <v>33</v>
      </c>
      <c r="CA29" s="19">
        <v>13</v>
      </c>
      <c r="CB29" s="35"/>
      <c r="CC29" s="19">
        <v>2911.6</v>
      </c>
      <c r="CD29" s="19">
        <v>285.73584</v>
      </c>
      <c r="CE29" s="19">
        <v>3197.3358399999997</v>
      </c>
      <c r="CF29" s="19">
        <v>37</v>
      </c>
      <c r="CG29" s="19">
        <v>15</v>
      </c>
      <c r="CH29" s="35"/>
      <c r="CI29" s="19">
        <v>63316.63250000001</v>
      </c>
      <c r="CJ29" s="19">
        <v>6213.707643000001</v>
      </c>
      <c r="CK29" s="19">
        <v>69530.34014300001</v>
      </c>
      <c r="CL29" s="19">
        <v>808</v>
      </c>
      <c r="CM29" s="19">
        <v>315</v>
      </c>
      <c r="CN29" s="35"/>
      <c r="CO29" s="19">
        <v>39512.42</v>
      </c>
      <c r="CP29" s="19">
        <v>3877.6324080000004</v>
      </c>
      <c r="CQ29" s="19">
        <v>43390.052407999996</v>
      </c>
      <c r="CR29" s="19">
        <v>504</v>
      </c>
      <c r="CS29" s="19">
        <v>197</v>
      </c>
      <c r="CT29" s="35"/>
      <c r="CU29" s="19">
        <v>1248.725</v>
      </c>
      <c r="CV29" s="19">
        <v>122.54619000000001</v>
      </c>
      <c r="CW29" s="19">
        <v>1371.27119</v>
      </c>
      <c r="CX29" s="19">
        <v>16</v>
      </c>
      <c r="CY29" s="19">
        <v>6</v>
      </c>
      <c r="CZ29" s="35"/>
      <c r="DA29" s="19">
        <v>5409.05</v>
      </c>
      <c r="DB29" s="19">
        <v>530.82822</v>
      </c>
      <c r="DC29" s="19">
        <v>5939.8782200000005</v>
      </c>
      <c r="DD29" s="19">
        <v>69</v>
      </c>
      <c r="DE29" s="19">
        <v>27</v>
      </c>
      <c r="DF29" s="35"/>
      <c r="DG29" s="19">
        <v>7161.6575</v>
      </c>
      <c r="DH29" s="19">
        <v>702.8239530000001</v>
      </c>
      <c r="DI29" s="19">
        <v>7864.481453</v>
      </c>
      <c r="DJ29" s="19">
        <v>91</v>
      </c>
      <c r="DK29" s="19">
        <v>36</v>
      </c>
      <c r="DL29" s="35"/>
      <c r="DM29" s="19">
        <v>42867.6625</v>
      </c>
      <c r="DN29" s="19">
        <v>4206.9060150000005</v>
      </c>
      <c r="DO29" s="19">
        <v>47074.568515</v>
      </c>
      <c r="DP29" s="19">
        <v>547</v>
      </c>
      <c r="DQ29" s="19">
        <v>213</v>
      </c>
      <c r="DR29" s="35"/>
      <c r="DS29" s="19">
        <v>10758.4875</v>
      </c>
      <c r="DT29" s="19">
        <v>1055.806245</v>
      </c>
      <c r="DU29" s="19">
        <v>11814.293744999999</v>
      </c>
      <c r="DV29" s="19">
        <v>137</v>
      </c>
      <c r="DW29" s="19">
        <v>54</v>
      </c>
      <c r="DX29" s="35"/>
      <c r="DY29" s="19">
        <v>28526.7775</v>
      </c>
      <c r="DZ29" s="19">
        <v>2799.5338410000004</v>
      </c>
      <c r="EA29" s="19">
        <v>31326.311341</v>
      </c>
      <c r="EB29" s="19">
        <v>364</v>
      </c>
      <c r="EC29" s="19">
        <v>142</v>
      </c>
      <c r="ED29" s="35"/>
      <c r="EE29" s="19">
        <v>562.2399999999999</v>
      </c>
      <c r="EF29" s="19">
        <v>55.176576</v>
      </c>
      <c r="EG29" s="19">
        <v>617.4165759999998</v>
      </c>
      <c r="EH29" s="19">
        <v>7</v>
      </c>
      <c r="EI29" s="19">
        <v>3</v>
      </c>
      <c r="EJ29" s="35"/>
      <c r="EK29" s="19">
        <v>16874.1025</v>
      </c>
      <c r="EL29" s="19">
        <v>1655.9746709999997</v>
      </c>
      <c r="EM29" s="19">
        <v>18530.077171</v>
      </c>
      <c r="EN29" s="19">
        <v>215</v>
      </c>
      <c r="EO29" s="19">
        <v>84</v>
      </c>
      <c r="EP29" s="35"/>
      <c r="EQ29" s="19">
        <v>45316.1675</v>
      </c>
      <c r="ER29" s="19">
        <v>4447.195076999999</v>
      </c>
      <c r="ES29" s="19">
        <v>49763.362577</v>
      </c>
      <c r="ET29" s="19">
        <v>578</v>
      </c>
      <c r="EU29" s="19">
        <v>226</v>
      </c>
      <c r="EV29" s="35"/>
      <c r="EW29" s="19">
        <v>17421.91</v>
      </c>
      <c r="EX29" s="19">
        <v>1709.734884</v>
      </c>
      <c r="EY29" s="19">
        <v>19131.644884</v>
      </c>
      <c r="EZ29" s="19">
        <v>222</v>
      </c>
      <c r="FA29" s="19">
        <v>87</v>
      </c>
      <c r="FB29" s="35"/>
      <c r="FC29" s="19">
        <v>123230.3325</v>
      </c>
      <c r="FD29" s="19">
        <v>12093.461523</v>
      </c>
      <c r="FE29" s="19">
        <v>135323.794023</v>
      </c>
      <c r="FF29" s="19">
        <v>1572</v>
      </c>
      <c r="FG29" s="19">
        <v>613</v>
      </c>
      <c r="FH29" s="35"/>
      <c r="FI29" s="19">
        <v>41738.1625</v>
      </c>
      <c r="FJ29" s="19">
        <v>4096.060215</v>
      </c>
      <c r="FK29" s="19">
        <v>45834.222714999996</v>
      </c>
      <c r="FL29" s="19">
        <v>532</v>
      </c>
      <c r="FM29" s="19">
        <v>208</v>
      </c>
      <c r="FN29" s="35"/>
      <c r="FO29" s="19">
        <v>9019.685</v>
      </c>
      <c r="FP29" s="19">
        <v>885.165294</v>
      </c>
      <c r="FQ29" s="19">
        <v>9904.850294</v>
      </c>
      <c r="FR29" s="19">
        <v>115</v>
      </c>
      <c r="FS29" s="19">
        <v>45</v>
      </c>
      <c r="FT29" s="35"/>
      <c r="FU29" s="19">
        <v>23786.015</v>
      </c>
      <c r="FV29" s="19">
        <v>2334.289386</v>
      </c>
      <c r="FW29" s="19">
        <v>26120.304386</v>
      </c>
      <c r="FX29" s="19">
        <v>303</v>
      </c>
      <c r="FY29" s="19">
        <v>118</v>
      </c>
      <c r="FZ29" s="35"/>
      <c r="GA29" s="19">
        <v>129.89249999999998</v>
      </c>
      <c r="GB29" s="19">
        <v>12.747266999999999</v>
      </c>
      <c r="GC29" s="19">
        <v>142.63976699999998</v>
      </c>
      <c r="GD29" s="19"/>
      <c r="GE29" s="19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</row>
    <row r="30" spans="1:205" s="37" customFormat="1" ht="12.75">
      <c r="A30" s="36">
        <v>43739</v>
      </c>
      <c r="B30" s="35"/>
      <c r="C30" s="19"/>
      <c r="D30" s="19">
        <v>3271.8852954999998</v>
      </c>
      <c r="E30" s="19">
        <v>3271.8852954999998</v>
      </c>
      <c r="F30" s="19">
        <v>571</v>
      </c>
      <c r="G30" s="19">
        <v>223</v>
      </c>
      <c r="I30" s="19"/>
      <c r="J30" s="19">
        <v>10596.074853999999</v>
      </c>
      <c r="K30" s="19">
        <v>10596.074853999999</v>
      </c>
      <c r="L30" s="19">
        <v>1848</v>
      </c>
      <c r="M30" s="19">
        <v>721</v>
      </c>
      <c r="N30" s="35"/>
      <c r="O30" s="19"/>
      <c r="P30" s="19">
        <v>606.2072415000001</v>
      </c>
      <c r="Q30" s="19">
        <v>606.2072415000001</v>
      </c>
      <c r="R30" s="19">
        <v>106</v>
      </c>
      <c r="S30" s="19">
        <v>41</v>
      </c>
      <c r="T30" s="35"/>
      <c r="U30" s="19"/>
      <c r="V30" s="19">
        <v>2352.5467035</v>
      </c>
      <c r="W30" s="19">
        <v>2352.5467035</v>
      </c>
      <c r="X30" s="19">
        <v>410</v>
      </c>
      <c r="Y30" s="19">
        <v>160</v>
      </c>
      <c r="Z30" s="35"/>
      <c r="AA30" s="19"/>
      <c r="AB30" s="19">
        <v>6096.538433500001</v>
      </c>
      <c r="AC30" s="19">
        <v>6096.538433500001</v>
      </c>
      <c r="AD30" s="19">
        <v>1063</v>
      </c>
      <c r="AE30" s="19">
        <v>415</v>
      </c>
      <c r="AF30" s="35"/>
      <c r="AG30" s="19"/>
      <c r="AH30" s="19">
        <v>1393.2807665</v>
      </c>
      <c r="AI30" s="19">
        <v>1393.2807665</v>
      </c>
      <c r="AJ30" s="19">
        <v>243</v>
      </c>
      <c r="AK30" s="19">
        <v>95</v>
      </c>
      <c r="AL30" s="35"/>
      <c r="AM30" s="19"/>
      <c r="AN30" s="19">
        <v>18142.710207</v>
      </c>
      <c r="AO30" s="19">
        <v>18142.710207</v>
      </c>
      <c r="AP30" s="19">
        <v>3164</v>
      </c>
      <c r="AQ30" s="19">
        <v>1235</v>
      </c>
      <c r="AR30" s="35"/>
      <c r="AS30" s="19"/>
      <c r="AT30" s="19">
        <v>563.205032</v>
      </c>
      <c r="AU30" s="19">
        <v>563.205032</v>
      </c>
      <c r="AV30" s="19">
        <v>98</v>
      </c>
      <c r="AW30" s="19">
        <v>38</v>
      </c>
      <c r="AX30" s="35"/>
      <c r="AY30" s="19"/>
      <c r="AZ30" s="19">
        <v>731.4047095000001</v>
      </c>
      <c r="BA30" s="19">
        <v>731.4047095000001</v>
      </c>
      <c r="BB30" s="19">
        <v>128</v>
      </c>
      <c r="BC30" s="19">
        <v>50</v>
      </c>
      <c r="BD30" s="35"/>
      <c r="BE30" s="19"/>
      <c r="BF30" s="19">
        <v>25.1955315</v>
      </c>
      <c r="BG30" s="19">
        <v>25.1955315</v>
      </c>
      <c r="BH30" s="19">
        <v>4</v>
      </c>
      <c r="BI30" s="19">
        <v>2</v>
      </c>
      <c r="BJ30" s="35"/>
      <c r="BK30" s="19"/>
      <c r="BL30" s="19">
        <v>27.6737805</v>
      </c>
      <c r="BM30" s="19">
        <v>27.6737805</v>
      </c>
      <c r="BN30" s="19">
        <v>5</v>
      </c>
      <c r="BO30" s="19">
        <v>2</v>
      </c>
      <c r="BP30" s="35"/>
      <c r="BQ30" s="19"/>
      <c r="BR30" s="19">
        <v>2334.14341</v>
      </c>
      <c r="BS30" s="19">
        <v>2334.14341</v>
      </c>
      <c r="BT30" s="19">
        <v>407</v>
      </c>
      <c r="BU30" s="19">
        <v>159</v>
      </c>
      <c r="BV30" s="35"/>
      <c r="BW30" s="19"/>
      <c r="BX30" s="19">
        <v>187.8420955</v>
      </c>
      <c r="BY30" s="19">
        <v>187.8420955</v>
      </c>
      <c r="BZ30" s="19">
        <v>33</v>
      </c>
      <c r="CA30" s="19">
        <v>13</v>
      </c>
      <c r="CB30" s="35"/>
      <c r="CC30" s="19"/>
      <c r="CD30" s="19">
        <v>212.94583999999998</v>
      </c>
      <c r="CE30" s="19">
        <v>212.94583999999998</v>
      </c>
      <c r="CF30" s="19">
        <v>37</v>
      </c>
      <c r="CG30" s="19">
        <v>15</v>
      </c>
      <c r="CH30" s="35"/>
      <c r="CI30" s="19"/>
      <c r="CJ30" s="19">
        <v>4630.7918305</v>
      </c>
      <c r="CK30" s="19">
        <v>4630.7918305</v>
      </c>
      <c r="CL30" s="19">
        <v>808</v>
      </c>
      <c r="CM30" s="19">
        <v>315</v>
      </c>
      <c r="CN30" s="35"/>
      <c r="CO30" s="19"/>
      <c r="CP30" s="19">
        <v>2889.821908</v>
      </c>
      <c r="CQ30" s="19">
        <v>2889.821908</v>
      </c>
      <c r="CR30" s="19">
        <v>504</v>
      </c>
      <c r="CS30" s="19">
        <v>197</v>
      </c>
      <c r="CT30" s="35"/>
      <c r="CU30" s="19"/>
      <c r="CV30" s="19">
        <v>91.32806500000001</v>
      </c>
      <c r="CW30" s="19">
        <v>91.32806500000001</v>
      </c>
      <c r="CX30" s="19">
        <v>16</v>
      </c>
      <c r="CY30" s="19">
        <v>6</v>
      </c>
      <c r="CZ30" s="35"/>
      <c r="DA30" s="19"/>
      <c r="DB30" s="19">
        <v>395.60197</v>
      </c>
      <c r="DC30" s="19">
        <v>395.60197</v>
      </c>
      <c r="DD30" s="19">
        <v>69</v>
      </c>
      <c r="DE30" s="19">
        <v>27</v>
      </c>
      <c r="DF30" s="35"/>
      <c r="DG30" s="19"/>
      <c r="DH30" s="19">
        <v>523.7825155</v>
      </c>
      <c r="DI30" s="19">
        <v>523.7825155</v>
      </c>
      <c r="DJ30" s="19">
        <v>91</v>
      </c>
      <c r="DK30" s="19">
        <v>36</v>
      </c>
      <c r="DL30" s="35"/>
      <c r="DM30" s="19"/>
      <c r="DN30" s="19">
        <v>3135.2144525</v>
      </c>
      <c r="DO30" s="19">
        <v>3135.2144525</v>
      </c>
      <c r="DP30" s="19">
        <v>547</v>
      </c>
      <c r="DQ30" s="19">
        <v>213</v>
      </c>
      <c r="DR30" s="35"/>
      <c r="DS30" s="19"/>
      <c r="DT30" s="19">
        <v>786.8440575</v>
      </c>
      <c r="DU30" s="19">
        <v>786.8440575</v>
      </c>
      <c r="DV30" s="19">
        <v>137</v>
      </c>
      <c r="DW30" s="19">
        <v>54</v>
      </c>
      <c r="DX30" s="35"/>
      <c r="DY30" s="19"/>
      <c r="DZ30" s="19">
        <v>2086.3644035</v>
      </c>
      <c r="EA30" s="19">
        <v>2086.3644035</v>
      </c>
      <c r="EB30" s="19">
        <v>364</v>
      </c>
      <c r="EC30" s="19">
        <v>142</v>
      </c>
      <c r="ED30" s="35"/>
      <c r="EE30" s="19"/>
      <c r="EF30" s="19">
        <v>41.120576</v>
      </c>
      <c r="EG30" s="19">
        <v>41.120576</v>
      </c>
      <c r="EH30" s="19">
        <v>7</v>
      </c>
      <c r="EI30" s="19">
        <v>3</v>
      </c>
      <c r="EJ30" s="35"/>
      <c r="EK30" s="19"/>
      <c r="EL30" s="19">
        <v>1234.1221085</v>
      </c>
      <c r="EM30" s="19">
        <v>1234.1221085</v>
      </c>
      <c r="EN30" s="19">
        <v>215</v>
      </c>
      <c r="EO30" s="19">
        <v>84</v>
      </c>
      <c r="EP30" s="35"/>
      <c r="EQ30" s="19"/>
      <c r="ER30" s="19">
        <v>3314.2908895</v>
      </c>
      <c r="ES30" s="19">
        <v>3314.2908895</v>
      </c>
      <c r="ET30" s="19">
        <v>578</v>
      </c>
      <c r="EU30" s="19">
        <v>226</v>
      </c>
      <c r="EV30" s="35"/>
      <c r="EW30" s="19"/>
      <c r="EX30" s="19">
        <v>1274.187134</v>
      </c>
      <c r="EY30" s="19">
        <v>1274.187134</v>
      </c>
      <c r="EZ30" s="19">
        <v>222</v>
      </c>
      <c r="FA30" s="19">
        <v>87</v>
      </c>
      <c r="FB30" s="35"/>
      <c r="FC30" s="19"/>
      <c r="FD30" s="19">
        <v>9012.7032105</v>
      </c>
      <c r="FE30" s="19">
        <v>9012.7032105</v>
      </c>
      <c r="FF30" s="19">
        <v>1572</v>
      </c>
      <c r="FG30" s="19">
        <v>613</v>
      </c>
      <c r="FH30" s="35"/>
      <c r="FI30" s="19"/>
      <c r="FJ30" s="19">
        <v>3052.6061525000005</v>
      </c>
      <c r="FK30" s="19">
        <v>3052.6061525000005</v>
      </c>
      <c r="FL30" s="19">
        <v>532</v>
      </c>
      <c r="FM30" s="19">
        <v>208</v>
      </c>
      <c r="FN30" s="35"/>
      <c r="FO30" s="19"/>
      <c r="FP30" s="19">
        <v>659.673169</v>
      </c>
      <c r="FQ30" s="19">
        <v>659.673169</v>
      </c>
      <c r="FR30" s="19">
        <v>115</v>
      </c>
      <c r="FS30" s="19">
        <v>45</v>
      </c>
      <c r="FT30" s="35"/>
      <c r="FU30" s="19"/>
      <c r="FV30" s="19">
        <v>1739.6390110000002</v>
      </c>
      <c r="FW30" s="19">
        <v>1739.6390110000002</v>
      </c>
      <c r="FX30" s="19">
        <v>303</v>
      </c>
      <c r="FY30" s="19">
        <v>118</v>
      </c>
      <c r="FZ30" s="35"/>
      <c r="GA30" s="19"/>
      <c r="GB30" s="19">
        <v>9.4999545</v>
      </c>
      <c r="GC30" s="19">
        <v>9.4999545</v>
      </c>
      <c r="GD30" s="19"/>
      <c r="GE30" s="19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</row>
    <row r="31" spans="1:205" s="37" customFormat="1" ht="12.75">
      <c r="A31" s="36">
        <v>43922</v>
      </c>
      <c r="B31" s="35"/>
      <c r="C31" s="19">
        <v>0</v>
      </c>
      <c r="D31" s="19">
        <v>3271.8852954999998</v>
      </c>
      <c r="E31" s="19">
        <v>3271.8852954999998</v>
      </c>
      <c r="F31" s="19">
        <v>571</v>
      </c>
      <c r="G31" s="19">
        <v>223</v>
      </c>
      <c r="I31" s="19">
        <v>0</v>
      </c>
      <c r="J31" s="19">
        <v>10596.074853999999</v>
      </c>
      <c r="K31" s="19">
        <v>10596.074853999999</v>
      </c>
      <c r="L31" s="19">
        <v>1848</v>
      </c>
      <c r="M31" s="19">
        <v>721</v>
      </c>
      <c r="N31" s="35"/>
      <c r="O31" s="19">
        <v>0</v>
      </c>
      <c r="P31" s="19">
        <v>606.2072415000001</v>
      </c>
      <c r="Q31" s="19">
        <v>606.2072415000001</v>
      </c>
      <c r="R31" s="19">
        <v>106</v>
      </c>
      <c r="S31" s="19">
        <v>41</v>
      </c>
      <c r="T31" s="35"/>
      <c r="U31" s="19">
        <v>0</v>
      </c>
      <c r="V31" s="19">
        <v>2352.5467035</v>
      </c>
      <c r="W31" s="19">
        <v>2352.5467035</v>
      </c>
      <c r="X31" s="19">
        <v>410</v>
      </c>
      <c r="Y31" s="19">
        <v>160</v>
      </c>
      <c r="Z31" s="35"/>
      <c r="AA31" s="19">
        <v>0</v>
      </c>
      <c r="AB31" s="19">
        <v>6096.538433500001</v>
      </c>
      <c r="AC31" s="19">
        <v>6096.538433500001</v>
      </c>
      <c r="AD31" s="19">
        <v>1063</v>
      </c>
      <c r="AE31" s="19">
        <v>415</v>
      </c>
      <c r="AF31" s="35"/>
      <c r="AG31" s="19">
        <v>0</v>
      </c>
      <c r="AH31" s="19">
        <v>1393.2807665</v>
      </c>
      <c r="AI31" s="19">
        <v>1393.2807665</v>
      </c>
      <c r="AJ31" s="19">
        <v>243</v>
      </c>
      <c r="AK31" s="19">
        <v>95</v>
      </c>
      <c r="AL31" s="35"/>
      <c r="AM31" s="19">
        <v>0</v>
      </c>
      <c r="AN31" s="19">
        <v>18142.710207</v>
      </c>
      <c r="AO31" s="19">
        <v>18142.710207</v>
      </c>
      <c r="AP31" s="19">
        <v>3164</v>
      </c>
      <c r="AQ31" s="19">
        <v>1235</v>
      </c>
      <c r="AR31" s="35"/>
      <c r="AS31" s="19">
        <v>0</v>
      </c>
      <c r="AT31" s="19">
        <v>563.205032</v>
      </c>
      <c r="AU31" s="19">
        <v>563.205032</v>
      </c>
      <c r="AV31" s="19">
        <v>98</v>
      </c>
      <c r="AW31" s="19">
        <v>38</v>
      </c>
      <c r="AX31" s="35"/>
      <c r="AY31" s="19">
        <v>0</v>
      </c>
      <c r="AZ31" s="19">
        <v>731.4047095000001</v>
      </c>
      <c r="BA31" s="19">
        <v>731.4047095000001</v>
      </c>
      <c r="BB31" s="19">
        <v>128</v>
      </c>
      <c r="BC31" s="19">
        <v>50</v>
      </c>
      <c r="BD31" s="35"/>
      <c r="BE31" s="19">
        <v>0</v>
      </c>
      <c r="BF31" s="19">
        <v>25.1955315</v>
      </c>
      <c r="BG31" s="19">
        <v>25.1955315</v>
      </c>
      <c r="BH31" s="19">
        <v>4</v>
      </c>
      <c r="BI31" s="19">
        <v>2</v>
      </c>
      <c r="BJ31" s="35"/>
      <c r="BK31" s="19">
        <v>0</v>
      </c>
      <c r="BL31" s="19">
        <v>27.6737805</v>
      </c>
      <c r="BM31" s="19">
        <v>27.6737805</v>
      </c>
      <c r="BN31" s="19">
        <v>5</v>
      </c>
      <c r="BO31" s="19">
        <v>2</v>
      </c>
      <c r="BP31" s="35"/>
      <c r="BQ31" s="19">
        <v>0</v>
      </c>
      <c r="BR31" s="19">
        <v>2334.14341</v>
      </c>
      <c r="BS31" s="19">
        <v>2334.14341</v>
      </c>
      <c r="BT31" s="19">
        <v>407</v>
      </c>
      <c r="BU31" s="19">
        <v>159</v>
      </c>
      <c r="BV31" s="35"/>
      <c r="BW31" s="19">
        <v>0</v>
      </c>
      <c r="BX31" s="19">
        <v>187.8420955</v>
      </c>
      <c r="BY31" s="19">
        <v>187.8420955</v>
      </c>
      <c r="BZ31" s="19">
        <v>33</v>
      </c>
      <c r="CA31" s="19">
        <v>13</v>
      </c>
      <c r="CB31" s="35"/>
      <c r="CC31" s="19">
        <v>0</v>
      </c>
      <c r="CD31" s="19">
        <v>212.94583999999998</v>
      </c>
      <c r="CE31" s="19">
        <v>212.94583999999998</v>
      </c>
      <c r="CF31" s="19">
        <v>37</v>
      </c>
      <c r="CG31" s="19">
        <v>15</v>
      </c>
      <c r="CH31" s="35"/>
      <c r="CI31" s="19">
        <v>0</v>
      </c>
      <c r="CJ31" s="19">
        <v>4630.7918305</v>
      </c>
      <c r="CK31" s="19">
        <v>4630.7918305</v>
      </c>
      <c r="CL31" s="19">
        <v>808</v>
      </c>
      <c r="CM31" s="19">
        <v>315</v>
      </c>
      <c r="CN31" s="35"/>
      <c r="CO31" s="19">
        <v>0</v>
      </c>
      <c r="CP31" s="19">
        <v>2889.821908</v>
      </c>
      <c r="CQ31" s="19">
        <v>2889.821908</v>
      </c>
      <c r="CR31" s="19">
        <v>504</v>
      </c>
      <c r="CS31" s="19">
        <v>197</v>
      </c>
      <c r="CT31" s="35"/>
      <c r="CU31" s="19">
        <v>0</v>
      </c>
      <c r="CV31" s="19">
        <v>91.32806500000001</v>
      </c>
      <c r="CW31" s="19">
        <v>91.32806500000001</v>
      </c>
      <c r="CX31" s="19">
        <v>16</v>
      </c>
      <c r="CY31" s="19">
        <v>6</v>
      </c>
      <c r="CZ31" s="35"/>
      <c r="DA31" s="19">
        <v>0</v>
      </c>
      <c r="DB31" s="19">
        <v>395.60197</v>
      </c>
      <c r="DC31" s="19">
        <v>395.60197</v>
      </c>
      <c r="DD31" s="19">
        <v>69</v>
      </c>
      <c r="DE31" s="19">
        <v>27</v>
      </c>
      <c r="DF31" s="35"/>
      <c r="DG31" s="19">
        <v>0</v>
      </c>
      <c r="DH31" s="19">
        <v>523.7825155</v>
      </c>
      <c r="DI31" s="19">
        <v>523.7825155</v>
      </c>
      <c r="DJ31" s="19">
        <v>91</v>
      </c>
      <c r="DK31" s="19">
        <v>36</v>
      </c>
      <c r="DL31" s="35"/>
      <c r="DM31" s="19">
        <v>0</v>
      </c>
      <c r="DN31" s="19">
        <v>3135.2144525</v>
      </c>
      <c r="DO31" s="19">
        <v>3135.2144525</v>
      </c>
      <c r="DP31" s="19">
        <v>547</v>
      </c>
      <c r="DQ31" s="19">
        <v>213</v>
      </c>
      <c r="DR31" s="35"/>
      <c r="DS31" s="19">
        <v>0</v>
      </c>
      <c r="DT31" s="19">
        <v>786.8440575</v>
      </c>
      <c r="DU31" s="19">
        <v>786.8440575</v>
      </c>
      <c r="DV31" s="19">
        <v>137</v>
      </c>
      <c r="DW31" s="19">
        <v>54</v>
      </c>
      <c r="DX31" s="35"/>
      <c r="DY31" s="19">
        <v>0</v>
      </c>
      <c r="DZ31" s="19">
        <v>2086.3644035</v>
      </c>
      <c r="EA31" s="19">
        <v>2086.3644035</v>
      </c>
      <c r="EB31" s="19">
        <v>364</v>
      </c>
      <c r="EC31" s="19">
        <v>142</v>
      </c>
      <c r="ED31" s="35"/>
      <c r="EE31" s="19">
        <v>0</v>
      </c>
      <c r="EF31" s="19">
        <v>41.120576</v>
      </c>
      <c r="EG31" s="19">
        <v>41.120576</v>
      </c>
      <c r="EH31" s="19">
        <v>7</v>
      </c>
      <c r="EI31" s="19">
        <v>3</v>
      </c>
      <c r="EJ31" s="35"/>
      <c r="EK31" s="19">
        <v>0</v>
      </c>
      <c r="EL31" s="19">
        <v>1234.1221085</v>
      </c>
      <c r="EM31" s="19">
        <v>1234.1221085</v>
      </c>
      <c r="EN31" s="19">
        <v>215</v>
      </c>
      <c r="EO31" s="19">
        <v>84</v>
      </c>
      <c r="EP31" s="35"/>
      <c r="EQ31" s="19">
        <v>0</v>
      </c>
      <c r="ER31" s="19">
        <v>3314.2908895</v>
      </c>
      <c r="ES31" s="19">
        <v>3314.2908895</v>
      </c>
      <c r="ET31" s="19">
        <v>578</v>
      </c>
      <c r="EU31" s="19">
        <v>226</v>
      </c>
      <c r="EV31" s="35"/>
      <c r="EW31" s="19">
        <v>0</v>
      </c>
      <c r="EX31" s="19">
        <v>1274.187134</v>
      </c>
      <c r="EY31" s="19">
        <v>1274.187134</v>
      </c>
      <c r="EZ31" s="19">
        <v>222</v>
      </c>
      <c r="FA31" s="19">
        <v>87</v>
      </c>
      <c r="FB31" s="35"/>
      <c r="FC31" s="19">
        <v>0</v>
      </c>
      <c r="FD31" s="19">
        <v>9012.7032105</v>
      </c>
      <c r="FE31" s="19">
        <v>9012.7032105</v>
      </c>
      <c r="FF31" s="19">
        <v>1572</v>
      </c>
      <c r="FG31" s="19">
        <v>613</v>
      </c>
      <c r="FH31" s="35"/>
      <c r="FI31" s="19">
        <v>0</v>
      </c>
      <c r="FJ31" s="19">
        <v>3052.6061525000005</v>
      </c>
      <c r="FK31" s="19">
        <v>3052.6061525000005</v>
      </c>
      <c r="FL31" s="19">
        <v>532</v>
      </c>
      <c r="FM31" s="19">
        <v>208</v>
      </c>
      <c r="FN31" s="35"/>
      <c r="FO31" s="19">
        <v>0</v>
      </c>
      <c r="FP31" s="19">
        <v>659.673169</v>
      </c>
      <c r="FQ31" s="19">
        <v>659.673169</v>
      </c>
      <c r="FR31" s="19">
        <v>115</v>
      </c>
      <c r="FS31" s="19">
        <v>45</v>
      </c>
      <c r="FT31" s="35"/>
      <c r="FU31" s="19">
        <v>0</v>
      </c>
      <c r="FV31" s="19">
        <v>1739.6390110000002</v>
      </c>
      <c r="FW31" s="19">
        <v>1739.6390110000002</v>
      </c>
      <c r="FX31" s="19">
        <v>303</v>
      </c>
      <c r="FY31" s="19">
        <v>118</v>
      </c>
      <c r="FZ31" s="35"/>
      <c r="GA31" s="19">
        <v>0</v>
      </c>
      <c r="GB31" s="19">
        <v>9.4999545</v>
      </c>
      <c r="GC31" s="19">
        <v>9.4999545</v>
      </c>
      <c r="GD31" s="19"/>
      <c r="GE31" s="19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</row>
    <row r="32" spans="1:205" s="37" customFormat="1" ht="12.75">
      <c r="A32" s="36">
        <v>44105</v>
      </c>
      <c r="B32" s="35"/>
      <c r="C32" s="19"/>
      <c r="D32" s="19">
        <v>3271.8852954999998</v>
      </c>
      <c r="E32" s="19">
        <v>3271.8852954999998</v>
      </c>
      <c r="F32" s="19">
        <v>571</v>
      </c>
      <c r="G32" s="19">
        <v>223</v>
      </c>
      <c r="I32" s="19"/>
      <c r="J32" s="19">
        <v>10596.074853999999</v>
      </c>
      <c r="K32" s="19">
        <v>10596.074853999999</v>
      </c>
      <c r="L32" s="19">
        <v>1848</v>
      </c>
      <c r="M32" s="19">
        <v>721</v>
      </c>
      <c r="N32" s="35"/>
      <c r="O32" s="19"/>
      <c r="P32" s="19">
        <v>606.2072415000001</v>
      </c>
      <c r="Q32" s="19">
        <v>606.2072415000001</v>
      </c>
      <c r="R32" s="19">
        <v>106</v>
      </c>
      <c r="S32" s="19">
        <v>41</v>
      </c>
      <c r="T32" s="35"/>
      <c r="U32" s="19"/>
      <c r="V32" s="19">
        <v>2352.5467035</v>
      </c>
      <c r="W32" s="19">
        <v>2352.5467035</v>
      </c>
      <c r="X32" s="19">
        <v>410</v>
      </c>
      <c r="Y32" s="19">
        <v>160</v>
      </c>
      <c r="Z32" s="35"/>
      <c r="AA32" s="19"/>
      <c r="AB32" s="19">
        <v>6096.538433500001</v>
      </c>
      <c r="AC32" s="19">
        <v>6096.538433500001</v>
      </c>
      <c r="AD32" s="19">
        <v>1063</v>
      </c>
      <c r="AE32" s="19">
        <v>415</v>
      </c>
      <c r="AF32" s="35"/>
      <c r="AG32" s="19"/>
      <c r="AH32" s="19">
        <v>1393.2807665</v>
      </c>
      <c r="AI32" s="19">
        <v>1393.2807665</v>
      </c>
      <c r="AJ32" s="19">
        <v>243</v>
      </c>
      <c r="AK32" s="19">
        <v>95</v>
      </c>
      <c r="AL32" s="35"/>
      <c r="AM32" s="19"/>
      <c r="AN32" s="19">
        <v>18142.710207</v>
      </c>
      <c r="AO32" s="19">
        <v>18142.710207</v>
      </c>
      <c r="AP32" s="19">
        <v>3164</v>
      </c>
      <c r="AQ32" s="19">
        <v>1235</v>
      </c>
      <c r="AR32" s="35"/>
      <c r="AS32" s="19"/>
      <c r="AT32" s="19">
        <v>563.205032</v>
      </c>
      <c r="AU32" s="19">
        <v>563.205032</v>
      </c>
      <c r="AV32" s="19">
        <v>98</v>
      </c>
      <c r="AW32" s="19">
        <v>38</v>
      </c>
      <c r="AX32" s="35"/>
      <c r="AY32" s="19"/>
      <c r="AZ32" s="19">
        <v>731.4047095000001</v>
      </c>
      <c r="BA32" s="19">
        <v>731.4047095000001</v>
      </c>
      <c r="BB32" s="19">
        <v>128</v>
      </c>
      <c r="BC32" s="19">
        <v>50</v>
      </c>
      <c r="BD32" s="35"/>
      <c r="BE32" s="19"/>
      <c r="BF32" s="19">
        <v>25.1955315</v>
      </c>
      <c r="BG32" s="19">
        <v>25.1955315</v>
      </c>
      <c r="BH32" s="19">
        <v>4</v>
      </c>
      <c r="BI32" s="19">
        <v>2</v>
      </c>
      <c r="BJ32" s="35"/>
      <c r="BK32" s="19"/>
      <c r="BL32" s="19">
        <v>27.6737805</v>
      </c>
      <c r="BM32" s="19">
        <v>27.6737805</v>
      </c>
      <c r="BN32" s="19">
        <v>5</v>
      </c>
      <c r="BO32" s="19">
        <v>2</v>
      </c>
      <c r="BP32" s="35"/>
      <c r="BQ32" s="19"/>
      <c r="BR32" s="19">
        <v>2334.14341</v>
      </c>
      <c r="BS32" s="19">
        <v>2334.14341</v>
      </c>
      <c r="BT32" s="19">
        <v>407</v>
      </c>
      <c r="BU32" s="19">
        <v>159</v>
      </c>
      <c r="BV32" s="35"/>
      <c r="BW32" s="19"/>
      <c r="BX32" s="19">
        <v>187.8420955</v>
      </c>
      <c r="BY32" s="19">
        <v>187.8420955</v>
      </c>
      <c r="BZ32" s="19">
        <v>33</v>
      </c>
      <c r="CA32" s="19">
        <v>13</v>
      </c>
      <c r="CB32" s="35"/>
      <c r="CC32" s="19"/>
      <c r="CD32" s="19">
        <v>212.94583999999998</v>
      </c>
      <c r="CE32" s="19">
        <v>212.94583999999998</v>
      </c>
      <c r="CF32" s="19">
        <v>37</v>
      </c>
      <c r="CG32" s="19">
        <v>15</v>
      </c>
      <c r="CH32" s="35"/>
      <c r="CI32" s="19"/>
      <c r="CJ32" s="19">
        <v>4630.7918305</v>
      </c>
      <c r="CK32" s="19">
        <v>4630.7918305</v>
      </c>
      <c r="CL32" s="19">
        <v>808</v>
      </c>
      <c r="CM32" s="19">
        <v>315</v>
      </c>
      <c r="CN32" s="35"/>
      <c r="CO32" s="19"/>
      <c r="CP32" s="19">
        <v>2889.821908</v>
      </c>
      <c r="CQ32" s="19">
        <v>2889.821908</v>
      </c>
      <c r="CR32" s="19">
        <v>504</v>
      </c>
      <c r="CS32" s="19">
        <v>197</v>
      </c>
      <c r="CT32" s="35"/>
      <c r="CU32" s="19"/>
      <c r="CV32" s="19">
        <v>91.32806500000001</v>
      </c>
      <c r="CW32" s="19">
        <v>91.32806500000001</v>
      </c>
      <c r="CX32" s="19">
        <v>16</v>
      </c>
      <c r="CY32" s="19">
        <v>6</v>
      </c>
      <c r="CZ32" s="35"/>
      <c r="DA32" s="19"/>
      <c r="DB32" s="19">
        <v>395.60197</v>
      </c>
      <c r="DC32" s="19">
        <v>395.60197</v>
      </c>
      <c r="DD32" s="19">
        <v>69</v>
      </c>
      <c r="DE32" s="19">
        <v>27</v>
      </c>
      <c r="DF32" s="35"/>
      <c r="DG32" s="19"/>
      <c r="DH32" s="19">
        <v>523.7825155</v>
      </c>
      <c r="DI32" s="19">
        <v>523.7825155</v>
      </c>
      <c r="DJ32" s="19">
        <v>91</v>
      </c>
      <c r="DK32" s="19">
        <v>36</v>
      </c>
      <c r="DL32" s="35"/>
      <c r="DM32" s="19"/>
      <c r="DN32" s="19">
        <v>3135.2144525</v>
      </c>
      <c r="DO32" s="19">
        <v>3135.2144525</v>
      </c>
      <c r="DP32" s="19">
        <v>547</v>
      </c>
      <c r="DQ32" s="19">
        <v>213</v>
      </c>
      <c r="DR32" s="35"/>
      <c r="DS32" s="19"/>
      <c r="DT32" s="19">
        <v>786.8440575</v>
      </c>
      <c r="DU32" s="19">
        <v>786.8440575</v>
      </c>
      <c r="DV32" s="19">
        <v>137</v>
      </c>
      <c r="DW32" s="19">
        <v>54</v>
      </c>
      <c r="DX32" s="35"/>
      <c r="DY32" s="19"/>
      <c r="DZ32" s="19">
        <v>2086.3644035</v>
      </c>
      <c r="EA32" s="19">
        <v>2086.3644035</v>
      </c>
      <c r="EB32" s="19">
        <v>364</v>
      </c>
      <c r="EC32" s="19">
        <v>142</v>
      </c>
      <c r="ED32" s="35"/>
      <c r="EE32" s="19"/>
      <c r="EF32" s="19">
        <v>41.120576</v>
      </c>
      <c r="EG32" s="19">
        <v>41.120576</v>
      </c>
      <c r="EH32" s="19">
        <v>7</v>
      </c>
      <c r="EI32" s="19">
        <v>3</v>
      </c>
      <c r="EJ32" s="35"/>
      <c r="EK32" s="19"/>
      <c r="EL32" s="19">
        <v>1234.1221085</v>
      </c>
      <c r="EM32" s="19">
        <v>1234.1221085</v>
      </c>
      <c r="EN32" s="19">
        <v>215</v>
      </c>
      <c r="EO32" s="19">
        <v>84</v>
      </c>
      <c r="EP32" s="35"/>
      <c r="EQ32" s="19"/>
      <c r="ER32" s="19">
        <v>3314.2908895</v>
      </c>
      <c r="ES32" s="19">
        <v>3314.2908895</v>
      </c>
      <c r="ET32" s="19">
        <v>578</v>
      </c>
      <c r="EU32" s="19">
        <v>226</v>
      </c>
      <c r="EV32" s="35"/>
      <c r="EW32" s="19"/>
      <c r="EX32" s="19">
        <v>1274.187134</v>
      </c>
      <c r="EY32" s="19">
        <v>1274.187134</v>
      </c>
      <c r="EZ32" s="19">
        <v>222</v>
      </c>
      <c r="FA32" s="19">
        <v>87</v>
      </c>
      <c r="FB32" s="35"/>
      <c r="FC32" s="19"/>
      <c r="FD32" s="19">
        <v>9012.7032105</v>
      </c>
      <c r="FE32" s="19">
        <v>9012.7032105</v>
      </c>
      <c r="FF32" s="19">
        <v>1572</v>
      </c>
      <c r="FG32" s="19">
        <v>613</v>
      </c>
      <c r="FH32" s="35"/>
      <c r="FI32" s="19"/>
      <c r="FJ32" s="19">
        <v>3052.6061525000005</v>
      </c>
      <c r="FK32" s="19">
        <v>3052.6061525000005</v>
      </c>
      <c r="FL32" s="19">
        <v>532</v>
      </c>
      <c r="FM32" s="19">
        <v>208</v>
      </c>
      <c r="FN32" s="35"/>
      <c r="FO32" s="19"/>
      <c r="FP32" s="19">
        <v>659.673169</v>
      </c>
      <c r="FQ32" s="19">
        <v>659.673169</v>
      </c>
      <c r="FR32" s="19">
        <v>115</v>
      </c>
      <c r="FS32" s="19">
        <v>45</v>
      </c>
      <c r="FT32" s="35"/>
      <c r="FU32" s="19"/>
      <c r="FV32" s="19">
        <v>1739.6390110000002</v>
      </c>
      <c r="FW32" s="19">
        <v>1739.6390110000002</v>
      </c>
      <c r="FX32" s="19">
        <v>303</v>
      </c>
      <c r="FY32" s="19">
        <v>118</v>
      </c>
      <c r="FZ32" s="35"/>
      <c r="GA32" s="19"/>
      <c r="GB32" s="19">
        <v>9.4999545</v>
      </c>
      <c r="GC32" s="19">
        <v>9.4999545</v>
      </c>
      <c r="GD32" s="19"/>
      <c r="GE32" s="19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</row>
    <row r="33" spans="1:205" s="37" customFormat="1" ht="12.75">
      <c r="A33" s="36">
        <v>44287</v>
      </c>
      <c r="B33" s="35"/>
      <c r="C33" s="19">
        <v>49227.81649999999</v>
      </c>
      <c r="D33" s="19">
        <v>3271.8852954999998</v>
      </c>
      <c r="E33" s="19">
        <v>52499.70179549999</v>
      </c>
      <c r="F33" s="19">
        <v>571</v>
      </c>
      <c r="G33" s="19">
        <v>223</v>
      </c>
      <c r="I33" s="19">
        <v>159425.402</v>
      </c>
      <c r="J33" s="19">
        <v>10596.074853999999</v>
      </c>
      <c r="K33" s="19">
        <v>170021.476854</v>
      </c>
      <c r="L33" s="19">
        <v>1848</v>
      </c>
      <c r="M33" s="19">
        <v>721</v>
      </c>
      <c r="N33" s="35"/>
      <c r="O33" s="19">
        <v>9120.8145</v>
      </c>
      <c r="P33" s="19">
        <v>606.2072415000001</v>
      </c>
      <c r="Q33" s="19">
        <v>9727.0217415</v>
      </c>
      <c r="R33" s="19">
        <v>106</v>
      </c>
      <c r="S33" s="19">
        <v>41</v>
      </c>
      <c r="T33" s="35"/>
      <c r="U33" s="19">
        <v>35395.7205</v>
      </c>
      <c r="V33" s="19">
        <v>2352.5467035</v>
      </c>
      <c r="W33" s="19">
        <v>37748.2672035</v>
      </c>
      <c r="X33" s="19">
        <v>410</v>
      </c>
      <c r="Y33" s="19">
        <v>160</v>
      </c>
      <c r="Z33" s="35"/>
      <c r="AA33" s="19">
        <v>91726.7105</v>
      </c>
      <c r="AB33" s="19">
        <v>6096.538433500001</v>
      </c>
      <c r="AC33" s="19">
        <v>97823.2489335</v>
      </c>
      <c r="AD33" s="19">
        <v>1063</v>
      </c>
      <c r="AE33" s="19">
        <v>415</v>
      </c>
      <c r="AF33" s="35"/>
      <c r="AG33" s="19">
        <v>20962.8895</v>
      </c>
      <c r="AH33" s="19">
        <v>1393.2807665</v>
      </c>
      <c r="AI33" s="19">
        <v>22356.1702665</v>
      </c>
      <c r="AJ33" s="19">
        <v>243</v>
      </c>
      <c r="AK33" s="19">
        <v>95</v>
      </c>
      <c r="AL33" s="35"/>
      <c r="AM33" s="19">
        <v>272969.841</v>
      </c>
      <c r="AN33" s="19">
        <v>18142.710207</v>
      </c>
      <c r="AO33" s="19">
        <v>291112.55120700004</v>
      </c>
      <c r="AP33" s="19">
        <v>3164</v>
      </c>
      <c r="AQ33" s="19">
        <v>1235</v>
      </c>
      <c r="AR33" s="35"/>
      <c r="AS33" s="19">
        <v>8473.815999999999</v>
      </c>
      <c r="AT33" s="19">
        <v>563.205032</v>
      </c>
      <c r="AU33" s="19">
        <v>9037.021031999999</v>
      </c>
      <c r="AV33" s="19">
        <v>98</v>
      </c>
      <c r="AW33" s="19">
        <v>38</v>
      </c>
      <c r="AX33" s="35"/>
      <c r="AY33" s="19">
        <v>11004.498500000002</v>
      </c>
      <c r="AZ33" s="19">
        <v>731.4047095000001</v>
      </c>
      <c r="BA33" s="19">
        <v>11735.903209500002</v>
      </c>
      <c r="BB33" s="19">
        <v>128</v>
      </c>
      <c r="BC33" s="19">
        <v>50</v>
      </c>
      <c r="BD33" s="35"/>
      <c r="BE33" s="19">
        <v>379.0845</v>
      </c>
      <c r="BF33" s="19">
        <v>25.1955315</v>
      </c>
      <c r="BG33" s="19">
        <v>404.2800315</v>
      </c>
      <c r="BH33" s="19">
        <v>4</v>
      </c>
      <c r="BI33" s="19">
        <v>1</v>
      </c>
      <c r="BJ33" s="35"/>
      <c r="BK33" s="19">
        <v>416.3715</v>
      </c>
      <c r="BL33" s="19">
        <v>27.6737805</v>
      </c>
      <c r="BM33" s="19">
        <v>444.04528050000005</v>
      </c>
      <c r="BN33" s="19">
        <v>5</v>
      </c>
      <c r="BO33" s="19">
        <v>2</v>
      </c>
      <c r="BP33" s="35"/>
      <c r="BQ33" s="19">
        <v>35118.83</v>
      </c>
      <c r="BR33" s="19">
        <v>2334.14341</v>
      </c>
      <c r="BS33" s="19">
        <v>37452.97341</v>
      </c>
      <c r="BT33" s="19">
        <v>407</v>
      </c>
      <c r="BU33" s="19">
        <v>159</v>
      </c>
      <c r="BV33" s="35"/>
      <c r="BW33" s="19">
        <v>2826.2165000000005</v>
      </c>
      <c r="BX33" s="19">
        <v>187.8420955</v>
      </c>
      <c r="BY33" s="19">
        <v>3014.0585955000006</v>
      </c>
      <c r="BZ33" s="19">
        <v>33</v>
      </c>
      <c r="CA33" s="19">
        <v>13</v>
      </c>
      <c r="CB33" s="35"/>
      <c r="CC33" s="19">
        <v>3203.92</v>
      </c>
      <c r="CD33" s="19">
        <v>212.94583999999998</v>
      </c>
      <c r="CE33" s="19">
        <v>3416.86584</v>
      </c>
      <c r="CF33" s="19">
        <v>37</v>
      </c>
      <c r="CG33" s="19">
        <v>15</v>
      </c>
      <c r="CH33" s="35"/>
      <c r="CI33" s="19">
        <v>69673.5215</v>
      </c>
      <c r="CJ33" s="19">
        <v>4630.7918305</v>
      </c>
      <c r="CK33" s="19">
        <v>74304.31333050001</v>
      </c>
      <c r="CL33" s="19">
        <v>808</v>
      </c>
      <c r="CM33" s="19">
        <v>315</v>
      </c>
      <c r="CN33" s="35"/>
      <c r="CO33" s="19">
        <v>43479.404</v>
      </c>
      <c r="CP33" s="19">
        <v>2889.821908</v>
      </c>
      <c r="CQ33" s="19">
        <v>46369.225908</v>
      </c>
      <c r="CR33" s="19">
        <v>504</v>
      </c>
      <c r="CS33" s="19">
        <v>197</v>
      </c>
      <c r="CT33" s="35"/>
      <c r="CU33" s="19">
        <v>1374.095</v>
      </c>
      <c r="CV33" s="19">
        <v>91.32806500000001</v>
      </c>
      <c r="CW33" s="19">
        <v>1465.423065</v>
      </c>
      <c r="CX33" s="19">
        <v>16</v>
      </c>
      <c r="CY33" s="19">
        <v>6</v>
      </c>
      <c r="CZ33" s="35"/>
      <c r="DA33" s="19">
        <v>5952.11</v>
      </c>
      <c r="DB33" s="19">
        <v>395.60197</v>
      </c>
      <c r="DC33" s="19">
        <v>6347.711969999999</v>
      </c>
      <c r="DD33" s="19">
        <v>69</v>
      </c>
      <c r="DE33" s="19">
        <v>27</v>
      </c>
      <c r="DF33" s="35"/>
      <c r="DG33" s="19">
        <v>7880.6765000000005</v>
      </c>
      <c r="DH33" s="19">
        <v>523.7825155</v>
      </c>
      <c r="DI33" s="19">
        <v>8404.4590155</v>
      </c>
      <c r="DJ33" s="19">
        <v>91</v>
      </c>
      <c r="DK33" s="19">
        <v>36</v>
      </c>
      <c r="DL33" s="35"/>
      <c r="DM33" s="19">
        <v>47171.5075</v>
      </c>
      <c r="DN33" s="19">
        <v>3135.2144525</v>
      </c>
      <c r="DO33" s="19">
        <v>50306.7219525</v>
      </c>
      <c r="DP33" s="19">
        <v>547</v>
      </c>
      <c r="DQ33" s="19">
        <v>213</v>
      </c>
      <c r="DR33" s="35"/>
      <c r="DS33" s="19">
        <v>11838.6225</v>
      </c>
      <c r="DT33" s="19">
        <v>786.8440575</v>
      </c>
      <c r="DU33" s="19">
        <v>12625.4665575</v>
      </c>
      <c r="DV33" s="19">
        <v>137</v>
      </c>
      <c r="DW33" s="19">
        <v>54</v>
      </c>
      <c r="DX33" s="35"/>
      <c r="DY33" s="19">
        <v>31390.8205</v>
      </c>
      <c r="DZ33" s="19">
        <v>2086.3644035</v>
      </c>
      <c r="EA33" s="19">
        <v>33477.184903500005</v>
      </c>
      <c r="EB33" s="19">
        <v>364</v>
      </c>
      <c r="EC33" s="19">
        <v>142</v>
      </c>
      <c r="ED33" s="35"/>
      <c r="EE33" s="19">
        <v>618.688</v>
      </c>
      <c r="EF33" s="19">
        <v>41.120576</v>
      </c>
      <c r="EG33" s="19">
        <v>659.808576</v>
      </c>
      <c r="EH33" s="19">
        <v>7</v>
      </c>
      <c r="EI33" s="19">
        <v>3</v>
      </c>
      <c r="EJ33" s="35"/>
      <c r="EK33" s="19">
        <v>18568.2355</v>
      </c>
      <c r="EL33" s="19">
        <v>1234.1221085</v>
      </c>
      <c r="EM33" s="19">
        <v>19802.3576085</v>
      </c>
      <c r="EN33" s="19">
        <v>215</v>
      </c>
      <c r="EO33" s="19">
        <v>84</v>
      </c>
      <c r="EP33" s="35"/>
      <c r="EQ33" s="19">
        <v>49865.8385</v>
      </c>
      <c r="ER33" s="19">
        <v>3314.2908895</v>
      </c>
      <c r="ES33" s="19">
        <v>53180.1293895</v>
      </c>
      <c r="ET33" s="19">
        <v>578</v>
      </c>
      <c r="EU33" s="19">
        <v>226</v>
      </c>
      <c r="EV33" s="35"/>
      <c r="EW33" s="19">
        <v>19171.042</v>
      </c>
      <c r="EX33" s="19">
        <v>1274.187134</v>
      </c>
      <c r="EY33" s="19">
        <v>20445.229134</v>
      </c>
      <c r="EZ33" s="19">
        <v>222</v>
      </c>
      <c r="FA33" s="19">
        <v>87</v>
      </c>
      <c r="FB33" s="35"/>
      <c r="FC33" s="19">
        <v>135602.4615</v>
      </c>
      <c r="FD33" s="19">
        <v>9012.7032105</v>
      </c>
      <c r="FE33" s="19">
        <v>144615.16471050002</v>
      </c>
      <c r="FF33" s="19">
        <v>1572</v>
      </c>
      <c r="FG33" s="19">
        <v>613</v>
      </c>
      <c r="FH33" s="35"/>
      <c r="FI33" s="19">
        <v>45928.6075</v>
      </c>
      <c r="FJ33" s="19">
        <v>3052.6061525000005</v>
      </c>
      <c r="FK33" s="19">
        <v>48981.213652499995</v>
      </c>
      <c r="FL33" s="19">
        <v>532</v>
      </c>
      <c r="FM33" s="19">
        <v>208</v>
      </c>
      <c r="FN33" s="35"/>
      <c r="FO33" s="19">
        <v>9925.247000000001</v>
      </c>
      <c r="FP33" s="19">
        <v>659.673169</v>
      </c>
      <c r="FQ33" s="19">
        <v>10584.920169</v>
      </c>
      <c r="FR33" s="19">
        <v>115</v>
      </c>
      <c r="FS33" s="19">
        <v>45</v>
      </c>
      <c r="FT33" s="35"/>
      <c r="FU33" s="19">
        <v>26174.093000000004</v>
      </c>
      <c r="FV33" s="19">
        <v>1739.6390110000002</v>
      </c>
      <c r="FW33" s="19">
        <v>27913.732011000004</v>
      </c>
      <c r="FX33" s="19">
        <v>303</v>
      </c>
      <c r="FY33" s="19">
        <v>118</v>
      </c>
      <c r="FZ33" s="35"/>
      <c r="GA33" s="19">
        <v>142.93349999999998</v>
      </c>
      <c r="GB33" s="19">
        <v>9.4999545</v>
      </c>
      <c r="GC33" s="19">
        <v>152.43345449999998</v>
      </c>
      <c r="GD33" s="19"/>
      <c r="GE33" s="19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</row>
    <row r="34" spans="1:205" s="37" customFormat="1" ht="12.75">
      <c r="A34" s="36">
        <v>44470</v>
      </c>
      <c r="B34" s="35"/>
      <c r="C34" s="19"/>
      <c r="D34" s="19">
        <v>2238.101149</v>
      </c>
      <c r="E34" s="19">
        <v>2238.101149</v>
      </c>
      <c r="F34" s="19">
        <v>571</v>
      </c>
      <c r="G34" s="19">
        <v>223</v>
      </c>
      <c r="I34" s="19"/>
      <c r="J34" s="19">
        <v>7248.141412</v>
      </c>
      <c r="K34" s="19">
        <v>7248.141412</v>
      </c>
      <c r="L34" s="19">
        <v>1848</v>
      </c>
      <c r="M34" s="19">
        <v>721</v>
      </c>
      <c r="N34" s="35"/>
      <c r="O34" s="19"/>
      <c r="P34" s="19">
        <v>414.670137</v>
      </c>
      <c r="Q34" s="19">
        <v>414.670137</v>
      </c>
      <c r="R34" s="19">
        <v>106</v>
      </c>
      <c r="S34" s="19">
        <v>41</v>
      </c>
      <c r="T34" s="35"/>
      <c r="U34" s="19"/>
      <c r="V34" s="19">
        <v>1609.236573</v>
      </c>
      <c r="W34" s="19">
        <v>1609.236573</v>
      </c>
      <c r="X34" s="19">
        <v>410</v>
      </c>
      <c r="Y34" s="19">
        <v>160</v>
      </c>
      <c r="Z34" s="35"/>
      <c r="AA34" s="19"/>
      <c r="AB34" s="19">
        <v>4170.277513</v>
      </c>
      <c r="AC34" s="19">
        <v>4170.277513</v>
      </c>
      <c r="AD34" s="19">
        <v>1063</v>
      </c>
      <c r="AE34" s="19">
        <v>415</v>
      </c>
      <c r="AF34" s="35"/>
      <c r="AG34" s="19"/>
      <c r="AH34" s="19">
        <v>953.0600870000001</v>
      </c>
      <c r="AI34" s="19">
        <v>953.0600870000001</v>
      </c>
      <c r="AJ34" s="19">
        <v>243</v>
      </c>
      <c r="AK34" s="19">
        <v>95</v>
      </c>
      <c r="AL34" s="35"/>
      <c r="AM34" s="19"/>
      <c r="AN34" s="19">
        <v>12410.343546</v>
      </c>
      <c r="AO34" s="19">
        <v>12410.343546</v>
      </c>
      <c r="AP34" s="19">
        <v>3164</v>
      </c>
      <c r="AQ34" s="19">
        <v>1235</v>
      </c>
      <c r="AR34" s="35"/>
      <c r="AS34" s="19"/>
      <c r="AT34" s="19">
        <v>385.25489600000003</v>
      </c>
      <c r="AU34" s="19">
        <v>385.25489600000003</v>
      </c>
      <c r="AV34" s="19">
        <v>98</v>
      </c>
      <c r="AW34" s="19">
        <v>38</v>
      </c>
      <c r="AX34" s="35"/>
      <c r="AY34" s="19"/>
      <c r="AZ34" s="19">
        <v>500.310241</v>
      </c>
      <c r="BA34" s="19">
        <v>500.310241</v>
      </c>
      <c r="BB34" s="19">
        <v>128</v>
      </c>
      <c r="BC34" s="19">
        <v>50</v>
      </c>
      <c r="BD34" s="35"/>
      <c r="BE34" s="19"/>
      <c r="BF34" s="19">
        <v>17.234757</v>
      </c>
      <c r="BG34" s="19">
        <v>17.234757</v>
      </c>
      <c r="BH34" s="19">
        <v>4</v>
      </c>
      <c r="BI34" s="19"/>
      <c r="BJ34" s="35"/>
      <c r="BK34" s="19"/>
      <c r="BL34" s="19">
        <v>18.929979</v>
      </c>
      <c r="BM34" s="19">
        <v>18.929979</v>
      </c>
      <c r="BN34" s="19">
        <v>5</v>
      </c>
      <c r="BO34" s="19">
        <v>2</v>
      </c>
      <c r="BP34" s="35"/>
      <c r="BQ34" s="19"/>
      <c r="BR34" s="19">
        <v>1596.6479800000002</v>
      </c>
      <c r="BS34" s="19">
        <v>1596.6479800000002</v>
      </c>
      <c r="BT34" s="19">
        <v>407</v>
      </c>
      <c r="BU34" s="19">
        <v>159</v>
      </c>
      <c r="BV34" s="35"/>
      <c r="BW34" s="19"/>
      <c r="BX34" s="19">
        <v>128.491549</v>
      </c>
      <c r="BY34" s="19">
        <v>128.491549</v>
      </c>
      <c r="BZ34" s="19">
        <v>33</v>
      </c>
      <c r="CA34" s="19">
        <v>13</v>
      </c>
      <c r="CB34" s="35"/>
      <c r="CC34" s="19"/>
      <c r="CD34" s="19">
        <v>145.66351999999998</v>
      </c>
      <c r="CE34" s="19">
        <v>145.66351999999998</v>
      </c>
      <c r="CF34" s="19">
        <v>37</v>
      </c>
      <c r="CG34" s="19">
        <v>15</v>
      </c>
      <c r="CH34" s="35"/>
      <c r="CI34" s="19"/>
      <c r="CJ34" s="19">
        <v>3167.6478790000006</v>
      </c>
      <c r="CK34" s="19">
        <v>3167.6478790000006</v>
      </c>
      <c r="CL34" s="19">
        <v>808</v>
      </c>
      <c r="CM34" s="19">
        <v>315</v>
      </c>
      <c r="CN34" s="35"/>
      <c r="CO34" s="19"/>
      <c r="CP34" s="19">
        <v>1976.754424</v>
      </c>
      <c r="CQ34" s="19">
        <v>1976.754424</v>
      </c>
      <c r="CR34" s="19">
        <v>504</v>
      </c>
      <c r="CS34" s="19">
        <v>197</v>
      </c>
      <c r="CT34" s="35"/>
      <c r="CU34" s="19"/>
      <c r="CV34" s="19">
        <v>62.47207</v>
      </c>
      <c r="CW34" s="19">
        <v>62.47207</v>
      </c>
      <c r="CX34" s="19">
        <v>16</v>
      </c>
      <c r="CY34" s="19">
        <v>6</v>
      </c>
      <c r="CZ34" s="35"/>
      <c r="DA34" s="19"/>
      <c r="DB34" s="19">
        <v>270.60766</v>
      </c>
      <c r="DC34" s="19">
        <v>270.60766</v>
      </c>
      <c r="DD34" s="19">
        <v>69</v>
      </c>
      <c r="DE34" s="19">
        <v>27</v>
      </c>
      <c r="DF34" s="35"/>
      <c r="DG34" s="19"/>
      <c r="DH34" s="19">
        <v>358.288309</v>
      </c>
      <c r="DI34" s="19">
        <v>358.288309</v>
      </c>
      <c r="DJ34" s="19">
        <v>91</v>
      </c>
      <c r="DK34" s="19">
        <v>36</v>
      </c>
      <c r="DL34" s="35"/>
      <c r="DM34" s="19"/>
      <c r="DN34" s="19">
        <v>2144.612795</v>
      </c>
      <c r="DO34" s="19">
        <v>2144.612795</v>
      </c>
      <c r="DP34" s="19">
        <v>547</v>
      </c>
      <c r="DQ34" s="19">
        <v>213</v>
      </c>
      <c r="DR34" s="35"/>
      <c r="DS34" s="19"/>
      <c r="DT34" s="19">
        <v>538.232985</v>
      </c>
      <c r="DU34" s="19">
        <v>538.232985</v>
      </c>
      <c r="DV34" s="19">
        <v>137</v>
      </c>
      <c r="DW34" s="19">
        <v>54</v>
      </c>
      <c r="DX34" s="35"/>
      <c r="DY34" s="19"/>
      <c r="DZ34" s="19">
        <v>1427.1571730000003</v>
      </c>
      <c r="EA34" s="19">
        <v>1427.1571730000003</v>
      </c>
      <c r="EB34" s="19">
        <v>364</v>
      </c>
      <c r="EC34" s="19">
        <v>142</v>
      </c>
      <c r="ED34" s="35"/>
      <c r="EE34" s="19"/>
      <c r="EF34" s="19">
        <v>28.128127999999997</v>
      </c>
      <c r="EG34" s="19">
        <v>28.128127999999997</v>
      </c>
      <c r="EH34" s="19">
        <v>7</v>
      </c>
      <c r="EI34" s="19">
        <v>3</v>
      </c>
      <c r="EJ34" s="35"/>
      <c r="EK34" s="19"/>
      <c r="EL34" s="19">
        <v>844.189163</v>
      </c>
      <c r="EM34" s="19">
        <v>844.189163</v>
      </c>
      <c r="EN34" s="19">
        <v>215</v>
      </c>
      <c r="EO34" s="19">
        <v>84</v>
      </c>
      <c r="EP34" s="35"/>
      <c r="EQ34" s="19"/>
      <c r="ER34" s="19">
        <v>2267.108281</v>
      </c>
      <c r="ES34" s="19">
        <v>2267.108281</v>
      </c>
      <c r="ET34" s="19">
        <v>578</v>
      </c>
      <c r="EU34" s="19">
        <v>226</v>
      </c>
      <c r="EV34" s="35"/>
      <c r="EW34" s="19"/>
      <c r="EX34" s="19">
        <v>871.5952520000001</v>
      </c>
      <c r="EY34" s="19">
        <v>871.5952520000001</v>
      </c>
      <c r="EZ34" s="19">
        <v>222</v>
      </c>
      <c r="FA34" s="19">
        <v>87</v>
      </c>
      <c r="FB34" s="35"/>
      <c r="FC34" s="19"/>
      <c r="FD34" s="19">
        <v>6165.051519</v>
      </c>
      <c r="FE34" s="19">
        <v>6165.051519</v>
      </c>
      <c r="FF34" s="19">
        <v>1572</v>
      </c>
      <c r="FG34" s="19">
        <v>613</v>
      </c>
      <c r="FH34" s="35"/>
      <c r="FI34" s="19"/>
      <c r="FJ34" s="19">
        <v>2088.105395</v>
      </c>
      <c r="FK34" s="19">
        <v>2088.105395</v>
      </c>
      <c r="FL34" s="19">
        <v>532</v>
      </c>
      <c r="FM34" s="19">
        <v>208</v>
      </c>
      <c r="FN34" s="35"/>
      <c r="FO34" s="19"/>
      <c r="FP34" s="19">
        <v>451.24298200000004</v>
      </c>
      <c r="FQ34" s="19">
        <v>451.24298200000004</v>
      </c>
      <c r="FR34" s="19">
        <v>115</v>
      </c>
      <c r="FS34" s="19">
        <v>45</v>
      </c>
      <c r="FT34" s="35"/>
      <c r="FU34" s="19"/>
      <c r="FV34" s="19">
        <v>1189.983058</v>
      </c>
      <c r="FW34" s="19">
        <v>1189.983058</v>
      </c>
      <c r="FX34" s="19">
        <v>303</v>
      </c>
      <c r="FY34" s="19">
        <v>118</v>
      </c>
      <c r="FZ34" s="35"/>
      <c r="GA34" s="19"/>
      <c r="GB34" s="19">
        <v>6.498350999999999</v>
      </c>
      <c r="GC34" s="19">
        <v>6.498350999999999</v>
      </c>
      <c r="GD34" s="19"/>
      <c r="GE34" s="19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</row>
    <row r="35" spans="1:205" s="37" customFormat="1" ht="12.75">
      <c r="A35" s="36">
        <v>44652</v>
      </c>
      <c r="B35" s="35"/>
      <c r="C35" s="19">
        <v>51259.666999999994</v>
      </c>
      <c r="D35" s="19">
        <v>2238.101149</v>
      </c>
      <c r="E35" s="19">
        <v>53497.768148999996</v>
      </c>
      <c r="F35" s="19">
        <v>571</v>
      </c>
      <c r="G35" s="19">
        <v>223</v>
      </c>
      <c r="I35" s="19">
        <v>166005.596</v>
      </c>
      <c r="J35" s="19">
        <v>7248.141412</v>
      </c>
      <c r="K35" s="19">
        <v>173253.737412</v>
      </c>
      <c r="L35" s="19">
        <v>1848</v>
      </c>
      <c r="M35" s="19">
        <v>721</v>
      </c>
      <c r="N35" s="35"/>
      <c r="O35" s="19">
        <v>9497.271</v>
      </c>
      <c r="P35" s="19">
        <v>414.670137</v>
      </c>
      <c r="Q35" s="19">
        <v>9911.941137</v>
      </c>
      <c r="R35" s="19">
        <v>106</v>
      </c>
      <c r="S35" s="19">
        <v>41</v>
      </c>
      <c r="T35" s="35"/>
      <c r="U35" s="19">
        <v>36856.659</v>
      </c>
      <c r="V35" s="19">
        <v>1609.236573</v>
      </c>
      <c r="W35" s="19">
        <v>38465.895573</v>
      </c>
      <c r="X35" s="19">
        <v>410</v>
      </c>
      <c r="Y35" s="19">
        <v>160</v>
      </c>
      <c r="Z35" s="35"/>
      <c r="AA35" s="19">
        <v>95512.679</v>
      </c>
      <c r="AB35" s="19">
        <v>4170.277513</v>
      </c>
      <c r="AC35" s="19">
        <v>99682.956513</v>
      </c>
      <c r="AD35" s="19">
        <v>1063</v>
      </c>
      <c r="AE35" s="19">
        <v>415</v>
      </c>
      <c r="AF35" s="35"/>
      <c r="AG35" s="19">
        <v>21828.121</v>
      </c>
      <c r="AH35" s="19">
        <v>953.0600870000001</v>
      </c>
      <c r="AI35" s="19">
        <v>22781.181087</v>
      </c>
      <c r="AJ35" s="19">
        <v>243</v>
      </c>
      <c r="AK35" s="19">
        <v>95</v>
      </c>
      <c r="AL35" s="35"/>
      <c r="AM35" s="19">
        <v>284236.518</v>
      </c>
      <c r="AN35" s="19">
        <v>12410.343546</v>
      </c>
      <c r="AO35" s="19">
        <v>296646.861546</v>
      </c>
      <c r="AP35" s="19">
        <v>3164</v>
      </c>
      <c r="AQ35" s="19">
        <v>1235</v>
      </c>
      <c r="AR35" s="35"/>
      <c r="AS35" s="19">
        <v>8823.568</v>
      </c>
      <c r="AT35" s="19">
        <v>385.25489600000003</v>
      </c>
      <c r="AU35" s="19">
        <v>9208.822896</v>
      </c>
      <c r="AV35" s="19">
        <v>98</v>
      </c>
      <c r="AW35" s="19">
        <v>38</v>
      </c>
      <c r="AX35" s="35"/>
      <c r="AY35" s="19">
        <v>11458.703000000001</v>
      </c>
      <c r="AZ35" s="19">
        <v>500.310241</v>
      </c>
      <c r="BA35" s="19">
        <v>11959.013241</v>
      </c>
      <c r="BB35" s="19">
        <v>128</v>
      </c>
      <c r="BC35" s="19">
        <v>50</v>
      </c>
      <c r="BD35" s="35"/>
      <c r="BE35" s="19">
        <v>394.731</v>
      </c>
      <c r="BF35" s="19">
        <v>17.234757</v>
      </c>
      <c r="BG35" s="19">
        <v>411.965757</v>
      </c>
      <c r="BH35" s="19">
        <v>4</v>
      </c>
      <c r="BI35" s="19"/>
      <c r="BJ35" s="35"/>
      <c r="BK35" s="19">
        <v>433.55699999999996</v>
      </c>
      <c r="BL35" s="19">
        <v>18.929979</v>
      </c>
      <c r="BM35" s="19">
        <v>452.48697899999996</v>
      </c>
      <c r="BN35" s="19">
        <v>5</v>
      </c>
      <c r="BO35" s="19">
        <v>2</v>
      </c>
      <c r="BP35" s="35"/>
      <c r="BQ35" s="19">
        <v>36568.340000000004</v>
      </c>
      <c r="BR35" s="19">
        <v>1596.6479800000002</v>
      </c>
      <c r="BS35" s="19">
        <v>38164.987980000005</v>
      </c>
      <c r="BT35" s="19">
        <v>407</v>
      </c>
      <c r="BU35" s="19">
        <v>159</v>
      </c>
      <c r="BV35" s="35"/>
      <c r="BW35" s="19">
        <v>2942.867</v>
      </c>
      <c r="BX35" s="19">
        <v>128.491549</v>
      </c>
      <c r="BY35" s="19">
        <v>3071.358549</v>
      </c>
      <c r="BZ35" s="19">
        <v>33</v>
      </c>
      <c r="CA35" s="19">
        <v>13</v>
      </c>
      <c r="CB35" s="35"/>
      <c r="CC35" s="19">
        <v>3336.16</v>
      </c>
      <c r="CD35" s="19">
        <v>145.66351999999998</v>
      </c>
      <c r="CE35" s="19">
        <v>3481.82352</v>
      </c>
      <c r="CF35" s="19">
        <v>37</v>
      </c>
      <c r="CG35" s="19">
        <v>15</v>
      </c>
      <c r="CH35" s="35"/>
      <c r="CI35" s="19">
        <v>72549.25700000001</v>
      </c>
      <c r="CJ35" s="19">
        <v>3167.6478790000006</v>
      </c>
      <c r="CK35" s="19">
        <v>75716.90487900001</v>
      </c>
      <c r="CL35" s="19">
        <v>808</v>
      </c>
      <c r="CM35" s="19">
        <v>315</v>
      </c>
      <c r="CN35" s="35"/>
      <c r="CO35" s="19">
        <v>45273.992</v>
      </c>
      <c r="CP35" s="19">
        <v>1976.754424</v>
      </c>
      <c r="CQ35" s="19">
        <v>47250.746424</v>
      </c>
      <c r="CR35" s="19">
        <v>504</v>
      </c>
      <c r="CS35" s="19">
        <v>197</v>
      </c>
      <c r="CT35" s="35"/>
      <c r="CU35" s="19">
        <v>1430.81</v>
      </c>
      <c r="CV35" s="19">
        <v>62.47207</v>
      </c>
      <c r="CW35" s="19">
        <v>1493.28207</v>
      </c>
      <c r="CX35" s="19">
        <v>16</v>
      </c>
      <c r="CY35" s="19">
        <v>6</v>
      </c>
      <c r="CZ35" s="35"/>
      <c r="DA35" s="19">
        <v>6197.78</v>
      </c>
      <c r="DB35" s="19">
        <v>270.60766</v>
      </c>
      <c r="DC35" s="19">
        <v>6468.387659999999</v>
      </c>
      <c r="DD35" s="19">
        <v>69</v>
      </c>
      <c r="DE35" s="19">
        <v>27</v>
      </c>
      <c r="DF35" s="35"/>
      <c r="DG35" s="19">
        <v>8205.947</v>
      </c>
      <c r="DH35" s="19">
        <v>358.288309</v>
      </c>
      <c r="DI35" s="19">
        <v>8564.235309</v>
      </c>
      <c r="DJ35" s="19">
        <v>91</v>
      </c>
      <c r="DK35" s="19">
        <v>36</v>
      </c>
      <c r="DL35" s="35"/>
      <c r="DM35" s="19">
        <v>49118.485</v>
      </c>
      <c r="DN35" s="19">
        <v>2144.612795</v>
      </c>
      <c r="DO35" s="19">
        <v>51263.097795</v>
      </c>
      <c r="DP35" s="19">
        <v>547</v>
      </c>
      <c r="DQ35" s="19">
        <v>213</v>
      </c>
      <c r="DR35" s="35"/>
      <c r="DS35" s="19">
        <v>12327.255</v>
      </c>
      <c r="DT35" s="19">
        <v>538.232985</v>
      </c>
      <c r="DU35" s="19">
        <v>12865.487985</v>
      </c>
      <c r="DV35" s="19">
        <v>137</v>
      </c>
      <c r="DW35" s="19">
        <v>54</v>
      </c>
      <c r="DX35" s="35"/>
      <c r="DY35" s="19">
        <v>32686.459</v>
      </c>
      <c r="DZ35" s="19">
        <v>1427.1571730000003</v>
      </c>
      <c r="EA35" s="19">
        <v>34113.616173</v>
      </c>
      <c r="EB35" s="19">
        <v>364</v>
      </c>
      <c r="EC35" s="19">
        <v>142</v>
      </c>
      <c r="ED35" s="35"/>
      <c r="EE35" s="19">
        <v>644.2239999999999</v>
      </c>
      <c r="EF35" s="19">
        <v>28.128127999999997</v>
      </c>
      <c r="EG35" s="19">
        <v>672.3521279999999</v>
      </c>
      <c r="EH35" s="19">
        <v>7</v>
      </c>
      <c r="EI35" s="19">
        <v>3</v>
      </c>
      <c r="EJ35" s="35"/>
      <c r="EK35" s="19">
        <v>19334.629</v>
      </c>
      <c r="EL35" s="19">
        <v>844.189163</v>
      </c>
      <c r="EM35" s="19">
        <v>20178.818163</v>
      </c>
      <c r="EN35" s="19">
        <v>215</v>
      </c>
      <c r="EO35" s="19">
        <v>84</v>
      </c>
      <c r="EP35" s="35"/>
      <c r="EQ35" s="19">
        <v>51924.023</v>
      </c>
      <c r="ER35" s="19">
        <v>2267.108281</v>
      </c>
      <c r="ES35" s="19">
        <v>54191.131281</v>
      </c>
      <c r="ET35" s="19">
        <v>578</v>
      </c>
      <c r="EU35" s="19">
        <v>226</v>
      </c>
      <c r="EV35" s="35"/>
      <c r="EW35" s="19">
        <v>19962.316000000003</v>
      </c>
      <c r="EX35" s="19">
        <v>871.5952520000001</v>
      </c>
      <c r="EY35" s="19">
        <v>20833.911252</v>
      </c>
      <c r="EZ35" s="19">
        <v>222</v>
      </c>
      <c r="FA35" s="19">
        <v>87</v>
      </c>
      <c r="FB35" s="35"/>
      <c r="FC35" s="19">
        <v>141199.37699999998</v>
      </c>
      <c r="FD35" s="19">
        <v>6165.051519</v>
      </c>
      <c r="FE35" s="19">
        <v>147364.42851899998</v>
      </c>
      <c r="FF35" s="19">
        <v>1572</v>
      </c>
      <c r="FG35" s="19">
        <v>613</v>
      </c>
      <c r="FH35" s="35"/>
      <c r="FI35" s="19">
        <v>47824.285</v>
      </c>
      <c r="FJ35" s="19">
        <v>2088.105395</v>
      </c>
      <c r="FK35" s="19">
        <v>49912.390395</v>
      </c>
      <c r="FL35" s="19">
        <v>532</v>
      </c>
      <c r="FM35" s="19">
        <v>208</v>
      </c>
      <c r="FN35" s="35"/>
      <c r="FO35" s="19">
        <v>10334.906</v>
      </c>
      <c r="FP35" s="19">
        <v>451.24298200000004</v>
      </c>
      <c r="FQ35" s="19">
        <v>10786.148982</v>
      </c>
      <c r="FR35" s="19">
        <v>115</v>
      </c>
      <c r="FS35" s="19">
        <v>45</v>
      </c>
      <c r="FT35" s="35"/>
      <c r="FU35" s="19">
        <v>27254.414</v>
      </c>
      <c r="FV35" s="19">
        <v>1189.983058</v>
      </c>
      <c r="FW35" s="19">
        <v>28444.397058000002</v>
      </c>
      <c r="FX35" s="19">
        <v>303</v>
      </c>
      <c r="FY35" s="19">
        <v>118</v>
      </c>
      <c r="FZ35" s="35"/>
      <c r="GA35" s="19">
        <v>148.833</v>
      </c>
      <c r="GB35" s="19">
        <v>6.498350999999999</v>
      </c>
      <c r="GC35" s="19">
        <v>155.33135099999998</v>
      </c>
      <c r="GD35" s="19"/>
      <c r="GE35" s="19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</row>
    <row r="36" spans="1:205" s="37" customFormat="1" ht="12.75">
      <c r="A36" s="36">
        <v>44856</v>
      </c>
      <c r="B36" s="35"/>
      <c r="C36" s="19"/>
      <c r="D36" s="19">
        <v>1148.8367898999998</v>
      </c>
      <c r="E36" s="19">
        <v>1148.8367898999998</v>
      </c>
      <c r="F36" s="19">
        <v>571</v>
      </c>
      <c r="G36" s="19">
        <v>223</v>
      </c>
      <c r="I36" s="19"/>
      <c r="J36" s="19">
        <v>3720.5340412</v>
      </c>
      <c r="K36" s="19">
        <v>3720.5340412</v>
      </c>
      <c r="L36" s="19">
        <v>1848</v>
      </c>
      <c r="M36" s="19">
        <v>721</v>
      </c>
      <c r="N36" s="35"/>
      <c r="O36" s="19"/>
      <c r="P36" s="19">
        <v>212.8537887</v>
      </c>
      <c r="Q36" s="19">
        <v>212.8537887</v>
      </c>
      <c r="R36" s="19">
        <v>106</v>
      </c>
      <c r="S36" s="19">
        <v>41</v>
      </c>
      <c r="T36" s="35"/>
      <c r="U36" s="19"/>
      <c r="V36" s="19">
        <v>826.0351323</v>
      </c>
      <c r="W36" s="19">
        <v>826.0351323</v>
      </c>
      <c r="X36" s="19">
        <v>410</v>
      </c>
      <c r="Y36" s="19">
        <v>160</v>
      </c>
      <c r="Z36" s="35"/>
      <c r="AA36" s="19"/>
      <c r="AB36" s="19">
        <v>2140.6397263</v>
      </c>
      <c r="AC36" s="19">
        <v>2140.6397263</v>
      </c>
      <c r="AD36" s="19">
        <v>1063</v>
      </c>
      <c r="AE36" s="19">
        <v>415</v>
      </c>
      <c r="AF36" s="35"/>
      <c r="AG36" s="19"/>
      <c r="AH36" s="19">
        <v>489.2140337000001</v>
      </c>
      <c r="AI36" s="19">
        <v>489.2140337000001</v>
      </c>
      <c r="AJ36" s="19">
        <v>243</v>
      </c>
      <c r="AK36" s="19">
        <v>95</v>
      </c>
      <c r="AL36" s="35"/>
      <c r="AM36" s="19"/>
      <c r="AN36" s="19">
        <v>6370.3373046</v>
      </c>
      <c r="AO36" s="19">
        <v>6370.3373046</v>
      </c>
      <c r="AP36" s="19">
        <v>3164</v>
      </c>
      <c r="AQ36" s="19">
        <v>1235</v>
      </c>
      <c r="AR36" s="35"/>
      <c r="AS36" s="19"/>
      <c r="AT36" s="19">
        <v>197.75468959999998</v>
      </c>
      <c r="AU36" s="19">
        <v>197.75468959999998</v>
      </c>
      <c r="AV36" s="19">
        <v>98</v>
      </c>
      <c r="AW36" s="19">
        <v>38</v>
      </c>
      <c r="AX36" s="35"/>
      <c r="AY36" s="19"/>
      <c r="AZ36" s="19">
        <v>256.81359910000003</v>
      </c>
      <c r="BA36" s="19">
        <v>256.81359910000003</v>
      </c>
      <c r="BB36" s="19">
        <v>128</v>
      </c>
      <c r="BC36" s="19">
        <v>50</v>
      </c>
      <c r="BD36" s="35"/>
      <c r="BE36" s="19"/>
      <c r="BF36" s="19">
        <v>8.8467507</v>
      </c>
      <c r="BG36" s="19">
        <v>8.8467507</v>
      </c>
      <c r="BH36" s="19">
        <v>4</v>
      </c>
      <c r="BI36" s="19"/>
      <c r="BJ36" s="35"/>
      <c r="BK36" s="19"/>
      <c r="BL36" s="19">
        <v>9.7169229</v>
      </c>
      <c r="BM36" s="19">
        <v>9.7169229</v>
      </c>
      <c r="BN36" s="19">
        <v>5</v>
      </c>
      <c r="BO36" s="19">
        <v>1</v>
      </c>
      <c r="BP36" s="35"/>
      <c r="BQ36" s="19"/>
      <c r="BR36" s="19">
        <v>819.573298</v>
      </c>
      <c r="BS36" s="19">
        <v>819.573298</v>
      </c>
      <c r="BT36" s="19">
        <v>407</v>
      </c>
      <c r="BU36" s="19">
        <v>159</v>
      </c>
      <c r="BV36" s="35"/>
      <c r="BW36" s="19"/>
      <c r="BX36" s="19">
        <v>65.9558299</v>
      </c>
      <c r="BY36" s="19">
        <v>65.9558299</v>
      </c>
      <c r="BZ36" s="19">
        <v>33</v>
      </c>
      <c r="CA36" s="19">
        <v>13</v>
      </c>
      <c r="CB36" s="35"/>
      <c r="CC36" s="19"/>
      <c r="CD36" s="19">
        <v>74.77035199999999</v>
      </c>
      <c r="CE36" s="19">
        <v>74.77035199999999</v>
      </c>
      <c r="CF36" s="19">
        <v>37</v>
      </c>
      <c r="CG36" s="19">
        <v>15</v>
      </c>
      <c r="CH36" s="35"/>
      <c r="CI36" s="19"/>
      <c r="CJ36" s="19">
        <v>1625.9812129000002</v>
      </c>
      <c r="CK36" s="19">
        <v>1625.9812129000002</v>
      </c>
      <c r="CL36" s="19">
        <v>808</v>
      </c>
      <c r="CM36" s="19">
        <v>315</v>
      </c>
      <c r="CN36" s="35"/>
      <c r="CO36" s="19"/>
      <c r="CP36" s="19">
        <v>1014.6852424</v>
      </c>
      <c r="CQ36" s="19">
        <v>1014.6852424</v>
      </c>
      <c r="CR36" s="19">
        <v>504</v>
      </c>
      <c r="CS36" s="19">
        <v>197</v>
      </c>
      <c r="CT36" s="35"/>
      <c r="CU36" s="19"/>
      <c r="CV36" s="19">
        <v>32.067457</v>
      </c>
      <c r="CW36" s="19">
        <v>32.067457</v>
      </c>
      <c r="CX36" s="19">
        <v>16</v>
      </c>
      <c r="CY36" s="19">
        <v>6</v>
      </c>
      <c r="CZ36" s="35"/>
      <c r="DA36" s="19"/>
      <c r="DB36" s="19">
        <v>138.90526599999998</v>
      </c>
      <c r="DC36" s="19">
        <v>138.90526599999998</v>
      </c>
      <c r="DD36" s="19">
        <v>69</v>
      </c>
      <c r="DE36" s="19">
        <v>27</v>
      </c>
      <c r="DF36" s="35"/>
      <c r="DG36" s="19"/>
      <c r="DH36" s="19">
        <v>183.91250589999999</v>
      </c>
      <c r="DI36" s="19">
        <v>183.91250589999999</v>
      </c>
      <c r="DJ36" s="19">
        <v>91</v>
      </c>
      <c r="DK36" s="19">
        <v>36</v>
      </c>
      <c r="DL36" s="35"/>
      <c r="DM36" s="19"/>
      <c r="DN36" s="19">
        <v>1100.8484045</v>
      </c>
      <c r="DO36" s="19">
        <v>1100.8484045</v>
      </c>
      <c r="DP36" s="19">
        <v>547</v>
      </c>
      <c r="DQ36" s="19">
        <v>213</v>
      </c>
      <c r="DR36" s="35"/>
      <c r="DS36" s="19"/>
      <c r="DT36" s="19">
        <v>276.2796735</v>
      </c>
      <c r="DU36" s="19">
        <v>276.2796735</v>
      </c>
      <c r="DV36" s="19">
        <v>137</v>
      </c>
      <c r="DW36" s="19">
        <v>54</v>
      </c>
      <c r="DX36" s="35"/>
      <c r="DY36" s="19"/>
      <c r="DZ36" s="19">
        <v>732.5721923</v>
      </c>
      <c r="EA36" s="19">
        <v>732.5721923</v>
      </c>
      <c r="EB36" s="19">
        <v>364</v>
      </c>
      <c r="EC36" s="19">
        <v>142</v>
      </c>
      <c r="ED36" s="35"/>
      <c r="EE36" s="19"/>
      <c r="EF36" s="19">
        <v>14.438412799999998</v>
      </c>
      <c r="EG36" s="19">
        <v>14.438412799999998</v>
      </c>
      <c r="EH36" s="19">
        <v>7</v>
      </c>
      <c r="EI36" s="19"/>
      <c r="EJ36" s="35"/>
      <c r="EK36" s="19"/>
      <c r="EL36" s="19">
        <v>433.3296413</v>
      </c>
      <c r="EM36" s="19">
        <v>433.3296413</v>
      </c>
      <c r="EN36" s="19">
        <v>215</v>
      </c>
      <c r="EO36" s="19">
        <v>84</v>
      </c>
      <c r="EP36" s="35"/>
      <c r="EQ36" s="19"/>
      <c r="ER36" s="19">
        <v>1163.7264031</v>
      </c>
      <c r="ES36" s="19">
        <v>1163.7264031</v>
      </c>
      <c r="ET36" s="19">
        <v>578</v>
      </c>
      <c r="EU36" s="19">
        <v>226</v>
      </c>
      <c r="EV36" s="35"/>
      <c r="EW36" s="19"/>
      <c r="EX36" s="19">
        <v>447.3974252</v>
      </c>
      <c r="EY36" s="19">
        <v>447.3974252</v>
      </c>
      <c r="EZ36" s="19">
        <v>222</v>
      </c>
      <c r="FA36" s="19">
        <v>87</v>
      </c>
      <c r="FB36" s="35"/>
      <c r="FC36" s="19"/>
      <c r="FD36" s="19">
        <v>3164.5745769</v>
      </c>
      <c r="FE36" s="19">
        <v>3164.5745769</v>
      </c>
      <c r="FF36" s="19">
        <v>1572</v>
      </c>
      <c r="FG36" s="19">
        <v>613</v>
      </c>
      <c r="FH36" s="35"/>
      <c r="FI36" s="19"/>
      <c r="FJ36" s="19">
        <v>1071.8426645000002</v>
      </c>
      <c r="FK36" s="19">
        <v>1071.8426645000002</v>
      </c>
      <c r="FL36" s="19">
        <v>532</v>
      </c>
      <c r="FM36" s="19">
        <v>208</v>
      </c>
      <c r="FN36" s="35"/>
      <c r="FO36" s="19"/>
      <c r="FP36" s="19">
        <v>231.62694820000002</v>
      </c>
      <c r="FQ36" s="19">
        <v>231.62694820000002</v>
      </c>
      <c r="FR36" s="19">
        <v>115</v>
      </c>
      <c r="FS36" s="19">
        <v>45</v>
      </c>
      <c r="FT36" s="35"/>
      <c r="FU36" s="19"/>
      <c r="FV36" s="19">
        <v>610.8286558</v>
      </c>
      <c r="FW36" s="19">
        <v>610.8286558</v>
      </c>
      <c r="FX36" s="19">
        <v>303</v>
      </c>
      <c r="FY36" s="19">
        <v>118</v>
      </c>
      <c r="FZ36" s="35"/>
      <c r="GA36" s="19"/>
      <c r="GB36" s="19">
        <v>3.3356600999999997</v>
      </c>
      <c r="GC36" s="19">
        <v>3.3356600999999997</v>
      </c>
      <c r="GD36" s="19"/>
      <c r="GE36" s="19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</row>
    <row r="37" spans="1:205" s="37" customFormat="1" ht="12.75">
      <c r="A37" s="36">
        <v>45017</v>
      </c>
      <c r="B37" s="35"/>
      <c r="C37" s="19">
        <v>53434.1035</v>
      </c>
      <c r="D37" s="19">
        <v>1148.8367898999998</v>
      </c>
      <c r="E37" s="19">
        <v>54582.9402899</v>
      </c>
      <c r="F37" s="19">
        <v>557</v>
      </c>
      <c r="G37" s="19">
        <v>214</v>
      </c>
      <c r="I37" s="19">
        <v>173047.55800000002</v>
      </c>
      <c r="J37" s="19">
        <v>3720.5340412</v>
      </c>
      <c r="K37" s="19">
        <v>176768.09204120003</v>
      </c>
      <c r="L37" s="19">
        <v>1839</v>
      </c>
      <c r="M37" s="19">
        <v>727</v>
      </c>
      <c r="N37" s="35"/>
      <c r="O37" s="19">
        <v>9900.1455</v>
      </c>
      <c r="P37" s="19">
        <v>212.8537887</v>
      </c>
      <c r="Q37" s="19">
        <v>10112.9992887</v>
      </c>
      <c r="R37" s="19">
        <v>97</v>
      </c>
      <c r="S37" s="19">
        <v>49</v>
      </c>
      <c r="T37" s="35"/>
      <c r="U37" s="19">
        <v>38420.1195</v>
      </c>
      <c r="V37" s="19">
        <v>826.0351323</v>
      </c>
      <c r="W37" s="19">
        <v>39246.1546323</v>
      </c>
      <c r="X37" s="19">
        <v>417</v>
      </c>
      <c r="Y37" s="19">
        <v>164</v>
      </c>
      <c r="Z37" s="35"/>
      <c r="AA37" s="19">
        <v>99564.3295</v>
      </c>
      <c r="AB37" s="19">
        <v>2140.6397263</v>
      </c>
      <c r="AC37" s="19">
        <v>101704.9692263</v>
      </c>
      <c r="AD37" s="19">
        <v>1065</v>
      </c>
      <c r="AE37" s="19">
        <v>413</v>
      </c>
      <c r="AF37" s="35"/>
      <c r="AG37" s="19">
        <v>22754.0705</v>
      </c>
      <c r="AH37" s="19">
        <v>489.2140337000001</v>
      </c>
      <c r="AI37" s="19">
        <v>23243.284533700004</v>
      </c>
      <c r="AJ37" s="19">
        <v>242</v>
      </c>
      <c r="AK37" s="19">
        <v>90</v>
      </c>
      <c r="AL37" s="35"/>
      <c r="AM37" s="19">
        <v>296293.839</v>
      </c>
      <c r="AN37" s="19">
        <v>6370.3373046</v>
      </c>
      <c r="AO37" s="19">
        <v>302664.17630459997</v>
      </c>
      <c r="AP37" s="19">
        <v>3153</v>
      </c>
      <c r="AQ37" s="19">
        <v>1230</v>
      </c>
      <c r="AR37" s="35"/>
      <c r="AS37" s="19">
        <v>9197.864</v>
      </c>
      <c r="AT37" s="19">
        <v>197.75468959999998</v>
      </c>
      <c r="AU37" s="19">
        <v>9395.6186896</v>
      </c>
      <c r="AV37" s="19">
        <v>104</v>
      </c>
      <c r="AW37" s="19">
        <v>48</v>
      </c>
      <c r="AX37" s="35"/>
      <c r="AY37" s="19">
        <v>11944.781500000001</v>
      </c>
      <c r="AZ37" s="19">
        <v>256.81359910000003</v>
      </c>
      <c r="BA37" s="19">
        <v>12201.5950991</v>
      </c>
      <c r="BB37" s="19">
        <v>114</v>
      </c>
      <c r="BC37" s="19">
        <v>43</v>
      </c>
      <c r="BD37" s="35"/>
      <c r="BE37" s="19">
        <v>411.4755</v>
      </c>
      <c r="BF37" s="19">
        <v>8.8467507</v>
      </c>
      <c r="BG37" s="19">
        <v>420.3222507</v>
      </c>
      <c r="BH37" s="19">
        <v>16</v>
      </c>
      <c r="BI37" s="19"/>
      <c r="BJ37" s="35"/>
      <c r="BK37" s="19">
        <v>451.94849999999997</v>
      </c>
      <c r="BL37" s="19">
        <v>9.7169229</v>
      </c>
      <c r="BM37" s="19">
        <v>461.66542289999995</v>
      </c>
      <c r="BN37" s="19"/>
      <c r="BO37" s="19"/>
      <c r="BP37" s="35"/>
      <c r="BQ37" s="19">
        <v>38119.57000000001</v>
      </c>
      <c r="BR37" s="19">
        <v>819.573298</v>
      </c>
      <c r="BS37" s="19">
        <v>38939.14329800001</v>
      </c>
      <c r="BT37" s="19">
        <v>407</v>
      </c>
      <c r="BU37" s="19">
        <v>155</v>
      </c>
      <c r="BV37" s="35"/>
      <c r="BW37" s="19">
        <v>3067.7035000000005</v>
      </c>
      <c r="BX37" s="19">
        <v>65.9558299</v>
      </c>
      <c r="BY37" s="19">
        <v>3133.6593299000006</v>
      </c>
      <c r="BZ37" s="19">
        <v>26</v>
      </c>
      <c r="CA37" s="19">
        <v>7</v>
      </c>
      <c r="CB37" s="35"/>
      <c r="CC37" s="19">
        <v>3477.68</v>
      </c>
      <c r="CD37" s="19">
        <v>74.77035199999999</v>
      </c>
      <c r="CE37" s="19">
        <v>3552.450352</v>
      </c>
      <c r="CF37" s="19">
        <v>41</v>
      </c>
      <c r="CG37" s="19"/>
      <c r="CH37" s="35"/>
      <c r="CI37" s="19">
        <v>75626.7985</v>
      </c>
      <c r="CJ37" s="19">
        <v>1625.9812129000002</v>
      </c>
      <c r="CK37" s="19">
        <v>77252.77971290001</v>
      </c>
      <c r="CL37" s="19">
        <v>793</v>
      </c>
      <c r="CM37" s="19">
        <v>320</v>
      </c>
      <c r="CN37" s="35"/>
      <c r="CO37" s="19">
        <v>47194.516</v>
      </c>
      <c r="CP37" s="19">
        <v>1014.6852424</v>
      </c>
      <c r="CQ37" s="19">
        <v>48209.201242400006</v>
      </c>
      <c r="CR37" s="19">
        <v>501</v>
      </c>
      <c r="CS37" s="19">
        <v>188</v>
      </c>
      <c r="CT37" s="35"/>
      <c r="CU37" s="19">
        <v>1491.505</v>
      </c>
      <c r="CV37" s="19">
        <v>32.067457</v>
      </c>
      <c r="CW37" s="19">
        <v>1523.5724570000002</v>
      </c>
      <c r="CX37" s="19">
        <v>14</v>
      </c>
      <c r="CY37" s="19">
        <v>12</v>
      </c>
      <c r="CZ37" s="35"/>
      <c r="DA37" s="19">
        <v>6460.69</v>
      </c>
      <c r="DB37" s="19">
        <v>138.90526599999998</v>
      </c>
      <c r="DC37" s="19">
        <v>6599.595265999999</v>
      </c>
      <c r="DD37" s="19">
        <v>68</v>
      </c>
      <c r="DE37" s="19">
        <v>25</v>
      </c>
      <c r="DF37" s="35"/>
      <c r="DG37" s="19">
        <v>8554.0435</v>
      </c>
      <c r="DH37" s="19">
        <v>183.91250589999999</v>
      </c>
      <c r="DI37" s="19">
        <v>8737.9560059</v>
      </c>
      <c r="DJ37" s="19">
        <v>101</v>
      </c>
      <c r="DK37" s="19">
        <v>25</v>
      </c>
      <c r="DL37" s="35"/>
      <c r="DM37" s="19">
        <v>51202.0925</v>
      </c>
      <c r="DN37" s="19">
        <v>1100.8484045</v>
      </c>
      <c r="DO37" s="19">
        <v>52302.9409045</v>
      </c>
      <c r="DP37" s="19">
        <v>538</v>
      </c>
      <c r="DQ37" s="19">
        <v>225</v>
      </c>
      <c r="DR37" s="35"/>
      <c r="DS37" s="19">
        <v>12850.1775</v>
      </c>
      <c r="DT37" s="19">
        <v>276.2796735</v>
      </c>
      <c r="DU37" s="19">
        <v>13126.457173499999</v>
      </c>
      <c r="DV37" s="19">
        <v>143</v>
      </c>
      <c r="DW37" s="19">
        <v>41</v>
      </c>
      <c r="DX37" s="35"/>
      <c r="DY37" s="19">
        <v>34073.0195</v>
      </c>
      <c r="DZ37" s="19">
        <v>732.5721923</v>
      </c>
      <c r="EA37" s="19">
        <v>34805.591692300004</v>
      </c>
      <c r="EB37" s="19">
        <v>358</v>
      </c>
      <c r="EC37" s="19">
        <v>142</v>
      </c>
      <c r="ED37" s="35"/>
      <c r="EE37" s="19">
        <v>671.552</v>
      </c>
      <c r="EF37" s="19">
        <v>14.438412799999998</v>
      </c>
      <c r="EG37" s="19">
        <v>685.9904128000001</v>
      </c>
      <c r="EH37" s="19">
        <v>12</v>
      </c>
      <c r="EI37" s="19"/>
      <c r="EJ37" s="35"/>
      <c r="EK37" s="19">
        <v>20154.8045</v>
      </c>
      <c r="EL37" s="19">
        <v>433.3296413</v>
      </c>
      <c r="EM37" s="19">
        <v>20588.134141299997</v>
      </c>
      <c r="EN37" s="19">
        <v>221</v>
      </c>
      <c r="EO37" s="19">
        <v>84</v>
      </c>
      <c r="EP37" s="35"/>
      <c r="EQ37" s="19">
        <v>54126.6415</v>
      </c>
      <c r="ER37" s="19">
        <v>1163.7264031</v>
      </c>
      <c r="ES37" s="19">
        <v>55290.3679031</v>
      </c>
      <c r="ET37" s="19">
        <v>576</v>
      </c>
      <c r="EU37" s="19">
        <v>213</v>
      </c>
      <c r="EV37" s="35"/>
      <c r="EW37" s="19">
        <v>20809.118000000002</v>
      </c>
      <c r="EX37" s="19">
        <v>447.3974252</v>
      </c>
      <c r="EY37" s="19">
        <v>21256.515425200003</v>
      </c>
      <c r="EZ37" s="19">
        <v>228</v>
      </c>
      <c r="FA37" s="19">
        <v>79</v>
      </c>
      <c r="FB37" s="35"/>
      <c r="FC37" s="19">
        <v>147189.05849999998</v>
      </c>
      <c r="FD37" s="19">
        <v>3164.5745769</v>
      </c>
      <c r="FE37" s="19">
        <v>150353.63307689998</v>
      </c>
      <c r="FF37" s="19">
        <v>1560</v>
      </c>
      <c r="FG37" s="19">
        <v>626</v>
      </c>
      <c r="FH37" s="35"/>
      <c r="FI37" s="19">
        <v>49852.9925</v>
      </c>
      <c r="FJ37" s="19">
        <v>1071.8426645000002</v>
      </c>
      <c r="FK37" s="19">
        <v>50924.8351645</v>
      </c>
      <c r="FL37" s="19">
        <v>541</v>
      </c>
      <c r="FM37" s="19">
        <v>201</v>
      </c>
      <c r="FN37" s="35"/>
      <c r="FO37" s="19">
        <v>10773.313</v>
      </c>
      <c r="FP37" s="19">
        <v>231.62694820000002</v>
      </c>
      <c r="FQ37" s="19">
        <v>11004.9399482</v>
      </c>
      <c r="FR37" s="19">
        <v>116</v>
      </c>
      <c r="FS37" s="19">
        <v>42</v>
      </c>
      <c r="FT37" s="35"/>
      <c r="FU37" s="19">
        <v>28410.547000000002</v>
      </c>
      <c r="FV37" s="19">
        <v>610.8286558</v>
      </c>
      <c r="FW37" s="19">
        <v>29021.375655800002</v>
      </c>
      <c r="FX37" s="19">
        <v>313</v>
      </c>
      <c r="FY37" s="19">
        <v>130</v>
      </c>
      <c r="FZ37" s="35"/>
      <c r="GA37" s="19">
        <v>155.14649999999997</v>
      </c>
      <c r="GB37" s="19">
        <v>3.3356600999999997</v>
      </c>
      <c r="GC37" s="19">
        <v>158.4821601</v>
      </c>
      <c r="GD37" s="19"/>
      <c r="GE37" s="19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</row>
    <row r="38" spans="9:205" ht="12.75">
      <c r="I38" s="35"/>
      <c r="J38" s="35"/>
      <c r="K38" s="35"/>
      <c r="L38" s="35"/>
      <c r="M38" s="35"/>
      <c r="N38" s="19"/>
      <c r="O38" s="35"/>
      <c r="P38" s="35"/>
      <c r="Q38" s="35"/>
      <c r="R38" s="35"/>
      <c r="S38" s="35"/>
      <c r="T38" s="19"/>
      <c r="U38" s="35"/>
      <c r="V38" s="19"/>
      <c r="W38" s="35"/>
      <c r="X38" s="35"/>
      <c r="Y38" s="35"/>
      <c r="Z38" s="19"/>
      <c r="AA38" s="35"/>
      <c r="AB38" s="35"/>
      <c r="AC38" s="35"/>
      <c r="AD38" s="35"/>
      <c r="AE38" s="35"/>
      <c r="AF38" s="19"/>
      <c r="AG38" s="19"/>
      <c r="AH38" s="19"/>
      <c r="AI38" s="19"/>
      <c r="AJ38" s="19"/>
      <c r="AK38" s="19"/>
      <c r="AL38" s="19"/>
      <c r="AM38" s="35"/>
      <c r="AN38" s="35"/>
      <c r="AO38" s="35"/>
      <c r="AP38" s="35"/>
      <c r="AQ38" s="35"/>
      <c r="AR38" s="19"/>
      <c r="AS38" s="19"/>
      <c r="AT38" s="19"/>
      <c r="AU38" s="35"/>
      <c r="AV38" s="35"/>
      <c r="AW38" s="35"/>
      <c r="AX38" s="19"/>
      <c r="AY38" s="19"/>
      <c r="AZ38" s="19"/>
      <c r="BA38" s="19"/>
      <c r="BB38" s="19"/>
      <c r="BC38" s="19"/>
      <c r="BD38" s="19"/>
      <c r="BE38" s="35"/>
      <c r="BF38" s="35"/>
      <c r="BG38" s="35"/>
      <c r="BH38" s="35"/>
      <c r="BI38" s="35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35"/>
      <c r="DH38" s="35"/>
      <c r="DI38" s="35"/>
      <c r="DJ38" s="35"/>
      <c r="DK38" s="35"/>
      <c r="DL38" s="35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35"/>
      <c r="DZ38" s="19"/>
      <c r="EA38" s="35"/>
      <c r="EB38" s="35"/>
      <c r="EC38" s="35"/>
      <c r="ED38" s="19"/>
      <c r="EE38" s="19"/>
      <c r="EF38" s="19"/>
      <c r="EG38" s="19"/>
      <c r="EH38" s="19"/>
      <c r="EI38" s="19"/>
      <c r="EJ38" s="19"/>
      <c r="EK38" s="35"/>
      <c r="EL38" s="35"/>
      <c r="EM38" s="35"/>
      <c r="EN38" s="35"/>
      <c r="EO38" s="35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</row>
    <row r="39" spans="1:205" ht="13.5" thickBot="1">
      <c r="A39" s="17" t="s">
        <v>0</v>
      </c>
      <c r="C39" s="34">
        <v>361348.5704999999</v>
      </c>
      <c r="D39" s="34">
        <v>199725.48588199995</v>
      </c>
      <c r="E39" s="34">
        <v>561074.056382</v>
      </c>
      <c r="F39" s="34">
        <v>17116</v>
      </c>
      <c r="G39" s="34">
        <v>6681</v>
      </c>
      <c r="I39" s="34">
        <v>1170235.554</v>
      </c>
      <c r="J39" s="34">
        <v>646815.523016</v>
      </c>
      <c r="K39" s="34">
        <v>1817051.0770160002</v>
      </c>
      <c r="L39" s="34">
        <v>55431</v>
      </c>
      <c r="M39" s="34">
        <v>21636</v>
      </c>
      <c r="N39" s="19"/>
      <c r="O39" s="34">
        <v>66949.81650000002</v>
      </c>
      <c r="P39" s="34">
        <v>37004.670066</v>
      </c>
      <c r="Q39" s="34">
        <v>103954.48656599999</v>
      </c>
      <c r="R39" s="34">
        <v>3171</v>
      </c>
      <c r="S39" s="34">
        <v>1238</v>
      </c>
      <c r="T39" s="19"/>
      <c r="U39" s="34">
        <v>259816.37850000002</v>
      </c>
      <c r="V39" s="34">
        <v>143606.35871399997</v>
      </c>
      <c r="W39" s="34">
        <v>403422.7372139999</v>
      </c>
      <c r="X39" s="34">
        <v>12307</v>
      </c>
      <c r="Y39" s="34">
        <v>4804</v>
      </c>
      <c r="Z39" s="19"/>
      <c r="AA39" s="34">
        <v>673304.6085000001</v>
      </c>
      <c r="AB39" s="34">
        <v>372150.6076339999</v>
      </c>
      <c r="AC39" s="34">
        <v>1045455.2161339999</v>
      </c>
      <c r="AD39" s="34">
        <v>31892</v>
      </c>
      <c r="AE39" s="34">
        <v>12448</v>
      </c>
      <c r="AF39" s="19"/>
      <c r="AG39" s="34">
        <v>153874.5915</v>
      </c>
      <c r="AH39" s="34">
        <v>85049.94916600002</v>
      </c>
      <c r="AI39" s="34">
        <v>238924.54066599996</v>
      </c>
      <c r="AJ39" s="34">
        <v>7289</v>
      </c>
      <c r="AK39" s="34">
        <v>2845</v>
      </c>
      <c r="AL39" s="19"/>
      <c r="AM39" s="34">
        <v>2003689.5569999998</v>
      </c>
      <c r="AN39" s="34">
        <v>1107484.304628</v>
      </c>
      <c r="AO39" s="34">
        <v>3111173.8616279997</v>
      </c>
      <c r="AP39" s="34">
        <v>94909</v>
      </c>
      <c r="AQ39" s="34">
        <v>37045</v>
      </c>
      <c r="AR39" s="19"/>
      <c r="AS39" s="34">
        <v>62200.632000000005</v>
      </c>
      <c r="AT39" s="34">
        <v>34379.688928</v>
      </c>
      <c r="AU39" s="34">
        <v>96580.32092799999</v>
      </c>
      <c r="AV39" s="34">
        <v>2946</v>
      </c>
      <c r="AW39" s="34">
        <v>1150</v>
      </c>
      <c r="AX39" s="19"/>
      <c r="AY39" s="34">
        <v>80776.68449999999</v>
      </c>
      <c r="AZ39" s="34">
        <v>44647.091138</v>
      </c>
      <c r="BA39" s="34">
        <v>125423.775638</v>
      </c>
      <c r="BB39" s="34">
        <v>3826</v>
      </c>
      <c r="BC39" s="34">
        <v>1493</v>
      </c>
      <c r="BD39" s="19"/>
      <c r="BE39" s="34">
        <v>2782.6065</v>
      </c>
      <c r="BF39" s="34">
        <v>1538.009226</v>
      </c>
      <c r="BG39" s="34">
        <v>4320.615726</v>
      </c>
      <c r="BH39" s="34">
        <v>132</v>
      </c>
      <c r="BI39" s="34">
        <v>51</v>
      </c>
      <c r="BJ39" s="19"/>
      <c r="BK39" s="34">
        <v>3056.3054999999995</v>
      </c>
      <c r="BL39" s="34">
        <v>1689.2888220000002</v>
      </c>
      <c r="BM39" s="34">
        <v>4745.594321999999</v>
      </c>
      <c r="BN39" s="34">
        <v>145</v>
      </c>
      <c r="BO39" s="34">
        <v>57</v>
      </c>
      <c r="BP39" s="19"/>
      <c r="BQ39" s="34">
        <v>257783.91</v>
      </c>
      <c r="BR39" s="34">
        <v>142482.96764000002</v>
      </c>
      <c r="BS39" s="34">
        <v>400266.8776400001</v>
      </c>
      <c r="BT39" s="34">
        <v>12210</v>
      </c>
      <c r="BU39" s="34">
        <v>4766</v>
      </c>
      <c r="BV39" s="19"/>
      <c r="BW39" s="34">
        <v>20745.3705</v>
      </c>
      <c r="BX39" s="34">
        <v>11466.433082000003</v>
      </c>
      <c r="BY39" s="34">
        <v>32211.803582000004</v>
      </c>
      <c r="BZ39" s="34">
        <v>983</v>
      </c>
      <c r="CA39" s="34">
        <v>384</v>
      </c>
      <c r="CB39" s="19"/>
      <c r="CC39" s="34">
        <v>23517.84</v>
      </c>
      <c r="CD39" s="34">
        <v>12998.839359999996</v>
      </c>
      <c r="CE39" s="34">
        <v>36516.679359999995</v>
      </c>
      <c r="CF39" s="34">
        <v>1114</v>
      </c>
      <c r="CG39" s="34">
        <v>435</v>
      </c>
      <c r="CH39" s="19"/>
      <c r="CI39" s="34">
        <v>511426.85550000006</v>
      </c>
      <c r="CJ39" s="34">
        <v>282677.13102200005</v>
      </c>
      <c r="CK39" s="34">
        <v>794103.9865220003</v>
      </c>
      <c r="CL39" s="34">
        <v>24225</v>
      </c>
      <c r="CM39" s="34">
        <v>9455</v>
      </c>
      <c r="CN39" s="19"/>
      <c r="CO39" s="34">
        <v>319153.308</v>
      </c>
      <c r="CP39" s="34">
        <v>176403.2148320001</v>
      </c>
      <c r="CQ39" s="34">
        <v>495556.522832</v>
      </c>
      <c r="CR39" s="34">
        <v>15117</v>
      </c>
      <c r="CS39" s="34">
        <v>5901</v>
      </c>
      <c r="CT39" s="19"/>
      <c r="CU39" s="34">
        <v>10086.315000000002</v>
      </c>
      <c r="CV39" s="34">
        <v>5574.933259999999</v>
      </c>
      <c r="CW39" s="34">
        <v>15661.248259999995</v>
      </c>
      <c r="CX39" s="34">
        <v>478</v>
      </c>
      <c r="CY39" s="34">
        <v>186</v>
      </c>
      <c r="CZ39" s="19"/>
      <c r="DA39" s="34">
        <v>43690.47</v>
      </c>
      <c r="DB39" s="34">
        <v>24148.705879999998</v>
      </c>
      <c r="DC39" s="34">
        <v>67839.17588000001</v>
      </c>
      <c r="DD39" s="34">
        <v>2069</v>
      </c>
      <c r="DE39" s="34">
        <v>808</v>
      </c>
      <c r="DF39" s="19"/>
      <c r="DG39" s="34">
        <v>57846.7905</v>
      </c>
      <c r="DH39" s="34">
        <v>31973.222761999998</v>
      </c>
      <c r="DI39" s="34">
        <v>89820.013262</v>
      </c>
      <c r="DJ39" s="34">
        <v>2740</v>
      </c>
      <c r="DK39" s="34">
        <v>1069</v>
      </c>
      <c r="DL39" s="26"/>
      <c r="DM39" s="34">
        <v>346254.5775</v>
      </c>
      <c r="DN39" s="34">
        <v>191382.69630999997</v>
      </c>
      <c r="DO39" s="34">
        <v>537637.2738099999</v>
      </c>
      <c r="DP39" s="34">
        <v>16401</v>
      </c>
      <c r="DQ39" s="34">
        <v>6402</v>
      </c>
      <c r="DR39" s="19"/>
      <c r="DS39" s="34">
        <v>86899.43250000001</v>
      </c>
      <c r="DT39" s="34">
        <v>48031.27172999999</v>
      </c>
      <c r="DU39" s="34">
        <v>134930.70422999997</v>
      </c>
      <c r="DV39" s="34">
        <v>4116</v>
      </c>
      <c r="DW39" s="34">
        <v>1607</v>
      </c>
      <c r="DX39" s="19"/>
      <c r="DY39" s="34">
        <v>230419.0785</v>
      </c>
      <c r="DZ39" s="34">
        <v>127357.80951399998</v>
      </c>
      <c r="EA39" s="34">
        <v>357776.8880139999</v>
      </c>
      <c r="EB39" s="34">
        <v>10914</v>
      </c>
      <c r="EC39" s="34">
        <v>4260</v>
      </c>
      <c r="ED39" s="19"/>
      <c r="EE39" s="34">
        <v>4541.375999999999</v>
      </c>
      <c r="EF39" s="34">
        <v>2510.1207039999986</v>
      </c>
      <c r="EG39" s="34">
        <v>7051.496704</v>
      </c>
      <c r="EH39" s="34">
        <v>215</v>
      </c>
      <c r="EI39" s="34">
        <v>84</v>
      </c>
      <c r="EJ39" s="19"/>
      <c r="EK39" s="34">
        <v>136297.0335</v>
      </c>
      <c r="EL39" s="34">
        <v>75334.43733400002</v>
      </c>
      <c r="EM39" s="34">
        <v>211631.47083400004</v>
      </c>
      <c r="EN39" s="34">
        <v>6456</v>
      </c>
      <c r="EO39" s="34">
        <v>2520</v>
      </c>
      <c r="EP39" s="19"/>
      <c r="EQ39" s="34">
        <v>366031.8645</v>
      </c>
      <c r="ER39" s="34">
        <v>202314.047858</v>
      </c>
      <c r="ES39" s="34">
        <v>568345.912358</v>
      </c>
      <c r="ET39" s="34">
        <v>17338</v>
      </c>
      <c r="EU39" s="34">
        <v>6767</v>
      </c>
      <c r="EV39" s="19"/>
      <c r="EW39" s="34">
        <v>140721.83400000003</v>
      </c>
      <c r="EX39" s="34">
        <v>77780.12413600004</v>
      </c>
      <c r="EY39" s="34">
        <v>218501.95813599997</v>
      </c>
      <c r="EZ39" s="34">
        <v>6666</v>
      </c>
      <c r="FA39" s="34">
        <v>2602</v>
      </c>
      <c r="FB39" s="19"/>
      <c r="FC39" s="34">
        <v>995367.2355</v>
      </c>
      <c r="FD39" s="34">
        <v>550161.8685420001</v>
      </c>
      <c r="FE39" s="34">
        <v>1545529.1040420004</v>
      </c>
      <c r="FF39" s="34">
        <v>47148</v>
      </c>
      <c r="FG39" s="34">
        <v>18403</v>
      </c>
      <c r="FH39" s="19"/>
      <c r="FI39" s="34">
        <v>337131.2775</v>
      </c>
      <c r="FJ39" s="34">
        <v>186340.04311</v>
      </c>
      <c r="FK39" s="34">
        <v>523471.3206100001</v>
      </c>
      <c r="FL39" s="34">
        <v>15969</v>
      </c>
      <c r="FM39" s="34">
        <v>6233</v>
      </c>
      <c r="FN39" s="19"/>
      <c r="FO39" s="34">
        <v>72854.619</v>
      </c>
      <c r="FP39" s="34">
        <v>40268.38727600001</v>
      </c>
      <c r="FQ39" s="34">
        <v>113123.00627600003</v>
      </c>
      <c r="FR39" s="34">
        <v>3451</v>
      </c>
      <c r="FS39" s="34">
        <v>1347</v>
      </c>
      <c r="FT39" s="19"/>
      <c r="FU39" s="34">
        <v>192126.561</v>
      </c>
      <c r="FV39" s="34">
        <v>106192.67344400004</v>
      </c>
      <c r="FW39" s="34">
        <v>298319.234444</v>
      </c>
      <c r="FX39" s="34">
        <v>9100</v>
      </c>
      <c r="FY39" s="34">
        <v>3552</v>
      </c>
      <c r="FZ39" s="19"/>
      <c r="GA39" s="34">
        <v>1049.1795</v>
      </c>
      <c r="GB39" s="34">
        <v>579.9051179999998</v>
      </c>
      <c r="GC39" s="34">
        <v>1629.0846179999999</v>
      </c>
      <c r="GD39" s="34">
        <v>46</v>
      </c>
      <c r="GE39" s="34">
        <v>18</v>
      </c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</row>
    <row r="40" ht="13.5" thickTop="1"/>
  </sheetData>
  <sheetProtection/>
  <printOptions/>
  <pageMargins left="0.75" right="0.75" top="1" bottom="1" header="0.5" footer="0.5"/>
  <pageSetup horizontalDpi="600" verticalDpi="600" orientation="landscape" scale="54" r:id="rId1"/>
  <colBreaks count="2" manualBreakCount="2">
    <brk id="13" max="65535" man="1"/>
    <brk id="1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2007-06-04T19:51:23Z</cp:lastPrinted>
  <dcterms:created xsi:type="dcterms:W3CDTF">1998-02-23T20:58:01Z</dcterms:created>
  <dcterms:modified xsi:type="dcterms:W3CDTF">2009-06-11T15:22:57Z</dcterms:modified>
  <cp:category/>
  <cp:version/>
  <cp:contentType/>
  <cp:contentStatus/>
</cp:coreProperties>
</file>