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410" windowWidth="9420" windowHeight="4245" activeTab="0"/>
  </bookViews>
  <sheets>
    <sheet name="2003B" sheetId="1" r:id="rId1"/>
  </sheets>
  <definedNames>
    <definedName name="_xlnm.Print_Area" localSheetId="0">'2003B'!$A$1:$Q$20</definedName>
  </definedNames>
  <calcPr fullCalcOnLoad="1"/>
</workbook>
</file>

<file path=xl/sharedStrings.xml><?xml version="1.0" encoding="utf-8"?>
<sst xmlns="http://schemas.openxmlformats.org/spreadsheetml/2006/main" count="35" uniqueCount="16">
  <si>
    <t>Payment</t>
  </si>
  <si>
    <t>Date</t>
  </si>
  <si>
    <t>Total</t>
  </si>
  <si>
    <t>Principal</t>
  </si>
  <si>
    <t>Interest</t>
  </si>
  <si>
    <t xml:space="preserve">        UMCP Physical Sciences (Auxiliary)</t>
  </si>
  <si>
    <t xml:space="preserve">       TU Refinance Residence Hall (Auxiliary)</t>
  </si>
  <si>
    <t xml:space="preserve">   USM Debt Service From Earnings (Auxiliary)</t>
  </si>
  <si>
    <t>University System of Maryland</t>
  </si>
  <si>
    <t xml:space="preserve">          Distribution of Debt Services after 2003B Bond Issue</t>
  </si>
  <si>
    <t>Revised 93B after 2003B</t>
  </si>
  <si>
    <t>1993 Series B Bond Funded Projects 2003B</t>
  </si>
  <si>
    <t xml:space="preserve">      1993B refinanced on 2003B</t>
  </si>
  <si>
    <t>Amort of</t>
  </si>
  <si>
    <t>Premium</t>
  </si>
  <si>
    <t>Loss on Refunding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</si>
</sst>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 quotePrefix="1">
      <alignment horizontal="left"/>
    </xf>
    <xf numFmtId="165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4" xfId="0" applyNumberFormat="1" applyBorder="1" applyAlignment="1" quotePrefix="1">
      <alignment horizontal="left"/>
    </xf>
    <xf numFmtId="38" fontId="0" fillId="0" borderId="12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2" xfId="0" applyNumberFormat="1" applyFill="1" applyBorder="1" applyAlignment="1">
      <alignment horizontal="centerContinuous"/>
    </xf>
    <xf numFmtId="38" fontId="0" fillId="0" borderId="15" xfId="0" applyNumberFormat="1" applyFill="1" applyBorder="1" applyAlignment="1">
      <alignment horizontal="centerContinuous"/>
    </xf>
    <xf numFmtId="165" fontId="0" fillId="33" borderId="14" xfId="0" applyNumberFormat="1" applyFill="1" applyBorder="1" applyAlignment="1" quotePrefix="1">
      <alignment horizontal="centerContinuous"/>
    </xf>
    <xf numFmtId="165" fontId="0" fillId="33" borderId="18" xfId="0" applyNumberFormat="1" applyFill="1" applyBorder="1" applyAlignment="1">
      <alignment horizontal="centerContinuous"/>
    </xf>
    <xf numFmtId="165" fontId="0" fillId="33" borderId="19" xfId="0" applyNumberForma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PageLayoutView="0" workbookViewId="0" topLeftCell="A5">
      <pane xSplit="2" ySplit="4" topLeftCell="C9" activePane="bottomRight" state="frozen"/>
      <selection pane="topLeft" activeCell="A5" sqref="A5"/>
      <selection pane="topRight" activeCell="C5" sqref="C5"/>
      <selection pane="bottomLeft" activeCell="A9" sqref="A9"/>
      <selection pane="bottomRight" activeCell="C11" sqref="C11"/>
    </sheetView>
  </sheetViews>
  <sheetFormatPr defaultColWidth="9.140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7109375" style="0" customWidth="1"/>
    <col min="8" max="8" width="3.7109375" style="0" customWidth="1"/>
    <col min="9" max="12" width="13.7109375" style="0" customWidth="1"/>
    <col min="13" max="13" width="16.57421875" style="0" customWidth="1"/>
    <col min="14" max="14" width="3.7109375" style="0" customWidth="1"/>
    <col min="15" max="18" width="13.7109375" style="0" customWidth="1"/>
    <col min="19" max="19" width="16.140625" style="0" customWidth="1"/>
    <col min="20" max="20" width="3.7109375" style="0" customWidth="1"/>
    <col min="21" max="23" width="13.7109375" style="0" customWidth="1"/>
    <col min="24" max="24" width="3.7109375" style="0" customWidth="1"/>
  </cols>
  <sheetData>
    <row r="1" spans="1:23" ht="12.75">
      <c r="A1" s="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 t="s">
        <v>8</v>
      </c>
      <c r="Q2" s="11"/>
      <c r="R2" s="11"/>
      <c r="S2" s="11"/>
      <c r="T2" s="11"/>
      <c r="U2" s="11"/>
      <c r="V2" s="11"/>
      <c r="W2" s="11"/>
    </row>
    <row r="3" spans="1:23" ht="12.75">
      <c r="A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9</v>
      </c>
      <c r="P3" s="11"/>
      <c r="Q3" s="11"/>
      <c r="R3" s="11"/>
      <c r="S3" s="11"/>
      <c r="T3" s="11"/>
      <c r="U3" s="11"/>
      <c r="V3" s="11"/>
      <c r="W3" s="11"/>
    </row>
    <row r="4" spans="1:23" ht="12.75">
      <c r="A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 t="s">
        <v>11</v>
      </c>
      <c r="Q4" s="11"/>
      <c r="R4" s="11"/>
      <c r="S4" s="11"/>
      <c r="T4" s="11"/>
      <c r="U4" s="11"/>
      <c r="V4" s="11"/>
      <c r="W4" s="11"/>
    </row>
    <row r="5" spans="1:23" ht="12.75">
      <c r="A5" s="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4" ht="12.75">
      <c r="A6" s="3" t="s">
        <v>0</v>
      </c>
      <c r="C6" s="19" t="s">
        <v>10</v>
      </c>
      <c r="D6" s="19"/>
      <c r="E6" s="20"/>
      <c r="F6" s="16"/>
      <c r="G6" s="16"/>
      <c r="H6" s="11"/>
      <c r="I6" s="13" t="s">
        <v>5</v>
      </c>
      <c r="J6" s="14"/>
      <c r="K6" s="15"/>
      <c r="L6" s="16"/>
      <c r="M6" s="16"/>
      <c r="N6" s="11"/>
      <c r="O6" s="13" t="s">
        <v>6</v>
      </c>
      <c r="P6" s="14"/>
      <c r="Q6" s="15"/>
      <c r="R6" s="16"/>
      <c r="S6" s="16"/>
      <c r="T6" s="11"/>
      <c r="U6" s="13" t="s">
        <v>7</v>
      </c>
      <c r="V6" s="14"/>
      <c r="W6" s="15"/>
      <c r="X6" s="5"/>
    </row>
    <row r="7" spans="1:25" ht="12.75">
      <c r="A7" s="8"/>
      <c r="B7" s="6"/>
      <c r="C7" s="21" t="s">
        <v>12</v>
      </c>
      <c r="D7" s="22"/>
      <c r="E7" s="23"/>
      <c r="F7" s="16" t="s">
        <v>13</v>
      </c>
      <c r="G7" s="16" t="s">
        <v>13</v>
      </c>
      <c r="H7" s="6"/>
      <c r="I7" s="9"/>
      <c r="J7" s="7"/>
      <c r="K7" s="10"/>
      <c r="L7" s="16" t="s">
        <v>13</v>
      </c>
      <c r="M7" s="16" t="s">
        <v>13</v>
      </c>
      <c r="N7" s="6"/>
      <c r="O7" s="9"/>
      <c r="P7" s="7"/>
      <c r="Q7" s="10"/>
      <c r="R7" s="16" t="s">
        <v>13</v>
      </c>
      <c r="S7" s="16" t="s">
        <v>13</v>
      </c>
      <c r="T7" s="6"/>
      <c r="U7" s="9"/>
      <c r="V7" s="7"/>
      <c r="W7" s="10"/>
      <c r="X7" s="6"/>
      <c r="Y7" s="6"/>
    </row>
    <row r="8" spans="1:24" ht="12.75">
      <c r="A8" s="4" t="s">
        <v>1</v>
      </c>
      <c r="C8" s="16" t="s">
        <v>3</v>
      </c>
      <c r="D8" s="16" t="s">
        <v>4</v>
      </c>
      <c r="E8" s="16" t="s">
        <v>2</v>
      </c>
      <c r="F8" s="16" t="s">
        <v>14</v>
      </c>
      <c r="G8" s="16" t="s">
        <v>15</v>
      </c>
      <c r="H8" s="11"/>
      <c r="I8" s="16" t="s">
        <v>3</v>
      </c>
      <c r="J8" s="16" t="s">
        <v>4</v>
      </c>
      <c r="K8" s="16" t="s">
        <v>2</v>
      </c>
      <c r="L8" s="16" t="s">
        <v>14</v>
      </c>
      <c r="M8" s="16" t="s">
        <v>15</v>
      </c>
      <c r="N8" s="11"/>
      <c r="O8" s="16" t="s">
        <v>3</v>
      </c>
      <c r="P8" s="16" t="s">
        <v>4</v>
      </c>
      <c r="Q8" s="16" t="s">
        <v>2</v>
      </c>
      <c r="R8" s="16" t="s">
        <v>14</v>
      </c>
      <c r="S8" s="16" t="s">
        <v>15</v>
      </c>
      <c r="T8" s="11"/>
      <c r="U8" s="16" t="s">
        <v>3</v>
      </c>
      <c r="V8" s="16" t="s">
        <v>4</v>
      </c>
      <c r="W8" s="16" t="s">
        <v>2</v>
      </c>
      <c r="X8" s="5"/>
    </row>
    <row r="9" spans="1:24" ht="12.75">
      <c r="A9" s="2">
        <v>39722</v>
      </c>
      <c r="C9" s="11"/>
      <c r="D9" s="11">
        <v>131575</v>
      </c>
      <c r="E9" s="11">
        <f aca="true" t="shared" si="0" ref="E9:E18">C9+D9</f>
        <v>131575</v>
      </c>
      <c r="F9" s="11">
        <f>L9+R9</f>
        <v>77338</v>
      </c>
      <c r="G9" s="11">
        <f>M9+S9</f>
        <v>95839</v>
      </c>
      <c r="H9" s="11"/>
      <c r="I9" s="11"/>
      <c r="J9" s="11">
        <f>D9*220/1265</f>
        <v>22882.608695652172</v>
      </c>
      <c r="K9" s="11">
        <f aca="true" t="shared" si="1" ref="K9:K18">I9+J9</f>
        <v>22882.608695652172</v>
      </c>
      <c r="L9" s="11">
        <v>13454</v>
      </c>
      <c r="M9" s="11">
        <v>16686</v>
      </c>
      <c r="N9" s="11"/>
      <c r="O9" s="11"/>
      <c r="P9" s="11">
        <f>D9*1045/1265</f>
        <v>108692.39130434782</v>
      </c>
      <c r="Q9" s="11">
        <f aca="true" t="shared" si="2" ref="Q9:Q18">O9+P9</f>
        <v>108692.39130434782</v>
      </c>
      <c r="R9" s="11">
        <v>63884</v>
      </c>
      <c r="S9" s="11">
        <v>79153</v>
      </c>
      <c r="T9" s="11"/>
      <c r="U9" s="11"/>
      <c r="V9" s="11"/>
      <c r="W9" s="11"/>
      <c r="X9" s="5"/>
    </row>
    <row r="10" spans="1:24" ht="12.75">
      <c r="A10" s="2">
        <v>39904</v>
      </c>
      <c r="B10" s="1"/>
      <c r="C10" s="11">
        <v>1295000</v>
      </c>
      <c r="D10" s="11">
        <v>131575</v>
      </c>
      <c r="E10" s="11">
        <f t="shared" si="0"/>
        <v>1426575</v>
      </c>
      <c r="F10" s="11">
        <f aca="true" t="shared" si="3" ref="F10:F18">L10+R10</f>
        <v>77338</v>
      </c>
      <c r="G10" s="11">
        <f aca="true" t="shared" si="4" ref="G10:G18">M10+S10</f>
        <v>95839</v>
      </c>
      <c r="H10" s="11"/>
      <c r="I10" s="11">
        <f>1295000*220/1265</f>
        <v>225217.39130434784</v>
      </c>
      <c r="J10" s="11">
        <f>D10*220/1265</f>
        <v>22882.608695652172</v>
      </c>
      <c r="K10" s="11">
        <f t="shared" si="1"/>
        <v>248100</v>
      </c>
      <c r="L10" s="11">
        <v>13454</v>
      </c>
      <c r="M10" s="11">
        <v>16686</v>
      </c>
      <c r="N10" s="11"/>
      <c r="O10" s="11">
        <f>1295000*1045/1265</f>
        <v>1069782.608695652</v>
      </c>
      <c r="P10" s="11">
        <f>D10*1045/1265</f>
        <v>108692.39130434782</v>
      </c>
      <c r="Q10" s="11">
        <f t="shared" si="2"/>
        <v>1178475</v>
      </c>
      <c r="R10" s="11">
        <v>63884</v>
      </c>
      <c r="S10" s="11">
        <v>79153</v>
      </c>
      <c r="T10" s="11"/>
      <c r="U10" s="11"/>
      <c r="V10" s="11"/>
      <c r="W10" s="11"/>
      <c r="X10" s="5"/>
    </row>
    <row r="11" spans="1:24" ht="12.75">
      <c r="A11" s="2">
        <v>40087</v>
      </c>
      <c r="C11" s="11"/>
      <c r="D11" s="11">
        <v>110531</v>
      </c>
      <c r="E11" s="11">
        <f t="shared" si="0"/>
        <v>110531</v>
      </c>
      <c r="F11" s="11">
        <f t="shared" si="3"/>
        <v>77338</v>
      </c>
      <c r="G11" s="11">
        <f t="shared" si="4"/>
        <v>95839</v>
      </c>
      <c r="H11" s="11"/>
      <c r="I11" s="11"/>
      <c r="J11" s="11">
        <f>D11*235/1350</f>
        <v>19240.58148148148</v>
      </c>
      <c r="K11" s="11">
        <f t="shared" si="1"/>
        <v>19240.58148148148</v>
      </c>
      <c r="L11" s="11">
        <v>13454</v>
      </c>
      <c r="M11" s="11">
        <v>16686</v>
      </c>
      <c r="N11" s="11"/>
      <c r="O11" s="11"/>
      <c r="P11" s="11">
        <f>D11*1115/1350</f>
        <v>91290.41851851852</v>
      </c>
      <c r="Q11" s="11">
        <f t="shared" si="2"/>
        <v>91290.41851851852</v>
      </c>
      <c r="R11" s="11">
        <v>63884</v>
      </c>
      <c r="S11" s="11">
        <v>79153</v>
      </c>
      <c r="T11" s="11"/>
      <c r="U11" s="11"/>
      <c r="V11" s="11"/>
      <c r="W11" s="11"/>
      <c r="X11" s="5"/>
    </row>
    <row r="12" spans="1:24" ht="12.75">
      <c r="A12" s="2">
        <v>40269</v>
      </c>
      <c r="C12" s="11">
        <v>1335000</v>
      </c>
      <c r="D12" s="11">
        <v>110531</v>
      </c>
      <c r="E12" s="11">
        <f t="shared" si="0"/>
        <v>1445531</v>
      </c>
      <c r="F12" s="11">
        <f t="shared" si="3"/>
        <v>77338</v>
      </c>
      <c r="G12" s="11">
        <f t="shared" si="4"/>
        <v>95839</v>
      </c>
      <c r="H12" s="11"/>
      <c r="I12" s="11">
        <f>1335000*235/1350</f>
        <v>232388.88888888888</v>
      </c>
      <c r="J12" s="11">
        <f>D12*235/1350</f>
        <v>19240.58148148148</v>
      </c>
      <c r="K12" s="11">
        <f t="shared" si="1"/>
        <v>251629.47037037037</v>
      </c>
      <c r="L12" s="11">
        <v>13454</v>
      </c>
      <c r="M12" s="11">
        <v>16686</v>
      </c>
      <c r="N12" s="11"/>
      <c r="O12" s="11">
        <f>1335000*1115/1350</f>
        <v>1102611.111111111</v>
      </c>
      <c r="P12" s="11">
        <f>D12*1115/1350</f>
        <v>91290.41851851852</v>
      </c>
      <c r="Q12" s="11">
        <f t="shared" si="2"/>
        <v>1193901.5296296296</v>
      </c>
      <c r="R12" s="11">
        <v>63884</v>
      </c>
      <c r="S12" s="11">
        <v>79153</v>
      </c>
      <c r="T12" s="11"/>
      <c r="U12" s="11"/>
      <c r="V12" s="11"/>
      <c r="W12" s="11"/>
      <c r="X12" s="5"/>
    </row>
    <row r="13" spans="1:24" ht="12.75">
      <c r="A13" s="2">
        <v>40452</v>
      </c>
      <c r="C13" s="11"/>
      <c r="D13" s="11">
        <v>87169</v>
      </c>
      <c r="E13" s="11">
        <f t="shared" si="0"/>
        <v>87169</v>
      </c>
      <c r="F13" s="11">
        <f t="shared" si="3"/>
        <v>77338</v>
      </c>
      <c r="G13" s="11">
        <f t="shared" si="4"/>
        <v>95839</v>
      </c>
      <c r="H13" s="11"/>
      <c r="I13" s="11"/>
      <c r="J13" s="11">
        <f>D13*250/1435</f>
        <v>15186.236933797909</v>
      </c>
      <c r="K13" s="11">
        <f t="shared" si="1"/>
        <v>15186.236933797909</v>
      </c>
      <c r="L13" s="11">
        <v>13454</v>
      </c>
      <c r="M13" s="11">
        <v>16686</v>
      </c>
      <c r="N13" s="11"/>
      <c r="O13" s="11"/>
      <c r="P13" s="11">
        <f>D13*1185/1435</f>
        <v>71982.7630662021</v>
      </c>
      <c r="Q13" s="11">
        <f t="shared" si="2"/>
        <v>71982.7630662021</v>
      </c>
      <c r="R13" s="11">
        <v>63884</v>
      </c>
      <c r="S13" s="11">
        <v>79153</v>
      </c>
      <c r="T13" s="11"/>
      <c r="U13" s="11"/>
      <c r="V13" s="11"/>
      <c r="W13" s="11"/>
      <c r="X13" s="5"/>
    </row>
    <row r="14" spans="1:24" ht="12.75">
      <c r="A14" s="2">
        <v>40634</v>
      </c>
      <c r="C14" s="11">
        <v>1380000</v>
      </c>
      <c r="D14" s="11">
        <v>87169</v>
      </c>
      <c r="E14" s="11">
        <f t="shared" si="0"/>
        <v>1467169</v>
      </c>
      <c r="F14" s="11">
        <f t="shared" si="3"/>
        <v>77338</v>
      </c>
      <c r="G14" s="11">
        <f t="shared" si="4"/>
        <v>95839</v>
      </c>
      <c r="H14" s="11"/>
      <c r="I14" s="11">
        <f>1380000*250/1435</f>
        <v>240418.11846689894</v>
      </c>
      <c r="J14" s="11">
        <f>D14*250/1435</f>
        <v>15186.236933797909</v>
      </c>
      <c r="K14" s="11">
        <f t="shared" si="1"/>
        <v>255604.35540069686</v>
      </c>
      <c r="L14" s="11">
        <v>13454</v>
      </c>
      <c r="M14" s="11">
        <v>16686</v>
      </c>
      <c r="N14" s="11"/>
      <c r="O14" s="11">
        <f>1380000*1185/1435</f>
        <v>1139581.881533101</v>
      </c>
      <c r="P14" s="11">
        <f>D14*1185/1435</f>
        <v>71982.7630662021</v>
      </c>
      <c r="Q14" s="11">
        <f t="shared" si="2"/>
        <v>1211564.6445993031</v>
      </c>
      <c r="R14" s="11">
        <v>63884</v>
      </c>
      <c r="S14" s="11">
        <v>79153</v>
      </c>
      <c r="T14" s="11"/>
      <c r="U14" s="11"/>
      <c r="V14" s="11"/>
      <c r="W14" s="11"/>
      <c r="X14" s="5"/>
    </row>
    <row r="15" spans="1:24" ht="12.75">
      <c r="A15" s="2">
        <v>40817</v>
      </c>
      <c r="C15" s="11"/>
      <c r="D15" s="11">
        <v>61294</v>
      </c>
      <c r="E15" s="11">
        <f t="shared" si="0"/>
        <v>61294</v>
      </c>
      <c r="F15" s="11">
        <f t="shared" si="3"/>
        <v>77338</v>
      </c>
      <c r="G15" s="11">
        <f t="shared" si="4"/>
        <v>95839</v>
      </c>
      <c r="H15" s="11"/>
      <c r="I15" s="11"/>
      <c r="J15" s="18">
        <f>D15*270/1540</f>
        <v>10746.35064935065</v>
      </c>
      <c r="K15" s="11">
        <f t="shared" si="1"/>
        <v>10746.35064935065</v>
      </c>
      <c r="L15" s="11">
        <v>13454</v>
      </c>
      <c r="M15" s="11">
        <v>16686</v>
      </c>
      <c r="N15" s="11"/>
      <c r="O15" s="11"/>
      <c r="P15" s="18">
        <f>D15*1270/1540</f>
        <v>50547.64935064935</v>
      </c>
      <c r="Q15" s="11">
        <f t="shared" si="2"/>
        <v>50547.64935064935</v>
      </c>
      <c r="R15" s="11">
        <v>63884</v>
      </c>
      <c r="S15" s="11">
        <v>79153</v>
      </c>
      <c r="T15" s="11"/>
      <c r="U15" s="11"/>
      <c r="V15" s="11"/>
      <c r="W15" s="11"/>
      <c r="X15" s="5"/>
    </row>
    <row r="16" spans="1:24" ht="12.75">
      <c r="A16" s="2">
        <v>41000</v>
      </c>
      <c r="C16" s="11">
        <v>1435000</v>
      </c>
      <c r="D16" s="11">
        <v>61294</v>
      </c>
      <c r="E16" s="11">
        <f t="shared" si="0"/>
        <v>1496294</v>
      </c>
      <c r="F16" s="11">
        <f t="shared" si="3"/>
        <v>77338</v>
      </c>
      <c r="G16" s="11">
        <f t="shared" si="4"/>
        <v>95839</v>
      </c>
      <c r="H16" s="11"/>
      <c r="I16" s="11">
        <f>1435000*270/1540</f>
        <v>251590.9090909091</v>
      </c>
      <c r="J16" s="18">
        <f>D16*270/1540</f>
        <v>10746.35064935065</v>
      </c>
      <c r="K16" s="11">
        <f t="shared" si="1"/>
        <v>262337.25974025973</v>
      </c>
      <c r="L16" s="11">
        <v>13454</v>
      </c>
      <c r="M16" s="11">
        <v>16686</v>
      </c>
      <c r="N16" s="11"/>
      <c r="O16" s="11">
        <f>1435000*1270/1540</f>
        <v>1183409.0909090908</v>
      </c>
      <c r="P16" s="18">
        <f>D16*1270/1540</f>
        <v>50547.64935064935</v>
      </c>
      <c r="Q16" s="11">
        <f t="shared" si="2"/>
        <v>1233956.7402597403</v>
      </c>
      <c r="R16" s="11">
        <v>63884</v>
      </c>
      <c r="S16" s="11">
        <v>79153</v>
      </c>
      <c r="T16" s="11"/>
      <c r="U16" s="11"/>
      <c r="V16" s="11"/>
      <c r="W16" s="11"/>
      <c r="X16" s="5"/>
    </row>
    <row r="17" spans="1:24" ht="12.75">
      <c r="A17" s="2">
        <v>41183</v>
      </c>
      <c r="C17" s="11"/>
      <c r="D17" s="11">
        <v>32594</v>
      </c>
      <c r="E17" s="11">
        <f t="shared" si="0"/>
        <v>32594</v>
      </c>
      <c r="F17" s="11">
        <f t="shared" si="3"/>
        <v>77338</v>
      </c>
      <c r="G17" s="11">
        <f t="shared" si="4"/>
        <v>95839</v>
      </c>
      <c r="H17" s="11"/>
      <c r="I17" s="11"/>
      <c r="J17" s="18">
        <f>D17*285/1645</f>
        <v>5646.984802431611</v>
      </c>
      <c r="K17" s="11">
        <f t="shared" si="1"/>
        <v>5646.984802431611</v>
      </c>
      <c r="L17" s="11">
        <v>13454</v>
      </c>
      <c r="M17" s="11">
        <v>16686</v>
      </c>
      <c r="N17" s="11"/>
      <c r="O17" s="11"/>
      <c r="P17" s="18">
        <f>D17*1360/1645</f>
        <v>26947.015197568388</v>
      </c>
      <c r="Q17" s="11">
        <f t="shared" si="2"/>
        <v>26947.015197568388</v>
      </c>
      <c r="R17" s="11">
        <v>63884</v>
      </c>
      <c r="S17" s="11">
        <v>79153</v>
      </c>
      <c r="T17" s="11"/>
      <c r="U17" s="11"/>
      <c r="V17" s="11"/>
      <c r="W17" s="11"/>
      <c r="X17" s="5"/>
    </row>
    <row r="18" spans="1:24" ht="12.75">
      <c r="A18" s="2">
        <v>41365</v>
      </c>
      <c r="C18" s="11">
        <v>1490000</v>
      </c>
      <c r="D18" s="11">
        <v>32594</v>
      </c>
      <c r="E18" s="11">
        <f t="shared" si="0"/>
        <v>1522594</v>
      </c>
      <c r="F18" s="11">
        <f t="shared" si="3"/>
        <v>77342</v>
      </c>
      <c r="G18" s="11">
        <f t="shared" si="4"/>
        <v>95839</v>
      </c>
      <c r="H18" s="11"/>
      <c r="I18" s="11">
        <f>1490000*285/1645</f>
        <v>258145.89665653495</v>
      </c>
      <c r="J18" s="18">
        <f>D18*285/1645</f>
        <v>5646.984802431611</v>
      </c>
      <c r="K18" s="11">
        <f t="shared" si="1"/>
        <v>263792.8814589666</v>
      </c>
      <c r="L18" s="11">
        <v>13456</v>
      </c>
      <c r="M18" s="11">
        <v>16685</v>
      </c>
      <c r="N18" s="11"/>
      <c r="O18" s="11">
        <f>1490000*1360/1645</f>
        <v>1231854.1033434651</v>
      </c>
      <c r="P18" s="18">
        <f>D18*1360/1645</f>
        <v>26947.015197568388</v>
      </c>
      <c r="Q18" s="11">
        <f t="shared" si="2"/>
        <v>1258801.1185410335</v>
      </c>
      <c r="R18" s="11">
        <v>63886</v>
      </c>
      <c r="S18" s="11">
        <v>79154</v>
      </c>
      <c r="T18" s="11"/>
      <c r="U18" s="11"/>
      <c r="V18" s="11"/>
      <c r="W18" s="11"/>
      <c r="X18" s="5"/>
    </row>
    <row r="19" spans="1:24" ht="12.75">
      <c r="A19" s="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5"/>
    </row>
    <row r="20" spans="1:24" ht="13.5" thickBot="1">
      <c r="A20" s="2" t="s">
        <v>2</v>
      </c>
      <c r="C20" s="17">
        <f>SUM(C9:C19)</f>
        <v>6935000</v>
      </c>
      <c r="D20" s="17">
        <f>SUM(D9:D19)</f>
        <v>846326</v>
      </c>
      <c r="E20" s="17">
        <f>SUM(E9:E19)</f>
        <v>7781326</v>
      </c>
      <c r="F20" s="17">
        <f>SUM(F9:F19)</f>
        <v>773384</v>
      </c>
      <c r="G20" s="17">
        <f>SUM(G9:G19)</f>
        <v>958390</v>
      </c>
      <c r="H20" s="11"/>
      <c r="I20" s="17">
        <f>SUM(I9:I19)</f>
        <v>1207761.2044075797</v>
      </c>
      <c r="J20" s="17">
        <f>SUM(J9:J19)</f>
        <v>147405.5251254276</v>
      </c>
      <c r="K20" s="17">
        <f>SUM(K9:K19)</f>
        <v>1355166.7295330074</v>
      </c>
      <c r="L20" s="17">
        <f>SUM(L9:L19)</f>
        <v>134542</v>
      </c>
      <c r="M20" s="17">
        <f>SUM(M9:M19)</f>
        <v>166859</v>
      </c>
      <c r="N20" s="11"/>
      <c r="O20" s="17">
        <f>SUM(O9:O19)</f>
        <v>5727238.795592421</v>
      </c>
      <c r="P20" s="17">
        <f>SUM(P9:P19)</f>
        <v>698920.4748745722</v>
      </c>
      <c r="Q20" s="17">
        <f>SUM(Q9:Q19)</f>
        <v>6426159.270466993</v>
      </c>
      <c r="R20" s="17">
        <f>SUM(R9:R19)</f>
        <v>638842</v>
      </c>
      <c r="S20" s="17">
        <f>SUM(S9:S19)</f>
        <v>791531</v>
      </c>
      <c r="T20" s="11"/>
      <c r="U20" s="17">
        <f>SUM(U9:U16)</f>
        <v>0</v>
      </c>
      <c r="V20" s="17">
        <f>SUM(V9:V16)</f>
        <v>0</v>
      </c>
      <c r="W20" s="17">
        <f>SUM(W9:W16)</f>
        <v>0</v>
      </c>
      <c r="X20" s="5"/>
    </row>
    <row r="21" ht="13.5" thickTop="1"/>
  </sheetData>
  <sheetProtection/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2006-01-27T19:53:16Z</cp:lastPrinted>
  <dcterms:created xsi:type="dcterms:W3CDTF">1997-11-06T16:03:09Z</dcterms:created>
  <dcterms:modified xsi:type="dcterms:W3CDTF">2009-06-11T14:44:30Z</dcterms:modified>
  <cp:category/>
  <cp:version/>
  <cp:contentType/>
  <cp:contentStatus/>
</cp:coreProperties>
</file>