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7680" windowHeight="8715" tabRatio="799" activeTab="0"/>
  </bookViews>
  <sheets>
    <sheet name="2006A" sheetId="1" r:id="rId1"/>
    <sheet name="Academic Project" sheetId="2" r:id="rId2"/>
  </sheets>
  <definedNames>
    <definedName name="_xlnm.Print_Titles" localSheetId="0">'2006A'!$A:$A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<sst xmlns="http://schemas.openxmlformats.org/spreadsheetml/2006/main" count="338" uniqueCount="58">
  <si>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</si>
  <si>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</si>
  <si>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</si>
  <si>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</si>
  <si>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</si>
  <si>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</si>
  <si>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</si>
  <si>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</si>
  <si>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</si>
  <si>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</si>
  <si>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</si>
  <si>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</si>
  <si>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</si>
  <si>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</si>
  <si>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</si>
  <si>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</si>
  <si>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</si>
  <si>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</si>
  <si>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</si>
  <si>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</si>
  <si>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</si>
  <si>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</si>
  <si>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</si>
  <si>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</si>
  <si>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</si>
  <si>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</si>
  <si>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</si>
  <si>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 xml:space="preserve"> </t>
  </si>
  <si>
    <t xml:space="preserve">         TU Towsontown Garage (Auxiliary)</t>
  </si>
  <si>
    <t xml:space="preserve">      TU Towson Center Arena (Auxiliary)</t>
  </si>
  <si>
    <t xml:space="preserve">      Total Debt Services - 2006 Series A</t>
  </si>
  <si>
    <t>2006 Series A Bond Funded Projects</t>
  </si>
  <si>
    <t xml:space="preserve">           Total Academic Projects - 2006A</t>
  </si>
  <si>
    <t xml:space="preserve">           Total Auxiliary Projects - 2006A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</si>
  <si>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</si>
  <si>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</si>
  <si>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</si>
  <si>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</si>
  <si>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</si>
  <si>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</si>
  <si>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</si>
  <si>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</si>
  <si>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</si>
  <si>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</si>
  <si>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</si>
  <si>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</si>
  <si>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</si>
  <si>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</si>
  <si>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</si>
  <si>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</si>
  <si>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</si>
  <si>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</si>
  <si>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</si>
  <si>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 xml:space="preserve">   FSU Emergency Fund Projects (Academic)</t>
  </si>
  <si>
    <t xml:space="preserve">   UMCP Byrd Stadium Expansion (Auxiliary)</t>
  </si>
  <si>
    <t xml:space="preserve">        CSU Facilities Renewal (Academic)</t>
  </si>
  <si>
    <t>Amort of</t>
  </si>
  <si>
    <t>Premium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</si>
</sst>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38" fontId="0" fillId="0" borderId="18" xfId="0" applyNumberFormat="1" applyBorder="1" applyAlignment="1">
      <alignment horizontal="right"/>
    </xf>
    <xf numFmtId="164" fontId="0" fillId="0" borderId="11" xfId="0" applyNumberFormat="1" applyBorder="1" applyAlignment="1" quotePrefix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2" sqref="C42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6" customWidth="1"/>
    <col min="7" max="7" width="3.7109375" style="15" customWidth="1"/>
    <col min="8" max="11" width="13.7109375" style="15" customWidth="1"/>
    <col min="12" max="12" width="3.7109375" style="15" customWidth="1"/>
    <col min="13" max="16" width="13.7109375" style="0" customWidth="1"/>
    <col min="17" max="17" width="3.7109375" style="15" customWidth="1"/>
    <col min="18" max="21" width="13.7109375" style="0" customWidth="1"/>
    <col min="22" max="22" width="3.7109375" style="15" customWidth="1"/>
    <col min="23" max="26" width="13.7109375" style="0" customWidth="1"/>
    <col min="27" max="27" width="3.7109375" style="15" customWidth="1"/>
    <col min="28" max="31" width="13.7109375" style="15" customWidth="1"/>
    <col min="32" max="32" width="3.7109375" style="15" customWidth="1"/>
    <col min="33" max="36" width="13.7109375" style="0" customWidth="1"/>
    <col min="37" max="37" width="3.7109375" style="15" customWidth="1"/>
    <col min="38" max="41" width="13.7109375" style="0" customWidth="1"/>
    <col min="42" max="42" width="3.7109375" style="3" customWidth="1"/>
    <col min="43" max="46" width="13.7109375" style="0" customWidth="1"/>
    <col min="47" max="47" width="3.7109375" style="3" customWidth="1"/>
    <col min="48" max="51" width="13.7109375" style="3" customWidth="1"/>
    <col min="52" max="52" width="3.7109375" style="3" customWidth="1"/>
    <col min="53" max="56" width="13.7109375" style="3" customWidth="1"/>
    <col min="57" max="57" width="3.7109375" style="3" customWidth="1"/>
    <col min="58" max="61" width="13.7109375" style="3" customWidth="1"/>
    <col min="62" max="62" width="3.7109375" style="3" customWidth="1"/>
    <col min="63" max="66" width="13.7109375" style="3" customWidth="1"/>
    <col min="67" max="67" width="3.7109375" style="3" customWidth="1"/>
    <col min="68" max="71" width="13.7109375" style="3" customWidth="1"/>
    <col min="72" max="72" width="3.7109375" style="3" customWidth="1"/>
    <col min="73" max="76" width="13.7109375" style="3" customWidth="1"/>
    <col min="77" max="77" width="3.7109375" style="3" customWidth="1"/>
    <col min="78" max="81" width="13.7109375" style="3" customWidth="1"/>
    <col min="82" max="82" width="3.7109375" style="3" customWidth="1"/>
    <col min="83" max="86" width="13.7109375" style="3" customWidth="1"/>
    <col min="87" max="87" width="3.7109375" style="3" customWidth="1"/>
    <col min="88" max="91" width="13.7109375" style="3" customWidth="1"/>
    <col min="92" max="92" width="3.7109375" style="3" customWidth="1"/>
    <col min="93" max="96" width="13.7109375" style="3" customWidth="1"/>
    <col min="97" max="97" width="3.7109375" style="3" customWidth="1"/>
    <col min="98" max="101" width="13.7109375" style="3" customWidth="1"/>
    <col min="102" max="102" width="3.7109375" style="3" customWidth="1"/>
    <col min="103" max="106" width="13.7109375" style="3" customWidth="1"/>
    <col min="107" max="107" width="3.7109375" style="3" customWidth="1"/>
    <col min="108" max="111" width="13.7109375" style="3" customWidth="1"/>
    <col min="112" max="112" width="3.7109375" style="3" customWidth="1"/>
    <col min="113" max="116" width="13.7109375" style="3" customWidth="1"/>
    <col min="117" max="117" width="3.7109375" style="3" customWidth="1"/>
    <col min="118" max="121" width="13.7109375" style="3" customWidth="1"/>
    <col min="122" max="122" width="3.7109375" style="3" customWidth="1"/>
    <col min="123" max="126" width="13.7109375" style="3" customWidth="1"/>
    <col min="127" max="127" width="3.7109375" style="0" customWidth="1"/>
  </cols>
  <sheetData>
    <row r="1" spans="1:128" ht="12.75">
      <c r="A1" s="24"/>
      <c r="B1" s="12"/>
      <c r="D1" s="25"/>
      <c r="H1" s="25" t="s">
        <v>6</v>
      </c>
      <c r="M1" s="25"/>
      <c r="R1" s="25"/>
      <c r="W1" s="25" t="s">
        <v>6</v>
      </c>
      <c r="AG1" s="25"/>
      <c r="AL1" s="25" t="s">
        <v>6</v>
      </c>
      <c r="BA1" s="25" t="s">
        <v>6</v>
      </c>
      <c r="BP1" s="25" t="s">
        <v>6</v>
      </c>
      <c r="CE1" s="25" t="s">
        <v>6</v>
      </c>
      <c r="CT1" s="25" t="s">
        <v>6</v>
      </c>
      <c r="DD1" s="25"/>
      <c r="DI1" s="25" t="s">
        <v>6</v>
      </c>
      <c r="DX1" s="25" t="s">
        <v>6</v>
      </c>
    </row>
    <row r="2" spans="1:128" ht="12.75">
      <c r="A2" s="24"/>
      <c r="B2" s="12"/>
      <c r="D2" s="25"/>
      <c r="H2" s="25" t="s">
        <v>5</v>
      </c>
      <c r="M2" s="25"/>
      <c r="R2" s="25"/>
      <c r="W2" s="25" t="s">
        <v>5</v>
      </c>
      <c r="AG2" s="25"/>
      <c r="AL2" s="25" t="s">
        <v>5</v>
      </c>
      <c r="BA2" s="25" t="s">
        <v>5</v>
      </c>
      <c r="BP2" s="25" t="s">
        <v>5</v>
      </c>
      <c r="CE2" s="25" t="s">
        <v>5</v>
      </c>
      <c r="CT2" s="25" t="s">
        <v>5</v>
      </c>
      <c r="DD2" s="25"/>
      <c r="DI2" s="25" t="s">
        <v>5</v>
      </c>
      <c r="DX2" s="25" t="s">
        <v>5</v>
      </c>
    </row>
    <row r="3" spans="1:128" ht="12.75">
      <c r="A3" s="24"/>
      <c r="B3" s="12"/>
      <c r="D3" s="23"/>
      <c r="H3" s="25" t="s">
        <v>31</v>
      </c>
      <c r="M3" s="25"/>
      <c r="N3" s="1"/>
      <c r="R3" s="25"/>
      <c r="W3" s="25" t="s">
        <v>31</v>
      </c>
      <c r="AG3" s="25"/>
      <c r="AL3" s="25" t="s">
        <v>31</v>
      </c>
      <c r="BA3" s="25" t="s">
        <v>31</v>
      </c>
      <c r="BP3" s="25" t="s">
        <v>31</v>
      </c>
      <c r="CE3" s="25" t="s">
        <v>31</v>
      </c>
      <c r="CT3" s="25" t="s">
        <v>31</v>
      </c>
      <c r="DD3" s="25"/>
      <c r="DI3" s="25" t="s">
        <v>31</v>
      </c>
      <c r="DX3" s="25" t="s">
        <v>31</v>
      </c>
    </row>
    <row r="4" spans="1:4" ht="12.75">
      <c r="A4" s="24"/>
      <c r="B4" s="12"/>
      <c r="C4" s="23"/>
      <c r="D4" s="25"/>
    </row>
    <row r="5" spans="1:126" ht="12.75">
      <c r="A5" s="4" t="s">
        <v>1</v>
      </c>
      <c r="C5" s="28" t="s">
        <v>30</v>
      </c>
      <c r="D5" s="29"/>
      <c r="E5" s="30"/>
      <c r="F5" s="21"/>
      <c r="H5" s="17" t="s">
        <v>32</v>
      </c>
      <c r="I5" s="45"/>
      <c r="J5" s="19"/>
      <c r="K5" s="21"/>
      <c r="M5" s="17" t="s">
        <v>33</v>
      </c>
      <c r="N5" s="18"/>
      <c r="O5" s="19"/>
      <c r="P5" s="21"/>
      <c r="R5" s="5" t="s">
        <v>39</v>
      </c>
      <c r="S5" s="6"/>
      <c r="T5" s="7"/>
      <c r="U5" s="21"/>
      <c r="W5" s="5" t="s">
        <v>40</v>
      </c>
      <c r="X5" s="6"/>
      <c r="Y5" s="7"/>
      <c r="Z5" s="21"/>
      <c r="AB5" s="5" t="s">
        <v>54</v>
      </c>
      <c r="AC5" s="6"/>
      <c r="AD5" s="7"/>
      <c r="AE5" s="21"/>
      <c r="AG5" s="5" t="s">
        <v>45</v>
      </c>
      <c r="AH5" s="6"/>
      <c r="AI5" s="7"/>
      <c r="AJ5" s="21"/>
      <c r="AL5" s="5" t="s">
        <v>21</v>
      </c>
      <c r="AM5" s="6"/>
      <c r="AN5" s="7"/>
      <c r="AO5" s="21"/>
      <c r="AQ5" s="5" t="s">
        <v>51</v>
      </c>
      <c r="AR5" s="6"/>
      <c r="AS5" s="7"/>
      <c r="AT5" s="21"/>
      <c r="AV5" s="5" t="s">
        <v>22</v>
      </c>
      <c r="AW5" s="6"/>
      <c r="AX5" s="7"/>
      <c r="AY5" s="21"/>
      <c r="BA5" s="5" t="s">
        <v>23</v>
      </c>
      <c r="BB5" s="6"/>
      <c r="BC5" s="7"/>
      <c r="BD5" s="21"/>
      <c r="BF5" s="36" t="s">
        <v>24</v>
      </c>
      <c r="BG5" s="6"/>
      <c r="BH5" s="7"/>
      <c r="BI5" s="21"/>
      <c r="BK5" s="5" t="s">
        <v>25</v>
      </c>
      <c r="BL5" s="6"/>
      <c r="BM5" s="7"/>
      <c r="BN5" s="21"/>
      <c r="BP5" s="5" t="s">
        <v>26</v>
      </c>
      <c r="BQ5" s="6"/>
      <c r="BR5" s="7"/>
      <c r="BS5" s="21"/>
      <c r="BU5" s="5" t="s">
        <v>41</v>
      </c>
      <c r="BV5" s="6"/>
      <c r="BW5" s="7"/>
      <c r="BX5" s="21"/>
      <c r="BZ5" s="5" t="s">
        <v>42</v>
      </c>
      <c r="CA5" s="6"/>
      <c r="CB5" s="7"/>
      <c r="CC5" s="21"/>
      <c r="CE5" s="5" t="s">
        <v>43</v>
      </c>
      <c r="CF5" s="6"/>
      <c r="CG5" s="7"/>
      <c r="CH5" s="21"/>
      <c r="CJ5" s="5" t="s">
        <v>44</v>
      </c>
      <c r="CK5" s="6"/>
      <c r="CL5" s="7"/>
      <c r="CM5" s="21"/>
      <c r="CO5" s="5" t="s">
        <v>13</v>
      </c>
      <c r="CP5" s="6"/>
      <c r="CQ5" s="7"/>
      <c r="CR5" s="21"/>
      <c r="CT5" s="5" t="s">
        <v>28</v>
      </c>
      <c r="CU5" s="6"/>
      <c r="CV5" s="7"/>
      <c r="CW5" s="21"/>
      <c r="CX5" s="41"/>
      <c r="CY5" s="5" t="s">
        <v>29</v>
      </c>
      <c r="CZ5" s="6"/>
      <c r="DA5" s="7"/>
      <c r="DB5" s="21"/>
      <c r="DD5" s="5" t="s">
        <v>52</v>
      </c>
      <c r="DE5" s="6"/>
      <c r="DF5" s="7"/>
      <c r="DG5" s="21"/>
      <c r="DI5" s="5" t="s">
        <v>36</v>
      </c>
      <c r="DJ5" s="6"/>
      <c r="DK5" s="7"/>
      <c r="DL5" s="21"/>
      <c r="DN5" s="5" t="s">
        <v>14</v>
      </c>
      <c r="DO5" s="6"/>
      <c r="DP5" s="7"/>
      <c r="DQ5" s="21"/>
      <c r="DS5" s="36" t="s">
        <v>7</v>
      </c>
      <c r="DT5" s="6"/>
      <c r="DU5" s="7"/>
      <c r="DV5" s="21"/>
    </row>
    <row r="6" spans="1:126" s="1" customFormat="1" ht="12.75">
      <c r="A6" s="26" t="s">
        <v>2</v>
      </c>
      <c r="C6" s="20"/>
      <c r="D6" s="18"/>
      <c r="E6" s="19"/>
      <c r="F6" s="21"/>
      <c r="G6" s="15"/>
      <c r="H6" s="44">
        <v>0.0276731</v>
      </c>
      <c r="I6" s="1">
        <v>0.1104899</v>
      </c>
      <c r="J6" s="48">
        <v>0.1471066</v>
      </c>
      <c r="K6" s="21"/>
      <c r="L6" s="15"/>
      <c r="M6" s="44">
        <f>R6+W6+AG6+AL6+AV6+BA6+BF6+BK6+BP6+BU6+BZ6+CE6+CJ6+CO6+CT6+CY6+DI6+DN6+DS6</f>
        <v>0.9723269</v>
      </c>
      <c r="N6" s="47">
        <f>S6+X6+AH6+AM6+AW6+BB6+BG6+BL6+BQ6+BV6+CA6+CF6+CK6+CP6+CU6+CZ6+DJ6+DO6+DT6</f>
        <v>0.8895101000000001</v>
      </c>
      <c r="O6" s="48">
        <f>T6+Y6+AI6+AN6+AS6+AX6+BC6+BH6+BM6+BR6+BW6+CB6+CG6+CL6+CQ6+CV6+DA6+DF6+DK6+DP6+DU6</f>
        <v>0.8528934</v>
      </c>
      <c r="P6" s="21"/>
      <c r="Q6" s="15"/>
      <c r="R6" s="46">
        <v>0</v>
      </c>
      <c r="S6" s="14">
        <v>5.3E-06</v>
      </c>
      <c r="T6" s="48">
        <v>0.0002009</v>
      </c>
      <c r="U6" s="21"/>
      <c r="V6" s="15"/>
      <c r="W6" s="46">
        <v>0</v>
      </c>
      <c r="X6" s="14">
        <v>1.6E-06</v>
      </c>
      <c r="Y6" s="48">
        <v>0.0046596</v>
      </c>
      <c r="Z6" s="21"/>
      <c r="AA6" s="15"/>
      <c r="AB6" s="46">
        <v>0</v>
      </c>
      <c r="AC6" s="14">
        <v>0</v>
      </c>
      <c r="AD6" s="48">
        <v>0</v>
      </c>
      <c r="AE6" s="21"/>
      <c r="AF6" s="15"/>
      <c r="AG6" s="46">
        <v>0</v>
      </c>
      <c r="AH6" s="14">
        <v>0.0023902</v>
      </c>
      <c r="AI6" s="48">
        <v>0.0049018</v>
      </c>
      <c r="AJ6" s="21"/>
      <c r="AK6" s="15"/>
      <c r="AL6" s="46">
        <v>0.0533571</v>
      </c>
      <c r="AM6" s="14">
        <v>0.148282</v>
      </c>
      <c r="AN6" s="48">
        <v>0.2683666</v>
      </c>
      <c r="AO6" s="21"/>
      <c r="AQ6" s="46">
        <v>0</v>
      </c>
      <c r="AR6" s="14">
        <v>0</v>
      </c>
      <c r="AS6" s="48">
        <v>0.0016514</v>
      </c>
      <c r="AT6" s="21"/>
      <c r="AV6" s="46">
        <v>0.0024056</v>
      </c>
      <c r="AW6" s="14">
        <v>0.0057505</v>
      </c>
      <c r="AX6" s="48">
        <v>0.0057505</v>
      </c>
      <c r="AY6" s="21"/>
      <c r="BA6" s="46">
        <v>0.01875</v>
      </c>
      <c r="BB6" s="14">
        <v>0.01875</v>
      </c>
      <c r="BC6" s="48">
        <v>0.043991</v>
      </c>
      <c r="BD6" s="21"/>
      <c r="BF6" s="46">
        <v>0.0029004</v>
      </c>
      <c r="BG6" s="14">
        <v>0.0135113</v>
      </c>
      <c r="BH6" s="48">
        <v>0.0138588</v>
      </c>
      <c r="BI6" s="21"/>
      <c r="BK6" s="46">
        <v>0.005477</v>
      </c>
      <c r="BL6" s="14">
        <v>0.030839</v>
      </c>
      <c r="BM6" s="48">
        <v>0.0601359</v>
      </c>
      <c r="BN6" s="21"/>
      <c r="BP6" s="46">
        <v>1.78E-05</v>
      </c>
      <c r="BQ6" s="14">
        <v>0.0013136</v>
      </c>
      <c r="BR6" s="48">
        <v>0.0051755</v>
      </c>
      <c r="BS6" s="21"/>
      <c r="BU6" s="46">
        <v>0</v>
      </c>
      <c r="BV6" s="14">
        <v>0.0006573</v>
      </c>
      <c r="BW6" s="48">
        <v>0.003486</v>
      </c>
      <c r="BX6" s="21"/>
      <c r="BZ6" s="46">
        <v>0</v>
      </c>
      <c r="CA6" s="14">
        <v>0.0011857</v>
      </c>
      <c r="CB6" s="48">
        <v>0.0030131</v>
      </c>
      <c r="CC6" s="21"/>
      <c r="CE6" s="46">
        <v>0</v>
      </c>
      <c r="CF6" s="14">
        <v>0.0013503</v>
      </c>
      <c r="CG6" s="48">
        <v>0.0018753</v>
      </c>
      <c r="CH6" s="21"/>
      <c r="CJ6" s="46">
        <v>0</v>
      </c>
      <c r="CK6" s="14">
        <v>0.0019885</v>
      </c>
      <c r="CL6" s="48">
        <v>0.0402176</v>
      </c>
      <c r="CM6" s="21"/>
      <c r="CO6" s="46">
        <v>0.0060544</v>
      </c>
      <c r="CP6" s="14">
        <v>0.0060544</v>
      </c>
      <c r="CQ6" s="48">
        <v>0.0060544</v>
      </c>
      <c r="CR6" s="21"/>
      <c r="CT6" s="46">
        <v>0.0521695</v>
      </c>
      <c r="CU6" s="14">
        <v>0.113408</v>
      </c>
      <c r="CV6" s="48">
        <v>0.1183722</v>
      </c>
      <c r="CW6" s="21"/>
      <c r="CX6" s="11"/>
      <c r="CY6" s="46">
        <v>9.4E-05</v>
      </c>
      <c r="CZ6" s="14">
        <v>0.0043303</v>
      </c>
      <c r="DA6" s="48">
        <v>0.0060889</v>
      </c>
      <c r="DB6" s="21"/>
      <c r="DD6" s="46">
        <v>0</v>
      </c>
      <c r="DE6" s="14">
        <v>0</v>
      </c>
      <c r="DF6" s="48">
        <v>0.0104215</v>
      </c>
      <c r="DG6" s="21"/>
      <c r="DI6" s="46">
        <v>0.0155988</v>
      </c>
      <c r="DJ6" s="14">
        <v>0.0606817</v>
      </c>
      <c r="DK6" s="48">
        <v>0.1463692</v>
      </c>
      <c r="DL6" s="21"/>
      <c r="DN6" s="46">
        <v>-0.000172</v>
      </c>
      <c r="DO6" s="14">
        <v>-0.0001487</v>
      </c>
      <c r="DP6" s="48">
        <v>-0.0001487</v>
      </c>
      <c r="DQ6" s="21"/>
      <c r="DS6" s="46">
        <v>0.8156743</v>
      </c>
      <c r="DT6" s="14">
        <v>0.4791591</v>
      </c>
      <c r="DU6" s="27">
        <v>0.1084519</v>
      </c>
      <c r="DV6" s="21"/>
    </row>
    <row r="7" spans="1:126" s="1" customFormat="1" ht="12.75">
      <c r="A7" s="26"/>
      <c r="C7" s="20"/>
      <c r="D7" s="18"/>
      <c r="E7" s="19"/>
      <c r="F7" s="21" t="s">
        <v>56</v>
      </c>
      <c r="G7" s="15"/>
      <c r="H7" s="44"/>
      <c r="I7" s="40">
        <v>0.168457</v>
      </c>
      <c r="J7" s="48"/>
      <c r="K7" s="21" t="s">
        <v>56</v>
      </c>
      <c r="L7" s="15"/>
      <c r="M7" s="44"/>
      <c r="N7" s="47">
        <f>S7+X7+AC7+AH7+AM7+AR7+AW7+BB7+BG7+BL7+BQ7+BV7+CA7+CF7+CK7+CP7+CU7+CZ7+DE7+DJ7+DO7</f>
        <v>0.831543</v>
      </c>
      <c r="O7" s="48"/>
      <c r="P7" s="21" t="s">
        <v>56</v>
      </c>
      <c r="Q7" s="15"/>
      <c r="R7" s="46"/>
      <c r="S7" s="14">
        <v>0.0027985</v>
      </c>
      <c r="T7" s="48"/>
      <c r="U7" s="21" t="s">
        <v>56</v>
      </c>
      <c r="V7" s="15"/>
      <c r="W7" s="46"/>
      <c r="X7" s="14">
        <v>0.0150621</v>
      </c>
      <c r="Y7" s="48"/>
      <c r="Z7" s="21" t="s">
        <v>56</v>
      </c>
      <c r="AA7" s="15"/>
      <c r="AB7" s="46"/>
      <c r="AC7" s="14">
        <v>0.0236104</v>
      </c>
      <c r="AD7" s="48"/>
      <c r="AE7" s="21" t="s">
        <v>56</v>
      </c>
      <c r="AF7" s="15"/>
      <c r="AG7" s="46"/>
      <c r="AH7" s="14">
        <v>0.0049018</v>
      </c>
      <c r="AI7" s="48"/>
      <c r="AJ7" s="21" t="s">
        <v>56</v>
      </c>
      <c r="AK7" s="15"/>
      <c r="AL7" s="46"/>
      <c r="AM7" s="14">
        <v>0.2973469</v>
      </c>
      <c r="AN7" s="48"/>
      <c r="AO7" s="21" t="s">
        <v>56</v>
      </c>
      <c r="AQ7" s="46"/>
      <c r="AR7" s="14">
        <v>0.0016514</v>
      </c>
      <c r="AS7" s="48"/>
      <c r="AT7" s="21" t="s">
        <v>56</v>
      </c>
      <c r="AV7" s="46"/>
      <c r="AW7" s="14">
        <v>0.0057505</v>
      </c>
      <c r="AX7" s="48"/>
      <c r="AY7" s="21" t="s">
        <v>56</v>
      </c>
      <c r="BA7" s="46"/>
      <c r="BB7" s="14">
        <v>0.043991</v>
      </c>
      <c r="BC7" s="48"/>
      <c r="BD7" s="21" t="s">
        <v>56</v>
      </c>
      <c r="BF7" s="46"/>
      <c r="BG7" s="14">
        <v>0.0138588</v>
      </c>
      <c r="BH7" s="48"/>
      <c r="BI7" s="21" t="s">
        <v>56</v>
      </c>
      <c r="BK7" s="46"/>
      <c r="BL7" s="14">
        <v>0.0627067</v>
      </c>
      <c r="BM7" s="48"/>
      <c r="BN7" s="21" t="s">
        <v>56</v>
      </c>
      <c r="BP7" s="46"/>
      <c r="BQ7" s="14">
        <v>0.008084</v>
      </c>
      <c r="BR7" s="48"/>
      <c r="BS7" s="21" t="s">
        <v>56</v>
      </c>
      <c r="BU7" s="46"/>
      <c r="BV7" s="14">
        <v>0.0045051</v>
      </c>
      <c r="BW7" s="48"/>
      <c r="BX7" s="21" t="s">
        <v>56</v>
      </c>
      <c r="BZ7" s="46"/>
      <c r="CA7" s="14">
        <v>0.0030131</v>
      </c>
      <c r="CB7" s="48"/>
      <c r="CC7" s="21" t="s">
        <v>56</v>
      </c>
      <c r="CE7" s="46"/>
      <c r="CF7" s="14">
        <v>0.0033283</v>
      </c>
      <c r="CG7" s="48"/>
      <c r="CH7" s="21" t="s">
        <v>56</v>
      </c>
      <c r="CJ7" s="46"/>
      <c r="CK7" s="14">
        <v>0.0405633</v>
      </c>
      <c r="CL7" s="48"/>
      <c r="CM7" s="21" t="s">
        <v>56</v>
      </c>
      <c r="CO7" s="46"/>
      <c r="CP7" s="14">
        <v>0.0060544</v>
      </c>
      <c r="CQ7" s="48"/>
      <c r="CR7" s="21" t="s">
        <v>56</v>
      </c>
      <c r="CT7" s="46"/>
      <c r="CU7" s="14">
        <v>0.1187318</v>
      </c>
      <c r="CV7" s="48"/>
      <c r="CW7" s="21" t="s">
        <v>56</v>
      </c>
      <c r="CX7" s="11"/>
      <c r="CY7" s="46"/>
      <c r="CZ7" s="14">
        <v>0.0060889</v>
      </c>
      <c r="DA7" s="48"/>
      <c r="DB7" s="21" t="s">
        <v>56</v>
      </c>
      <c r="DD7" s="46"/>
      <c r="DE7" s="14">
        <v>0.0152665</v>
      </c>
      <c r="DF7" s="48"/>
      <c r="DG7" s="21" t="s">
        <v>56</v>
      </c>
      <c r="DI7" s="46"/>
      <c r="DJ7" s="14">
        <v>0.1543782</v>
      </c>
      <c r="DK7" s="48"/>
      <c r="DL7" s="21" t="s">
        <v>56</v>
      </c>
      <c r="DN7" s="46"/>
      <c r="DO7" s="14">
        <v>-0.0001487</v>
      </c>
      <c r="DP7" s="48"/>
      <c r="DQ7" s="21" t="s">
        <v>56</v>
      </c>
      <c r="DS7" s="46"/>
      <c r="DT7" s="14">
        <v>0</v>
      </c>
      <c r="DU7" s="27"/>
      <c r="DV7" s="21" t="s">
        <v>56</v>
      </c>
    </row>
    <row r="8" spans="1:126" ht="12.75">
      <c r="A8" s="8"/>
      <c r="C8" s="21" t="s">
        <v>3</v>
      </c>
      <c r="D8" s="21" t="s">
        <v>4</v>
      </c>
      <c r="E8" s="21" t="s">
        <v>0</v>
      </c>
      <c r="F8" s="21" t="s">
        <v>57</v>
      </c>
      <c r="H8" s="21" t="s">
        <v>3</v>
      </c>
      <c r="I8" s="21" t="s">
        <v>4</v>
      </c>
      <c r="J8" s="21" t="s">
        <v>0</v>
      </c>
      <c r="K8" s="21" t="s">
        <v>57</v>
      </c>
      <c r="M8" s="21" t="s">
        <v>3</v>
      </c>
      <c r="N8" s="21" t="s">
        <v>4</v>
      </c>
      <c r="O8" s="21" t="s">
        <v>0</v>
      </c>
      <c r="P8" s="21" t="s">
        <v>57</v>
      </c>
      <c r="R8" s="9" t="s">
        <v>3</v>
      </c>
      <c r="S8" s="9" t="s">
        <v>4</v>
      </c>
      <c r="T8" s="9" t="s">
        <v>0</v>
      </c>
      <c r="U8" s="21" t="s">
        <v>57</v>
      </c>
      <c r="W8" s="9" t="s">
        <v>3</v>
      </c>
      <c r="X8" s="9" t="s">
        <v>4</v>
      </c>
      <c r="Y8" s="9" t="s">
        <v>0</v>
      </c>
      <c r="Z8" s="21" t="s">
        <v>57</v>
      </c>
      <c r="AB8" s="9" t="s">
        <v>3</v>
      </c>
      <c r="AC8" s="9" t="s">
        <v>4</v>
      </c>
      <c r="AD8" s="9" t="s">
        <v>0</v>
      </c>
      <c r="AE8" s="21" t="s">
        <v>57</v>
      </c>
      <c r="AG8" s="9" t="s">
        <v>3</v>
      </c>
      <c r="AH8" s="9" t="s">
        <v>4</v>
      </c>
      <c r="AI8" s="9" t="s">
        <v>0</v>
      </c>
      <c r="AJ8" s="21" t="s">
        <v>57</v>
      </c>
      <c r="AL8" s="9" t="s">
        <v>3</v>
      </c>
      <c r="AM8" s="9" t="s">
        <v>4</v>
      </c>
      <c r="AN8" s="9" t="s">
        <v>0</v>
      </c>
      <c r="AO8" s="21" t="s">
        <v>57</v>
      </c>
      <c r="AQ8" s="9" t="s">
        <v>3</v>
      </c>
      <c r="AR8" s="9" t="s">
        <v>4</v>
      </c>
      <c r="AS8" s="9" t="s">
        <v>0</v>
      </c>
      <c r="AT8" s="21" t="s">
        <v>57</v>
      </c>
      <c r="AV8" s="9" t="s">
        <v>3</v>
      </c>
      <c r="AW8" s="9" t="s">
        <v>4</v>
      </c>
      <c r="AX8" s="9" t="s">
        <v>0</v>
      </c>
      <c r="AY8" s="21" t="s">
        <v>57</v>
      </c>
      <c r="BA8" s="9" t="s">
        <v>3</v>
      </c>
      <c r="BB8" s="9" t="s">
        <v>4</v>
      </c>
      <c r="BC8" s="9" t="s">
        <v>0</v>
      </c>
      <c r="BD8" s="21" t="s">
        <v>57</v>
      </c>
      <c r="BF8" s="9" t="s">
        <v>3</v>
      </c>
      <c r="BG8" s="9" t="s">
        <v>4</v>
      </c>
      <c r="BH8" s="9" t="s">
        <v>0</v>
      </c>
      <c r="BI8" s="21" t="s">
        <v>57</v>
      </c>
      <c r="BK8" s="9" t="s">
        <v>3</v>
      </c>
      <c r="BL8" s="9" t="s">
        <v>4</v>
      </c>
      <c r="BM8" s="9" t="s">
        <v>0</v>
      </c>
      <c r="BN8" s="21" t="s">
        <v>57</v>
      </c>
      <c r="BP8" s="9" t="s">
        <v>3</v>
      </c>
      <c r="BQ8" s="9" t="s">
        <v>4</v>
      </c>
      <c r="BR8" s="9" t="s">
        <v>0</v>
      </c>
      <c r="BS8" s="21" t="s">
        <v>57</v>
      </c>
      <c r="BU8" s="9" t="s">
        <v>3</v>
      </c>
      <c r="BV8" s="9" t="s">
        <v>4</v>
      </c>
      <c r="BW8" s="9" t="s">
        <v>0</v>
      </c>
      <c r="BX8" s="21" t="s">
        <v>57</v>
      </c>
      <c r="BZ8" s="9" t="s">
        <v>3</v>
      </c>
      <c r="CA8" s="9" t="s">
        <v>4</v>
      </c>
      <c r="CB8" s="9" t="s">
        <v>0</v>
      </c>
      <c r="CC8" s="21" t="s">
        <v>57</v>
      </c>
      <c r="CE8" s="9" t="s">
        <v>3</v>
      </c>
      <c r="CF8" s="9" t="s">
        <v>4</v>
      </c>
      <c r="CG8" s="9" t="s">
        <v>0</v>
      </c>
      <c r="CH8" s="21" t="s">
        <v>57</v>
      </c>
      <c r="CJ8" s="9" t="s">
        <v>3</v>
      </c>
      <c r="CK8" s="9" t="s">
        <v>4</v>
      </c>
      <c r="CL8" s="9" t="s">
        <v>0</v>
      </c>
      <c r="CM8" s="21" t="s">
        <v>57</v>
      </c>
      <c r="CO8" s="9" t="s">
        <v>3</v>
      </c>
      <c r="CP8" s="9" t="s">
        <v>4</v>
      </c>
      <c r="CQ8" s="9" t="s">
        <v>0</v>
      </c>
      <c r="CR8" s="21" t="s">
        <v>57</v>
      </c>
      <c r="CT8" s="9" t="s">
        <v>3</v>
      </c>
      <c r="CU8" s="9" t="s">
        <v>4</v>
      </c>
      <c r="CV8" s="9" t="s">
        <v>0</v>
      </c>
      <c r="CW8" s="21" t="s">
        <v>57</v>
      </c>
      <c r="CX8" s="42"/>
      <c r="CY8" s="9" t="s">
        <v>3</v>
      </c>
      <c r="CZ8" s="9" t="s">
        <v>4</v>
      </c>
      <c r="DA8" s="9" t="s">
        <v>0</v>
      </c>
      <c r="DB8" s="21" t="s">
        <v>57</v>
      </c>
      <c r="DD8" s="9" t="s">
        <v>3</v>
      </c>
      <c r="DE8" s="9" t="s">
        <v>4</v>
      </c>
      <c r="DF8" s="9" t="s">
        <v>0</v>
      </c>
      <c r="DG8" s="21" t="s">
        <v>57</v>
      </c>
      <c r="DI8" s="9" t="s">
        <v>3</v>
      </c>
      <c r="DJ8" s="9" t="s">
        <v>4</v>
      </c>
      <c r="DK8" s="9" t="s">
        <v>0</v>
      </c>
      <c r="DL8" s="21" t="s">
        <v>57</v>
      </c>
      <c r="DN8" s="9" t="s">
        <v>3</v>
      </c>
      <c r="DO8" s="9" t="s">
        <v>4</v>
      </c>
      <c r="DP8" s="9" t="s">
        <v>0</v>
      </c>
      <c r="DQ8" s="21" t="s">
        <v>57</v>
      </c>
      <c r="DS8" s="9" t="s">
        <v>3</v>
      </c>
      <c r="DT8" s="9" t="s">
        <v>4</v>
      </c>
      <c r="DU8" s="9" t="s">
        <v>0</v>
      </c>
      <c r="DV8" s="21" t="s">
        <v>57</v>
      </c>
    </row>
    <row r="9" spans="1:126" ht="12.75">
      <c r="A9" s="2">
        <v>40087</v>
      </c>
      <c r="C9" s="16">
        <v>2695000</v>
      </c>
      <c r="D9" s="16">
        <v>1831025</v>
      </c>
      <c r="E9" s="16">
        <f aca="true" t="shared" si="0" ref="E9:E43">C9+D9</f>
        <v>4526025</v>
      </c>
      <c r="F9" s="16">
        <f aca="true" t="shared" si="1" ref="F9:F43">K9+P9</f>
        <v>71196</v>
      </c>
      <c r="H9" s="32">
        <v>453992</v>
      </c>
      <c r="I9" s="32">
        <v>308449</v>
      </c>
      <c r="J9" s="32">
        <f aca="true" t="shared" si="2" ref="J9:J43">H9+I9</f>
        <v>762441</v>
      </c>
      <c r="K9" s="32">
        <v>11984</v>
      </c>
      <c r="M9" s="15">
        <f aca="true" t="shared" si="3" ref="M9:M43">R9+W9+AB9+AG9+AL9+AQ9+AV9+BA9+BF9+BK9+BP9+BU9+BZ9+CE9+CJ9+CO9+CT9+CY9+DD9+DI9+DN9</f>
        <v>2241008.3850000002</v>
      </c>
      <c r="N9" s="22">
        <f aca="true" t="shared" si="4" ref="N9:N43">S9+X9+AC9+AH9+AM9+AR9+AW9+BB9+BG9+BL9+BQ9+BV9+CA9+CF9+CK9+CP9+CU9+CZ9+DE9+DJ9+DO9</f>
        <v>1522576.021575</v>
      </c>
      <c r="O9" s="15">
        <f aca="true" t="shared" si="5" ref="O9:O43">M9+N9</f>
        <v>3763584.406575</v>
      </c>
      <c r="P9" s="32">
        <f aca="true" t="shared" si="6" ref="P9:P43">U9+Z9+AE9+AJ9+AO9+AT9+AY9+BD9+BI9+BN9+BS9+BX9+CC9+CH9+CM9+CR9+CW9+DB9+DG9+DL9+DQ9+DV9</f>
        <v>59212</v>
      </c>
      <c r="R9" s="41">
        <f aca="true" t="shared" si="7" ref="R9:R43">C9*0.27985/100</f>
        <v>7541.9575</v>
      </c>
      <c r="S9" s="41">
        <f aca="true" t="shared" si="8" ref="S9:S43">D9*0.27985/100</f>
        <v>5124.1234625</v>
      </c>
      <c r="T9" s="3">
        <f aca="true" t="shared" si="9" ref="T9:T43">R9+S9</f>
        <v>12666.0809625</v>
      </c>
      <c r="U9" s="41">
        <v>194</v>
      </c>
      <c r="W9" s="41">
        <f aca="true" t="shared" si="10" ref="W9:W43">C9*1.50621/100</f>
        <v>40592.3595</v>
      </c>
      <c r="X9" s="41">
        <f aca="true" t="shared" si="11" ref="X9:X43">D9*1.50621/100</f>
        <v>27579.0816525</v>
      </c>
      <c r="Y9" s="3">
        <f aca="true" t="shared" si="12" ref="Y9:Y43">W9+X9</f>
        <v>68171.4411525</v>
      </c>
      <c r="Z9" s="41">
        <v>1051</v>
      </c>
      <c r="AB9" s="15">
        <f>C9*2.36104/100</f>
        <v>63630.028</v>
      </c>
      <c r="AC9" s="15">
        <f>D9*2.36104/100</f>
        <v>43231.23266</v>
      </c>
      <c r="AD9" s="15">
        <f aca="true" t="shared" si="13" ref="AD9:AD43">AB9+AC9</f>
        <v>106861.26066</v>
      </c>
      <c r="AE9" s="32">
        <v>1631</v>
      </c>
      <c r="AG9" s="41">
        <f aca="true" t="shared" si="14" ref="AG9:AG43">C9*0.49018/100</f>
        <v>13210.351</v>
      </c>
      <c r="AH9" s="41">
        <f aca="true" t="shared" si="15" ref="AH9:AH43">D9*0.49018/100</f>
        <v>8975.318345</v>
      </c>
      <c r="AI9" s="3">
        <f aca="true" t="shared" si="16" ref="AI9:AI43">AG9+AH9</f>
        <v>22185.669345000002</v>
      </c>
      <c r="AJ9" s="41">
        <v>350</v>
      </c>
      <c r="AL9" s="41">
        <f>C9*29.73469/100</f>
        <v>801349.8955</v>
      </c>
      <c r="AM9" s="41">
        <f>D9*29.73469/100</f>
        <v>544449.6075725</v>
      </c>
      <c r="AN9" s="3">
        <f aca="true" t="shared" si="17" ref="AN9:AN43">AL9+AM9</f>
        <v>1345799.5030725</v>
      </c>
      <c r="AO9" s="41">
        <v>21179</v>
      </c>
      <c r="AP9" s="15"/>
      <c r="AQ9" s="41">
        <f aca="true" t="shared" si="18" ref="AQ9:AQ43">C9*0.16514/100</f>
        <v>4450.523</v>
      </c>
      <c r="AR9" s="41">
        <f aca="true" t="shared" si="19" ref="AR9:AR43">D9*0.16514/100</f>
        <v>3023.7546850000003</v>
      </c>
      <c r="AS9" s="3">
        <f aca="true" t="shared" si="20" ref="AS9:AS43">AQ9+AR9</f>
        <v>7474.277685000001</v>
      </c>
      <c r="AT9" s="41">
        <v>118</v>
      </c>
      <c r="AU9" s="15"/>
      <c r="AV9" s="32">
        <f aca="true" t="shared" si="21" ref="AV9:AV43">C9*0.57505/100</f>
        <v>15497.597499999998</v>
      </c>
      <c r="AW9" s="32">
        <f aca="true" t="shared" si="22" ref="AW9:AW43">D9*0.57505/100</f>
        <v>10529.3092625</v>
      </c>
      <c r="AX9" s="15">
        <f aca="true" t="shared" si="23" ref="AX9:AX43">AV9+AW9</f>
        <v>26026.9067625</v>
      </c>
      <c r="AY9" s="32">
        <v>411</v>
      </c>
      <c r="AZ9" s="15"/>
      <c r="BA9" s="32">
        <f aca="true" t="shared" si="24" ref="BA9:BA43">C9*4.3991/100</f>
        <v>118555.745</v>
      </c>
      <c r="BB9" s="32">
        <f aca="true" t="shared" si="25" ref="BB9:BB43">D9*4.3991/100</f>
        <v>80548.620775</v>
      </c>
      <c r="BC9" s="15">
        <f aca="true" t="shared" si="26" ref="BC9:BC43">BA9+BB9</f>
        <v>199104.365775</v>
      </c>
      <c r="BD9" s="32">
        <v>3144</v>
      </c>
      <c r="BE9" s="15"/>
      <c r="BF9" s="32">
        <f aca="true" t="shared" si="27" ref="BF9:BF43">C9*1.38588/100</f>
        <v>37349.466</v>
      </c>
      <c r="BG9" s="32">
        <f aca="true" t="shared" si="28" ref="BG9:BG43">D9*1.38588/100</f>
        <v>25375.80927</v>
      </c>
      <c r="BH9" s="15">
        <f aca="true" t="shared" si="29" ref="BH9:BH43">BF9+BG9</f>
        <v>62725.27527</v>
      </c>
      <c r="BI9" s="32">
        <v>990</v>
      </c>
      <c r="BJ9" s="15"/>
      <c r="BK9" s="32">
        <f aca="true" t="shared" si="30" ref="BK9:BK43">C9*6.27067/100</f>
        <v>168994.55649999998</v>
      </c>
      <c r="BL9" s="32">
        <f aca="true" t="shared" si="31" ref="BL9:BL43">D9*6.27067/100</f>
        <v>114817.5353675</v>
      </c>
      <c r="BM9" s="15">
        <f aca="true" t="shared" si="32" ref="BM9:BM43">BK9+BL9</f>
        <v>283812.0918675</v>
      </c>
      <c r="BN9" s="32">
        <v>4475</v>
      </c>
      <c r="BO9" s="15"/>
      <c r="BP9" s="32">
        <f aca="true" t="shared" si="33" ref="BP9:BP43">C9*0.8084/100</f>
        <v>21786.38</v>
      </c>
      <c r="BQ9" s="32">
        <f aca="true" t="shared" si="34" ref="BQ9:BQ43">D9*0.8084/100</f>
        <v>14802.0061</v>
      </c>
      <c r="BR9" s="15">
        <f aca="true" t="shared" si="35" ref="BR9:BR43">BP9+BQ9</f>
        <v>36588.3861</v>
      </c>
      <c r="BS9" s="32">
        <v>571</v>
      </c>
      <c r="BT9" s="15"/>
      <c r="BU9" s="32">
        <f aca="true" t="shared" si="36" ref="BU9:BU43">C9*0.45051/100</f>
        <v>12141.244499999999</v>
      </c>
      <c r="BV9" s="32">
        <f aca="true" t="shared" si="37" ref="BV9:BV43">D9*0.45051/100</f>
        <v>8248.9507275</v>
      </c>
      <c r="BW9" s="15">
        <f aca="true" t="shared" si="38" ref="BW9:BW43">BU9+BV9</f>
        <v>20390.1952275</v>
      </c>
      <c r="BX9" s="32">
        <v>319</v>
      </c>
      <c r="BY9" s="15"/>
      <c r="BZ9" s="32">
        <f aca="true" t="shared" si="39" ref="BZ9:BZ43">C9*0.30131/100</f>
        <v>8120.304500000001</v>
      </c>
      <c r="CA9" s="32">
        <f aca="true" t="shared" si="40" ref="CA9:CA43">D9*0.30131/100</f>
        <v>5517.0614275</v>
      </c>
      <c r="CB9" s="15">
        <f aca="true" t="shared" si="41" ref="CB9:CB43">BZ9+CA9</f>
        <v>13637.3659275</v>
      </c>
      <c r="CC9" s="32">
        <v>215</v>
      </c>
      <c r="CD9" s="15"/>
      <c r="CE9" s="32">
        <f aca="true" t="shared" si="42" ref="CE9:CE43">C9*0.33283/100</f>
        <v>8969.7685</v>
      </c>
      <c r="CF9" s="32">
        <f aca="true" t="shared" si="43" ref="CF9:CF43">D9*0.33283/100</f>
        <v>6094.200507500001</v>
      </c>
      <c r="CG9" s="15">
        <f aca="true" t="shared" si="44" ref="CG9:CG43">CE9+CF9</f>
        <v>15063.9690075</v>
      </c>
      <c r="CH9" s="32">
        <v>234</v>
      </c>
      <c r="CI9" s="15"/>
      <c r="CJ9" s="32">
        <f aca="true" t="shared" si="45" ref="CJ9:CJ43">C9*4.05633/100</f>
        <v>109318.0935</v>
      </c>
      <c r="CK9" s="32">
        <f aca="true" t="shared" si="46" ref="CK9:CK43">D9*4.05633/100</f>
        <v>74272.4163825</v>
      </c>
      <c r="CL9" s="15">
        <f aca="true" t="shared" si="47" ref="CL9:CL43">CJ9+CK9</f>
        <v>183590.5098825</v>
      </c>
      <c r="CM9" s="32">
        <v>2898</v>
      </c>
      <c r="CN9" s="15"/>
      <c r="CO9" s="32">
        <f aca="true" t="shared" si="48" ref="CO9:CO43">C9*0.60544/100</f>
        <v>16316.608</v>
      </c>
      <c r="CP9" s="32">
        <f aca="true" t="shared" si="49" ref="CP9:CP43">D9*0.60544/100</f>
        <v>11085.75776</v>
      </c>
      <c r="CQ9" s="15">
        <f aca="true" t="shared" si="50" ref="CQ9:CQ43">CO9+CP9</f>
        <v>27402.36576</v>
      </c>
      <c r="CR9" s="32">
        <v>433</v>
      </c>
      <c r="CS9" s="15"/>
      <c r="CT9" s="32">
        <f aca="true" t="shared" si="51" ref="CT9:CT43">C9*11.87318/100</f>
        <v>319982.201</v>
      </c>
      <c r="CU9" s="32">
        <f aca="true" t="shared" si="52" ref="CU9:CU43">D9*11.87318/100</f>
        <v>217400.894095</v>
      </c>
      <c r="CV9" s="15">
        <f aca="true" t="shared" si="53" ref="CV9:CV43">CT9+CU9</f>
        <v>537383.095095</v>
      </c>
      <c r="CW9" s="32">
        <v>8484</v>
      </c>
      <c r="CX9" s="15"/>
      <c r="CY9" s="15">
        <f aca="true" t="shared" si="54" ref="CY9:CY43">C9*0.60889/100</f>
        <v>16409.5855</v>
      </c>
      <c r="CZ9" s="15">
        <f aca="true" t="shared" si="55" ref="CZ9:CZ43">D9*0.60889/100</f>
        <v>11148.928122500001</v>
      </c>
      <c r="DA9" s="15">
        <f aca="true" t="shared" si="56" ref="DA9:DA43">CY9+CZ9</f>
        <v>27558.513622500002</v>
      </c>
      <c r="DB9" s="32">
        <v>435</v>
      </c>
      <c r="DC9" s="15"/>
      <c r="DD9" s="32">
        <f aca="true" t="shared" si="57" ref="DD9:DD43">C9*1.52665/100</f>
        <v>41143.2175</v>
      </c>
      <c r="DE9" s="32">
        <f aca="true" t="shared" si="58" ref="DE9:DE43">D9*1.52665/100</f>
        <v>27953.3431625</v>
      </c>
      <c r="DF9" s="15">
        <f aca="true" t="shared" si="59" ref="DF9:DF43">DD9+DE9</f>
        <v>69096.56066250001</v>
      </c>
      <c r="DG9" s="32">
        <v>1079</v>
      </c>
      <c r="DH9" s="15"/>
      <c r="DI9" s="32">
        <f>C9*15.43782/100</f>
        <v>416049.249</v>
      </c>
      <c r="DJ9" s="32">
        <f>D9*15.43782/100</f>
        <v>282670.343655</v>
      </c>
      <c r="DK9" s="15">
        <f aca="true" t="shared" si="60" ref="DK9:DK43">DI9+DJ9</f>
        <v>698719.592655</v>
      </c>
      <c r="DL9" s="32">
        <v>11012</v>
      </c>
      <c r="DM9" s="15"/>
      <c r="DN9" s="32">
        <f aca="true" t="shared" si="61" ref="DN9:DN43">C9*-0.01487/100</f>
        <v>-400.7465</v>
      </c>
      <c r="DO9" s="32">
        <f aca="true" t="shared" si="62" ref="DO9:DO43">D9*-0.01487/100</f>
        <v>-272.2734175</v>
      </c>
      <c r="DP9" s="15">
        <f aca="true" t="shared" si="63" ref="DP9:DP43">DN9+DO9</f>
        <v>-673.0199175</v>
      </c>
      <c r="DQ9" s="32">
        <v>-11</v>
      </c>
      <c r="DR9" s="15"/>
      <c r="DS9" s="15"/>
      <c r="DT9" s="15"/>
      <c r="DU9" s="15">
        <f aca="true" t="shared" si="64" ref="DU9:DU42">DS9+DT9</f>
        <v>0</v>
      </c>
      <c r="DV9" s="15"/>
    </row>
    <row r="10" spans="1:126" ht="12.75">
      <c r="A10" s="2">
        <v>40269</v>
      </c>
      <c r="D10" s="16">
        <v>1777125</v>
      </c>
      <c r="E10" s="16">
        <f t="shared" si="0"/>
        <v>1777125</v>
      </c>
      <c r="F10" s="16">
        <f t="shared" si="1"/>
        <v>71196</v>
      </c>
      <c r="H10" s="32"/>
      <c r="I10" s="32">
        <v>299369</v>
      </c>
      <c r="J10" s="32">
        <f t="shared" si="2"/>
        <v>299369</v>
      </c>
      <c r="K10" s="32">
        <v>11984</v>
      </c>
      <c r="M10" s="15"/>
      <c r="N10" s="22">
        <f t="shared" si="4"/>
        <v>1477755.853875</v>
      </c>
      <c r="O10" s="15">
        <f t="shared" si="5"/>
        <v>1477755.853875</v>
      </c>
      <c r="P10" s="32">
        <f t="shared" si="6"/>
        <v>59212</v>
      </c>
      <c r="R10" s="41"/>
      <c r="S10" s="41">
        <f t="shared" si="8"/>
        <v>4973.2843125</v>
      </c>
      <c r="T10" s="3">
        <f t="shared" si="9"/>
        <v>4973.2843125</v>
      </c>
      <c r="U10" s="41">
        <v>194</v>
      </c>
      <c r="W10" s="41"/>
      <c r="X10" s="41">
        <f t="shared" si="11"/>
        <v>26767.2344625</v>
      </c>
      <c r="Y10" s="3">
        <f t="shared" si="12"/>
        <v>26767.2344625</v>
      </c>
      <c r="Z10" s="41">
        <v>1051</v>
      </c>
      <c r="AC10" s="15">
        <f aca="true" t="shared" si="65" ref="AC10:AC43">D10*2.36104/100</f>
        <v>41958.6321</v>
      </c>
      <c r="AD10" s="15">
        <f t="shared" si="13"/>
        <v>41958.6321</v>
      </c>
      <c r="AE10" s="32">
        <v>1631</v>
      </c>
      <c r="AG10" s="41"/>
      <c r="AH10" s="41">
        <f t="shared" si="15"/>
        <v>8711.111325</v>
      </c>
      <c r="AI10" s="3">
        <f t="shared" si="16"/>
        <v>8711.111325</v>
      </c>
      <c r="AJ10" s="41">
        <v>350</v>
      </c>
      <c r="AL10" s="41"/>
      <c r="AM10" s="41">
        <f aca="true" t="shared" si="66" ref="AM10:AM43">D10*29.73469/100</f>
        <v>528422.6096625</v>
      </c>
      <c r="AN10" s="3">
        <f t="shared" si="17"/>
        <v>528422.6096625</v>
      </c>
      <c r="AO10" s="41">
        <v>21179</v>
      </c>
      <c r="AP10" s="15"/>
      <c r="AQ10" s="41"/>
      <c r="AR10" s="41">
        <f t="shared" si="19"/>
        <v>2934.7442250000004</v>
      </c>
      <c r="AS10" s="3">
        <f t="shared" si="20"/>
        <v>2934.7442250000004</v>
      </c>
      <c r="AT10" s="41">
        <v>118</v>
      </c>
      <c r="AU10" s="15"/>
      <c r="AV10" s="32"/>
      <c r="AW10" s="32">
        <f t="shared" si="22"/>
        <v>10219.3573125</v>
      </c>
      <c r="AX10" s="15">
        <f t="shared" si="23"/>
        <v>10219.3573125</v>
      </c>
      <c r="AY10" s="32">
        <v>411</v>
      </c>
      <c r="AZ10" s="15"/>
      <c r="BA10" s="32"/>
      <c r="BB10" s="32">
        <f t="shared" si="25"/>
        <v>78177.50587499999</v>
      </c>
      <c r="BC10" s="15">
        <f t="shared" si="26"/>
        <v>78177.50587499999</v>
      </c>
      <c r="BD10" s="32">
        <v>3144</v>
      </c>
      <c r="BE10" s="15"/>
      <c r="BF10" s="32"/>
      <c r="BG10" s="32">
        <f t="shared" si="28"/>
        <v>24628.81995</v>
      </c>
      <c r="BH10" s="15">
        <f t="shared" si="29"/>
        <v>24628.81995</v>
      </c>
      <c r="BI10" s="32">
        <v>990</v>
      </c>
      <c r="BJ10" s="15"/>
      <c r="BK10" s="32"/>
      <c r="BL10" s="32">
        <f t="shared" si="31"/>
        <v>111437.6442375</v>
      </c>
      <c r="BM10" s="15">
        <f t="shared" si="32"/>
        <v>111437.6442375</v>
      </c>
      <c r="BN10" s="32">
        <v>4475</v>
      </c>
      <c r="BO10" s="15"/>
      <c r="BP10" s="32"/>
      <c r="BQ10" s="32">
        <f t="shared" si="34"/>
        <v>14366.2785</v>
      </c>
      <c r="BR10" s="15">
        <f t="shared" si="35"/>
        <v>14366.2785</v>
      </c>
      <c r="BS10" s="32">
        <v>571</v>
      </c>
      <c r="BT10" s="15"/>
      <c r="BU10" s="32"/>
      <c r="BV10" s="32">
        <f t="shared" si="37"/>
        <v>8006.1258375</v>
      </c>
      <c r="BW10" s="15">
        <f t="shared" si="38"/>
        <v>8006.1258375</v>
      </c>
      <c r="BX10" s="32">
        <v>319</v>
      </c>
      <c r="BY10" s="15"/>
      <c r="BZ10" s="32"/>
      <c r="CA10" s="32">
        <f t="shared" si="40"/>
        <v>5354.6553375</v>
      </c>
      <c r="CB10" s="15">
        <f t="shared" si="41"/>
        <v>5354.6553375</v>
      </c>
      <c r="CC10" s="32">
        <v>215</v>
      </c>
      <c r="CD10" s="15"/>
      <c r="CE10" s="32"/>
      <c r="CF10" s="32">
        <f t="shared" si="43"/>
        <v>5914.8051375000005</v>
      </c>
      <c r="CG10" s="15">
        <f t="shared" si="44"/>
        <v>5914.8051375000005</v>
      </c>
      <c r="CH10" s="32">
        <v>234</v>
      </c>
      <c r="CI10" s="15"/>
      <c r="CJ10" s="32"/>
      <c r="CK10" s="32">
        <f t="shared" si="46"/>
        <v>72086.0545125</v>
      </c>
      <c r="CL10" s="15">
        <f t="shared" si="47"/>
        <v>72086.0545125</v>
      </c>
      <c r="CM10" s="32">
        <v>2898</v>
      </c>
      <c r="CN10" s="15"/>
      <c r="CO10" s="32"/>
      <c r="CP10" s="32">
        <f t="shared" si="49"/>
        <v>10759.4256</v>
      </c>
      <c r="CQ10" s="15">
        <f t="shared" si="50"/>
        <v>10759.4256</v>
      </c>
      <c r="CR10" s="32">
        <v>433</v>
      </c>
      <c r="CS10" s="15"/>
      <c r="CT10" s="32"/>
      <c r="CU10" s="32">
        <f t="shared" si="52"/>
        <v>211001.250075</v>
      </c>
      <c r="CV10" s="15">
        <f t="shared" si="53"/>
        <v>211001.250075</v>
      </c>
      <c r="CW10" s="32">
        <v>8484</v>
      </c>
      <c r="CX10" s="15"/>
      <c r="CY10" s="15"/>
      <c r="CZ10" s="15">
        <f t="shared" si="55"/>
        <v>10820.7364125</v>
      </c>
      <c r="DA10" s="15">
        <f t="shared" si="56"/>
        <v>10820.7364125</v>
      </c>
      <c r="DB10" s="32">
        <v>435</v>
      </c>
      <c r="DC10" s="15"/>
      <c r="DD10" s="32"/>
      <c r="DE10" s="32">
        <f t="shared" si="58"/>
        <v>27130.4788125</v>
      </c>
      <c r="DF10" s="15">
        <f t="shared" si="59"/>
        <v>27130.4788125</v>
      </c>
      <c r="DG10" s="32">
        <v>1079</v>
      </c>
      <c r="DH10" s="15"/>
      <c r="DI10" s="32"/>
      <c r="DJ10" s="32">
        <f aca="true" t="shared" si="67" ref="DJ10:DJ43">D10*15.43782/100</f>
        <v>274349.358675</v>
      </c>
      <c r="DK10" s="15">
        <f t="shared" si="60"/>
        <v>274349.358675</v>
      </c>
      <c r="DL10" s="32">
        <v>11012</v>
      </c>
      <c r="DM10" s="15"/>
      <c r="DN10" s="32"/>
      <c r="DO10" s="32">
        <f t="shared" si="62"/>
        <v>-264.2584875</v>
      </c>
      <c r="DP10" s="15">
        <f t="shared" si="63"/>
        <v>-264.2584875</v>
      </c>
      <c r="DQ10" s="32">
        <v>-11</v>
      </c>
      <c r="DR10" s="15"/>
      <c r="DS10" s="15"/>
      <c r="DT10" s="15"/>
      <c r="DU10" s="15">
        <f t="shared" si="64"/>
        <v>0</v>
      </c>
      <c r="DV10" s="15"/>
    </row>
    <row r="11" spans="1:126" ht="12.75">
      <c r="A11" s="2">
        <v>40452</v>
      </c>
      <c r="C11" s="16">
        <v>2805000</v>
      </c>
      <c r="D11" s="16">
        <v>1777125</v>
      </c>
      <c r="E11" s="16">
        <f t="shared" si="0"/>
        <v>4582125</v>
      </c>
      <c r="F11" s="16">
        <f t="shared" si="1"/>
        <v>71196</v>
      </c>
      <c r="H11" s="32">
        <v>472522</v>
      </c>
      <c r="I11" s="32">
        <v>299369</v>
      </c>
      <c r="J11" s="32">
        <f t="shared" si="2"/>
        <v>771891</v>
      </c>
      <c r="K11" s="32">
        <v>11984</v>
      </c>
      <c r="M11" s="15">
        <f t="shared" si="3"/>
        <v>2332478.1149999993</v>
      </c>
      <c r="N11" s="22">
        <f t="shared" si="4"/>
        <v>1477755.853875</v>
      </c>
      <c r="O11" s="15">
        <f t="shared" si="5"/>
        <v>3810233.9688749993</v>
      </c>
      <c r="P11" s="32">
        <f t="shared" si="6"/>
        <v>59212</v>
      </c>
      <c r="R11" s="41">
        <f t="shared" si="7"/>
        <v>7849.7925</v>
      </c>
      <c r="S11" s="41">
        <f t="shared" si="8"/>
        <v>4973.2843125</v>
      </c>
      <c r="T11" s="3">
        <f t="shared" si="9"/>
        <v>12823.0768125</v>
      </c>
      <c r="U11" s="41">
        <v>194</v>
      </c>
      <c r="W11" s="41">
        <f t="shared" si="10"/>
        <v>42249.1905</v>
      </c>
      <c r="X11" s="41">
        <f t="shared" si="11"/>
        <v>26767.2344625</v>
      </c>
      <c r="Y11" s="3">
        <f t="shared" si="12"/>
        <v>69016.4249625</v>
      </c>
      <c r="Z11" s="41">
        <v>1051</v>
      </c>
      <c r="AB11" s="15">
        <f aca="true" t="shared" si="68" ref="AB11:AB43">C11*2.36104/100</f>
        <v>66227.172</v>
      </c>
      <c r="AC11" s="15">
        <f t="shared" si="65"/>
        <v>41958.6321</v>
      </c>
      <c r="AD11" s="15">
        <f t="shared" si="13"/>
        <v>108185.80410000001</v>
      </c>
      <c r="AE11" s="32">
        <v>1631</v>
      </c>
      <c r="AG11" s="41">
        <f t="shared" si="14"/>
        <v>13749.548999999999</v>
      </c>
      <c r="AH11" s="41">
        <f t="shared" si="15"/>
        <v>8711.111325</v>
      </c>
      <c r="AI11" s="3">
        <f t="shared" si="16"/>
        <v>22460.660324999997</v>
      </c>
      <c r="AJ11" s="41">
        <v>350</v>
      </c>
      <c r="AL11" s="41">
        <f aca="true" t="shared" si="69" ref="AL11:AL43">C11*29.73469/100</f>
        <v>834058.0545000001</v>
      </c>
      <c r="AM11" s="41">
        <f t="shared" si="66"/>
        <v>528422.6096625</v>
      </c>
      <c r="AN11" s="3">
        <f t="shared" si="17"/>
        <v>1362480.6641625</v>
      </c>
      <c r="AO11" s="41">
        <v>21179</v>
      </c>
      <c r="AP11" s="15"/>
      <c r="AQ11" s="41">
        <f t="shared" si="18"/>
        <v>4632.177</v>
      </c>
      <c r="AR11" s="41">
        <f t="shared" si="19"/>
        <v>2934.7442250000004</v>
      </c>
      <c r="AS11" s="3">
        <f t="shared" si="20"/>
        <v>7566.921225</v>
      </c>
      <c r="AT11" s="41">
        <v>118</v>
      </c>
      <c r="AU11" s="15"/>
      <c r="AV11" s="32">
        <f t="shared" si="21"/>
        <v>16130.152499999998</v>
      </c>
      <c r="AW11" s="32">
        <f t="shared" si="22"/>
        <v>10219.3573125</v>
      </c>
      <c r="AX11" s="15">
        <f t="shared" si="23"/>
        <v>26349.5098125</v>
      </c>
      <c r="AY11" s="32">
        <v>411</v>
      </c>
      <c r="AZ11" s="15"/>
      <c r="BA11" s="32">
        <f t="shared" si="24"/>
        <v>123394.755</v>
      </c>
      <c r="BB11" s="32">
        <f t="shared" si="25"/>
        <v>78177.50587499999</v>
      </c>
      <c r="BC11" s="15">
        <f t="shared" si="26"/>
        <v>201572.26087499998</v>
      </c>
      <c r="BD11" s="32">
        <v>3144</v>
      </c>
      <c r="BE11" s="15"/>
      <c r="BF11" s="32">
        <f t="shared" si="27"/>
        <v>38873.934</v>
      </c>
      <c r="BG11" s="32">
        <f t="shared" si="28"/>
        <v>24628.81995</v>
      </c>
      <c r="BH11" s="15">
        <f t="shared" si="29"/>
        <v>63502.75395</v>
      </c>
      <c r="BI11" s="32">
        <v>990</v>
      </c>
      <c r="BJ11" s="15"/>
      <c r="BK11" s="32">
        <f t="shared" si="30"/>
        <v>175892.29350000003</v>
      </c>
      <c r="BL11" s="32">
        <f t="shared" si="31"/>
        <v>111437.6442375</v>
      </c>
      <c r="BM11" s="15">
        <f t="shared" si="32"/>
        <v>287329.93773750006</v>
      </c>
      <c r="BN11" s="32">
        <v>4475</v>
      </c>
      <c r="BO11" s="15"/>
      <c r="BP11" s="32">
        <f t="shared" si="33"/>
        <v>22675.62</v>
      </c>
      <c r="BQ11" s="32">
        <f t="shared" si="34"/>
        <v>14366.2785</v>
      </c>
      <c r="BR11" s="15">
        <f t="shared" si="35"/>
        <v>37041.898499999996</v>
      </c>
      <c r="BS11" s="32">
        <v>571</v>
      </c>
      <c r="BT11" s="15"/>
      <c r="BU11" s="32">
        <f t="shared" si="36"/>
        <v>12636.8055</v>
      </c>
      <c r="BV11" s="32">
        <f t="shared" si="37"/>
        <v>8006.1258375</v>
      </c>
      <c r="BW11" s="15">
        <f t="shared" si="38"/>
        <v>20642.9313375</v>
      </c>
      <c r="BX11" s="32">
        <v>319</v>
      </c>
      <c r="BY11" s="15"/>
      <c r="BZ11" s="32">
        <f t="shared" si="39"/>
        <v>8451.7455</v>
      </c>
      <c r="CA11" s="32">
        <f t="shared" si="40"/>
        <v>5354.6553375</v>
      </c>
      <c r="CB11" s="15">
        <f t="shared" si="41"/>
        <v>13806.400837500001</v>
      </c>
      <c r="CC11" s="32">
        <v>215</v>
      </c>
      <c r="CD11" s="15"/>
      <c r="CE11" s="32">
        <f t="shared" si="42"/>
        <v>9335.8815</v>
      </c>
      <c r="CF11" s="32">
        <f t="shared" si="43"/>
        <v>5914.8051375000005</v>
      </c>
      <c r="CG11" s="15">
        <f t="shared" si="44"/>
        <v>15250.686637499999</v>
      </c>
      <c r="CH11" s="32">
        <v>234</v>
      </c>
      <c r="CI11" s="15"/>
      <c r="CJ11" s="32">
        <f t="shared" si="45"/>
        <v>113780.0565</v>
      </c>
      <c r="CK11" s="32">
        <f t="shared" si="46"/>
        <v>72086.0545125</v>
      </c>
      <c r="CL11" s="15">
        <f t="shared" si="47"/>
        <v>185866.1110125</v>
      </c>
      <c r="CM11" s="32">
        <v>2898</v>
      </c>
      <c r="CN11" s="15"/>
      <c r="CO11" s="32">
        <f t="shared" si="48"/>
        <v>16982.592</v>
      </c>
      <c r="CP11" s="32">
        <f t="shared" si="49"/>
        <v>10759.4256</v>
      </c>
      <c r="CQ11" s="15">
        <f t="shared" si="50"/>
        <v>27742.0176</v>
      </c>
      <c r="CR11" s="32">
        <v>433</v>
      </c>
      <c r="CS11" s="15"/>
      <c r="CT11" s="32">
        <f t="shared" si="51"/>
        <v>333042.69899999996</v>
      </c>
      <c r="CU11" s="32">
        <f t="shared" si="52"/>
        <v>211001.250075</v>
      </c>
      <c r="CV11" s="15">
        <f t="shared" si="53"/>
        <v>544043.9490749999</v>
      </c>
      <c r="CW11" s="32">
        <v>8484</v>
      </c>
      <c r="CX11" s="15"/>
      <c r="CY11" s="15">
        <f t="shared" si="54"/>
        <v>17079.364500000003</v>
      </c>
      <c r="CZ11" s="15">
        <f t="shared" si="55"/>
        <v>10820.7364125</v>
      </c>
      <c r="DA11" s="15">
        <f t="shared" si="56"/>
        <v>27900.100912500006</v>
      </c>
      <c r="DB11" s="32">
        <v>435</v>
      </c>
      <c r="DC11" s="15"/>
      <c r="DD11" s="32">
        <f t="shared" si="57"/>
        <v>42822.5325</v>
      </c>
      <c r="DE11" s="32">
        <f t="shared" si="58"/>
        <v>27130.4788125</v>
      </c>
      <c r="DF11" s="15">
        <f t="shared" si="59"/>
        <v>69953.0113125</v>
      </c>
      <c r="DG11" s="32">
        <v>1079</v>
      </c>
      <c r="DH11" s="15"/>
      <c r="DI11" s="32">
        <f aca="true" t="shared" si="70" ref="DI11:DI43">C11*15.43782/100</f>
        <v>433030.851</v>
      </c>
      <c r="DJ11" s="32">
        <f t="shared" si="67"/>
        <v>274349.358675</v>
      </c>
      <c r="DK11" s="15">
        <f t="shared" si="60"/>
        <v>707380.209675</v>
      </c>
      <c r="DL11" s="32">
        <v>11012</v>
      </c>
      <c r="DM11" s="15"/>
      <c r="DN11" s="32">
        <f t="shared" si="61"/>
        <v>-417.1035</v>
      </c>
      <c r="DO11" s="32">
        <f t="shared" si="62"/>
        <v>-264.2584875</v>
      </c>
      <c r="DP11" s="15">
        <f t="shared" si="63"/>
        <v>-681.3619874999999</v>
      </c>
      <c r="DQ11" s="32">
        <v>-11</v>
      </c>
      <c r="DR11" s="15"/>
      <c r="DS11" s="15"/>
      <c r="DT11" s="15"/>
      <c r="DU11" s="15">
        <f t="shared" si="64"/>
        <v>0</v>
      </c>
      <c r="DV11" s="15"/>
    </row>
    <row r="12" spans="1:126" ht="12.75">
      <c r="A12" s="2">
        <v>40634</v>
      </c>
      <c r="B12" t="s">
        <v>27</v>
      </c>
      <c r="D12" s="16">
        <v>1721025</v>
      </c>
      <c r="E12" s="16">
        <f t="shared" si="0"/>
        <v>1721025</v>
      </c>
      <c r="F12" s="16">
        <f t="shared" si="1"/>
        <v>71196</v>
      </c>
      <c r="H12" s="32"/>
      <c r="I12" s="32">
        <v>289919</v>
      </c>
      <c r="J12" s="32">
        <f t="shared" si="2"/>
        <v>289919</v>
      </c>
      <c r="K12" s="32">
        <v>11984</v>
      </c>
      <c r="M12" s="15"/>
      <c r="N12" s="22">
        <f t="shared" si="4"/>
        <v>1431106.291575</v>
      </c>
      <c r="O12" s="15">
        <f t="shared" si="5"/>
        <v>1431106.291575</v>
      </c>
      <c r="P12" s="32">
        <f t="shared" si="6"/>
        <v>59212</v>
      </c>
      <c r="R12" s="41"/>
      <c r="S12" s="41">
        <f t="shared" si="8"/>
        <v>4816.2884625</v>
      </c>
      <c r="T12" s="3">
        <f t="shared" si="9"/>
        <v>4816.2884625</v>
      </c>
      <c r="U12" s="41">
        <v>194</v>
      </c>
      <c r="W12" s="41"/>
      <c r="X12" s="41">
        <f t="shared" si="11"/>
        <v>25922.2506525</v>
      </c>
      <c r="Y12" s="3">
        <f t="shared" si="12"/>
        <v>25922.2506525</v>
      </c>
      <c r="Z12" s="41">
        <v>1051</v>
      </c>
      <c r="AC12" s="15">
        <f t="shared" si="65"/>
        <v>40634.08866</v>
      </c>
      <c r="AD12" s="15">
        <f t="shared" si="13"/>
        <v>40634.08866</v>
      </c>
      <c r="AE12" s="32">
        <v>1631</v>
      </c>
      <c r="AG12" s="41"/>
      <c r="AH12" s="41">
        <f t="shared" si="15"/>
        <v>8436.120345</v>
      </c>
      <c r="AI12" s="3">
        <f t="shared" si="16"/>
        <v>8436.120345</v>
      </c>
      <c r="AJ12" s="41">
        <v>350</v>
      </c>
      <c r="AL12" s="41"/>
      <c r="AM12" s="41">
        <f t="shared" si="66"/>
        <v>511741.44857249997</v>
      </c>
      <c r="AN12" s="3">
        <f t="shared" si="17"/>
        <v>511741.44857249997</v>
      </c>
      <c r="AO12" s="41">
        <v>21179</v>
      </c>
      <c r="AP12" s="15"/>
      <c r="AQ12" s="41"/>
      <c r="AR12" s="41">
        <f t="shared" si="19"/>
        <v>2842.100685</v>
      </c>
      <c r="AS12" s="3">
        <f t="shared" si="20"/>
        <v>2842.100685</v>
      </c>
      <c r="AT12" s="41">
        <v>118</v>
      </c>
      <c r="AU12" s="15"/>
      <c r="AV12" s="32"/>
      <c r="AW12" s="32">
        <f t="shared" si="22"/>
        <v>9896.754262499999</v>
      </c>
      <c r="AX12" s="15">
        <f t="shared" si="23"/>
        <v>9896.754262499999</v>
      </c>
      <c r="AY12" s="32">
        <v>411</v>
      </c>
      <c r="AZ12" s="15"/>
      <c r="BA12" s="32"/>
      <c r="BB12" s="32">
        <f t="shared" si="25"/>
        <v>75709.610775</v>
      </c>
      <c r="BC12" s="15">
        <f t="shared" si="26"/>
        <v>75709.610775</v>
      </c>
      <c r="BD12" s="32">
        <v>3144</v>
      </c>
      <c r="BE12" s="15"/>
      <c r="BF12" s="32"/>
      <c r="BG12" s="32">
        <f t="shared" si="28"/>
        <v>23851.341269999997</v>
      </c>
      <c r="BH12" s="15">
        <f t="shared" si="29"/>
        <v>23851.341269999997</v>
      </c>
      <c r="BI12" s="32">
        <v>990</v>
      </c>
      <c r="BJ12" s="15"/>
      <c r="BK12" s="32"/>
      <c r="BL12" s="32">
        <f t="shared" si="31"/>
        <v>107919.79836750001</v>
      </c>
      <c r="BM12" s="15">
        <f t="shared" si="32"/>
        <v>107919.79836750001</v>
      </c>
      <c r="BN12" s="32">
        <v>4475</v>
      </c>
      <c r="BO12" s="15"/>
      <c r="BP12" s="32"/>
      <c r="BQ12" s="32">
        <f t="shared" si="34"/>
        <v>13912.7661</v>
      </c>
      <c r="BR12" s="15">
        <f t="shared" si="35"/>
        <v>13912.7661</v>
      </c>
      <c r="BS12" s="32">
        <v>571</v>
      </c>
      <c r="BT12" s="15"/>
      <c r="BU12" s="32"/>
      <c r="BV12" s="32">
        <f t="shared" si="37"/>
        <v>7753.389727500001</v>
      </c>
      <c r="BW12" s="15">
        <f t="shared" si="38"/>
        <v>7753.389727500001</v>
      </c>
      <c r="BX12" s="32">
        <v>319</v>
      </c>
      <c r="BY12" s="15"/>
      <c r="BZ12" s="32"/>
      <c r="CA12" s="32">
        <f t="shared" si="40"/>
        <v>5185.6204275</v>
      </c>
      <c r="CB12" s="15">
        <f t="shared" si="41"/>
        <v>5185.6204275</v>
      </c>
      <c r="CC12" s="32">
        <v>215</v>
      </c>
      <c r="CD12" s="15"/>
      <c r="CE12" s="32"/>
      <c r="CF12" s="32">
        <f t="shared" si="43"/>
        <v>5728.0875075</v>
      </c>
      <c r="CG12" s="15">
        <f t="shared" si="44"/>
        <v>5728.0875075</v>
      </c>
      <c r="CH12" s="32">
        <v>234</v>
      </c>
      <c r="CI12" s="15"/>
      <c r="CJ12" s="32"/>
      <c r="CK12" s="32">
        <f t="shared" si="46"/>
        <v>69810.4533825</v>
      </c>
      <c r="CL12" s="15">
        <f t="shared" si="47"/>
        <v>69810.4533825</v>
      </c>
      <c r="CM12" s="32">
        <v>2898</v>
      </c>
      <c r="CN12" s="15"/>
      <c r="CO12" s="32"/>
      <c r="CP12" s="32">
        <f t="shared" si="49"/>
        <v>10419.77376</v>
      </c>
      <c r="CQ12" s="15">
        <f t="shared" si="50"/>
        <v>10419.77376</v>
      </c>
      <c r="CR12" s="32">
        <v>433</v>
      </c>
      <c r="CS12" s="15"/>
      <c r="CT12" s="32"/>
      <c r="CU12" s="32">
        <f t="shared" si="52"/>
        <v>204340.39609499997</v>
      </c>
      <c r="CV12" s="15">
        <f t="shared" si="53"/>
        <v>204340.39609499997</v>
      </c>
      <c r="CW12" s="32">
        <v>8484</v>
      </c>
      <c r="CX12" s="15"/>
      <c r="CY12" s="15"/>
      <c r="CZ12" s="15">
        <f t="shared" si="55"/>
        <v>10479.1491225</v>
      </c>
      <c r="DA12" s="15">
        <f t="shared" si="56"/>
        <v>10479.1491225</v>
      </c>
      <c r="DB12" s="32">
        <v>435</v>
      </c>
      <c r="DC12" s="15"/>
      <c r="DD12" s="32"/>
      <c r="DE12" s="32">
        <f t="shared" si="58"/>
        <v>26274.028162500003</v>
      </c>
      <c r="DF12" s="15">
        <f t="shared" si="59"/>
        <v>26274.028162500003</v>
      </c>
      <c r="DG12" s="32">
        <v>1079</v>
      </c>
      <c r="DH12" s="15"/>
      <c r="DI12" s="32"/>
      <c r="DJ12" s="32">
        <f t="shared" si="67"/>
        <v>265688.741655</v>
      </c>
      <c r="DK12" s="15">
        <f t="shared" si="60"/>
        <v>265688.741655</v>
      </c>
      <c r="DL12" s="32">
        <v>11012</v>
      </c>
      <c r="DM12" s="15"/>
      <c r="DN12" s="32"/>
      <c r="DO12" s="32">
        <f t="shared" si="62"/>
        <v>-255.9164175</v>
      </c>
      <c r="DP12" s="15">
        <f t="shared" si="63"/>
        <v>-255.9164175</v>
      </c>
      <c r="DQ12" s="32">
        <v>-11</v>
      </c>
      <c r="DR12" s="15"/>
      <c r="DS12" s="15"/>
      <c r="DT12" s="15"/>
      <c r="DU12" s="15">
        <f t="shared" si="64"/>
        <v>0</v>
      </c>
      <c r="DV12" s="15"/>
    </row>
    <row r="13" spans="1:126" ht="12.75">
      <c r="A13" s="2">
        <v>40817</v>
      </c>
      <c r="C13" s="16">
        <v>2920000</v>
      </c>
      <c r="D13" s="16">
        <v>1721025</v>
      </c>
      <c r="E13" s="16">
        <f t="shared" si="0"/>
        <v>4641025</v>
      </c>
      <c r="F13" s="16">
        <f t="shared" si="1"/>
        <v>71196</v>
      </c>
      <c r="H13" s="32">
        <v>491894</v>
      </c>
      <c r="I13" s="32">
        <v>289919</v>
      </c>
      <c r="J13" s="32">
        <f t="shared" si="2"/>
        <v>781813</v>
      </c>
      <c r="K13" s="32">
        <v>11984</v>
      </c>
      <c r="M13" s="15">
        <f t="shared" si="3"/>
        <v>2428105.5599999996</v>
      </c>
      <c r="N13" s="22">
        <f t="shared" si="4"/>
        <v>1431106.291575</v>
      </c>
      <c r="O13" s="15">
        <f t="shared" si="5"/>
        <v>3859211.8515749993</v>
      </c>
      <c r="P13" s="32">
        <f t="shared" si="6"/>
        <v>59212</v>
      </c>
      <c r="R13" s="41">
        <f t="shared" si="7"/>
        <v>8171.62</v>
      </c>
      <c r="S13" s="41">
        <f t="shared" si="8"/>
        <v>4816.2884625</v>
      </c>
      <c r="T13" s="3">
        <f t="shared" si="9"/>
        <v>12987.9084625</v>
      </c>
      <c r="U13" s="41">
        <v>194</v>
      </c>
      <c r="W13" s="41">
        <f t="shared" si="10"/>
        <v>43981.332</v>
      </c>
      <c r="X13" s="41">
        <f t="shared" si="11"/>
        <v>25922.2506525</v>
      </c>
      <c r="Y13" s="3">
        <f t="shared" si="12"/>
        <v>69903.5826525</v>
      </c>
      <c r="Z13" s="41">
        <v>1051</v>
      </c>
      <c r="AB13" s="15">
        <f t="shared" si="68"/>
        <v>68942.368</v>
      </c>
      <c r="AC13" s="15">
        <f t="shared" si="65"/>
        <v>40634.08866</v>
      </c>
      <c r="AD13" s="15">
        <f t="shared" si="13"/>
        <v>109576.45666</v>
      </c>
      <c r="AE13" s="32">
        <v>1631</v>
      </c>
      <c r="AG13" s="41">
        <f t="shared" si="14"/>
        <v>14313.256000000001</v>
      </c>
      <c r="AH13" s="41">
        <f t="shared" si="15"/>
        <v>8436.120345</v>
      </c>
      <c r="AI13" s="3">
        <f t="shared" si="16"/>
        <v>22749.376345</v>
      </c>
      <c r="AJ13" s="41">
        <v>350</v>
      </c>
      <c r="AL13" s="41">
        <f t="shared" si="69"/>
        <v>868252.948</v>
      </c>
      <c r="AM13" s="41">
        <f t="shared" si="66"/>
        <v>511741.44857249997</v>
      </c>
      <c r="AN13" s="3">
        <f t="shared" si="17"/>
        <v>1379994.3965725</v>
      </c>
      <c r="AO13" s="41">
        <v>21179</v>
      </c>
      <c r="AP13" s="15"/>
      <c r="AQ13" s="41">
        <f t="shared" si="18"/>
        <v>4822.088000000001</v>
      </c>
      <c r="AR13" s="41">
        <f t="shared" si="19"/>
        <v>2842.100685</v>
      </c>
      <c r="AS13" s="3">
        <f t="shared" si="20"/>
        <v>7664.188685000001</v>
      </c>
      <c r="AT13" s="41">
        <v>118</v>
      </c>
      <c r="AU13" s="15"/>
      <c r="AV13" s="32">
        <f t="shared" si="21"/>
        <v>16791.46</v>
      </c>
      <c r="AW13" s="32">
        <f t="shared" si="22"/>
        <v>9896.754262499999</v>
      </c>
      <c r="AX13" s="15">
        <f t="shared" si="23"/>
        <v>26688.214262499998</v>
      </c>
      <c r="AY13" s="32">
        <v>411</v>
      </c>
      <c r="AZ13" s="15"/>
      <c r="BA13" s="32">
        <f t="shared" si="24"/>
        <v>128453.72</v>
      </c>
      <c r="BB13" s="32">
        <f t="shared" si="25"/>
        <v>75709.610775</v>
      </c>
      <c r="BC13" s="15">
        <f t="shared" si="26"/>
        <v>204163.33077499998</v>
      </c>
      <c r="BD13" s="32">
        <v>3144</v>
      </c>
      <c r="BE13" s="15"/>
      <c r="BF13" s="32">
        <f t="shared" si="27"/>
        <v>40467.696</v>
      </c>
      <c r="BG13" s="32">
        <f t="shared" si="28"/>
        <v>23851.341269999997</v>
      </c>
      <c r="BH13" s="15">
        <f t="shared" si="29"/>
        <v>64319.03727</v>
      </c>
      <c r="BI13" s="32">
        <v>990</v>
      </c>
      <c r="BJ13" s="15"/>
      <c r="BK13" s="32">
        <f t="shared" si="30"/>
        <v>183103.56399999998</v>
      </c>
      <c r="BL13" s="32">
        <f t="shared" si="31"/>
        <v>107919.79836750001</v>
      </c>
      <c r="BM13" s="15">
        <f t="shared" si="32"/>
        <v>291023.36236749997</v>
      </c>
      <c r="BN13" s="32">
        <v>4475</v>
      </c>
      <c r="BO13" s="15"/>
      <c r="BP13" s="32">
        <f t="shared" si="33"/>
        <v>23605.28</v>
      </c>
      <c r="BQ13" s="32">
        <f t="shared" si="34"/>
        <v>13912.7661</v>
      </c>
      <c r="BR13" s="15">
        <f t="shared" si="35"/>
        <v>37518.0461</v>
      </c>
      <c r="BS13" s="32">
        <v>571</v>
      </c>
      <c r="BT13" s="15"/>
      <c r="BU13" s="32">
        <f t="shared" si="36"/>
        <v>13154.892</v>
      </c>
      <c r="BV13" s="32">
        <f t="shared" si="37"/>
        <v>7753.389727500001</v>
      </c>
      <c r="BW13" s="15">
        <f t="shared" si="38"/>
        <v>20908.2817275</v>
      </c>
      <c r="BX13" s="32">
        <v>319</v>
      </c>
      <c r="BY13" s="15"/>
      <c r="BZ13" s="32">
        <f t="shared" si="39"/>
        <v>8798.252</v>
      </c>
      <c r="CA13" s="32">
        <f t="shared" si="40"/>
        <v>5185.6204275</v>
      </c>
      <c r="CB13" s="15">
        <f t="shared" si="41"/>
        <v>13983.8724275</v>
      </c>
      <c r="CC13" s="32">
        <v>215</v>
      </c>
      <c r="CD13" s="15"/>
      <c r="CE13" s="32">
        <f t="shared" si="42"/>
        <v>9718.636</v>
      </c>
      <c r="CF13" s="32">
        <f t="shared" si="43"/>
        <v>5728.0875075</v>
      </c>
      <c r="CG13" s="15">
        <f t="shared" si="44"/>
        <v>15446.7235075</v>
      </c>
      <c r="CH13" s="32">
        <v>234</v>
      </c>
      <c r="CI13" s="15"/>
      <c r="CJ13" s="32">
        <f t="shared" si="45"/>
        <v>118444.836</v>
      </c>
      <c r="CK13" s="32">
        <f t="shared" si="46"/>
        <v>69810.4533825</v>
      </c>
      <c r="CL13" s="15">
        <f t="shared" si="47"/>
        <v>188255.2893825</v>
      </c>
      <c r="CM13" s="32">
        <v>2898</v>
      </c>
      <c r="CN13" s="15"/>
      <c r="CO13" s="32">
        <f t="shared" si="48"/>
        <v>17678.848</v>
      </c>
      <c r="CP13" s="32">
        <f t="shared" si="49"/>
        <v>10419.77376</v>
      </c>
      <c r="CQ13" s="15">
        <f t="shared" si="50"/>
        <v>28098.62176</v>
      </c>
      <c r="CR13" s="32">
        <v>433</v>
      </c>
      <c r="CS13" s="15"/>
      <c r="CT13" s="32">
        <f t="shared" si="51"/>
        <v>346696.856</v>
      </c>
      <c r="CU13" s="32">
        <f t="shared" si="52"/>
        <v>204340.39609499997</v>
      </c>
      <c r="CV13" s="15">
        <f t="shared" si="53"/>
        <v>551037.252095</v>
      </c>
      <c r="CW13" s="32">
        <v>8484</v>
      </c>
      <c r="CX13" s="15"/>
      <c r="CY13" s="15">
        <f t="shared" si="54"/>
        <v>17779.588</v>
      </c>
      <c r="CZ13" s="15">
        <f t="shared" si="55"/>
        <v>10479.1491225</v>
      </c>
      <c r="DA13" s="15">
        <f t="shared" si="56"/>
        <v>28258.737122500002</v>
      </c>
      <c r="DB13" s="32">
        <v>435</v>
      </c>
      <c r="DC13" s="15"/>
      <c r="DD13" s="32">
        <f t="shared" si="57"/>
        <v>44578.18</v>
      </c>
      <c r="DE13" s="32">
        <f t="shared" si="58"/>
        <v>26274.028162500003</v>
      </c>
      <c r="DF13" s="15">
        <f t="shared" si="59"/>
        <v>70852.2081625</v>
      </c>
      <c r="DG13" s="32">
        <v>1079</v>
      </c>
      <c r="DH13" s="15"/>
      <c r="DI13" s="32">
        <f t="shared" si="70"/>
        <v>450784.344</v>
      </c>
      <c r="DJ13" s="32">
        <f t="shared" si="67"/>
        <v>265688.741655</v>
      </c>
      <c r="DK13" s="15">
        <f t="shared" si="60"/>
        <v>716473.0856550001</v>
      </c>
      <c r="DL13" s="32">
        <v>11012</v>
      </c>
      <c r="DM13" s="15"/>
      <c r="DN13" s="32">
        <f t="shared" si="61"/>
        <v>-434.204</v>
      </c>
      <c r="DO13" s="32">
        <f t="shared" si="62"/>
        <v>-255.9164175</v>
      </c>
      <c r="DP13" s="15">
        <f t="shared" si="63"/>
        <v>-690.1204175</v>
      </c>
      <c r="DQ13" s="32">
        <v>-11</v>
      </c>
      <c r="DR13" s="15"/>
      <c r="DS13" s="15"/>
      <c r="DT13" s="15"/>
      <c r="DU13" s="15">
        <f t="shared" si="64"/>
        <v>0</v>
      </c>
      <c r="DV13" s="15"/>
    </row>
    <row r="14" spans="1:126" ht="12.75">
      <c r="A14" s="2">
        <v>41000</v>
      </c>
      <c r="D14" s="16">
        <v>1662625</v>
      </c>
      <c r="E14" s="16">
        <f t="shared" si="0"/>
        <v>1662625</v>
      </c>
      <c r="F14" s="16">
        <f t="shared" si="1"/>
        <v>71196</v>
      </c>
      <c r="H14" s="32"/>
      <c r="I14" s="32">
        <v>280081</v>
      </c>
      <c r="J14" s="32">
        <f t="shared" si="2"/>
        <v>280081</v>
      </c>
      <c r="K14" s="32">
        <v>11984</v>
      </c>
      <c r="M14" s="15"/>
      <c r="N14" s="22">
        <f t="shared" si="4"/>
        <v>1382544.180375</v>
      </c>
      <c r="O14" s="15">
        <f t="shared" si="5"/>
        <v>1382544.180375</v>
      </c>
      <c r="P14" s="32">
        <f t="shared" si="6"/>
        <v>59212</v>
      </c>
      <c r="R14" s="41"/>
      <c r="S14" s="41">
        <f t="shared" si="8"/>
        <v>4652.856062499999</v>
      </c>
      <c r="T14" s="3">
        <f t="shared" si="9"/>
        <v>4652.856062499999</v>
      </c>
      <c r="U14" s="41">
        <v>194</v>
      </c>
      <c r="W14" s="41"/>
      <c r="X14" s="41">
        <f t="shared" si="11"/>
        <v>25042.6240125</v>
      </c>
      <c r="Y14" s="3">
        <f t="shared" si="12"/>
        <v>25042.6240125</v>
      </c>
      <c r="Z14" s="41">
        <v>1051</v>
      </c>
      <c r="AC14" s="15">
        <f t="shared" si="65"/>
        <v>39255.2413</v>
      </c>
      <c r="AD14" s="15">
        <f t="shared" si="13"/>
        <v>39255.2413</v>
      </c>
      <c r="AE14" s="32">
        <v>1631</v>
      </c>
      <c r="AG14" s="41"/>
      <c r="AH14" s="41">
        <f t="shared" si="15"/>
        <v>8149.855224999999</v>
      </c>
      <c r="AI14" s="3">
        <f t="shared" si="16"/>
        <v>8149.855224999999</v>
      </c>
      <c r="AJ14" s="41">
        <v>350</v>
      </c>
      <c r="AL14" s="41"/>
      <c r="AM14" s="41">
        <f t="shared" si="66"/>
        <v>494376.3896125</v>
      </c>
      <c r="AN14" s="3">
        <f t="shared" si="17"/>
        <v>494376.3896125</v>
      </c>
      <c r="AO14" s="41">
        <v>21179</v>
      </c>
      <c r="AP14" s="15"/>
      <c r="AQ14" s="41"/>
      <c r="AR14" s="41">
        <f t="shared" si="19"/>
        <v>2745.658925</v>
      </c>
      <c r="AS14" s="3">
        <f t="shared" si="20"/>
        <v>2745.658925</v>
      </c>
      <c r="AT14" s="41">
        <v>118</v>
      </c>
      <c r="AU14" s="15"/>
      <c r="AV14" s="32"/>
      <c r="AW14" s="32">
        <f t="shared" si="22"/>
        <v>9560.925062499999</v>
      </c>
      <c r="AX14" s="15">
        <f t="shared" si="23"/>
        <v>9560.925062499999</v>
      </c>
      <c r="AY14" s="32">
        <v>411</v>
      </c>
      <c r="AZ14" s="15"/>
      <c r="BA14" s="32"/>
      <c r="BB14" s="32">
        <f t="shared" si="25"/>
        <v>73140.536375</v>
      </c>
      <c r="BC14" s="15">
        <f t="shared" si="26"/>
        <v>73140.536375</v>
      </c>
      <c r="BD14" s="32">
        <v>3144</v>
      </c>
      <c r="BE14" s="15"/>
      <c r="BF14" s="32"/>
      <c r="BG14" s="32">
        <f t="shared" si="28"/>
        <v>23041.98735</v>
      </c>
      <c r="BH14" s="15">
        <f t="shared" si="29"/>
        <v>23041.98735</v>
      </c>
      <c r="BI14" s="32">
        <v>990</v>
      </c>
      <c r="BJ14" s="15"/>
      <c r="BK14" s="32"/>
      <c r="BL14" s="32">
        <f t="shared" si="31"/>
        <v>104257.7270875</v>
      </c>
      <c r="BM14" s="15">
        <f t="shared" si="32"/>
        <v>104257.7270875</v>
      </c>
      <c r="BN14" s="32">
        <v>4475</v>
      </c>
      <c r="BO14" s="15"/>
      <c r="BP14" s="32"/>
      <c r="BQ14" s="32">
        <f t="shared" si="34"/>
        <v>13440.6605</v>
      </c>
      <c r="BR14" s="15">
        <f t="shared" si="35"/>
        <v>13440.6605</v>
      </c>
      <c r="BS14" s="32">
        <v>571</v>
      </c>
      <c r="BT14" s="15"/>
      <c r="BU14" s="32"/>
      <c r="BV14" s="32">
        <f t="shared" si="37"/>
        <v>7490.2918875000005</v>
      </c>
      <c r="BW14" s="15">
        <f t="shared" si="38"/>
        <v>7490.2918875000005</v>
      </c>
      <c r="BX14" s="32">
        <v>319</v>
      </c>
      <c r="BY14" s="15"/>
      <c r="BZ14" s="32"/>
      <c r="CA14" s="32">
        <f t="shared" si="40"/>
        <v>5009.655387500001</v>
      </c>
      <c r="CB14" s="15">
        <f t="shared" si="41"/>
        <v>5009.655387500001</v>
      </c>
      <c r="CC14" s="32">
        <v>215</v>
      </c>
      <c r="CD14" s="15"/>
      <c r="CE14" s="32"/>
      <c r="CF14" s="32">
        <f t="shared" si="43"/>
        <v>5533.7147875</v>
      </c>
      <c r="CG14" s="15">
        <f t="shared" si="44"/>
        <v>5533.7147875</v>
      </c>
      <c r="CH14" s="32">
        <v>234</v>
      </c>
      <c r="CI14" s="15"/>
      <c r="CJ14" s="32"/>
      <c r="CK14" s="32">
        <f t="shared" si="46"/>
        <v>67441.55666249999</v>
      </c>
      <c r="CL14" s="15">
        <f t="shared" si="47"/>
        <v>67441.55666249999</v>
      </c>
      <c r="CM14" s="32">
        <v>2898</v>
      </c>
      <c r="CN14" s="15"/>
      <c r="CO14" s="32"/>
      <c r="CP14" s="32">
        <f t="shared" si="49"/>
        <v>10066.1968</v>
      </c>
      <c r="CQ14" s="15">
        <f t="shared" si="50"/>
        <v>10066.1968</v>
      </c>
      <c r="CR14" s="32">
        <v>433</v>
      </c>
      <c r="CS14" s="15"/>
      <c r="CT14" s="32"/>
      <c r="CU14" s="32">
        <f t="shared" si="52"/>
        <v>197406.45897500002</v>
      </c>
      <c r="CV14" s="15">
        <f t="shared" si="53"/>
        <v>197406.45897500002</v>
      </c>
      <c r="CW14" s="32">
        <v>8484</v>
      </c>
      <c r="CX14" s="15"/>
      <c r="CY14" s="15"/>
      <c r="CZ14" s="15">
        <f t="shared" si="55"/>
        <v>10123.557362500002</v>
      </c>
      <c r="DA14" s="15">
        <f t="shared" si="56"/>
        <v>10123.557362500002</v>
      </c>
      <c r="DB14" s="32">
        <v>435</v>
      </c>
      <c r="DC14" s="15"/>
      <c r="DD14" s="32"/>
      <c r="DE14" s="32">
        <f t="shared" si="58"/>
        <v>25382.4645625</v>
      </c>
      <c r="DF14" s="15">
        <f t="shared" si="59"/>
        <v>25382.4645625</v>
      </c>
      <c r="DG14" s="32">
        <v>1079</v>
      </c>
      <c r="DH14" s="15"/>
      <c r="DI14" s="32"/>
      <c r="DJ14" s="32">
        <f t="shared" si="67"/>
        <v>256673.054775</v>
      </c>
      <c r="DK14" s="15">
        <f t="shared" si="60"/>
        <v>256673.054775</v>
      </c>
      <c r="DL14" s="32">
        <v>11012</v>
      </c>
      <c r="DM14" s="15"/>
      <c r="DN14" s="32"/>
      <c r="DO14" s="32">
        <f t="shared" si="62"/>
        <v>-247.2323375</v>
      </c>
      <c r="DP14" s="15">
        <f t="shared" si="63"/>
        <v>-247.2323375</v>
      </c>
      <c r="DQ14" s="32">
        <v>-11</v>
      </c>
      <c r="DR14" s="15"/>
      <c r="DS14" s="15"/>
      <c r="DT14" s="15"/>
      <c r="DU14" s="15">
        <f t="shared" si="64"/>
        <v>0</v>
      </c>
      <c r="DV14" s="15"/>
    </row>
    <row r="15" spans="1:126" ht="12.75">
      <c r="A15" s="2">
        <v>41183</v>
      </c>
      <c r="C15" s="16">
        <v>3050000</v>
      </c>
      <c r="D15" s="16">
        <v>1662625</v>
      </c>
      <c r="E15" s="16">
        <f t="shared" si="0"/>
        <v>4712625</v>
      </c>
      <c r="F15" s="16">
        <f t="shared" si="1"/>
        <v>71196</v>
      </c>
      <c r="H15" s="32">
        <v>513794</v>
      </c>
      <c r="I15" s="32">
        <v>280081</v>
      </c>
      <c r="J15" s="32">
        <f t="shared" si="2"/>
        <v>793875</v>
      </c>
      <c r="K15" s="32">
        <v>11984</v>
      </c>
      <c r="M15" s="15">
        <f t="shared" si="3"/>
        <v>2536206.1499999994</v>
      </c>
      <c r="N15" s="22">
        <f t="shared" si="4"/>
        <v>1382544.180375</v>
      </c>
      <c r="O15" s="15">
        <f t="shared" si="5"/>
        <v>3918750.3303749994</v>
      </c>
      <c r="P15" s="32">
        <f t="shared" si="6"/>
        <v>59212</v>
      </c>
      <c r="R15" s="41">
        <f t="shared" si="7"/>
        <v>8535.425</v>
      </c>
      <c r="S15" s="41">
        <f t="shared" si="8"/>
        <v>4652.856062499999</v>
      </c>
      <c r="T15" s="3">
        <f t="shared" si="9"/>
        <v>13188.281062499998</v>
      </c>
      <c r="U15" s="41">
        <v>194</v>
      </c>
      <c r="W15" s="41">
        <f t="shared" si="10"/>
        <v>45939.405</v>
      </c>
      <c r="X15" s="41">
        <f t="shared" si="11"/>
        <v>25042.6240125</v>
      </c>
      <c r="Y15" s="3">
        <f t="shared" si="12"/>
        <v>70982.0290125</v>
      </c>
      <c r="Z15" s="41">
        <v>1051</v>
      </c>
      <c r="AB15" s="15">
        <f t="shared" si="68"/>
        <v>72011.72</v>
      </c>
      <c r="AC15" s="15">
        <f t="shared" si="65"/>
        <v>39255.2413</v>
      </c>
      <c r="AD15" s="15">
        <f t="shared" si="13"/>
        <v>111266.9613</v>
      </c>
      <c r="AE15" s="32">
        <v>1631</v>
      </c>
      <c r="AG15" s="41">
        <f t="shared" si="14"/>
        <v>14950.49</v>
      </c>
      <c r="AH15" s="41">
        <f t="shared" si="15"/>
        <v>8149.855224999999</v>
      </c>
      <c r="AI15" s="3">
        <f t="shared" si="16"/>
        <v>23100.345224999997</v>
      </c>
      <c r="AJ15" s="41">
        <v>350</v>
      </c>
      <c r="AL15" s="41">
        <f t="shared" si="69"/>
        <v>906908.045</v>
      </c>
      <c r="AM15" s="41">
        <f t="shared" si="66"/>
        <v>494376.3896125</v>
      </c>
      <c r="AN15" s="3">
        <f t="shared" si="17"/>
        <v>1401284.4346125</v>
      </c>
      <c r="AO15" s="41">
        <v>21179</v>
      </c>
      <c r="AP15" s="15"/>
      <c r="AQ15" s="41">
        <f t="shared" si="18"/>
        <v>5036.77</v>
      </c>
      <c r="AR15" s="41">
        <f t="shared" si="19"/>
        <v>2745.658925</v>
      </c>
      <c r="AS15" s="3">
        <f t="shared" si="20"/>
        <v>7782.428925</v>
      </c>
      <c r="AT15" s="41">
        <v>118</v>
      </c>
      <c r="AU15" s="15"/>
      <c r="AV15" s="32">
        <f t="shared" si="21"/>
        <v>17539.024999999998</v>
      </c>
      <c r="AW15" s="32">
        <f t="shared" si="22"/>
        <v>9560.925062499999</v>
      </c>
      <c r="AX15" s="15">
        <f t="shared" si="23"/>
        <v>27099.950062499996</v>
      </c>
      <c r="AY15" s="32">
        <v>411</v>
      </c>
      <c r="AZ15" s="15"/>
      <c r="BA15" s="32">
        <f t="shared" si="24"/>
        <v>134172.55</v>
      </c>
      <c r="BB15" s="32">
        <f t="shared" si="25"/>
        <v>73140.536375</v>
      </c>
      <c r="BC15" s="15">
        <f t="shared" si="26"/>
        <v>207313.08637499998</v>
      </c>
      <c r="BD15" s="32">
        <v>3144</v>
      </c>
      <c r="BE15" s="15"/>
      <c r="BF15" s="32">
        <f t="shared" si="27"/>
        <v>42269.34</v>
      </c>
      <c r="BG15" s="32">
        <f t="shared" si="28"/>
        <v>23041.98735</v>
      </c>
      <c r="BH15" s="15">
        <f t="shared" si="29"/>
        <v>65311.32734999999</v>
      </c>
      <c r="BI15" s="32">
        <v>990</v>
      </c>
      <c r="BJ15" s="15"/>
      <c r="BK15" s="32">
        <f t="shared" si="30"/>
        <v>191255.435</v>
      </c>
      <c r="BL15" s="32">
        <f t="shared" si="31"/>
        <v>104257.7270875</v>
      </c>
      <c r="BM15" s="15">
        <f t="shared" si="32"/>
        <v>295513.1620875</v>
      </c>
      <c r="BN15" s="32">
        <v>4475</v>
      </c>
      <c r="BO15" s="15"/>
      <c r="BP15" s="32">
        <f t="shared" si="33"/>
        <v>24656.2</v>
      </c>
      <c r="BQ15" s="32">
        <f t="shared" si="34"/>
        <v>13440.6605</v>
      </c>
      <c r="BR15" s="15">
        <f t="shared" si="35"/>
        <v>38096.8605</v>
      </c>
      <c r="BS15" s="32">
        <v>571</v>
      </c>
      <c r="BT15" s="15"/>
      <c r="BU15" s="32">
        <f t="shared" si="36"/>
        <v>13740.555</v>
      </c>
      <c r="BV15" s="32">
        <f t="shared" si="37"/>
        <v>7490.2918875000005</v>
      </c>
      <c r="BW15" s="15">
        <f t="shared" si="38"/>
        <v>21230.8468875</v>
      </c>
      <c r="BX15" s="32">
        <v>319</v>
      </c>
      <c r="BY15" s="15"/>
      <c r="BZ15" s="32">
        <f t="shared" si="39"/>
        <v>9189.955000000002</v>
      </c>
      <c r="CA15" s="32">
        <f t="shared" si="40"/>
        <v>5009.655387500001</v>
      </c>
      <c r="CB15" s="15">
        <f t="shared" si="41"/>
        <v>14199.610387500003</v>
      </c>
      <c r="CC15" s="32">
        <v>215</v>
      </c>
      <c r="CD15" s="15"/>
      <c r="CE15" s="32">
        <f t="shared" si="42"/>
        <v>10151.315</v>
      </c>
      <c r="CF15" s="32">
        <f t="shared" si="43"/>
        <v>5533.7147875</v>
      </c>
      <c r="CG15" s="15">
        <f t="shared" si="44"/>
        <v>15685.0297875</v>
      </c>
      <c r="CH15" s="32">
        <v>234</v>
      </c>
      <c r="CI15" s="15"/>
      <c r="CJ15" s="32">
        <f t="shared" si="45"/>
        <v>123718.065</v>
      </c>
      <c r="CK15" s="32">
        <f t="shared" si="46"/>
        <v>67441.55666249999</v>
      </c>
      <c r="CL15" s="15">
        <f t="shared" si="47"/>
        <v>191159.6216625</v>
      </c>
      <c r="CM15" s="32">
        <v>2898</v>
      </c>
      <c r="CN15" s="15"/>
      <c r="CO15" s="32">
        <f t="shared" si="48"/>
        <v>18465.92</v>
      </c>
      <c r="CP15" s="32">
        <f t="shared" si="49"/>
        <v>10066.1968</v>
      </c>
      <c r="CQ15" s="15">
        <f t="shared" si="50"/>
        <v>28532.116799999996</v>
      </c>
      <c r="CR15" s="32">
        <v>433</v>
      </c>
      <c r="CS15" s="15"/>
      <c r="CT15" s="32">
        <f t="shared" si="51"/>
        <v>362131.99</v>
      </c>
      <c r="CU15" s="32">
        <f t="shared" si="52"/>
        <v>197406.45897500002</v>
      </c>
      <c r="CV15" s="15">
        <f t="shared" si="53"/>
        <v>559538.4489750001</v>
      </c>
      <c r="CW15" s="32">
        <v>8484</v>
      </c>
      <c r="CX15" s="15"/>
      <c r="CY15" s="15">
        <f t="shared" si="54"/>
        <v>18571.145000000004</v>
      </c>
      <c r="CZ15" s="15">
        <f t="shared" si="55"/>
        <v>10123.557362500002</v>
      </c>
      <c r="DA15" s="15">
        <f t="shared" si="56"/>
        <v>28694.702362500007</v>
      </c>
      <c r="DB15" s="32">
        <v>435</v>
      </c>
      <c r="DC15" s="15"/>
      <c r="DD15" s="32">
        <f t="shared" si="57"/>
        <v>46562.825</v>
      </c>
      <c r="DE15" s="32">
        <f t="shared" si="58"/>
        <v>25382.4645625</v>
      </c>
      <c r="DF15" s="15">
        <f t="shared" si="59"/>
        <v>71945.2895625</v>
      </c>
      <c r="DG15" s="32">
        <v>1079</v>
      </c>
      <c r="DH15" s="15"/>
      <c r="DI15" s="32">
        <f t="shared" si="70"/>
        <v>470853.51</v>
      </c>
      <c r="DJ15" s="32">
        <f t="shared" si="67"/>
        <v>256673.054775</v>
      </c>
      <c r="DK15" s="15">
        <f t="shared" si="60"/>
        <v>727526.564775</v>
      </c>
      <c r="DL15" s="32">
        <v>11012</v>
      </c>
      <c r="DM15" s="15"/>
      <c r="DN15" s="32">
        <f t="shared" si="61"/>
        <v>-453.535</v>
      </c>
      <c r="DO15" s="32">
        <f t="shared" si="62"/>
        <v>-247.2323375</v>
      </c>
      <c r="DP15" s="15">
        <f t="shared" si="63"/>
        <v>-700.7673375</v>
      </c>
      <c r="DQ15" s="32">
        <v>-11</v>
      </c>
      <c r="DR15" s="15"/>
      <c r="DS15" s="15"/>
      <c r="DT15" s="15"/>
      <c r="DU15" s="15">
        <f t="shared" si="64"/>
        <v>0</v>
      </c>
      <c r="DV15" s="15"/>
    </row>
    <row r="16" spans="1:126" ht="12.75">
      <c r="A16" s="2">
        <v>41365</v>
      </c>
      <c r="D16" s="16">
        <v>1586375</v>
      </c>
      <c r="E16" s="16">
        <f t="shared" si="0"/>
        <v>1586375</v>
      </c>
      <c r="F16" s="16">
        <f t="shared" si="1"/>
        <v>71196</v>
      </c>
      <c r="H16" s="32"/>
      <c r="I16" s="32">
        <v>267236</v>
      </c>
      <c r="J16" s="32">
        <f t="shared" si="2"/>
        <v>267236</v>
      </c>
      <c r="K16" s="32">
        <v>11984</v>
      </c>
      <c r="M16" s="15"/>
      <c r="N16" s="22">
        <f t="shared" si="4"/>
        <v>1319139.0266250002</v>
      </c>
      <c r="O16" s="15">
        <f t="shared" si="5"/>
        <v>1319139.0266250002</v>
      </c>
      <c r="P16" s="32">
        <f t="shared" si="6"/>
        <v>59212</v>
      </c>
      <c r="R16" s="41"/>
      <c r="S16" s="41">
        <f t="shared" si="8"/>
        <v>4439.470437499999</v>
      </c>
      <c r="T16" s="3">
        <f t="shared" si="9"/>
        <v>4439.470437499999</v>
      </c>
      <c r="U16" s="41">
        <v>194</v>
      </c>
      <c r="W16" s="41"/>
      <c r="X16" s="41">
        <f t="shared" si="11"/>
        <v>23894.138887499998</v>
      </c>
      <c r="Y16" s="3">
        <f t="shared" si="12"/>
        <v>23894.138887499998</v>
      </c>
      <c r="Z16" s="41">
        <v>1051</v>
      </c>
      <c r="AC16" s="15">
        <f t="shared" si="65"/>
        <v>37454.948300000004</v>
      </c>
      <c r="AD16" s="15">
        <f t="shared" si="13"/>
        <v>37454.948300000004</v>
      </c>
      <c r="AE16" s="32">
        <v>1631</v>
      </c>
      <c r="AG16" s="41"/>
      <c r="AH16" s="41">
        <f t="shared" si="15"/>
        <v>7776.092975</v>
      </c>
      <c r="AI16" s="3">
        <f t="shared" si="16"/>
        <v>7776.092975</v>
      </c>
      <c r="AJ16" s="41">
        <v>350</v>
      </c>
      <c r="AL16" s="41"/>
      <c r="AM16" s="41">
        <f t="shared" si="66"/>
        <v>471703.6884875</v>
      </c>
      <c r="AN16" s="3">
        <f t="shared" si="17"/>
        <v>471703.6884875</v>
      </c>
      <c r="AO16" s="41">
        <v>21179</v>
      </c>
      <c r="AP16" s="15"/>
      <c r="AQ16" s="41"/>
      <c r="AR16" s="41">
        <f t="shared" si="19"/>
        <v>2619.7396750000003</v>
      </c>
      <c r="AS16" s="3">
        <f t="shared" si="20"/>
        <v>2619.7396750000003</v>
      </c>
      <c r="AT16" s="41">
        <v>118</v>
      </c>
      <c r="AU16" s="15"/>
      <c r="AV16" s="32"/>
      <c r="AW16" s="32">
        <f t="shared" si="22"/>
        <v>9122.4494375</v>
      </c>
      <c r="AX16" s="15">
        <f t="shared" si="23"/>
        <v>9122.4494375</v>
      </c>
      <c r="AY16" s="32">
        <v>411</v>
      </c>
      <c r="AZ16" s="15"/>
      <c r="BA16" s="32"/>
      <c r="BB16" s="32">
        <f t="shared" si="25"/>
        <v>69786.222625</v>
      </c>
      <c r="BC16" s="15">
        <f t="shared" si="26"/>
        <v>69786.222625</v>
      </c>
      <c r="BD16" s="32">
        <v>3144</v>
      </c>
      <c r="BE16" s="15"/>
      <c r="BF16" s="32"/>
      <c r="BG16" s="32">
        <f t="shared" si="28"/>
        <v>21985.253849999997</v>
      </c>
      <c r="BH16" s="15">
        <f t="shared" si="29"/>
        <v>21985.253849999997</v>
      </c>
      <c r="BI16" s="32">
        <v>990</v>
      </c>
      <c r="BJ16" s="15"/>
      <c r="BK16" s="32"/>
      <c r="BL16" s="32">
        <f t="shared" si="31"/>
        <v>99476.3412125</v>
      </c>
      <c r="BM16" s="15">
        <f t="shared" si="32"/>
        <v>99476.3412125</v>
      </c>
      <c r="BN16" s="32">
        <v>4475</v>
      </c>
      <c r="BO16" s="15"/>
      <c r="BP16" s="32"/>
      <c r="BQ16" s="32">
        <f t="shared" si="34"/>
        <v>12824.255500000001</v>
      </c>
      <c r="BR16" s="15">
        <f t="shared" si="35"/>
        <v>12824.255500000001</v>
      </c>
      <c r="BS16" s="32">
        <v>571</v>
      </c>
      <c r="BT16" s="15"/>
      <c r="BU16" s="32"/>
      <c r="BV16" s="32">
        <f t="shared" si="37"/>
        <v>7146.7780125</v>
      </c>
      <c r="BW16" s="15">
        <f t="shared" si="38"/>
        <v>7146.7780125</v>
      </c>
      <c r="BX16" s="32">
        <v>319</v>
      </c>
      <c r="BY16" s="15"/>
      <c r="BZ16" s="32"/>
      <c r="CA16" s="32">
        <f t="shared" si="40"/>
        <v>4779.906512500001</v>
      </c>
      <c r="CB16" s="15">
        <f t="shared" si="41"/>
        <v>4779.906512500001</v>
      </c>
      <c r="CC16" s="32">
        <v>215</v>
      </c>
      <c r="CD16" s="15"/>
      <c r="CE16" s="32"/>
      <c r="CF16" s="32">
        <f t="shared" si="43"/>
        <v>5279.9319125</v>
      </c>
      <c r="CG16" s="15">
        <f t="shared" si="44"/>
        <v>5279.9319125</v>
      </c>
      <c r="CH16" s="32">
        <v>234</v>
      </c>
      <c r="CI16" s="15"/>
      <c r="CJ16" s="32"/>
      <c r="CK16" s="32">
        <f t="shared" si="46"/>
        <v>64348.605037500005</v>
      </c>
      <c r="CL16" s="15">
        <f t="shared" si="47"/>
        <v>64348.605037500005</v>
      </c>
      <c r="CM16" s="32">
        <v>2898</v>
      </c>
      <c r="CN16" s="15"/>
      <c r="CO16" s="32"/>
      <c r="CP16" s="32">
        <f t="shared" si="49"/>
        <v>9604.5488</v>
      </c>
      <c r="CQ16" s="15">
        <f t="shared" si="50"/>
        <v>9604.5488</v>
      </c>
      <c r="CR16" s="32">
        <v>433</v>
      </c>
      <c r="CS16" s="15"/>
      <c r="CT16" s="32"/>
      <c r="CU16" s="32">
        <f t="shared" si="52"/>
        <v>188353.15922499998</v>
      </c>
      <c r="CV16" s="15">
        <f t="shared" si="53"/>
        <v>188353.15922499998</v>
      </c>
      <c r="CW16" s="32">
        <v>8484</v>
      </c>
      <c r="CX16" s="15"/>
      <c r="CY16" s="15"/>
      <c r="CZ16" s="15">
        <f t="shared" si="55"/>
        <v>9659.2787375</v>
      </c>
      <c r="DA16" s="15">
        <f t="shared" si="56"/>
        <v>9659.2787375</v>
      </c>
      <c r="DB16" s="32">
        <v>435</v>
      </c>
      <c r="DC16" s="15"/>
      <c r="DD16" s="32"/>
      <c r="DE16" s="32">
        <f t="shared" si="58"/>
        <v>24218.393937500005</v>
      </c>
      <c r="DF16" s="15">
        <f t="shared" si="59"/>
        <v>24218.393937500005</v>
      </c>
      <c r="DG16" s="32">
        <v>1079</v>
      </c>
      <c r="DH16" s="15"/>
      <c r="DI16" s="32"/>
      <c r="DJ16" s="32">
        <f t="shared" si="67"/>
        <v>244901.71702500002</v>
      </c>
      <c r="DK16" s="15">
        <f t="shared" si="60"/>
        <v>244901.71702500002</v>
      </c>
      <c r="DL16" s="32">
        <v>11012</v>
      </c>
      <c r="DM16" s="15"/>
      <c r="DN16" s="32"/>
      <c r="DO16" s="32">
        <f t="shared" si="62"/>
        <v>-235.8939625</v>
      </c>
      <c r="DP16" s="15">
        <f t="shared" si="63"/>
        <v>-235.8939625</v>
      </c>
      <c r="DQ16" s="32">
        <v>-11</v>
      </c>
      <c r="DR16" s="15"/>
      <c r="DS16" s="15"/>
      <c r="DT16" s="15"/>
      <c r="DU16" s="15">
        <f t="shared" si="64"/>
        <v>0</v>
      </c>
      <c r="DV16" s="15"/>
    </row>
    <row r="17" spans="1:126" ht="12.75">
      <c r="A17" s="2">
        <v>41548</v>
      </c>
      <c r="C17" s="16">
        <v>3210000</v>
      </c>
      <c r="D17" s="16">
        <v>1586375</v>
      </c>
      <c r="E17" s="16">
        <f t="shared" si="0"/>
        <v>4796375</v>
      </c>
      <c r="F17" s="16">
        <f t="shared" si="1"/>
        <v>71196</v>
      </c>
      <c r="H17" s="32">
        <v>540747</v>
      </c>
      <c r="I17" s="32">
        <v>267236</v>
      </c>
      <c r="J17" s="32">
        <f t="shared" si="2"/>
        <v>807983</v>
      </c>
      <c r="K17" s="32">
        <v>11984</v>
      </c>
      <c r="M17" s="15">
        <f t="shared" si="3"/>
        <v>2669253.03</v>
      </c>
      <c r="N17" s="22">
        <f t="shared" si="4"/>
        <v>1319139.0266250002</v>
      </c>
      <c r="O17" s="15">
        <f t="shared" si="5"/>
        <v>3988392.056625</v>
      </c>
      <c r="P17" s="32">
        <f t="shared" si="6"/>
        <v>59212</v>
      </c>
      <c r="R17" s="41">
        <f t="shared" si="7"/>
        <v>8983.185</v>
      </c>
      <c r="S17" s="41">
        <f t="shared" si="8"/>
        <v>4439.470437499999</v>
      </c>
      <c r="T17" s="3">
        <f t="shared" si="9"/>
        <v>13422.655437499998</v>
      </c>
      <c r="U17" s="41">
        <v>194</v>
      </c>
      <c r="W17" s="41">
        <f t="shared" si="10"/>
        <v>48349.34100000001</v>
      </c>
      <c r="X17" s="41">
        <f t="shared" si="11"/>
        <v>23894.138887499998</v>
      </c>
      <c r="Y17" s="3">
        <f t="shared" si="12"/>
        <v>72243.4798875</v>
      </c>
      <c r="Z17" s="41">
        <v>1051</v>
      </c>
      <c r="AB17" s="15">
        <f t="shared" si="68"/>
        <v>75789.384</v>
      </c>
      <c r="AC17" s="15">
        <f t="shared" si="65"/>
        <v>37454.948300000004</v>
      </c>
      <c r="AD17" s="15">
        <f t="shared" si="13"/>
        <v>113244.33230000001</v>
      </c>
      <c r="AE17" s="32">
        <v>1631</v>
      </c>
      <c r="AG17" s="41">
        <f t="shared" si="14"/>
        <v>15734.778</v>
      </c>
      <c r="AH17" s="41">
        <f t="shared" si="15"/>
        <v>7776.092975</v>
      </c>
      <c r="AI17" s="3">
        <f t="shared" si="16"/>
        <v>23510.870974999998</v>
      </c>
      <c r="AJ17" s="41">
        <v>350</v>
      </c>
      <c r="AL17" s="41">
        <f t="shared" si="69"/>
        <v>954483.5490000001</v>
      </c>
      <c r="AM17" s="41">
        <f t="shared" si="66"/>
        <v>471703.6884875</v>
      </c>
      <c r="AN17" s="3">
        <f t="shared" si="17"/>
        <v>1426187.2374875</v>
      </c>
      <c r="AO17" s="41">
        <v>21179</v>
      </c>
      <c r="AP17" s="15"/>
      <c r="AQ17" s="41">
        <f t="shared" si="18"/>
        <v>5300.994000000001</v>
      </c>
      <c r="AR17" s="41">
        <f t="shared" si="19"/>
        <v>2619.7396750000003</v>
      </c>
      <c r="AS17" s="3">
        <f t="shared" si="20"/>
        <v>7920.733675000001</v>
      </c>
      <c r="AT17" s="41">
        <v>118</v>
      </c>
      <c r="AU17" s="15"/>
      <c r="AV17" s="32">
        <f t="shared" si="21"/>
        <v>18459.104999999996</v>
      </c>
      <c r="AW17" s="32">
        <f t="shared" si="22"/>
        <v>9122.4494375</v>
      </c>
      <c r="AX17" s="15">
        <f t="shared" si="23"/>
        <v>27581.554437499995</v>
      </c>
      <c r="AY17" s="32">
        <v>411</v>
      </c>
      <c r="AZ17" s="15"/>
      <c r="BA17" s="32">
        <f t="shared" si="24"/>
        <v>141211.11</v>
      </c>
      <c r="BB17" s="32">
        <f t="shared" si="25"/>
        <v>69786.222625</v>
      </c>
      <c r="BC17" s="15">
        <f t="shared" si="26"/>
        <v>210997.33262499998</v>
      </c>
      <c r="BD17" s="32">
        <v>3144</v>
      </c>
      <c r="BE17" s="15"/>
      <c r="BF17" s="32">
        <f t="shared" si="27"/>
        <v>44486.748</v>
      </c>
      <c r="BG17" s="32">
        <f t="shared" si="28"/>
        <v>21985.253849999997</v>
      </c>
      <c r="BH17" s="15">
        <f t="shared" si="29"/>
        <v>66472.00185</v>
      </c>
      <c r="BI17" s="32">
        <v>990</v>
      </c>
      <c r="BJ17" s="15"/>
      <c r="BK17" s="32">
        <f t="shared" si="30"/>
        <v>201288.50699999998</v>
      </c>
      <c r="BL17" s="32">
        <f t="shared" si="31"/>
        <v>99476.3412125</v>
      </c>
      <c r="BM17" s="15">
        <f t="shared" si="32"/>
        <v>300764.8482125</v>
      </c>
      <c r="BN17" s="32">
        <v>4475</v>
      </c>
      <c r="BO17" s="15"/>
      <c r="BP17" s="32">
        <f t="shared" si="33"/>
        <v>25949.64</v>
      </c>
      <c r="BQ17" s="32">
        <f t="shared" si="34"/>
        <v>12824.255500000001</v>
      </c>
      <c r="BR17" s="15">
        <f t="shared" si="35"/>
        <v>38773.8955</v>
      </c>
      <c r="BS17" s="32">
        <v>571</v>
      </c>
      <c r="BT17" s="15"/>
      <c r="BU17" s="32">
        <f t="shared" si="36"/>
        <v>14461.371000000001</v>
      </c>
      <c r="BV17" s="32">
        <f t="shared" si="37"/>
        <v>7146.7780125</v>
      </c>
      <c r="BW17" s="15">
        <f t="shared" si="38"/>
        <v>21608.149012500002</v>
      </c>
      <c r="BX17" s="32">
        <v>319</v>
      </c>
      <c r="BY17" s="15"/>
      <c r="BZ17" s="32">
        <f t="shared" si="39"/>
        <v>9672.051000000001</v>
      </c>
      <c r="CA17" s="32">
        <f t="shared" si="40"/>
        <v>4779.906512500001</v>
      </c>
      <c r="CB17" s="15">
        <f t="shared" si="41"/>
        <v>14451.957512500001</v>
      </c>
      <c r="CC17" s="32">
        <v>215</v>
      </c>
      <c r="CD17" s="15"/>
      <c r="CE17" s="32">
        <f t="shared" si="42"/>
        <v>10683.843</v>
      </c>
      <c r="CF17" s="32">
        <f t="shared" si="43"/>
        <v>5279.9319125</v>
      </c>
      <c r="CG17" s="15">
        <f t="shared" si="44"/>
        <v>15963.774912500001</v>
      </c>
      <c r="CH17" s="32">
        <v>234</v>
      </c>
      <c r="CI17" s="15"/>
      <c r="CJ17" s="32">
        <f t="shared" si="45"/>
        <v>130208.19300000001</v>
      </c>
      <c r="CK17" s="32">
        <f t="shared" si="46"/>
        <v>64348.605037500005</v>
      </c>
      <c r="CL17" s="15">
        <f t="shared" si="47"/>
        <v>194556.7980375</v>
      </c>
      <c r="CM17" s="32">
        <v>2898</v>
      </c>
      <c r="CN17" s="15"/>
      <c r="CO17" s="32">
        <f t="shared" si="48"/>
        <v>19434.624</v>
      </c>
      <c r="CP17" s="32">
        <f t="shared" si="49"/>
        <v>9604.5488</v>
      </c>
      <c r="CQ17" s="15">
        <f t="shared" si="50"/>
        <v>29039.1728</v>
      </c>
      <c r="CR17" s="32">
        <v>433</v>
      </c>
      <c r="CS17" s="15"/>
      <c r="CT17" s="32">
        <f t="shared" si="51"/>
        <v>381129.078</v>
      </c>
      <c r="CU17" s="32">
        <f t="shared" si="52"/>
        <v>188353.15922499998</v>
      </c>
      <c r="CV17" s="15">
        <f t="shared" si="53"/>
        <v>569482.2372249999</v>
      </c>
      <c r="CW17" s="32">
        <v>8484</v>
      </c>
      <c r="CX17" s="15"/>
      <c r="CY17" s="15">
        <f t="shared" si="54"/>
        <v>19545.369000000002</v>
      </c>
      <c r="CZ17" s="15">
        <f t="shared" si="55"/>
        <v>9659.2787375</v>
      </c>
      <c r="DA17" s="15">
        <f t="shared" si="56"/>
        <v>29204.647737500003</v>
      </c>
      <c r="DB17" s="32">
        <v>435</v>
      </c>
      <c r="DC17" s="15"/>
      <c r="DD17" s="32">
        <f t="shared" si="57"/>
        <v>49005.465</v>
      </c>
      <c r="DE17" s="32">
        <f t="shared" si="58"/>
        <v>24218.393937500005</v>
      </c>
      <c r="DF17" s="15">
        <f t="shared" si="59"/>
        <v>73223.8589375</v>
      </c>
      <c r="DG17" s="32">
        <v>1079</v>
      </c>
      <c r="DH17" s="15"/>
      <c r="DI17" s="32">
        <f t="shared" si="70"/>
        <v>495554.02200000006</v>
      </c>
      <c r="DJ17" s="32">
        <f t="shared" si="67"/>
        <v>244901.71702500002</v>
      </c>
      <c r="DK17" s="15">
        <f t="shared" si="60"/>
        <v>740455.739025</v>
      </c>
      <c r="DL17" s="32">
        <v>11012</v>
      </c>
      <c r="DM17" s="15"/>
      <c r="DN17" s="32">
        <f t="shared" si="61"/>
        <v>-477.327</v>
      </c>
      <c r="DO17" s="32">
        <f t="shared" si="62"/>
        <v>-235.8939625</v>
      </c>
      <c r="DP17" s="15">
        <f t="shared" si="63"/>
        <v>-713.2209625</v>
      </c>
      <c r="DQ17" s="32">
        <v>-11</v>
      </c>
      <c r="DR17" s="15"/>
      <c r="DS17" s="15"/>
      <c r="DT17" s="15"/>
      <c r="DU17" s="15">
        <f t="shared" si="64"/>
        <v>0</v>
      </c>
      <c r="DV17" s="15"/>
    </row>
    <row r="18" spans="1:126" ht="12.75">
      <c r="A18" s="2">
        <v>41730</v>
      </c>
      <c r="D18" s="16">
        <v>1506125</v>
      </c>
      <c r="E18" s="16">
        <f t="shared" si="0"/>
        <v>1506125</v>
      </c>
      <c r="F18" s="16">
        <f t="shared" si="1"/>
        <v>71196</v>
      </c>
      <c r="H18" s="32"/>
      <c r="I18" s="32">
        <v>253717</v>
      </c>
      <c r="J18" s="32">
        <f t="shared" si="2"/>
        <v>253717</v>
      </c>
      <c r="K18" s="32">
        <v>11984</v>
      </c>
      <c r="M18" s="15"/>
      <c r="N18" s="22">
        <f t="shared" si="4"/>
        <v>1252407.7008750003</v>
      </c>
      <c r="O18" s="15">
        <f t="shared" si="5"/>
        <v>1252407.7008750003</v>
      </c>
      <c r="P18" s="32">
        <f t="shared" si="6"/>
        <v>59212</v>
      </c>
      <c r="R18" s="41"/>
      <c r="S18" s="41">
        <f t="shared" si="8"/>
        <v>4214.8908125</v>
      </c>
      <c r="T18" s="3">
        <f t="shared" si="9"/>
        <v>4214.8908125</v>
      </c>
      <c r="U18" s="41">
        <v>194</v>
      </c>
      <c r="W18" s="41"/>
      <c r="X18" s="41">
        <f t="shared" si="11"/>
        <v>22685.405362499998</v>
      </c>
      <c r="Y18" s="3">
        <f t="shared" si="12"/>
        <v>22685.405362499998</v>
      </c>
      <c r="Z18" s="41">
        <v>1051</v>
      </c>
      <c r="AC18" s="15">
        <f t="shared" si="65"/>
        <v>35560.2137</v>
      </c>
      <c r="AD18" s="15">
        <f t="shared" si="13"/>
        <v>35560.2137</v>
      </c>
      <c r="AE18" s="32">
        <v>1631</v>
      </c>
      <c r="AG18" s="41"/>
      <c r="AH18" s="41">
        <f t="shared" si="15"/>
        <v>7382.723525</v>
      </c>
      <c r="AI18" s="3">
        <f t="shared" si="16"/>
        <v>7382.723525</v>
      </c>
      <c r="AJ18" s="41">
        <v>350</v>
      </c>
      <c r="AL18" s="41"/>
      <c r="AM18" s="41">
        <f t="shared" si="66"/>
        <v>447841.59976250003</v>
      </c>
      <c r="AN18" s="3">
        <f t="shared" si="17"/>
        <v>447841.59976250003</v>
      </c>
      <c r="AO18" s="41">
        <v>21179</v>
      </c>
      <c r="AP18" s="15"/>
      <c r="AQ18" s="41"/>
      <c r="AR18" s="41">
        <f t="shared" si="19"/>
        <v>2487.214825</v>
      </c>
      <c r="AS18" s="3">
        <f t="shared" si="20"/>
        <v>2487.214825</v>
      </c>
      <c r="AT18" s="41">
        <v>118</v>
      </c>
      <c r="AU18" s="15"/>
      <c r="AV18" s="32"/>
      <c r="AW18" s="32">
        <f t="shared" si="22"/>
        <v>8660.9718125</v>
      </c>
      <c r="AX18" s="15">
        <f t="shared" si="23"/>
        <v>8660.9718125</v>
      </c>
      <c r="AY18" s="32">
        <v>411</v>
      </c>
      <c r="AZ18" s="15"/>
      <c r="BA18" s="32"/>
      <c r="BB18" s="32">
        <f t="shared" si="25"/>
        <v>66255.944875</v>
      </c>
      <c r="BC18" s="15">
        <f t="shared" si="26"/>
        <v>66255.944875</v>
      </c>
      <c r="BD18" s="32">
        <v>3144</v>
      </c>
      <c r="BE18" s="15"/>
      <c r="BF18" s="32"/>
      <c r="BG18" s="32">
        <f t="shared" si="28"/>
        <v>20873.08515</v>
      </c>
      <c r="BH18" s="15">
        <f t="shared" si="29"/>
        <v>20873.08515</v>
      </c>
      <c r="BI18" s="32">
        <v>990</v>
      </c>
      <c r="BJ18" s="15"/>
      <c r="BK18" s="32"/>
      <c r="BL18" s="32">
        <f t="shared" si="31"/>
        <v>94444.1285375</v>
      </c>
      <c r="BM18" s="15">
        <f t="shared" si="32"/>
        <v>94444.1285375</v>
      </c>
      <c r="BN18" s="32">
        <v>4475</v>
      </c>
      <c r="BO18" s="15"/>
      <c r="BP18" s="32"/>
      <c r="BQ18" s="32">
        <f t="shared" si="34"/>
        <v>12175.5145</v>
      </c>
      <c r="BR18" s="15">
        <f t="shared" si="35"/>
        <v>12175.5145</v>
      </c>
      <c r="BS18" s="32">
        <v>571</v>
      </c>
      <c r="BT18" s="15"/>
      <c r="BU18" s="32"/>
      <c r="BV18" s="32">
        <f t="shared" si="37"/>
        <v>6785.2437375</v>
      </c>
      <c r="BW18" s="15">
        <f t="shared" si="38"/>
        <v>6785.2437375</v>
      </c>
      <c r="BX18" s="32">
        <v>319</v>
      </c>
      <c r="BY18" s="15"/>
      <c r="BZ18" s="32"/>
      <c r="CA18" s="32">
        <f t="shared" si="40"/>
        <v>4538.105237500001</v>
      </c>
      <c r="CB18" s="15">
        <f t="shared" si="41"/>
        <v>4538.105237500001</v>
      </c>
      <c r="CC18" s="32">
        <v>215</v>
      </c>
      <c r="CD18" s="15"/>
      <c r="CE18" s="32"/>
      <c r="CF18" s="32">
        <f t="shared" si="43"/>
        <v>5012.835837500001</v>
      </c>
      <c r="CG18" s="15">
        <f t="shared" si="44"/>
        <v>5012.835837500001</v>
      </c>
      <c r="CH18" s="32">
        <v>234</v>
      </c>
      <c r="CI18" s="15"/>
      <c r="CJ18" s="32"/>
      <c r="CK18" s="32">
        <f t="shared" si="46"/>
        <v>61093.400212500004</v>
      </c>
      <c r="CL18" s="15">
        <f t="shared" si="47"/>
        <v>61093.400212500004</v>
      </c>
      <c r="CM18" s="32">
        <v>2898</v>
      </c>
      <c r="CN18" s="15"/>
      <c r="CO18" s="32"/>
      <c r="CP18" s="32">
        <f t="shared" si="49"/>
        <v>9118.6832</v>
      </c>
      <c r="CQ18" s="15">
        <f t="shared" si="50"/>
        <v>9118.6832</v>
      </c>
      <c r="CR18" s="32">
        <v>433</v>
      </c>
      <c r="CS18" s="15"/>
      <c r="CT18" s="32"/>
      <c r="CU18" s="32">
        <f t="shared" si="52"/>
        <v>178824.932275</v>
      </c>
      <c r="CV18" s="15">
        <f t="shared" si="53"/>
        <v>178824.932275</v>
      </c>
      <c r="CW18" s="32">
        <v>8484</v>
      </c>
      <c r="CX18" s="15"/>
      <c r="CY18" s="15"/>
      <c r="CZ18" s="15">
        <f t="shared" si="55"/>
        <v>9170.644512500001</v>
      </c>
      <c r="DA18" s="15">
        <f t="shared" si="56"/>
        <v>9170.644512500001</v>
      </c>
      <c r="DB18" s="32">
        <v>435</v>
      </c>
      <c r="DC18" s="15"/>
      <c r="DD18" s="32"/>
      <c r="DE18" s="32">
        <f t="shared" si="58"/>
        <v>22993.2573125</v>
      </c>
      <c r="DF18" s="15">
        <f t="shared" si="59"/>
        <v>22993.2573125</v>
      </c>
      <c r="DG18" s="32">
        <v>1079</v>
      </c>
      <c r="DH18" s="15"/>
      <c r="DI18" s="32"/>
      <c r="DJ18" s="32">
        <f t="shared" si="67"/>
        <v>232512.86647500002</v>
      </c>
      <c r="DK18" s="15">
        <f t="shared" si="60"/>
        <v>232512.86647500002</v>
      </c>
      <c r="DL18" s="32">
        <v>11012</v>
      </c>
      <c r="DM18" s="15"/>
      <c r="DN18" s="32"/>
      <c r="DO18" s="32">
        <f t="shared" si="62"/>
        <v>-223.9607875</v>
      </c>
      <c r="DP18" s="15">
        <f t="shared" si="63"/>
        <v>-223.9607875</v>
      </c>
      <c r="DQ18" s="32">
        <v>-11</v>
      </c>
      <c r="DR18" s="15"/>
      <c r="DS18" s="15"/>
      <c r="DT18" s="15"/>
      <c r="DU18" s="15">
        <f t="shared" si="64"/>
        <v>0</v>
      </c>
      <c r="DV18" s="15"/>
    </row>
    <row r="19" spans="1:126" ht="12.75">
      <c r="A19" s="2">
        <v>41913</v>
      </c>
      <c r="C19" s="16">
        <v>3375000</v>
      </c>
      <c r="D19" s="16">
        <v>1506125</v>
      </c>
      <c r="E19" s="16">
        <f t="shared" si="0"/>
        <v>4881125</v>
      </c>
      <c r="F19" s="16">
        <f t="shared" si="1"/>
        <v>71196</v>
      </c>
      <c r="H19" s="32">
        <v>568542</v>
      </c>
      <c r="I19" s="32">
        <v>253717</v>
      </c>
      <c r="J19" s="32">
        <f t="shared" si="2"/>
        <v>822259</v>
      </c>
      <c r="K19" s="32">
        <v>11984</v>
      </c>
      <c r="M19" s="15">
        <f t="shared" si="3"/>
        <v>2806457.625</v>
      </c>
      <c r="N19" s="22">
        <f t="shared" si="4"/>
        <v>1252407.7008750003</v>
      </c>
      <c r="O19" s="15">
        <f t="shared" si="5"/>
        <v>4058865.325875</v>
      </c>
      <c r="P19" s="32">
        <f t="shared" si="6"/>
        <v>59212</v>
      </c>
      <c r="R19" s="41">
        <f t="shared" si="7"/>
        <v>9444.9375</v>
      </c>
      <c r="S19" s="41">
        <f t="shared" si="8"/>
        <v>4214.8908125</v>
      </c>
      <c r="T19" s="3">
        <f t="shared" si="9"/>
        <v>13659.8283125</v>
      </c>
      <c r="U19" s="41">
        <v>194</v>
      </c>
      <c r="W19" s="41">
        <f t="shared" si="10"/>
        <v>50834.5875</v>
      </c>
      <c r="X19" s="41">
        <f t="shared" si="11"/>
        <v>22685.405362499998</v>
      </c>
      <c r="Y19" s="3">
        <f t="shared" si="12"/>
        <v>73519.9928625</v>
      </c>
      <c r="Z19" s="41">
        <v>1051</v>
      </c>
      <c r="AB19" s="15">
        <f t="shared" si="68"/>
        <v>79685.1</v>
      </c>
      <c r="AC19" s="15">
        <f t="shared" si="65"/>
        <v>35560.2137</v>
      </c>
      <c r="AD19" s="15">
        <f t="shared" si="13"/>
        <v>115245.3137</v>
      </c>
      <c r="AE19" s="32">
        <v>1631</v>
      </c>
      <c r="AG19" s="41">
        <f t="shared" si="14"/>
        <v>16543.575</v>
      </c>
      <c r="AH19" s="41">
        <f t="shared" si="15"/>
        <v>7382.723525</v>
      </c>
      <c r="AI19" s="3">
        <f t="shared" si="16"/>
        <v>23926.298525000002</v>
      </c>
      <c r="AJ19" s="41">
        <v>350</v>
      </c>
      <c r="AL19" s="41">
        <f t="shared" si="69"/>
        <v>1003545.7875</v>
      </c>
      <c r="AM19" s="41">
        <f t="shared" si="66"/>
        <v>447841.59976250003</v>
      </c>
      <c r="AN19" s="3">
        <f t="shared" si="17"/>
        <v>1451387.3872625</v>
      </c>
      <c r="AO19" s="41">
        <v>21179</v>
      </c>
      <c r="AP19" s="15"/>
      <c r="AQ19" s="41">
        <f t="shared" si="18"/>
        <v>5573.475</v>
      </c>
      <c r="AR19" s="41">
        <f t="shared" si="19"/>
        <v>2487.214825</v>
      </c>
      <c r="AS19" s="3">
        <f t="shared" si="20"/>
        <v>8060.689825</v>
      </c>
      <c r="AT19" s="41">
        <v>118</v>
      </c>
      <c r="AU19" s="15"/>
      <c r="AV19" s="32">
        <f t="shared" si="21"/>
        <v>19407.937499999996</v>
      </c>
      <c r="AW19" s="32">
        <f t="shared" si="22"/>
        <v>8660.9718125</v>
      </c>
      <c r="AX19" s="15">
        <f t="shared" si="23"/>
        <v>28068.909312499996</v>
      </c>
      <c r="AY19" s="32">
        <v>411</v>
      </c>
      <c r="AZ19" s="15"/>
      <c r="BA19" s="32">
        <f t="shared" si="24"/>
        <v>148469.625</v>
      </c>
      <c r="BB19" s="32">
        <f t="shared" si="25"/>
        <v>66255.944875</v>
      </c>
      <c r="BC19" s="15">
        <f t="shared" si="26"/>
        <v>214725.569875</v>
      </c>
      <c r="BD19" s="32">
        <v>3144</v>
      </c>
      <c r="BE19" s="15"/>
      <c r="BF19" s="32">
        <f t="shared" si="27"/>
        <v>46773.45</v>
      </c>
      <c r="BG19" s="32">
        <f t="shared" si="28"/>
        <v>20873.08515</v>
      </c>
      <c r="BH19" s="15">
        <f t="shared" si="29"/>
        <v>67646.53515</v>
      </c>
      <c r="BI19" s="32">
        <v>990</v>
      </c>
      <c r="BJ19" s="15"/>
      <c r="BK19" s="32">
        <f t="shared" si="30"/>
        <v>211635.1125</v>
      </c>
      <c r="BL19" s="32">
        <f t="shared" si="31"/>
        <v>94444.1285375</v>
      </c>
      <c r="BM19" s="15">
        <f t="shared" si="32"/>
        <v>306079.2410375</v>
      </c>
      <c r="BN19" s="32">
        <v>4475</v>
      </c>
      <c r="BO19" s="15"/>
      <c r="BP19" s="32">
        <f t="shared" si="33"/>
        <v>27283.5</v>
      </c>
      <c r="BQ19" s="32">
        <f t="shared" si="34"/>
        <v>12175.5145</v>
      </c>
      <c r="BR19" s="15">
        <f t="shared" si="35"/>
        <v>39459.0145</v>
      </c>
      <c r="BS19" s="32">
        <v>571</v>
      </c>
      <c r="BT19" s="15"/>
      <c r="BU19" s="32">
        <f t="shared" si="36"/>
        <v>15204.7125</v>
      </c>
      <c r="BV19" s="32">
        <f t="shared" si="37"/>
        <v>6785.2437375</v>
      </c>
      <c r="BW19" s="15">
        <f t="shared" si="38"/>
        <v>21989.9562375</v>
      </c>
      <c r="BX19" s="32">
        <v>319</v>
      </c>
      <c r="BY19" s="15"/>
      <c r="BZ19" s="32">
        <f t="shared" si="39"/>
        <v>10169.212500000001</v>
      </c>
      <c r="CA19" s="32">
        <f t="shared" si="40"/>
        <v>4538.105237500001</v>
      </c>
      <c r="CB19" s="15">
        <f t="shared" si="41"/>
        <v>14707.317737500001</v>
      </c>
      <c r="CC19" s="32">
        <v>215</v>
      </c>
      <c r="CD19" s="15"/>
      <c r="CE19" s="32">
        <f t="shared" si="42"/>
        <v>11233.0125</v>
      </c>
      <c r="CF19" s="32">
        <f t="shared" si="43"/>
        <v>5012.835837500001</v>
      </c>
      <c r="CG19" s="15">
        <f t="shared" si="44"/>
        <v>16245.848337500001</v>
      </c>
      <c r="CH19" s="32">
        <v>234</v>
      </c>
      <c r="CI19" s="15"/>
      <c r="CJ19" s="32">
        <f t="shared" si="45"/>
        <v>136901.1375</v>
      </c>
      <c r="CK19" s="32">
        <f t="shared" si="46"/>
        <v>61093.400212500004</v>
      </c>
      <c r="CL19" s="15">
        <f t="shared" si="47"/>
        <v>197994.53771250002</v>
      </c>
      <c r="CM19" s="32">
        <v>2898</v>
      </c>
      <c r="CN19" s="15"/>
      <c r="CO19" s="32">
        <f t="shared" si="48"/>
        <v>20433.6</v>
      </c>
      <c r="CP19" s="32">
        <f t="shared" si="49"/>
        <v>9118.6832</v>
      </c>
      <c r="CQ19" s="15">
        <f t="shared" si="50"/>
        <v>29552.283199999998</v>
      </c>
      <c r="CR19" s="32">
        <v>433</v>
      </c>
      <c r="CS19" s="15"/>
      <c r="CT19" s="32">
        <f t="shared" si="51"/>
        <v>400719.825</v>
      </c>
      <c r="CU19" s="32">
        <f t="shared" si="52"/>
        <v>178824.932275</v>
      </c>
      <c r="CV19" s="15">
        <f t="shared" si="53"/>
        <v>579544.757275</v>
      </c>
      <c r="CW19" s="32">
        <v>8484</v>
      </c>
      <c r="CX19" s="15"/>
      <c r="CY19" s="15">
        <f t="shared" si="54"/>
        <v>20550.037500000002</v>
      </c>
      <c r="CZ19" s="15">
        <f t="shared" si="55"/>
        <v>9170.644512500001</v>
      </c>
      <c r="DA19" s="15">
        <f t="shared" si="56"/>
        <v>29720.6820125</v>
      </c>
      <c r="DB19" s="32">
        <v>435</v>
      </c>
      <c r="DC19" s="15"/>
      <c r="DD19" s="32">
        <f t="shared" si="57"/>
        <v>51524.4375</v>
      </c>
      <c r="DE19" s="32">
        <f t="shared" si="58"/>
        <v>22993.2573125</v>
      </c>
      <c r="DF19" s="15">
        <f t="shared" si="59"/>
        <v>74517.6948125</v>
      </c>
      <c r="DG19" s="32">
        <v>1079</v>
      </c>
      <c r="DH19" s="15"/>
      <c r="DI19" s="32">
        <f t="shared" si="70"/>
        <v>521026.425</v>
      </c>
      <c r="DJ19" s="32">
        <f t="shared" si="67"/>
        <v>232512.86647500002</v>
      </c>
      <c r="DK19" s="15">
        <f t="shared" si="60"/>
        <v>753539.291475</v>
      </c>
      <c r="DL19" s="32">
        <v>11012</v>
      </c>
      <c r="DM19" s="15"/>
      <c r="DN19" s="32">
        <f t="shared" si="61"/>
        <v>-501.8625</v>
      </c>
      <c r="DO19" s="32">
        <f t="shared" si="62"/>
        <v>-223.9607875</v>
      </c>
      <c r="DP19" s="15">
        <f t="shared" si="63"/>
        <v>-725.8232875</v>
      </c>
      <c r="DQ19" s="32">
        <v>-11</v>
      </c>
      <c r="DR19" s="15"/>
      <c r="DS19" s="15"/>
      <c r="DT19" s="15"/>
      <c r="DU19" s="15">
        <f t="shared" si="64"/>
        <v>0</v>
      </c>
      <c r="DV19" s="15"/>
    </row>
    <row r="20" spans="1:126" ht="12.75">
      <c r="A20" s="2">
        <v>42095</v>
      </c>
      <c r="D20" s="16">
        <v>1421750</v>
      </c>
      <c r="E20" s="16">
        <f t="shared" si="0"/>
        <v>1421750</v>
      </c>
      <c r="F20" s="16">
        <f t="shared" si="1"/>
        <v>71196</v>
      </c>
      <c r="H20" s="32"/>
      <c r="I20" s="32">
        <v>239504</v>
      </c>
      <c r="J20" s="32">
        <f t="shared" si="2"/>
        <v>239504</v>
      </c>
      <c r="K20" s="32">
        <v>11984</v>
      </c>
      <c r="M20" s="15"/>
      <c r="N20" s="22">
        <f t="shared" si="4"/>
        <v>1182246.26025</v>
      </c>
      <c r="O20" s="15">
        <f t="shared" si="5"/>
        <v>1182246.26025</v>
      </c>
      <c r="P20" s="32">
        <f t="shared" si="6"/>
        <v>59212</v>
      </c>
      <c r="R20" s="41"/>
      <c r="S20" s="41">
        <f t="shared" si="8"/>
        <v>3978.767375</v>
      </c>
      <c r="T20" s="3">
        <f t="shared" si="9"/>
        <v>3978.767375</v>
      </c>
      <c r="U20" s="41">
        <v>194</v>
      </c>
      <c r="W20" s="41"/>
      <c r="X20" s="41">
        <f t="shared" si="11"/>
        <v>21414.540675</v>
      </c>
      <c r="Y20" s="3">
        <f t="shared" si="12"/>
        <v>21414.540675</v>
      </c>
      <c r="Z20" s="41">
        <v>1051</v>
      </c>
      <c r="AC20" s="15">
        <f t="shared" si="65"/>
        <v>33568.0862</v>
      </c>
      <c r="AD20" s="15">
        <f t="shared" si="13"/>
        <v>33568.0862</v>
      </c>
      <c r="AE20" s="32">
        <v>1631</v>
      </c>
      <c r="AG20" s="41"/>
      <c r="AH20" s="41">
        <f t="shared" si="15"/>
        <v>6969.134150000001</v>
      </c>
      <c r="AI20" s="3">
        <f t="shared" si="16"/>
        <v>6969.134150000001</v>
      </c>
      <c r="AJ20" s="41">
        <v>350</v>
      </c>
      <c r="AL20" s="41"/>
      <c r="AM20" s="41">
        <f t="shared" si="66"/>
        <v>422752.955075</v>
      </c>
      <c r="AN20" s="3">
        <f t="shared" si="17"/>
        <v>422752.955075</v>
      </c>
      <c r="AO20" s="41">
        <v>21179</v>
      </c>
      <c r="AP20" s="15"/>
      <c r="AQ20" s="41"/>
      <c r="AR20" s="41">
        <f t="shared" si="19"/>
        <v>2347.87795</v>
      </c>
      <c r="AS20" s="3">
        <f t="shared" si="20"/>
        <v>2347.87795</v>
      </c>
      <c r="AT20" s="41">
        <v>118</v>
      </c>
      <c r="AU20" s="15"/>
      <c r="AV20" s="32"/>
      <c r="AW20" s="32">
        <f t="shared" si="22"/>
        <v>8175.773374999999</v>
      </c>
      <c r="AX20" s="15">
        <f t="shared" si="23"/>
        <v>8175.773374999999</v>
      </c>
      <c r="AY20" s="32">
        <v>411</v>
      </c>
      <c r="AZ20" s="15"/>
      <c r="BA20" s="32"/>
      <c r="BB20" s="32">
        <f t="shared" si="25"/>
        <v>62544.204249999995</v>
      </c>
      <c r="BC20" s="15">
        <f t="shared" si="26"/>
        <v>62544.204249999995</v>
      </c>
      <c r="BD20" s="32">
        <v>3144</v>
      </c>
      <c r="BE20" s="15"/>
      <c r="BF20" s="32"/>
      <c r="BG20" s="32">
        <f t="shared" si="28"/>
        <v>19703.7489</v>
      </c>
      <c r="BH20" s="15">
        <f t="shared" si="29"/>
        <v>19703.7489</v>
      </c>
      <c r="BI20" s="32">
        <v>990</v>
      </c>
      <c r="BJ20" s="15"/>
      <c r="BK20" s="32"/>
      <c r="BL20" s="32">
        <f t="shared" si="31"/>
        <v>89153.25072499999</v>
      </c>
      <c r="BM20" s="15">
        <f t="shared" si="32"/>
        <v>89153.25072499999</v>
      </c>
      <c r="BN20" s="32">
        <v>4475</v>
      </c>
      <c r="BO20" s="15"/>
      <c r="BP20" s="32"/>
      <c r="BQ20" s="32">
        <f t="shared" si="34"/>
        <v>11493.427</v>
      </c>
      <c r="BR20" s="15">
        <f t="shared" si="35"/>
        <v>11493.427</v>
      </c>
      <c r="BS20" s="32">
        <v>571</v>
      </c>
      <c r="BT20" s="15"/>
      <c r="BU20" s="32"/>
      <c r="BV20" s="32">
        <f t="shared" si="37"/>
        <v>6405.125925</v>
      </c>
      <c r="BW20" s="15">
        <f t="shared" si="38"/>
        <v>6405.125925</v>
      </c>
      <c r="BX20" s="32">
        <v>319</v>
      </c>
      <c r="BY20" s="15"/>
      <c r="BZ20" s="32"/>
      <c r="CA20" s="32">
        <f t="shared" si="40"/>
        <v>4283.874925</v>
      </c>
      <c r="CB20" s="15">
        <f t="shared" si="41"/>
        <v>4283.874925</v>
      </c>
      <c r="CC20" s="32">
        <v>215</v>
      </c>
      <c r="CD20" s="15"/>
      <c r="CE20" s="32"/>
      <c r="CF20" s="32">
        <f t="shared" si="43"/>
        <v>4732.010525000001</v>
      </c>
      <c r="CG20" s="15">
        <f t="shared" si="44"/>
        <v>4732.010525000001</v>
      </c>
      <c r="CH20" s="32">
        <v>234</v>
      </c>
      <c r="CI20" s="15"/>
      <c r="CJ20" s="32"/>
      <c r="CK20" s="32">
        <f t="shared" si="46"/>
        <v>57670.871775</v>
      </c>
      <c r="CL20" s="15">
        <f t="shared" si="47"/>
        <v>57670.871775</v>
      </c>
      <c r="CM20" s="32">
        <v>2898</v>
      </c>
      <c r="CN20" s="15"/>
      <c r="CO20" s="32"/>
      <c r="CP20" s="32">
        <f t="shared" si="49"/>
        <v>8607.8432</v>
      </c>
      <c r="CQ20" s="15">
        <f t="shared" si="50"/>
        <v>8607.8432</v>
      </c>
      <c r="CR20" s="32">
        <v>433</v>
      </c>
      <c r="CS20" s="15"/>
      <c r="CT20" s="32"/>
      <c r="CU20" s="32">
        <f t="shared" si="52"/>
        <v>168806.93665</v>
      </c>
      <c r="CV20" s="15">
        <f t="shared" si="53"/>
        <v>168806.93665</v>
      </c>
      <c r="CW20" s="32">
        <v>8484</v>
      </c>
      <c r="CX20" s="15"/>
      <c r="CY20" s="15"/>
      <c r="CZ20" s="15">
        <f t="shared" si="55"/>
        <v>8656.893575</v>
      </c>
      <c r="DA20" s="15">
        <f t="shared" si="56"/>
        <v>8656.893575</v>
      </c>
      <c r="DB20" s="32">
        <v>435</v>
      </c>
      <c r="DC20" s="15"/>
      <c r="DD20" s="32"/>
      <c r="DE20" s="32">
        <f t="shared" si="58"/>
        <v>21705.146375</v>
      </c>
      <c r="DF20" s="15">
        <f t="shared" si="59"/>
        <v>21705.146375</v>
      </c>
      <c r="DG20" s="32">
        <v>1079</v>
      </c>
      <c r="DH20" s="15"/>
      <c r="DI20" s="32"/>
      <c r="DJ20" s="32">
        <f t="shared" si="67"/>
        <v>219487.20585</v>
      </c>
      <c r="DK20" s="15">
        <f t="shared" si="60"/>
        <v>219487.20585</v>
      </c>
      <c r="DL20" s="32">
        <v>11012</v>
      </c>
      <c r="DM20" s="15"/>
      <c r="DN20" s="32"/>
      <c r="DO20" s="32">
        <f t="shared" si="62"/>
        <v>-211.41422500000002</v>
      </c>
      <c r="DP20" s="15">
        <f t="shared" si="63"/>
        <v>-211.41422500000002</v>
      </c>
      <c r="DQ20" s="32">
        <v>-11</v>
      </c>
      <c r="DR20" s="15"/>
      <c r="DS20" s="15"/>
      <c r="DT20" s="15"/>
      <c r="DU20" s="15">
        <f t="shared" si="64"/>
        <v>0</v>
      </c>
      <c r="DV20" s="15"/>
    </row>
    <row r="21" spans="1:126" ht="12.75">
      <c r="A21" s="2">
        <v>42278</v>
      </c>
      <c r="B21" s="10"/>
      <c r="C21" s="16">
        <v>3545000</v>
      </c>
      <c r="D21" s="16">
        <v>1421750</v>
      </c>
      <c r="E21" s="16">
        <f t="shared" si="0"/>
        <v>4966750</v>
      </c>
      <c r="F21" s="16">
        <f t="shared" si="1"/>
        <v>71196</v>
      </c>
      <c r="H21" s="32">
        <v>597180</v>
      </c>
      <c r="I21" s="32">
        <v>239504</v>
      </c>
      <c r="J21" s="32">
        <f t="shared" si="2"/>
        <v>836684</v>
      </c>
      <c r="K21" s="32">
        <v>11984</v>
      </c>
      <c r="M21" s="15">
        <f t="shared" si="3"/>
        <v>2947819.935</v>
      </c>
      <c r="N21" s="22">
        <f t="shared" si="4"/>
        <v>1182246.26025</v>
      </c>
      <c r="O21" s="15">
        <f t="shared" si="5"/>
        <v>4130066.19525</v>
      </c>
      <c r="P21" s="32">
        <f t="shared" si="6"/>
        <v>59212</v>
      </c>
      <c r="R21" s="41">
        <f t="shared" si="7"/>
        <v>9920.6825</v>
      </c>
      <c r="S21" s="41">
        <f t="shared" si="8"/>
        <v>3978.767375</v>
      </c>
      <c r="T21" s="3">
        <f t="shared" si="9"/>
        <v>13899.449875</v>
      </c>
      <c r="U21" s="41">
        <v>194</v>
      </c>
      <c r="W21" s="41">
        <f t="shared" si="10"/>
        <v>53395.1445</v>
      </c>
      <c r="X21" s="41">
        <f t="shared" si="11"/>
        <v>21414.540675</v>
      </c>
      <c r="Y21" s="3">
        <f t="shared" si="12"/>
        <v>74809.685175</v>
      </c>
      <c r="Z21" s="41">
        <v>1051</v>
      </c>
      <c r="AB21" s="15">
        <f t="shared" si="68"/>
        <v>83698.868</v>
      </c>
      <c r="AC21" s="15">
        <f t="shared" si="65"/>
        <v>33568.0862</v>
      </c>
      <c r="AD21" s="15">
        <f t="shared" si="13"/>
        <v>117266.95420000001</v>
      </c>
      <c r="AE21" s="32">
        <v>1631</v>
      </c>
      <c r="AG21" s="41">
        <f t="shared" si="14"/>
        <v>17376.881</v>
      </c>
      <c r="AH21" s="41">
        <f t="shared" si="15"/>
        <v>6969.134150000001</v>
      </c>
      <c r="AI21" s="3">
        <f t="shared" si="16"/>
        <v>24346.015150000003</v>
      </c>
      <c r="AJ21" s="41">
        <v>350</v>
      </c>
      <c r="AL21" s="41">
        <f t="shared" si="69"/>
        <v>1054094.7604999999</v>
      </c>
      <c r="AM21" s="41">
        <f t="shared" si="66"/>
        <v>422752.955075</v>
      </c>
      <c r="AN21" s="3">
        <f t="shared" si="17"/>
        <v>1476847.7155749998</v>
      </c>
      <c r="AO21" s="41">
        <v>21179</v>
      </c>
      <c r="AP21" s="15"/>
      <c r="AQ21" s="41">
        <f t="shared" si="18"/>
        <v>5854.213000000001</v>
      </c>
      <c r="AR21" s="41">
        <f t="shared" si="19"/>
        <v>2347.87795</v>
      </c>
      <c r="AS21" s="3">
        <f t="shared" si="20"/>
        <v>8202.090950000002</v>
      </c>
      <c r="AT21" s="41">
        <v>118</v>
      </c>
      <c r="AU21" s="15"/>
      <c r="AV21" s="32">
        <f t="shared" si="21"/>
        <v>20385.5225</v>
      </c>
      <c r="AW21" s="32">
        <f t="shared" si="22"/>
        <v>8175.773374999999</v>
      </c>
      <c r="AX21" s="15">
        <f t="shared" si="23"/>
        <v>28561.295874999996</v>
      </c>
      <c r="AY21" s="32">
        <v>411</v>
      </c>
      <c r="AZ21" s="15"/>
      <c r="BA21" s="32">
        <f t="shared" si="24"/>
        <v>155948.095</v>
      </c>
      <c r="BB21" s="32">
        <f t="shared" si="25"/>
        <v>62544.204249999995</v>
      </c>
      <c r="BC21" s="15">
        <f t="shared" si="26"/>
        <v>218492.29924999998</v>
      </c>
      <c r="BD21" s="32">
        <v>3144</v>
      </c>
      <c r="BE21" s="15"/>
      <c r="BF21" s="32">
        <f t="shared" si="27"/>
        <v>49129.445999999996</v>
      </c>
      <c r="BG21" s="32">
        <f t="shared" si="28"/>
        <v>19703.7489</v>
      </c>
      <c r="BH21" s="15">
        <f t="shared" si="29"/>
        <v>68833.1949</v>
      </c>
      <c r="BI21" s="32">
        <v>990</v>
      </c>
      <c r="BJ21" s="15"/>
      <c r="BK21" s="32">
        <f t="shared" si="30"/>
        <v>222295.25149999998</v>
      </c>
      <c r="BL21" s="32">
        <f t="shared" si="31"/>
        <v>89153.25072499999</v>
      </c>
      <c r="BM21" s="15">
        <f t="shared" si="32"/>
        <v>311448.50222499995</v>
      </c>
      <c r="BN21" s="32">
        <v>4475</v>
      </c>
      <c r="BO21" s="15"/>
      <c r="BP21" s="32">
        <f t="shared" si="33"/>
        <v>28657.78</v>
      </c>
      <c r="BQ21" s="32">
        <f t="shared" si="34"/>
        <v>11493.427</v>
      </c>
      <c r="BR21" s="15">
        <f t="shared" si="35"/>
        <v>40151.206999999995</v>
      </c>
      <c r="BS21" s="32">
        <v>571</v>
      </c>
      <c r="BT21" s="15"/>
      <c r="BU21" s="32">
        <f t="shared" si="36"/>
        <v>15970.579500000002</v>
      </c>
      <c r="BV21" s="32">
        <f t="shared" si="37"/>
        <v>6405.125925</v>
      </c>
      <c r="BW21" s="15">
        <f t="shared" si="38"/>
        <v>22375.705425</v>
      </c>
      <c r="BX21" s="32">
        <v>319</v>
      </c>
      <c r="BY21" s="15"/>
      <c r="BZ21" s="32">
        <f t="shared" si="39"/>
        <v>10681.439500000002</v>
      </c>
      <c r="CA21" s="32">
        <f t="shared" si="40"/>
        <v>4283.874925</v>
      </c>
      <c r="CB21" s="15">
        <f t="shared" si="41"/>
        <v>14965.314425000002</v>
      </c>
      <c r="CC21" s="32">
        <v>215</v>
      </c>
      <c r="CD21" s="15"/>
      <c r="CE21" s="32">
        <f t="shared" si="42"/>
        <v>11798.8235</v>
      </c>
      <c r="CF21" s="32">
        <f t="shared" si="43"/>
        <v>4732.010525000001</v>
      </c>
      <c r="CG21" s="15">
        <f t="shared" si="44"/>
        <v>16530.834025</v>
      </c>
      <c r="CH21" s="32">
        <v>234</v>
      </c>
      <c r="CI21" s="15"/>
      <c r="CJ21" s="32">
        <f t="shared" si="45"/>
        <v>143796.8985</v>
      </c>
      <c r="CK21" s="32">
        <f t="shared" si="46"/>
        <v>57670.871775</v>
      </c>
      <c r="CL21" s="15">
        <f t="shared" si="47"/>
        <v>201467.77027500002</v>
      </c>
      <c r="CM21" s="32">
        <v>2898</v>
      </c>
      <c r="CN21" s="15"/>
      <c r="CO21" s="32">
        <f t="shared" si="48"/>
        <v>21462.847999999998</v>
      </c>
      <c r="CP21" s="32">
        <f t="shared" si="49"/>
        <v>8607.8432</v>
      </c>
      <c r="CQ21" s="15">
        <f t="shared" si="50"/>
        <v>30070.691199999997</v>
      </c>
      <c r="CR21" s="32">
        <v>433</v>
      </c>
      <c r="CS21" s="15"/>
      <c r="CT21" s="32">
        <f t="shared" si="51"/>
        <v>420904.231</v>
      </c>
      <c r="CU21" s="32">
        <f t="shared" si="52"/>
        <v>168806.93665</v>
      </c>
      <c r="CV21" s="15">
        <f t="shared" si="53"/>
        <v>589711.16765</v>
      </c>
      <c r="CW21" s="32">
        <v>8484</v>
      </c>
      <c r="CX21" s="15"/>
      <c r="CY21" s="15">
        <f t="shared" si="54"/>
        <v>21585.150500000003</v>
      </c>
      <c r="CZ21" s="15">
        <f t="shared" si="55"/>
        <v>8656.893575</v>
      </c>
      <c r="DA21" s="15">
        <f t="shared" si="56"/>
        <v>30242.044075000005</v>
      </c>
      <c r="DB21" s="32">
        <v>435</v>
      </c>
      <c r="DC21" s="15"/>
      <c r="DD21" s="32">
        <f t="shared" si="57"/>
        <v>54119.7425</v>
      </c>
      <c r="DE21" s="32">
        <f t="shared" si="58"/>
        <v>21705.146375</v>
      </c>
      <c r="DF21" s="15">
        <f t="shared" si="59"/>
        <v>75824.888875</v>
      </c>
      <c r="DG21" s="32">
        <v>1079</v>
      </c>
      <c r="DH21" s="15"/>
      <c r="DI21" s="32">
        <f t="shared" si="70"/>
        <v>547270.719</v>
      </c>
      <c r="DJ21" s="32">
        <f t="shared" si="67"/>
        <v>219487.20585</v>
      </c>
      <c r="DK21" s="15">
        <f t="shared" si="60"/>
        <v>766757.9248500001</v>
      </c>
      <c r="DL21" s="32">
        <v>11012</v>
      </c>
      <c r="DM21" s="15"/>
      <c r="DN21" s="32">
        <f t="shared" si="61"/>
        <v>-527.1415000000001</v>
      </c>
      <c r="DO21" s="32">
        <f t="shared" si="62"/>
        <v>-211.41422500000002</v>
      </c>
      <c r="DP21" s="15">
        <f t="shared" si="63"/>
        <v>-738.555725</v>
      </c>
      <c r="DQ21" s="32">
        <v>-11</v>
      </c>
      <c r="DR21" s="15"/>
      <c r="DS21" s="15"/>
      <c r="DT21" s="15"/>
      <c r="DU21" s="15">
        <f t="shared" si="64"/>
        <v>0</v>
      </c>
      <c r="DV21" s="15"/>
    </row>
    <row r="22" spans="1:126" ht="12.75">
      <c r="A22" s="2">
        <v>42461</v>
      </c>
      <c r="D22" s="16">
        <v>1333125</v>
      </c>
      <c r="E22" s="16">
        <f t="shared" si="0"/>
        <v>1333125</v>
      </c>
      <c r="F22" s="16">
        <f t="shared" si="1"/>
        <v>71196</v>
      </c>
      <c r="H22" s="32"/>
      <c r="I22" s="32">
        <v>224574</v>
      </c>
      <c r="J22" s="32">
        <f t="shared" si="2"/>
        <v>224574</v>
      </c>
      <c r="K22" s="32">
        <v>11984</v>
      </c>
      <c r="M22" s="15"/>
      <c r="N22" s="22">
        <f t="shared" si="4"/>
        <v>1108550.7618749999</v>
      </c>
      <c r="O22" s="15">
        <f t="shared" si="5"/>
        <v>1108550.7618749999</v>
      </c>
      <c r="P22" s="32">
        <f t="shared" si="6"/>
        <v>59212</v>
      </c>
      <c r="R22" s="41"/>
      <c r="S22" s="41">
        <f t="shared" si="8"/>
        <v>3730.7503125</v>
      </c>
      <c r="T22" s="3">
        <f t="shared" si="9"/>
        <v>3730.7503125</v>
      </c>
      <c r="U22" s="41">
        <v>194</v>
      </c>
      <c r="W22" s="41"/>
      <c r="X22" s="41">
        <f t="shared" si="11"/>
        <v>20079.6620625</v>
      </c>
      <c r="Y22" s="3">
        <f t="shared" si="12"/>
        <v>20079.6620625</v>
      </c>
      <c r="Z22" s="41">
        <v>1051</v>
      </c>
      <c r="AC22" s="15">
        <f t="shared" si="65"/>
        <v>31475.614500000003</v>
      </c>
      <c r="AD22" s="15">
        <f t="shared" si="13"/>
        <v>31475.614500000003</v>
      </c>
      <c r="AE22" s="32">
        <v>1631</v>
      </c>
      <c r="AG22" s="41"/>
      <c r="AH22" s="41">
        <f t="shared" si="15"/>
        <v>6534.712125</v>
      </c>
      <c r="AI22" s="3">
        <f t="shared" si="16"/>
        <v>6534.712125</v>
      </c>
      <c r="AJ22" s="41">
        <v>350</v>
      </c>
      <c r="AL22" s="41"/>
      <c r="AM22" s="41">
        <f t="shared" si="66"/>
        <v>396400.5860625</v>
      </c>
      <c r="AN22" s="3">
        <f t="shared" si="17"/>
        <v>396400.5860625</v>
      </c>
      <c r="AO22" s="41">
        <v>21179</v>
      </c>
      <c r="AP22" s="15"/>
      <c r="AQ22" s="41"/>
      <c r="AR22" s="41">
        <f t="shared" si="19"/>
        <v>2201.522625</v>
      </c>
      <c r="AS22" s="3">
        <f t="shared" si="20"/>
        <v>2201.522625</v>
      </c>
      <c r="AT22" s="41">
        <v>118</v>
      </c>
      <c r="AU22" s="15"/>
      <c r="AV22" s="32"/>
      <c r="AW22" s="32">
        <f t="shared" si="22"/>
        <v>7666.135312499999</v>
      </c>
      <c r="AX22" s="15">
        <f t="shared" si="23"/>
        <v>7666.135312499999</v>
      </c>
      <c r="AY22" s="32">
        <v>411</v>
      </c>
      <c r="AZ22" s="15"/>
      <c r="BA22" s="32"/>
      <c r="BB22" s="32">
        <f t="shared" si="25"/>
        <v>58645.501875</v>
      </c>
      <c r="BC22" s="15">
        <f t="shared" si="26"/>
        <v>58645.501875</v>
      </c>
      <c r="BD22" s="32">
        <v>3144</v>
      </c>
      <c r="BE22" s="15"/>
      <c r="BF22" s="32"/>
      <c r="BG22" s="32">
        <f t="shared" si="28"/>
        <v>18475.512749999998</v>
      </c>
      <c r="BH22" s="15">
        <f t="shared" si="29"/>
        <v>18475.512749999998</v>
      </c>
      <c r="BI22" s="32">
        <v>990</v>
      </c>
      <c r="BJ22" s="15"/>
      <c r="BK22" s="32"/>
      <c r="BL22" s="32">
        <f t="shared" si="31"/>
        <v>83595.86943749999</v>
      </c>
      <c r="BM22" s="15">
        <f t="shared" si="32"/>
        <v>83595.86943749999</v>
      </c>
      <c r="BN22" s="32">
        <v>4475</v>
      </c>
      <c r="BO22" s="15"/>
      <c r="BP22" s="32"/>
      <c r="BQ22" s="32">
        <f t="shared" si="34"/>
        <v>10776.9825</v>
      </c>
      <c r="BR22" s="15">
        <f t="shared" si="35"/>
        <v>10776.9825</v>
      </c>
      <c r="BS22" s="32">
        <v>571</v>
      </c>
      <c r="BT22" s="15"/>
      <c r="BU22" s="32"/>
      <c r="BV22" s="32">
        <f t="shared" si="37"/>
        <v>6005.861437500001</v>
      </c>
      <c r="BW22" s="15">
        <f t="shared" si="38"/>
        <v>6005.861437500001</v>
      </c>
      <c r="BX22" s="32">
        <v>319</v>
      </c>
      <c r="BY22" s="15"/>
      <c r="BZ22" s="32"/>
      <c r="CA22" s="32">
        <f t="shared" si="40"/>
        <v>4016.8389375000006</v>
      </c>
      <c r="CB22" s="15">
        <f t="shared" si="41"/>
        <v>4016.8389375000006</v>
      </c>
      <c r="CC22" s="32">
        <v>215</v>
      </c>
      <c r="CD22" s="15"/>
      <c r="CE22" s="32"/>
      <c r="CF22" s="32">
        <f t="shared" si="43"/>
        <v>4437.039937500001</v>
      </c>
      <c r="CG22" s="15">
        <f t="shared" si="44"/>
        <v>4437.039937500001</v>
      </c>
      <c r="CH22" s="32">
        <v>234</v>
      </c>
      <c r="CI22" s="15"/>
      <c r="CJ22" s="32"/>
      <c r="CK22" s="32">
        <f t="shared" si="46"/>
        <v>54075.9493125</v>
      </c>
      <c r="CL22" s="15">
        <f t="shared" si="47"/>
        <v>54075.9493125</v>
      </c>
      <c r="CM22" s="32">
        <v>2898</v>
      </c>
      <c r="CN22" s="15"/>
      <c r="CO22" s="32"/>
      <c r="CP22" s="32">
        <f t="shared" si="49"/>
        <v>8071.272</v>
      </c>
      <c r="CQ22" s="15">
        <f t="shared" si="50"/>
        <v>8071.272</v>
      </c>
      <c r="CR22" s="32">
        <v>433</v>
      </c>
      <c r="CS22" s="15"/>
      <c r="CT22" s="32"/>
      <c r="CU22" s="32">
        <f t="shared" si="52"/>
        <v>158284.330875</v>
      </c>
      <c r="CV22" s="15">
        <f t="shared" si="53"/>
        <v>158284.330875</v>
      </c>
      <c r="CW22" s="32">
        <v>8484</v>
      </c>
      <c r="CX22" s="15"/>
      <c r="CY22" s="15"/>
      <c r="CZ22" s="15">
        <f t="shared" si="55"/>
        <v>8117.2648125000005</v>
      </c>
      <c r="DA22" s="15">
        <f t="shared" si="56"/>
        <v>8117.2648125000005</v>
      </c>
      <c r="DB22" s="32">
        <v>435</v>
      </c>
      <c r="DC22" s="15"/>
      <c r="DD22" s="32"/>
      <c r="DE22" s="32">
        <f t="shared" si="58"/>
        <v>20352.1528125</v>
      </c>
      <c r="DF22" s="15">
        <f t="shared" si="59"/>
        <v>20352.1528125</v>
      </c>
      <c r="DG22" s="32">
        <v>1079</v>
      </c>
      <c r="DH22" s="15"/>
      <c r="DI22" s="32"/>
      <c r="DJ22" s="32">
        <f t="shared" si="67"/>
        <v>205805.437875</v>
      </c>
      <c r="DK22" s="15">
        <f t="shared" si="60"/>
        <v>205805.437875</v>
      </c>
      <c r="DL22" s="32">
        <v>11012</v>
      </c>
      <c r="DM22" s="15"/>
      <c r="DN22" s="32"/>
      <c r="DO22" s="32">
        <f t="shared" si="62"/>
        <v>-198.23568749999998</v>
      </c>
      <c r="DP22" s="15">
        <f t="shared" si="63"/>
        <v>-198.23568749999998</v>
      </c>
      <c r="DQ22" s="32">
        <v>-11</v>
      </c>
      <c r="DR22" s="15"/>
      <c r="DS22" s="15"/>
      <c r="DT22" s="15"/>
      <c r="DU22" s="15">
        <f t="shared" si="64"/>
        <v>0</v>
      </c>
      <c r="DV22" s="15"/>
    </row>
    <row r="23" spans="1:126" ht="12.75">
      <c r="A23" s="2">
        <v>42644</v>
      </c>
      <c r="C23" s="16">
        <v>3730000</v>
      </c>
      <c r="D23" s="16">
        <v>1333125</v>
      </c>
      <c r="E23" s="16">
        <f t="shared" si="0"/>
        <v>5063125</v>
      </c>
      <c r="F23" s="16">
        <f t="shared" si="1"/>
        <v>71196</v>
      </c>
      <c r="H23" s="32">
        <v>628345</v>
      </c>
      <c r="I23" s="32">
        <v>224574</v>
      </c>
      <c r="J23" s="32">
        <f t="shared" si="2"/>
        <v>852919</v>
      </c>
      <c r="K23" s="32">
        <v>11984</v>
      </c>
      <c r="M23" s="15">
        <f t="shared" si="3"/>
        <v>3101655.389999999</v>
      </c>
      <c r="N23" s="22">
        <f t="shared" si="4"/>
        <v>1108550.7618749999</v>
      </c>
      <c r="O23" s="15">
        <f t="shared" si="5"/>
        <v>4210206.151874999</v>
      </c>
      <c r="P23" s="32">
        <f t="shared" si="6"/>
        <v>59212</v>
      </c>
      <c r="R23" s="41">
        <f t="shared" si="7"/>
        <v>10438.405</v>
      </c>
      <c r="S23" s="41">
        <f t="shared" si="8"/>
        <v>3730.7503125</v>
      </c>
      <c r="T23" s="3">
        <f t="shared" si="9"/>
        <v>14169.155312500001</v>
      </c>
      <c r="U23" s="41">
        <v>194</v>
      </c>
      <c r="W23" s="41">
        <f t="shared" si="10"/>
        <v>56181.633</v>
      </c>
      <c r="X23" s="41">
        <f t="shared" si="11"/>
        <v>20079.6620625</v>
      </c>
      <c r="Y23" s="3">
        <f t="shared" si="12"/>
        <v>76261.2950625</v>
      </c>
      <c r="Z23" s="41">
        <v>1051</v>
      </c>
      <c r="AB23" s="15">
        <f t="shared" si="68"/>
        <v>88066.79199999999</v>
      </c>
      <c r="AC23" s="15">
        <f t="shared" si="65"/>
        <v>31475.614500000003</v>
      </c>
      <c r="AD23" s="15">
        <f t="shared" si="13"/>
        <v>119542.40649999998</v>
      </c>
      <c r="AE23" s="32">
        <v>1631</v>
      </c>
      <c r="AG23" s="41">
        <f t="shared" si="14"/>
        <v>18283.714</v>
      </c>
      <c r="AH23" s="41">
        <f t="shared" si="15"/>
        <v>6534.712125</v>
      </c>
      <c r="AI23" s="3">
        <f t="shared" si="16"/>
        <v>24818.426124999998</v>
      </c>
      <c r="AJ23" s="41">
        <v>350</v>
      </c>
      <c r="AL23" s="41">
        <f t="shared" si="69"/>
        <v>1109103.937</v>
      </c>
      <c r="AM23" s="41">
        <f t="shared" si="66"/>
        <v>396400.5860625</v>
      </c>
      <c r="AN23" s="3">
        <f t="shared" si="17"/>
        <v>1505504.5230625</v>
      </c>
      <c r="AO23" s="41">
        <v>21179</v>
      </c>
      <c r="AP23" s="15"/>
      <c r="AQ23" s="41">
        <f t="shared" si="18"/>
        <v>6159.722000000001</v>
      </c>
      <c r="AR23" s="41">
        <f t="shared" si="19"/>
        <v>2201.522625</v>
      </c>
      <c r="AS23" s="3">
        <f t="shared" si="20"/>
        <v>8361.244625000001</v>
      </c>
      <c r="AT23" s="41">
        <v>118</v>
      </c>
      <c r="AU23" s="15"/>
      <c r="AV23" s="32">
        <f t="shared" si="21"/>
        <v>21449.365</v>
      </c>
      <c r="AW23" s="32">
        <f t="shared" si="22"/>
        <v>7666.135312499999</v>
      </c>
      <c r="AX23" s="15">
        <f t="shared" si="23"/>
        <v>29115.5003125</v>
      </c>
      <c r="AY23" s="32">
        <v>411</v>
      </c>
      <c r="AZ23" s="15"/>
      <c r="BA23" s="32">
        <f t="shared" si="24"/>
        <v>164086.43</v>
      </c>
      <c r="BB23" s="32">
        <f t="shared" si="25"/>
        <v>58645.501875</v>
      </c>
      <c r="BC23" s="15">
        <f t="shared" si="26"/>
        <v>222731.931875</v>
      </c>
      <c r="BD23" s="32">
        <v>3144</v>
      </c>
      <c r="BE23" s="15"/>
      <c r="BF23" s="32">
        <f t="shared" si="27"/>
        <v>51693.324</v>
      </c>
      <c r="BG23" s="32">
        <f t="shared" si="28"/>
        <v>18475.512749999998</v>
      </c>
      <c r="BH23" s="15">
        <f t="shared" si="29"/>
        <v>70168.83675</v>
      </c>
      <c r="BI23" s="32">
        <v>990</v>
      </c>
      <c r="BJ23" s="15"/>
      <c r="BK23" s="32">
        <f t="shared" si="30"/>
        <v>233895.991</v>
      </c>
      <c r="BL23" s="32">
        <f t="shared" si="31"/>
        <v>83595.86943749999</v>
      </c>
      <c r="BM23" s="15">
        <f t="shared" si="32"/>
        <v>317491.8604375</v>
      </c>
      <c r="BN23" s="32">
        <v>4475</v>
      </c>
      <c r="BO23" s="15"/>
      <c r="BP23" s="32">
        <f t="shared" si="33"/>
        <v>30153.32</v>
      </c>
      <c r="BQ23" s="32">
        <f t="shared" si="34"/>
        <v>10776.9825</v>
      </c>
      <c r="BR23" s="15">
        <f t="shared" si="35"/>
        <v>40930.3025</v>
      </c>
      <c r="BS23" s="32">
        <v>571</v>
      </c>
      <c r="BT23" s="15"/>
      <c r="BU23" s="32">
        <f t="shared" si="36"/>
        <v>16804.023</v>
      </c>
      <c r="BV23" s="32">
        <f t="shared" si="37"/>
        <v>6005.861437500001</v>
      </c>
      <c r="BW23" s="15">
        <f t="shared" si="38"/>
        <v>22809.8844375</v>
      </c>
      <c r="BX23" s="32">
        <v>319</v>
      </c>
      <c r="BY23" s="15"/>
      <c r="BZ23" s="32">
        <f t="shared" si="39"/>
        <v>11238.863000000001</v>
      </c>
      <c r="CA23" s="32">
        <f t="shared" si="40"/>
        <v>4016.8389375000006</v>
      </c>
      <c r="CB23" s="15">
        <f t="shared" si="41"/>
        <v>15255.701937500002</v>
      </c>
      <c r="CC23" s="32">
        <v>215</v>
      </c>
      <c r="CD23" s="15"/>
      <c r="CE23" s="32">
        <f t="shared" si="42"/>
        <v>12414.559000000001</v>
      </c>
      <c r="CF23" s="32">
        <f t="shared" si="43"/>
        <v>4437.039937500001</v>
      </c>
      <c r="CG23" s="15">
        <f t="shared" si="44"/>
        <v>16851.598937500003</v>
      </c>
      <c r="CH23" s="32">
        <v>234</v>
      </c>
      <c r="CI23" s="15"/>
      <c r="CJ23" s="32">
        <f t="shared" si="45"/>
        <v>151301.109</v>
      </c>
      <c r="CK23" s="32">
        <f t="shared" si="46"/>
        <v>54075.9493125</v>
      </c>
      <c r="CL23" s="15">
        <f t="shared" si="47"/>
        <v>205377.0583125</v>
      </c>
      <c r="CM23" s="32">
        <v>2898</v>
      </c>
      <c r="CN23" s="15"/>
      <c r="CO23" s="32">
        <f t="shared" si="48"/>
        <v>22582.911999999997</v>
      </c>
      <c r="CP23" s="32">
        <f t="shared" si="49"/>
        <v>8071.272</v>
      </c>
      <c r="CQ23" s="15">
        <f t="shared" si="50"/>
        <v>30654.183999999997</v>
      </c>
      <c r="CR23" s="32">
        <v>433</v>
      </c>
      <c r="CS23" s="15"/>
      <c r="CT23" s="32">
        <f t="shared" si="51"/>
        <v>442869.614</v>
      </c>
      <c r="CU23" s="32">
        <f t="shared" si="52"/>
        <v>158284.330875</v>
      </c>
      <c r="CV23" s="15">
        <f t="shared" si="53"/>
        <v>601153.944875</v>
      </c>
      <c r="CW23" s="32">
        <v>8484</v>
      </c>
      <c r="CX23" s="15"/>
      <c r="CY23" s="15">
        <f t="shared" si="54"/>
        <v>22711.597</v>
      </c>
      <c r="CZ23" s="15">
        <f t="shared" si="55"/>
        <v>8117.2648125000005</v>
      </c>
      <c r="DA23" s="15">
        <f t="shared" si="56"/>
        <v>30828.861812500003</v>
      </c>
      <c r="DB23" s="32">
        <v>435</v>
      </c>
      <c r="DC23" s="15"/>
      <c r="DD23" s="32">
        <f t="shared" si="57"/>
        <v>56944.045</v>
      </c>
      <c r="DE23" s="32">
        <f t="shared" si="58"/>
        <v>20352.1528125</v>
      </c>
      <c r="DF23" s="15">
        <f t="shared" si="59"/>
        <v>77296.1978125</v>
      </c>
      <c r="DG23" s="32">
        <v>1079</v>
      </c>
      <c r="DH23" s="15"/>
      <c r="DI23" s="32">
        <f t="shared" si="70"/>
        <v>575830.686</v>
      </c>
      <c r="DJ23" s="32">
        <f t="shared" si="67"/>
        <v>205805.437875</v>
      </c>
      <c r="DK23" s="15">
        <f t="shared" si="60"/>
        <v>781636.123875</v>
      </c>
      <c r="DL23" s="32">
        <v>11012</v>
      </c>
      <c r="DM23" s="15"/>
      <c r="DN23" s="32">
        <f t="shared" si="61"/>
        <v>-554.651</v>
      </c>
      <c r="DO23" s="32">
        <f t="shared" si="62"/>
        <v>-198.23568749999998</v>
      </c>
      <c r="DP23" s="15">
        <f t="shared" si="63"/>
        <v>-752.8866874999999</v>
      </c>
      <c r="DQ23" s="32">
        <v>-11</v>
      </c>
      <c r="DR23" s="15"/>
      <c r="DS23" s="15"/>
      <c r="DT23" s="15"/>
      <c r="DU23" s="15">
        <f t="shared" si="64"/>
        <v>0</v>
      </c>
      <c r="DV23" s="15"/>
    </row>
    <row r="24" spans="1:126" ht="12.75">
      <c r="A24" s="2">
        <v>42826</v>
      </c>
      <c r="D24" s="16">
        <v>1239875</v>
      </c>
      <c r="E24" s="16">
        <f t="shared" si="0"/>
        <v>1239875</v>
      </c>
      <c r="F24" s="16">
        <f t="shared" si="1"/>
        <v>71196</v>
      </c>
      <c r="H24" s="32"/>
      <c r="I24" s="32">
        <v>208866</v>
      </c>
      <c r="J24" s="32">
        <f t="shared" si="2"/>
        <v>208866</v>
      </c>
      <c r="K24" s="32">
        <v>11984</v>
      </c>
      <c r="M24" s="15"/>
      <c r="N24" s="22">
        <f t="shared" si="4"/>
        <v>1031009.3771250002</v>
      </c>
      <c r="O24" s="15">
        <f t="shared" si="5"/>
        <v>1031009.3771250002</v>
      </c>
      <c r="P24" s="32">
        <f t="shared" si="6"/>
        <v>59212</v>
      </c>
      <c r="R24" s="41"/>
      <c r="S24" s="41">
        <f t="shared" si="8"/>
        <v>3469.7901875</v>
      </c>
      <c r="T24" s="3">
        <f t="shared" si="9"/>
        <v>3469.7901875</v>
      </c>
      <c r="U24" s="41">
        <v>194</v>
      </c>
      <c r="W24" s="41"/>
      <c r="X24" s="41">
        <f t="shared" si="11"/>
        <v>18675.1212375</v>
      </c>
      <c r="Y24" s="3">
        <f t="shared" si="12"/>
        <v>18675.1212375</v>
      </c>
      <c r="Z24" s="41">
        <v>1051</v>
      </c>
      <c r="AC24" s="15">
        <f t="shared" si="65"/>
        <v>29273.944700000004</v>
      </c>
      <c r="AD24" s="15">
        <f t="shared" si="13"/>
        <v>29273.944700000004</v>
      </c>
      <c r="AE24" s="32">
        <v>1631</v>
      </c>
      <c r="AG24" s="41"/>
      <c r="AH24" s="41">
        <f t="shared" si="15"/>
        <v>6077.619275</v>
      </c>
      <c r="AI24" s="3">
        <f t="shared" si="16"/>
        <v>6077.619275</v>
      </c>
      <c r="AJ24" s="41">
        <v>350</v>
      </c>
      <c r="AL24" s="41"/>
      <c r="AM24" s="41">
        <f t="shared" si="66"/>
        <v>368672.98763750005</v>
      </c>
      <c r="AN24" s="3">
        <f t="shared" si="17"/>
        <v>368672.98763750005</v>
      </c>
      <c r="AO24" s="41">
        <v>21179</v>
      </c>
      <c r="AP24" s="15"/>
      <c r="AQ24" s="41"/>
      <c r="AR24" s="41">
        <f t="shared" si="19"/>
        <v>2047.5295750000002</v>
      </c>
      <c r="AS24" s="3">
        <f t="shared" si="20"/>
        <v>2047.5295750000002</v>
      </c>
      <c r="AT24" s="41">
        <v>118</v>
      </c>
      <c r="AU24" s="15"/>
      <c r="AV24" s="32"/>
      <c r="AW24" s="32">
        <f t="shared" si="22"/>
        <v>7129.901187499999</v>
      </c>
      <c r="AX24" s="15">
        <f t="shared" si="23"/>
        <v>7129.901187499999</v>
      </c>
      <c r="AY24" s="32">
        <v>411</v>
      </c>
      <c r="AZ24" s="15"/>
      <c r="BA24" s="32"/>
      <c r="BB24" s="32">
        <f t="shared" si="25"/>
        <v>54543.341125</v>
      </c>
      <c r="BC24" s="15">
        <f t="shared" si="26"/>
        <v>54543.341125</v>
      </c>
      <c r="BD24" s="32">
        <v>3144</v>
      </c>
      <c r="BE24" s="15"/>
      <c r="BF24" s="32"/>
      <c r="BG24" s="32">
        <f t="shared" si="28"/>
        <v>17183.179650000002</v>
      </c>
      <c r="BH24" s="15">
        <f t="shared" si="29"/>
        <v>17183.179650000002</v>
      </c>
      <c r="BI24" s="32">
        <v>990</v>
      </c>
      <c r="BJ24" s="15"/>
      <c r="BK24" s="32"/>
      <c r="BL24" s="32">
        <f t="shared" si="31"/>
        <v>77748.46966249999</v>
      </c>
      <c r="BM24" s="15">
        <f t="shared" si="32"/>
        <v>77748.46966249999</v>
      </c>
      <c r="BN24" s="32">
        <v>4475</v>
      </c>
      <c r="BO24" s="15"/>
      <c r="BP24" s="32"/>
      <c r="BQ24" s="32">
        <f t="shared" si="34"/>
        <v>10023.1495</v>
      </c>
      <c r="BR24" s="15">
        <f t="shared" si="35"/>
        <v>10023.1495</v>
      </c>
      <c r="BS24" s="32">
        <v>571</v>
      </c>
      <c r="BT24" s="15"/>
      <c r="BU24" s="32"/>
      <c r="BV24" s="32">
        <f t="shared" si="37"/>
        <v>5585.7608625</v>
      </c>
      <c r="BW24" s="15">
        <f t="shared" si="38"/>
        <v>5585.7608625</v>
      </c>
      <c r="BX24" s="32">
        <v>319</v>
      </c>
      <c r="BY24" s="15"/>
      <c r="BZ24" s="32"/>
      <c r="CA24" s="32">
        <f t="shared" si="40"/>
        <v>3735.8673625</v>
      </c>
      <c r="CB24" s="15">
        <f t="shared" si="41"/>
        <v>3735.8673625</v>
      </c>
      <c r="CC24" s="32">
        <v>215</v>
      </c>
      <c r="CD24" s="15"/>
      <c r="CE24" s="32"/>
      <c r="CF24" s="32">
        <f t="shared" si="43"/>
        <v>4126.6759625</v>
      </c>
      <c r="CG24" s="15">
        <f t="shared" si="44"/>
        <v>4126.6759625</v>
      </c>
      <c r="CH24" s="32">
        <v>234</v>
      </c>
      <c r="CI24" s="15"/>
      <c r="CJ24" s="32"/>
      <c r="CK24" s="32">
        <f t="shared" si="46"/>
        <v>50293.4215875</v>
      </c>
      <c r="CL24" s="15">
        <f t="shared" si="47"/>
        <v>50293.4215875</v>
      </c>
      <c r="CM24" s="32">
        <v>2898</v>
      </c>
      <c r="CN24" s="15"/>
      <c r="CO24" s="32"/>
      <c r="CP24" s="32">
        <f t="shared" si="49"/>
        <v>7506.699199999999</v>
      </c>
      <c r="CQ24" s="15">
        <f t="shared" si="50"/>
        <v>7506.699199999999</v>
      </c>
      <c r="CR24" s="32">
        <v>433</v>
      </c>
      <c r="CS24" s="15"/>
      <c r="CT24" s="32"/>
      <c r="CU24" s="32">
        <f t="shared" si="52"/>
        <v>147212.590525</v>
      </c>
      <c r="CV24" s="15">
        <f t="shared" si="53"/>
        <v>147212.590525</v>
      </c>
      <c r="CW24" s="32">
        <v>8484</v>
      </c>
      <c r="CX24" s="15"/>
      <c r="CY24" s="15"/>
      <c r="CZ24" s="15">
        <f t="shared" si="55"/>
        <v>7549.4748875000005</v>
      </c>
      <c r="DA24" s="15">
        <f t="shared" si="56"/>
        <v>7549.4748875000005</v>
      </c>
      <c r="DB24" s="32">
        <v>435</v>
      </c>
      <c r="DC24" s="15"/>
      <c r="DD24" s="32"/>
      <c r="DE24" s="32">
        <f t="shared" si="58"/>
        <v>18928.551687500003</v>
      </c>
      <c r="DF24" s="15">
        <f t="shared" si="59"/>
        <v>18928.551687500003</v>
      </c>
      <c r="DG24" s="32">
        <v>1079</v>
      </c>
      <c r="DH24" s="15"/>
      <c r="DI24" s="32"/>
      <c r="DJ24" s="32">
        <f t="shared" si="67"/>
        <v>191409.670725</v>
      </c>
      <c r="DK24" s="15">
        <f t="shared" si="60"/>
        <v>191409.670725</v>
      </c>
      <c r="DL24" s="32">
        <v>11012</v>
      </c>
      <c r="DM24" s="15"/>
      <c r="DN24" s="32"/>
      <c r="DO24" s="32">
        <f t="shared" si="62"/>
        <v>-184.3694125</v>
      </c>
      <c r="DP24" s="15">
        <f t="shared" si="63"/>
        <v>-184.3694125</v>
      </c>
      <c r="DQ24" s="32">
        <v>-11</v>
      </c>
      <c r="DR24" s="15"/>
      <c r="DS24" s="15"/>
      <c r="DT24" s="15"/>
      <c r="DU24" s="15">
        <f t="shared" si="64"/>
        <v>0</v>
      </c>
      <c r="DV24" s="15"/>
    </row>
    <row r="25" spans="1:126" ht="12.75">
      <c r="A25" s="2">
        <v>43009</v>
      </c>
      <c r="C25" s="16">
        <v>3920000</v>
      </c>
      <c r="D25" s="16">
        <v>1239875</v>
      </c>
      <c r="E25" s="16">
        <f t="shared" si="0"/>
        <v>5159875</v>
      </c>
      <c r="F25" s="16">
        <f t="shared" si="1"/>
        <v>71196</v>
      </c>
      <c r="H25" s="32">
        <v>660351</v>
      </c>
      <c r="I25" s="32">
        <v>208866</v>
      </c>
      <c r="J25" s="32">
        <f t="shared" si="2"/>
        <v>869217</v>
      </c>
      <c r="K25" s="32">
        <v>11984</v>
      </c>
      <c r="M25" s="15">
        <f t="shared" si="3"/>
        <v>3259648.5599999996</v>
      </c>
      <c r="N25" s="22">
        <f t="shared" si="4"/>
        <v>1031009.3771250002</v>
      </c>
      <c r="O25" s="15">
        <f t="shared" si="5"/>
        <v>4290657.937125</v>
      </c>
      <c r="P25" s="32">
        <f t="shared" si="6"/>
        <v>59212</v>
      </c>
      <c r="R25" s="41">
        <f t="shared" si="7"/>
        <v>10970.12</v>
      </c>
      <c r="S25" s="41">
        <f t="shared" si="8"/>
        <v>3469.7901875</v>
      </c>
      <c r="T25" s="3">
        <f t="shared" si="9"/>
        <v>14439.910187500001</v>
      </c>
      <c r="U25" s="41">
        <v>194</v>
      </c>
      <c r="W25" s="41">
        <f t="shared" si="10"/>
        <v>59043.432</v>
      </c>
      <c r="X25" s="41">
        <f t="shared" si="11"/>
        <v>18675.1212375</v>
      </c>
      <c r="Y25" s="3">
        <f t="shared" si="12"/>
        <v>77718.5532375</v>
      </c>
      <c r="Z25" s="41">
        <v>1051</v>
      </c>
      <c r="AB25" s="15">
        <f t="shared" si="68"/>
        <v>92552.76800000001</v>
      </c>
      <c r="AC25" s="15">
        <f t="shared" si="65"/>
        <v>29273.944700000004</v>
      </c>
      <c r="AD25" s="15">
        <f t="shared" si="13"/>
        <v>121826.71270000002</v>
      </c>
      <c r="AE25" s="32">
        <v>1631</v>
      </c>
      <c r="AG25" s="41">
        <f t="shared" si="14"/>
        <v>19215.056</v>
      </c>
      <c r="AH25" s="41">
        <f t="shared" si="15"/>
        <v>6077.619275</v>
      </c>
      <c r="AI25" s="3">
        <f t="shared" si="16"/>
        <v>25292.675275</v>
      </c>
      <c r="AJ25" s="41">
        <v>350</v>
      </c>
      <c r="AL25" s="41">
        <f t="shared" si="69"/>
        <v>1165599.848</v>
      </c>
      <c r="AM25" s="41">
        <f t="shared" si="66"/>
        <v>368672.98763750005</v>
      </c>
      <c r="AN25" s="3">
        <f t="shared" si="17"/>
        <v>1534272.8356375</v>
      </c>
      <c r="AO25" s="41">
        <v>21179</v>
      </c>
      <c r="AP25" s="15"/>
      <c r="AQ25" s="41">
        <f t="shared" si="18"/>
        <v>6473.488</v>
      </c>
      <c r="AR25" s="41">
        <f t="shared" si="19"/>
        <v>2047.5295750000002</v>
      </c>
      <c r="AS25" s="3">
        <f t="shared" si="20"/>
        <v>8521.017575</v>
      </c>
      <c r="AT25" s="41">
        <v>118</v>
      </c>
      <c r="AU25" s="15"/>
      <c r="AV25" s="32">
        <f t="shared" si="21"/>
        <v>22541.96</v>
      </c>
      <c r="AW25" s="32">
        <f t="shared" si="22"/>
        <v>7129.901187499999</v>
      </c>
      <c r="AX25" s="15">
        <f t="shared" si="23"/>
        <v>29671.8611875</v>
      </c>
      <c r="AY25" s="32">
        <v>411</v>
      </c>
      <c r="AZ25" s="15"/>
      <c r="BA25" s="32">
        <f t="shared" si="24"/>
        <v>172444.72</v>
      </c>
      <c r="BB25" s="32">
        <f t="shared" si="25"/>
        <v>54543.341125</v>
      </c>
      <c r="BC25" s="15">
        <f t="shared" si="26"/>
        <v>226988.061125</v>
      </c>
      <c r="BD25" s="32">
        <v>3144</v>
      </c>
      <c r="BE25" s="15"/>
      <c r="BF25" s="32">
        <f t="shared" si="27"/>
        <v>54326.496</v>
      </c>
      <c r="BG25" s="32">
        <f t="shared" si="28"/>
        <v>17183.179650000002</v>
      </c>
      <c r="BH25" s="15">
        <f t="shared" si="29"/>
        <v>71509.67565</v>
      </c>
      <c r="BI25" s="32">
        <v>990</v>
      </c>
      <c r="BJ25" s="15"/>
      <c r="BK25" s="32">
        <f t="shared" si="30"/>
        <v>245810.264</v>
      </c>
      <c r="BL25" s="32">
        <f t="shared" si="31"/>
        <v>77748.46966249999</v>
      </c>
      <c r="BM25" s="15">
        <f t="shared" si="32"/>
        <v>323558.7336625</v>
      </c>
      <c r="BN25" s="32">
        <v>4475</v>
      </c>
      <c r="BO25" s="15"/>
      <c r="BP25" s="32">
        <f t="shared" si="33"/>
        <v>31689.28</v>
      </c>
      <c r="BQ25" s="32">
        <f t="shared" si="34"/>
        <v>10023.1495</v>
      </c>
      <c r="BR25" s="15">
        <f t="shared" si="35"/>
        <v>41712.4295</v>
      </c>
      <c r="BS25" s="32">
        <v>571</v>
      </c>
      <c r="BT25" s="15"/>
      <c r="BU25" s="32">
        <f t="shared" si="36"/>
        <v>17659.992000000002</v>
      </c>
      <c r="BV25" s="32">
        <f t="shared" si="37"/>
        <v>5585.7608625</v>
      </c>
      <c r="BW25" s="15">
        <f t="shared" si="38"/>
        <v>23245.7528625</v>
      </c>
      <c r="BX25" s="32">
        <v>319</v>
      </c>
      <c r="BY25" s="15"/>
      <c r="BZ25" s="32">
        <f t="shared" si="39"/>
        <v>11811.352000000003</v>
      </c>
      <c r="CA25" s="32">
        <f t="shared" si="40"/>
        <v>3735.8673625</v>
      </c>
      <c r="CB25" s="15">
        <f t="shared" si="41"/>
        <v>15547.219362500004</v>
      </c>
      <c r="CC25" s="32">
        <v>215</v>
      </c>
      <c r="CD25" s="15"/>
      <c r="CE25" s="32">
        <f t="shared" si="42"/>
        <v>13046.936000000002</v>
      </c>
      <c r="CF25" s="32">
        <f t="shared" si="43"/>
        <v>4126.6759625</v>
      </c>
      <c r="CG25" s="15">
        <f t="shared" si="44"/>
        <v>17173.611962500003</v>
      </c>
      <c r="CH25" s="32">
        <v>234</v>
      </c>
      <c r="CI25" s="15"/>
      <c r="CJ25" s="32">
        <f t="shared" si="45"/>
        <v>159008.136</v>
      </c>
      <c r="CK25" s="32">
        <f t="shared" si="46"/>
        <v>50293.4215875</v>
      </c>
      <c r="CL25" s="15">
        <f t="shared" si="47"/>
        <v>209301.5575875</v>
      </c>
      <c r="CM25" s="32">
        <v>2898</v>
      </c>
      <c r="CN25" s="15"/>
      <c r="CO25" s="32">
        <f t="shared" si="48"/>
        <v>23733.248</v>
      </c>
      <c r="CP25" s="32">
        <f t="shared" si="49"/>
        <v>7506.699199999999</v>
      </c>
      <c r="CQ25" s="15">
        <f t="shared" si="50"/>
        <v>31239.9472</v>
      </c>
      <c r="CR25" s="32">
        <v>433</v>
      </c>
      <c r="CS25" s="15"/>
      <c r="CT25" s="32">
        <f t="shared" si="51"/>
        <v>465428.656</v>
      </c>
      <c r="CU25" s="32">
        <f t="shared" si="52"/>
        <v>147212.590525</v>
      </c>
      <c r="CV25" s="15">
        <f t="shared" si="53"/>
        <v>612641.2465250001</v>
      </c>
      <c r="CW25" s="32">
        <v>8484</v>
      </c>
      <c r="CX25" s="15"/>
      <c r="CY25" s="15">
        <f t="shared" si="54"/>
        <v>23868.488</v>
      </c>
      <c r="CZ25" s="15">
        <f t="shared" si="55"/>
        <v>7549.4748875000005</v>
      </c>
      <c r="DA25" s="15">
        <f t="shared" si="56"/>
        <v>31417.9628875</v>
      </c>
      <c r="DB25" s="32">
        <v>435</v>
      </c>
      <c r="DC25" s="15"/>
      <c r="DD25" s="32">
        <f t="shared" si="57"/>
        <v>59844.68</v>
      </c>
      <c r="DE25" s="32">
        <f t="shared" si="58"/>
        <v>18928.551687500003</v>
      </c>
      <c r="DF25" s="15">
        <f t="shared" si="59"/>
        <v>78773.2316875</v>
      </c>
      <c r="DG25" s="32">
        <v>1079</v>
      </c>
      <c r="DH25" s="15"/>
      <c r="DI25" s="32">
        <f t="shared" si="70"/>
        <v>605162.544</v>
      </c>
      <c r="DJ25" s="32">
        <f t="shared" si="67"/>
        <v>191409.670725</v>
      </c>
      <c r="DK25" s="15">
        <f t="shared" si="60"/>
        <v>796572.214725</v>
      </c>
      <c r="DL25" s="32">
        <v>11012</v>
      </c>
      <c r="DM25" s="15"/>
      <c r="DN25" s="32">
        <f t="shared" si="61"/>
        <v>-582.904</v>
      </c>
      <c r="DO25" s="32">
        <f t="shared" si="62"/>
        <v>-184.3694125</v>
      </c>
      <c r="DP25" s="15">
        <f t="shared" si="63"/>
        <v>-767.2734125</v>
      </c>
      <c r="DQ25" s="32">
        <v>-11</v>
      </c>
      <c r="DR25" s="15"/>
      <c r="DS25" s="15"/>
      <c r="DT25" s="15"/>
      <c r="DU25" s="15">
        <f t="shared" si="64"/>
        <v>0</v>
      </c>
      <c r="DV25" s="15"/>
    </row>
    <row r="26" spans="1:126" ht="12.75">
      <c r="A26" s="33">
        <v>43191</v>
      </c>
      <c r="D26" s="16">
        <v>1141875</v>
      </c>
      <c r="E26" s="16">
        <f t="shared" si="0"/>
        <v>1141875</v>
      </c>
      <c r="F26" s="16">
        <f t="shared" si="1"/>
        <v>71196</v>
      </c>
      <c r="H26" s="32"/>
      <c r="I26" s="32">
        <v>192357</v>
      </c>
      <c r="J26" s="32">
        <f t="shared" si="2"/>
        <v>192357</v>
      </c>
      <c r="K26" s="32">
        <v>11984</v>
      </c>
      <c r="M26" s="15"/>
      <c r="N26" s="22">
        <f t="shared" si="4"/>
        <v>949518.1631249997</v>
      </c>
      <c r="O26" s="15">
        <f t="shared" si="5"/>
        <v>949518.1631249997</v>
      </c>
      <c r="P26" s="32">
        <f t="shared" si="6"/>
        <v>59212</v>
      </c>
      <c r="R26" s="41"/>
      <c r="S26" s="41">
        <f t="shared" si="8"/>
        <v>3195.5371875</v>
      </c>
      <c r="T26" s="3">
        <f t="shared" si="9"/>
        <v>3195.5371875</v>
      </c>
      <c r="U26" s="41">
        <v>194</v>
      </c>
      <c r="W26" s="41"/>
      <c r="X26" s="41">
        <f t="shared" si="11"/>
        <v>17199.0354375</v>
      </c>
      <c r="Y26" s="3">
        <f t="shared" si="12"/>
        <v>17199.0354375</v>
      </c>
      <c r="Z26" s="41">
        <v>1051</v>
      </c>
      <c r="AC26" s="15">
        <f t="shared" si="65"/>
        <v>26960.1255</v>
      </c>
      <c r="AD26" s="15">
        <f t="shared" si="13"/>
        <v>26960.1255</v>
      </c>
      <c r="AE26" s="32">
        <v>1631</v>
      </c>
      <c r="AG26" s="41"/>
      <c r="AH26" s="41">
        <f t="shared" si="15"/>
        <v>5597.242875</v>
      </c>
      <c r="AI26" s="3">
        <f t="shared" si="16"/>
        <v>5597.242875</v>
      </c>
      <c r="AJ26" s="41">
        <v>350</v>
      </c>
      <c r="AL26" s="41"/>
      <c r="AM26" s="41">
        <f t="shared" si="66"/>
        <v>339532.9914375</v>
      </c>
      <c r="AN26" s="3">
        <f t="shared" si="17"/>
        <v>339532.9914375</v>
      </c>
      <c r="AO26" s="41">
        <v>21179</v>
      </c>
      <c r="AP26" s="15"/>
      <c r="AQ26" s="41"/>
      <c r="AR26" s="41">
        <f t="shared" si="19"/>
        <v>1885.692375</v>
      </c>
      <c r="AS26" s="3">
        <f t="shared" si="20"/>
        <v>1885.692375</v>
      </c>
      <c r="AT26" s="41">
        <v>118</v>
      </c>
      <c r="AU26" s="15"/>
      <c r="AV26" s="32"/>
      <c r="AW26" s="32">
        <f t="shared" si="22"/>
        <v>6566.3521875</v>
      </c>
      <c r="AX26" s="15">
        <f t="shared" si="23"/>
        <v>6566.3521875</v>
      </c>
      <c r="AY26" s="32">
        <v>411</v>
      </c>
      <c r="AZ26" s="15"/>
      <c r="BA26" s="32"/>
      <c r="BB26" s="32">
        <f t="shared" si="25"/>
        <v>50232.223125</v>
      </c>
      <c r="BC26" s="15">
        <f t="shared" si="26"/>
        <v>50232.223125</v>
      </c>
      <c r="BD26" s="32">
        <v>3144</v>
      </c>
      <c r="BE26" s="15"/>
      <c r="BF26" s="32"/>
      <c r="BG26" s="32">
        <f t="shared" si="28"/>
        <v>15825.01725</v>
      </c>
      <c r="BH26" s="15">
        <f t="shared" si="29"/>
        <v>15825.01725</v>
      </c>
      <c r="BI26" s="32">
        <v>990</v>
      </c>
      <c r="BJ26" s="15"/>
      <c r="BK26" s="32"/>
      <c r="BL26" s="32">
        <f t="shared" si="31"/>
        <v>71603.2130625</v>
      </c>
      <c r="BM26" s="15">
        <f t="shared" si="32"/>
        <v>71603.2130625</v>
      </c>
      <c r="BN26" s="32">
        <v>4475</v>
      </c>
      <c r="BO26" s="15"/>
      <c r="BP26" s="32"/>
      <c r="BQ26" s="32">
        <f t="shared" si="34"/>
        <v>9230.9175</v>
      </c>
      <c r="BR26" s="15">
        <f t="shared" si="35"/>
        <v>9230.9175</v>
      </c>
      <c r="BS26" s="32">
        <v>571</v>
      </c>
      <c r="BT26" s="15"/>
      <c r="BU26" s="32"/>
      <c r="BV26" s="32">
        <f t="shared" si="37"/>
        <v>5144.2610625</v>
      </c>
      <c r="BW26" s="15">
        <f t="shared" si="38"/>
        <v>5144.2610625</v>
      </c>
      <c r="BX26" s="32">
        <v>319</v>
      </c>
      <c r="BY26" s="15"/>
      <c r="BZ26" s="32"/>
      <c r="CA26" s="32">
        <f t="shared" si="40"/>
        <v>3440.5835625</v>
      </c>
      <c r="CB26" s="15">
        <f t="shared" si="41"/>
        <v>3440.5835625</v>
      </c>
      <c r="CC26" s="32">
        <v>215</v>
      </c>
      <c r="CD26" s="15"/>
      <c r="CE26" s="32"/>
      <c r="CF26" s="32">
        <f t="shared" si="43"/>
        <v>3800.5025625000003</v>
      </c>
      <c r="CG26" s="15">
        <f t="shared" si="44"/>
        <v>3800.5025625000003</v>
      </c>
      <c r="CH26" s="32">
        <v>234</v>
      </c>
      <c r="CI26" s="15"/>
      <c r="CJ26" s="32"/>
      <c r="CK26" s="32">
        <f t="shared" si="46"/>
        <v>46318.218187499995</v>
      </c>
      <c r="CL26" s="15">
        <f t="shared" si="47"/>
        <v>46318.218187499995</v>
      </c>
      <c r="CM26" s="32">
        <v>2898</v>
      </c>
      <c r="CN26" s="15"/>
      <c r="CO26" s="32"/>
      <c r="CP26" s="32">
        <f t="shared" si="49"/>
        <v>6913.3679999999995</v>
      </c>
      <c r="CQ26" s="15">
        <f t="shared" si="50"/>
        <v>6913.3679999999995</v>
      </c>
      <c r="CR26" s="32">
        <v>433</v>
      </c>
      <c r="CS26" s="15"/>
      <c r="CT26" s="32"/>
      <c r="CU26" s="32">
        <f t="shared" si="52"/>
        <v>135576.874125</v>
      </c>
      <c r="CV26" s="15">
        <f t="shared" si="53"/>
        <v>135576.874125</v>
      </c>
      <c r="CW26" s="32">
        <v>8484</v>
      </c>
      <c r="CX26" s="15"/>
      <c r="CY26" s="15"/>
      <c r="CZ26" s="15">
        <f t="shared" si="55"/>
        <v>6952.7626875000005</v>
      </c>
      <c r="DA26" s="15">
        <f t="shared" si="56"/>
        <v>6952.7626875000005</v>
      </c>
      <c r="DB26" s="32">
        <v>435</v>
      </c>
      <c r="DC26" s="15"/>
      <c r="DD26" s="32"/>
      <c r="DE26" s="32">
        <f t="shared" si="58"/>
        <v>17432.4346875</v>
      </c>
      <c r="DF26" s="15">
        <f t="shared" si="59"/>
        <v>17432.4346875</v>
      </c>
      <c r="DG26" s="32">
        <v>1079</v>
      </c>
      <c r="DH26" s="15"/>
      <c r="DI26" s="32"/>
      <c r="DJ26" s="32">
        <f t="shared" si="67"/>
        <v>176280.60712499998</v>
      </c>
      <c r="DK26" s="15">
        <f t="shared" si="60"/>
        <v>176280.60712499998</v>
      </c>
      <c r="DL26" s="32">
        <v>11012</v>
      </c>
      <c r="DM26" s="15"/>
      <c r="DN26" s="32"/>
      <c r="DO26" s="32">
        <f t="shared" si="62"/>
        <v>-169.7968125</v>
      </c>
      <c r="DP26" s="15">
        <f t="shared" si="63"/>
        <v>-169.7968125</v>
      </c>
      <c r="DQ26" s="32">
        <v>-11</v>
      </c>
      <c r="DR26" s="15"/>
      <c r="DS26" s="15"/>
      <c r="DT26" s="15"/>
      <c r="DU26" s="15">
        <f t="shared" si="64"/>
        <v>0</v>
      </c>
      <c r="DV26" s="15"/>
    </row>
    <row r="27" spans="1:126" ht="12.75">
      <c r="A27" s="33">
        <v>43374</v>
      </c>
      <c r="C27" s="16">
        <v>4120000</v>
      </c>
      <c r="D27" s="16">
        <v>1141875</v>
      </c>
      <c r="E27" s="16">
        <f t="shared" si="0"/>
        <v>5261875</v>
      </c>
      <c r="F27" s="16">
        <f t="shared" si="1"/>
        <v>71196</v>
      </c>
      <c r="H27" s="32">
        <v>694043</v>
      </c>
      <c r="I27" s="32">
        <v>192357</v>
      </c>
      <c r="J27" s="32">
        <f t="shared" si="2"/>
        <v>886400</v>
      </c>
      <c r="K27" s="32">
        <v>11984</v>
      </c>
      <c r="M27" s="15">
        <f t="shared" si="3"/>
        <v>3425957.16</v>
      </c>
      <c r="N27" s="22">
        <f t="shared" si="4"/>
        <v>949518.1631249997</v>
      </c>
      <c r="O27" s="15">
        <f t="shared" si="5"/>
        <v>4375475.323125</v>
      </c>
      <c r="P27" s="32">
        <f t="shared" si="6"/>
        <v>59212</v>
      </c>
      <c r="R27" s="41">
        <f t="shared" si="7"/>
        <v>11529.82</v>
      </c>
      <c r="S27" s="41">
        <f t="shared" si="8"/>
        <v>3195.5371875</v>
      </c>
      <c r="T27" s="3">
        <f t="shared" si="9"/>
        <v>14725.3571875</v>
      </c>
      <c r="U27" s="41">
        <v>194</v>
      </c>
      <c r="W27" s="41">
        <f t="shared" si="10"/>
        <v>62055.852</v>
      </c>
      <c r="X27" s="41">
        <f t="shared" si="11"/>
        <v>17199.0354375</v>
      </c>
      <c r="Y27" s="3">
        <f t="shared" si="12"/>
        <v>79254.8874375</v>
      </c>
      <c r="Z27" s="41">
        <v>1051</v>
      </c>
      <c r="AB27" s="15">
        <f t="shared" si="68"/>
        <v>97274.84800000001</v>
      </c>
      <c r="AC27" s="15">
        <f t="shared" si="65"/>
        <v>26960.1255</v>
      </c>
      <c r="AD27" s="15">
        <f t="shared" si="13"/>
        <v>124234.97350000001</v>
      </c>
      <c r="AE27" s="32">
        <v>1631</v>
      </c>
      <c r="AG27" s="41">
        <f t="shared" si="14"/>
        <v>20195.416</v>
      </c>
      <c r="AH27" s="41">
        <f t="shared" si="15"/>
        <v>5597.242875</v>
      </c>
      <c r="AI27" s="3">
        <f t="shared" si="16"/>
        <v>25792.658875</v>
      </c>
      <c r="AJ27" s="41">
        <v>350</v>
      </c>
      <c r="AL27" s="41">
        <f t="shared" si="69"/>
        <v>1225069.228</v>
      </c>
      <c r="AM27" s="41">
        <f t="shared" si="66"/>
        <v>339532.9914375</v>
      </c>
      <c r="AN27" s="3">
        <f t="shared" si="17"/>
        <v>1564602.2194375</v>
      </c>
      <c r="AO27" s="41">
        <v>21179</v>
      </c>
      <c r="AP27" s="15"/>
      <c r="AQ27" s="41">
        <f t="shared" si="18"/>
        <v>6803.768</v>
      </c>
      <c r="AR27" s="41">
        <f t="shared" si="19"/>
        <v>1885.692375</v>
      </c>
      <c r="AS27" s="3">
        <f t="shared" si="20"/>
        <v>8689.460375</v>
      </c>
      <c r="AT27" s="41">
        <v>118</v>
      </c>
      <c r="AU27" s="15"/>
      <c r="AV27" s="32">
        <f t="shared" si="21"/>
        <v>23692.06</v>
      </c>
      <c r="AW27" s="32">
        <f t="shared" si="22"/>
        <v>6566.3521875</v>
      </c>
      <c r="AX27" s="15">
        <f t="shared" si="23"/>
        <v>30258.412187500002</v>
      </c>
      <c r="AY27" s="32">
        <v>411</v>
      </c>
      <c r="AZ27" s="15"/>
      <c r="BA27" s="32">
        <f t="shared" si="24"/>
        <v>181242.92</v>
      </c>
      <c r="BB27" s="32">
        <f t="shared" si="25"/>
        <v>50232.223125</v>
      </c>
      <c r="BC27" s="15">
        <f t="shared" si="26"/>
        <v>231475.143125</v>
      </c>
      <c r="BD27" s="32">
        <v>3144</v>
      </c>
      <c r="BE27" s="15"/>
      <c r="BF27" s="32">
        <f t="shared" si="27"/>
        <v>57098.255999999994</v>
      </c>
      <c r="BG27" s="32">
        <f t="shared" si="28"/>
        <v>15825.01725</v>
      </c>
      <c r="BH27" s="15">
        <f t="shared" si="29"/>
        <v>72923.27325</v>
      </c>
      <c r="BI27" s="32">
        <v>990</v>
      </c>
      <c r="BJ27" s="15"/>
      <c r="BK27" s="32">
        <f t="shared" si="30"/>
        <v>258351.604</v>
      </c>
      <c r="BL27" s="32">
        <f t="shared" si="31"/>
        <v>71603.2130625</v>
      </c>
      <c r="BM27" s="15">
        <f t="shared" si="32"/>
        <v>329954.8170625</v>
      </c>
      <c r="BN27" s="32">
        <v>4475</v>
      </c>
      <c r="BO27" s="15"/>
      <c r="BP27" s="32">
        <f t="shared" si="33"/>
        <v>33306.08</v>
      </c>
      <c r="BQ27" s="32">
        <f t="shared" si="34"/>
        <v>9230.9175</v>
      </c>
      <c r="BR27" s="15">
        <f t="shared" si="35"/>
        <v>42536.9975</v>
      </c>
      <c r="BS27" s="32">
        <v>571</v>
      </c>
      <c r="BT27" s="15"/>
      <c r="BU27" s="32">
        <f t="shared" si="36"/>
        <v>18561.012000000002</v>
      </c>
      <c r="BV27" s="32">
        <f t="shared" si="37"/>
        <v>5144.2610625</v>
      </c>
      <c r="BW27" s="15">
        <f t="shared" si="38"/>
        <v>23705.273062500004</v>
      </c>
      <c r="BX27" s="32">
        <v>319</v>
      </c>
      <c r="BY27" s="15"/>
      <c r="BZ27" s="32">
        <f t="shared" si="39"/>
        <v>12413.972000000002</v>
      </c>
      <c r="CA27" s="32">
        <f t="shared" si="40"/>
        <v>3440.5835625</v>
      </c>
      <c r="CB27" s="15">
        <f t="shared" si="41"/>
        <v>15854.555562500002</v>
      </c>
      <c r="CC27" s="32">
        <v>215</v>
      </c>
      <c r="CD27" s="15"/>
      <c r="CE27" s="32">
        <f t="shared" si="42"/>
        <v>13712.596000000001</v>
      </c>
      <c r="CF27" s="32">
        <f t="shared" si="43"/>
        <v>3800.5025625000003</v>
      </c>
      <c r="CG27" s="15">
        <f t="shared" si="44"/>
        <v>17513.098562500003</v>
      </c>
      <c r="CH27" s="32">
        <v>234</v>
      </c>
      <c r="CI27" s="15"/>
      <c r="CJ27" s="32">
        <f t="shared" si="45"/>
        <v>167120.796</v>
      </c>
      <c r="CK27" s="32">
        <f t="shared" si="46"/>
        <v>46318.218187499995</v>
      </c>
      <c r="CL27" s="15">
        <f t="shared" si="47"/>
        <v>213439.0141875</v>
      </c>
      <c r="CM27" s="32">
        <v>2898</v>
      </c>
      <c r="CN27" s="15"/>
      <c r="CO27" s="32">
        <f t="shared" si="48"/>
        <v>24944.127999999997</v>
      </c>
      <c r="CP27" s="32">
        <f t="shared" si="49"/>
        <v>6913.3679999999995</v>
      </c>
      <c r="CQ27" s="15">
        <f t="shared" si="50"/>
        <v>31857.495999999996</v>
      </c>
      <c r="CR27" s="32">
        <v>433</v>
      </c>
      <c r="CS27" s="15"/>
      <c r="CT27" s="32">
        <f t="shared" si="51"/>
        <v>489175.016</v>
      </c>
      <c r="CU27" s="32">
        <f t="shared" si="52"/>
        <v>135576.874125</v>
      </c>
      <c r="CV27" s="15">
        <f t="shared" si="53"/>
        <v>624751.890125</v>
      </c>
      <c r="CW27" s="32">
        <v>8484</v>
      </c>
      <c r="CX27" s="15"/>
      <c r="CY27" s="15">
        <f t="shared" si="54"/>
        <v>25086.268000000004</v>
      </c>
      <c r="CZ27" s="15">
        <f t="shared" si="55"/>
        <v>6952.7626875000005</v>
      </c>
      <c r="DA27" s="15">
        <f t="shared" si="56"/>
        <v>32039.030687500002</v>
      </c>
      <c r="DB27" s="32">
        <v>435</v>
      </c>
      <c r="DC27" s="15"/>
      <c r="DD27" s="32">
        <f t="shared" si="57"/>
        <v>62897.98</v>
      </c>
      <c r="DE27" s="32">
        <f t="shared" si="58"/>
        <v>17432.4346875</v>
      </c>
      <c r="DF27" s="15">
        <f t="shared" si="59"/>
        <v>80330.4146875</v>
      </c>
      <c r="DG27" s="32">
        <v>1079</v>
      </c>
      <c r="DH27" s="15"/>
      <c r="DI27" s="32">
        <f t="shared" si="70"/>
        <v>636038.184</v>
      </c>
      <c r="DJ27" s="32">
        <f t="shared" si="67"/>
        <v>176280.60712499998</v>
      </c>
      <c r="DK27" s="15">
        <f t="shared" si="60"/>
        <v>812318.791125</v>
      </c>
      <c r="DL27" s="32">
        <v>11012</v>
      </c>
      <c r="DM27" s="15"/>
      <c r="DN27" s="32">
        <f t="shared" si="61"/>
        <v>-612.644</v>
      </c>
      <c r="DO27" s="32">
        <f t="shared" si="62"/>
        <v>-169.7968125</v>
      </c>
      <c r="DP27" s="15">
        <f t="shared" si="63"/>
        <v>-782.4408125</v>
      </c>
      <c r="DQ27" s="32">
        <v>-11</v>
      </c>
      <c r="DR27" s="15"/>
      <c r="DS27" s="15"/>
      <c r="DT27" s="15"/>
      <c r="DU27" s="15">
        <f t="shared" si="64"/>
        <v>0</v>
      </c>
      <c r="DV27" s="15"/>
    </row>
    <row r="28" spans="1:126" ht="12.75">
      <c r="A28" s="33">
        <v>43556</v>
      </c>
      <c r="D28" s="16">
        <v>1038875</v>
      </c>
      <c r="E28" s="16">
        <f t="shared" si="0"/>
        <v>1038875</v>
      </c>
      <c r="F28" s="16">
        <f t="shared" si="1"/>
        <v>71196</v>
      </c>
      <c r="H28" s="32"/>
      <c r="I28" s="32">
        <v>175006</v>
      </c>
      <c r="J28" s="32">
        <f t="shared" si="2"/>
        <v>175006</v>
      </c>
      <c r="K28" s="32">
        <v>11984</v>
      </c>
      <c r="M28" s="15"/>
      <c r="N28" s="22">
        <f t="shared" si="4"/>
        <v>863869.2341249998</v>
      </c>
      <c r="O28" s="15">
        <f t="shared" si="5"/>
        <v>863869.2341249998</v>
      </c>
      <c r="P28" s="32">
        <f t="shared" si="6"/>
        <v>59212</v>
      </c>
      <c r="R28" s="41"/>
      <c r="S28" s="41">
        <f t="shared" si="8"/>
        <v>2907.2916875</v>
      </c>
      <c r="T28" s="3">
        <f t="shared" si="9"/>
        <v>2907.2916875</v>
      </c>
      <c r="U28" s="41">
        <v>194</v>
      </c>
      <c r="W28" s="41"/>
      <c r="X28" s="41">
        <f t="shared" si="11"/>
        <v>15647.6391375</v>
      </c>
      <c r="Y28" s="3">
        <f t="shared" si="12"/>
        <v>15647.6391375</v>
      </c>
      <c r="Z28" s="41">
        <v>1051</v>
      </c>
      <c r="AC28" s="15">
        <f t="shared" si="65"/>
        <v>24528.2543</v>
      </c>
      <c r="AD28" s="15">
        <f t="shared" si="13"/>
        <v>24528.2543</v>
      </c>
      <c r="AE28" s="32">
        <v>1631</v>
      </c>
      <c r="AG28" s="41"/>
      <c r="AH28" s="41">
        <f t="shared" si="15"/>
        <v>5092.357475</v>
      </c>
      <c r="AI28" s="3">
        <f t="shared" si="16"/>
        <v>5092.357475</v>
      </c>
      <c r="AJ28" s="41">
        <v>350</v>
      </c>
      <c r="AL28" s="41"/>
      <c r="AM28" s="41">
        <f t="shared" si="66"/>
        <v>308906.2607375</v>
      </c>
      <c r="AN28" s="3">
        <f t="shared" si="17"/>
        <v>308906.2607375</v>
      </c>
      <c r="AO28" s="41">
        <v>21179</v>
      </c>
      <c r="AP28" s="15"/>
      <c r="AQ28" s="41"/>
      <c r="AR28" s="41">
        <f t="shared" si="19"/>
        <v>1715.598175</v>
      </c>
      <c r="AS28" s="3">
        <f t="shared" si="20"/>
        <v>1715.598175</v>
      </c>
      <c r="AT28" s="41">
        <v>118</v>
      </c>
      <c r="AU28" s="15"/>
      <c r="AV28" s="32"/>
      <c r="AW28" s="32">
        <f t="shared" si="22"/>
        <v>5974.0506875</v>
      </c>
      <c r="AX28" s="15">
        <f t="shared" si="23"/>
        <v>5974.0506875</v>
      </c>
      <c r="AY28" s="32">
        <v>411</v>
      </c>
      <c r="AZ28" s="15"/>
      <c r="BA28" s="32"/>
      <c r="BB28" s="32">
        <f t="shared" si="25"/>
        <v>45701.150125</v>
      </c>
      <c r="BC28" s="15">
        <f t="shared" si="26"/>
        <v>45701.150125</v>
      </c>
      <c r="BD28" s="32">
        <v>3144</v>
      </c>
      <c r="BE28" s="15"/>
      <c r="BF28" s="32"/>
      <c r="BG28" s="32">
        <f t="shared" si="28"/>
        <v>14397.56085</v>
      </c>
      <c r="BH28" s="15">
        <f t="shared" si="29"/>
        <v>14397.56085</v>
      </c>
      <c r="BI28" s="32">
        <v>990</v>
      </c>
      <c r="BJ28" s="15"/>
      <c r="BK28" s="32"/>
      <c r="BL28" s="32">
        <f t="shared" si="31"/>
        <v>65144.42296249999</v>
      </c>
      <c r="BM28" s="15">
        <f t="shared" si="32"/>
        <v>65144.42296249999</v>
      </c>
      <c r="BN28" s="32">
        <v>4475</v>
      </c>
      <c r="BO28" s="15"/>
      <c r="BP28" s="32"/>
      <c r="BQ28" s="32">
        <f t="shared" si="34"/>
        <v>8398.265500000001</v>
      </c>
      <c r="BR28" s="15">
        <f t="shared" si="35"/>
        <v>8398.265500000001</v>
      </c>
      <c r="BS28" s="32">
        <v>571</v>
      </c>
      <c r="BT28" s="15"/>
      <c r="BU28" s="32"/>
      <c r="BV28" s="32">
        <f t="shared" si="37"/>
        <v>4680.2357625</v>
      </c>
      <c r="BW28" s="15">
        <f t="shared" si="38"/>
        <v>4680.2357625</v>
      </c>
      <c r="BX28" s="32">
        <v>319</v>
      </c>
      <c r="BY28" s="15"/>
      <c r="BZ28" s="32"/>
      <c r="CA28" s="32">
        <f t="shared" si="40"/>
        <v>3130.2342625</v>
      </c>
      <c r="CB28" s="15">
        <f t="shared" si="41"/>
        <v>3130.2342625</v>
      </c>
      <c r="CC28" s="32">
        <v>215</v>
      </c>
      <c r="CD28" s="15"/>
      <c r="CE28" s="32"/>
      <c r="CF28" s="32">
        <f t="shared" si="43"/>
        <v>3457.6876625000004</v>
      </c>
      <c r="CG28" s="15">
        <f t="shared" si="44"/>
        <v>3457.6876625000004</v>
      </c>
      <c r="CH28" s="32">
        <v>234</v>
      </c>
      <c r="CI28" s="15"/>
      <c r="CJ28" s="32"/>
      <c r="CK28" s="32">
        <f t="shared" si="46"/>
        <v>42140.1982875</v>
      </c>
      <c r="CL28" s="15">
        <f t="shared" si="47"/>
        <v>42140.1982875</v>
      </c>
      <c r="CM28" s="32">
        <v>2898</v>
      </c>
      <c r="CN28" s="15"/>
      <c r="CO28" s="32"/>
      <c r="CP28" s="32">
        <f t="shared" si="49"/>
        <v>6289.7648</v>
      </c>
      <c r="CQ28" s="15">
        <f t="shared" si="50"/>
        <v>6289.7648</v>
      </c>
      <c r="CR28" s="32">
        <v>433</v>
      </c>
      <c r="CS28" s="15"/>
      <c r="CT28" s="32"/>
      <c r="CU28" s="32">
        <f t="shared" si="52"/>
        <v>123347.49872500001</v>
      </c>
      <c r="CV28" s="15">
        <f t="shared" si="53"/>
        <v>123347.49872500001</v>
      </c>
      <c r="CW28" s="32">
        <v>8484</v>
      </c>
      <c r="CX28" s="15"/>
      <c r="CY28" s="15"/>
      <c r="CZ28" s="15">
        <f t="shared" si="55"/>
        <v>6325.6059875</v>
      </c>
      <c r="DA28" s="15">
        <f t="shared" si="56"/>
        <v>6325.6059875</v>
      </c>
      <c r="DB28" s="32">
        <v>435</v>
      </c>
      <c r="DC28" s="15"/>
      <c r="DD28" s="32"/>
      <c r="DE28" s="32">
        <f t="shared" si="58"/>
        <v>15859.9851875</v>
      </c>
      <c r="DF28" s="15">
        <f t="shared" si="59"/>
        <v>15859.9851875</v>
      </c>
      <c r="DG28" s="32">
        <v>1079</v>
      </c>
      <c r="DH28" s="15"/>
      <c r="DI28" s="32"/>
      <c r="DJ28" s="32">
        <f t="shared" si="67"/>
        <v>160379.65252499998</v>
      </c>
      <c r="DK28" s="15">
        <f t="shared" si="60"/>
        <v>160379.65252499998</v>
      </c>
      <c r="DL28" s="32">
        <v>11012</v>
      </c>
      <c r="DM28" s="15"/>
      <c r="DN28" s="32"/>
      <c r="DO28" s="32">
        <f t="shared" si="62"/>
        <v>-154.48071249999998</v>
      </c>
      <c r="DP28" s="15">
        <f t="shared" si="63"/>
        <v>-154.48071249999998</v>
      </c>
      <c r="DQ28" s="32">
        <v>-11</v>
      </c>
      <c r="DR28" s="15"/>
      <c r="DS28" s="15"/>
      <c r="DT28" s="15"/>
      <c r="DU28" s="15">
        <f t="shared" si="64"/>
        <v>0</v>
      </c>
      <c r="DV28" s="15"/>
    </row>
    <row r="29" spans="1:126" ht="12.75">
      <c r="A29" s="33">
        <v>43739</v>
      </c>
      <c r="C29" s="16">
        <v>4330000</v>
      </c>
      <c r="D29" s="16">
        <v>1038875</v>
      </c>
      <c r="E29" s="16">
        <f t="shared" si="0"/>
        <v>5368875</v>
      </c>
      <c r="F29" s="16">
        <f t="shared" si="1"/>
        <v>71196</v>
      </c>
      <c r="H29" s="32">
        <v>729419</v>
      </c>
      <c r="I29" s="32">
        <v>175006</v>
      </c>
      <c r="J29" s="32">
        <f t="shared" si="2"/>
        <v>904425</v>
      </c>
      <c r="K29" s="32">
        <v>11984</v>
      </c>
      <c r="M29" s="15">
        <f t="shared" si="3"/>
        <v>3600581.1900000004</v>
      </c>
      <c r="N29" s="22">
        <f t="shared" si="4"/>
        <v>863869.2341249998</v>
      </c>
      <c r="O29" s="15">
        <f t="shared" si="5"/>
        <v>4464450.424125</v>
      </c>
      <c r="P29" s="32">
        <f t="shared" si="6"/>
        <v>59212</v>
      </c>
      <c r="R29" s="41">
        <f t="shared" si="7"/>
        <v>12117.505</v>
      </c>
      <c r="S29" s="41">
        <f t="shared" si="8"/>
        <v>2907.2916875</v>
      </c>
      <c r="T29" s="3">
        <f t="shared" si="9"/>
        <v>15024.796687499998</v>
      </c>
      <c r="U29" s="41">
        <v>194</v>
      </c>
      <c r="W29" s="41">
        <f t="shared" si="10"/>
        <v>65218.893</v>
      </c>
      <c r="X29" s="41">
        <f t="shared" si="11"/>
        <v>15647.6391375</v>
      </c>
      <c r="Y29" s="3">
        <f t="shared" si="12"/>
        <v>80866.53213749999</v>
      </c>
      <c r="Z29" s="41">
        <v>1051</v>
      </c>
      <c r="AB29" s="15">
        <f t="shared" si="68"/>
        <v>102233.03199999999</v>
      </c>
      <c r="AC29" s="15">
        <f t="shared" si="65"/>
        <v>24528.2543</v>
      </c>
      <c r="AD29" s="15">
        <f t="shared" si="13"/>
        <v>126761.28629999999</v>
      </c>
      <c r="AE29" s="32">
        <v>1631</v>
      </c>
      <c r="AG29" s="41">
        <f t="shared" si="14"/>
        <v>21224.793999999998</v>
      </c>
      <c r="AH29" s="41">
        <f t="shared" si="15"/>
        <v>5092.357475</v>
      </c>
      <c r="AI29" s="3">
        <f t="shared" si="16"/>
        <v>26317.151475</v>
      </c>
      <c r="AJ29" s="41">
        <v>350</v>
      </c>
      <c r="AL29" s="41">
        <f t="shared" si="69"/>
        <v>1287512.077</v>
      </c>
      <c r="AM29" s="41">
        <f t="shared" si="66"/>
        <v>308906.2607375</v>
      </c>
      <c r="AN29" s="3">
        <f t="shared" si="17"/>
        <v>1596418.3377375</v>
      </c>
      <c r="AO29" s="41">
        <v>21179</v>
      </c>
      <c r="AP29" s="15"/>
      <c r="AQ29" s="41">
        <f t="shared" si="18"/>
        <v>7150.562000000001</v>
      </c>
      <c r="AR29" s="41">
        <f t="shared" si="19"/>
        <v>1715.598175</v>
      </c>
      <c r="AS29" s="3">
        <f t="shared" si="20"/>
        <v>8866.160175</v>
      </c>
      <c r="AT29" s="41">
        <v>118</v>
      </c>
      <c r="AU29" s="15"/>
      <c r="AV29" s="32">
        <f t="shared" si="21"/>
        <v>24899.665</v>
      </c>
      <c r="AW29" s="32">
        <f t="shared" si="22"/>
        <v>5974.0506875</v>
      </c>
      <c r="AX29" s="15">
        <f t="shared" si="23"/>
        <v>30873.7156875</v>
      </c>
      <c r="AY29" s="32">
        <v>411</v>
      </c>
      <c r="AZ29" s="15"/>
      <c r="BA29" s="32">
        <f t="shared" si="24"/>
        <v>190481.03</v>
      </c>
      <c r="BB29" s="32">
        <f t="shared" si="25"/>
        <v>45701.150125</v>
      </c>
      <c r="BC29" s="15">
        <f t="shared" si="26"/>
        <v>236182.180125</v>
      </c>
      <c r="BD29" s="32">
        <v>3144</v>
      </c>
      <c r="BE29" s="15"/>
      <c r="BF29" s="32">
        <f t="shared" si="27"/>
        <v>60008.60400000001</v>
      </c>
      <c r="BG29" s="32">
        <f t="shared" si="28"/>
        <v>14397.56085</v>
      </c>
      <c r="BH29" s="15">
        <f t="shared" si="29"/>
        <v>74406.16485</v>
      </c>
      <c r="BI29" s="32">
        <v>990</v>
      </c>
      <c r="BJ29" s="15"/>
      <c r="BK29" s="32">
        <f t="shared" si="30"/>
        <v>271520.011</v>
      </c>
      <c r="BL29" s="32">
        <f t="shared" si="31"/>
        <v>65144.42296249999</v>
      </c>
      <c r="BM29" s="15">
        <f t="shared" si="32"/>
        <v>336664.4339625</v>
      </c>
      <c r="BN29" s="32">
        <v>4475</v>
      </c>
      <c r="BO29" s="15"/>
      <c r="BP29" s="32">
        <f t="shared" si="33"/>
        <v>35003.72</v>
      </c>
      <c r="BQ29" s="32">
        <f t="shared" si="34"/>
        <v>8398.265500000001</v>
      </c>
      <c r="BR29" s="15">
        <f t="shared" si="35"/>
        <v>43401.9855</v>
      </c>
      <c r="BS29" s="32">
        <v>571</v>
      </c>
      <c r="BT29" s="15"/>
      <c r="BU29" s="32">
        <f t="shared" si="36"/>
        <v>19507.083</v>
      </c>
      <c r="BV29" s="32">
        <f t="shared" si="37"/>
        <v>4680.2357625</v>
      </c>
      <c r="BW29" s="15">
        <f t="shared" si="38"/>
        <v>24187.3187625</v>
      </c>
      <c r="BX29" s="32">
        <v>319</v>
      </c>
      <c r="BY29" s="15"/>
      <c r="BZ29" s="32">
        <f t="shared" si="39"/>
        <v>13046.723</v>
      </c>
      <c r="CA29" s="32">
        <f t="shared" si="40"/>
        <v>3130.2342625</v>
      </c>
      <c r="CB29" s="15">
        <f t="shared" si="41"/>
        <v>16176.9572625</v>
      </c>
      <c r="CC29" s="32">
        <v>215</v>
      </c>
      <c r="CD29" s="15"/>
      <c r="CE29" s="32">
        <f t="shared" si="42"/>
        <v>14411.539</v>
      </c>
      <c r="CF29" s="32">
        <f t="shared" si="43"/>
        <v>3457.6876625000004</v>
      </c>
      <c r="CG29" s="15">
        <f t="shared" si="44"/>
        <v>17869.2266625</v>
      </c>
      <c r="CH29" s="32">
        <v>234</v>
      </c>
      <c r="CI29" s="15"/>
      <c r="CJ29" s="32">
        <f t="shared" si="45"/>
        <v>175639.08899999998</v>
      </c>
      <c r="CK29" s="32">
        <f t="shared" si="46"/>
        <v>42140.1982875</v>
      </c>
      <c r="CL29" s="15">
        <f t="shared" si="47"/>
        <v>217779.2872875</v>
      </c>
      <c r="CM29" s="32">
        <v>2898</v>
      </c>
      <c r="CN29" s="15"/>
      <c r="CO29" s="32">
        <f t="shared" si="48"/>
        <v>26215.551999999996</v>
      </c>
      <c r="CP29" s="32">
        <f t="shared" si="49"/>
        <v>6289.7648</v>
      </c>
      <c r="CQ29" s="15">
        <f t="shared" si="50"/>
        <v>32505.316799999997</v>
      </c>
      <c r="CR29" s="32">
        <v>433</v>
      </c>
      <c r="CS29" s="15"/>
      <c r="CT29" s="32">
        <f t="shared" si="51"/>
        <v>514108.69399999996</v>
      </c>
      <c r="CU29" s="32">
        <f t="shared" si="52"/>
        <v>123347.49872500001</v>
      </c>
      <c r="CV29" s="15">
        <f t="shared" si="53"/>
        <v>637456.192725</v>
      </c>
      <c r="CW29" s="32">
        <v>8484</v>
      </c>
      <c r="CX29" s="15"/>
      <c r="CY29" s="15">
        <f t="shared" si="54"/>
        <v>26364.937</v>
      </c>
      <c r="CZ29" s="15">
        <f t="shared" si="55"/>
        <v>6325.6059875</v>
      </c>
      <c r="DA29" s="15">
        <f t="shared" si="56"/>
        <v>32690.5429875</v>
      </c>
      <c r="DB29" s="32">
        <v>435</v>
      </c>
      <c r="DC29" s="15"/>
      <c r="DD29" s="32">
        <f t="shared" si="57"/>
        <v>66103.945</v>
      </c>
      <c r="DE29" s="32">
        <f t="shared" si="58"/>
        <v>15859.9851875</v>
      </c>
      <c r="DF29" s="15">
        <f t="shared" si="59"/>
        <v>81963.93018750001</v>
      </c>
      <c r="DG29" s="32">
        <v>1079</v>
      </c>
      <c r="DH29" s="15"/>
      <c r="DI29" s="32">
        <f t="shared" si="70"/>
        <v>668457.606</v>
      </c>
      <c r="DJ29" s="32">
        <f t="shared" si="67"/>
        <v>160379.65252499998</v>
      </c>
      <c r="DK29" s="15">
        <f t="shared" si="60"/>
        <v>828837.258525</v>
      </c>
      <c r="DL29" s="32">
        <v>11012</v>
      </c>
      <c r="DM29" s="15"/>
      <c r="DN29" s="32">
        <f t="shared" si="61"/>
        <v>-643.871</v>
      </c>
      <c r="DO29" s="32">
        <f t="shared" si="62"/>
        <v>-154.48071249999998</v>
      </c>
      <c r="DP29" s="15">
        <f t="shared" si="63"/>
        <v>-798.3517125</v>
      </c>
      <c r="DQ29" s="32">
        <v>-11</v>
      </c>
      <c r="DR29" s="15"/>
      <c r="DS29" s="15"/>
      <c r="DT29" s="15"/>
      <c r="DU29" s="15">
        <f t="shared" si="64"/>
        <v>0</v>
      </c>
      <c r="DV29" s="15"/>
    </row>
    <row r="30" spans="1:126" s="34" customFormat="1" ht="12.75">
      <c r="A30" s="33">
        <v>43922</v>
      </c>
      <c r="C30" s="22"/>
      <c r="D30" s="22">
        <v>930625</v>
      </c>
      <c r="E30" s="16">
        <f t="shared" si="0"/>
        <v>930625</v>
      </c>
      <c r="F30" s="16">
        <f t="shared" si="1"/>
        <v>71196</v>
      </c>
      <c r="G30" s="32"/>
      <c r="H30" s="32"/>
      <c r="I30" s="32">
        <v>156770</v>
      </c>
      <c r="J30" s="32">
        <f t="shared" si="2"/>
        <v>156770</v>
      </c>
      <c r="K30" s="32">
        <v>11984</v>
      </c>
      <c r="L30" s="32"/>
      <c r="M30" s="15"/>
      <c r="N30" s="22">
        <f t="shared" si="4"/>
        <v>773854.7043750002</v>
      </c>
      <c r="O30" s="15">
        <f t="shared" si="5"/>
        <v>773854.7043750002</v>
      </c>
      <c r="P30" s="32">
        <f t="shared" si="6"/>
        <v>59212</v>
      </c>
      <c r="Q30" s="32"/>
      <c r="R30" s="41"/>
      <c r="S30" s="41">
        <f t="shared" si="8"/>
        <v>2604.3540625</v>
      </c>
      <c r="T30" s="3">
        <f t="shared" si="9"/>
        <v>2604.3540625</v>
      </c>
      <c r="U30" s="41">
        <v>194</v>
      </c>
      <c r="V30" s="32"/>
      <c r="W30" s="41"/>
      <c r="X30" s="41">
        <f t="shared" si="11"/>
        <v>14017.166812500001</v>
      </c>
      <c r="Y30" s="3">
        <f t="shared" si="12"/>
        <v>14017.166812500001</v>
      </c>
      <c r="Z30" s="41">
        <v>1051</v>
      </c>
      <c r="AA30" s="32"/>
      <c r="AB30" s="15"/>
      <c r="AC30" s="15">
        <f t="shared" si="65"/>
        <v>21972.4285</v>
      </c>
      <c r="AD30" s="15">
        <f t="shared" si="13"/>
        <v>21972.4285</v>
      </c>
      <c r="AE30" s="32">
        <v>1631</v>
      </c>
      <c r="AF30" s="32"/>
      <c r="AG30" s="41"/>
      <c r="AH30" s="41">
        <f t="shared" si="15"/>
        <v>4561.737625</v>
      </c>
      <c r="AI30" s="3">
        <f t="shared" si="16"/>
        <v>4561.737625</v>
      </c>
      <c r="AJ30" s="41">
        <v>350</v>
      </c>
      <c r="AK30" s="32"/>
      <c r="AL30" s="41"/>
      <c r="AM30" s="41">
        <f t="shared" si="66"/>
        <v>276718.4588125</v>
      </c>
      <c r="AN30" s="3">
        <f t="shared" si="17"/>
        <v>276718.4588125</v>
      </c>
      <c r="AO30" s="41">
        <v>21179</v>
      </c>
      <c r="AP30" s="32"/>
      <c r="AQ30" s="41"/>
      <c r="AR30" s="41">
        <f t="shared" si="19"/>
        <v>1536.834125</v>
      </c>
      <c r="AS30" s="3">
        <f t="shared" si="20"/>
        <v>1536.834125</v>
      </c>
      <c r="AT30" s="41">
        <v>118</v>
      </c>
      <c r="AU30" s="32"/>
      <c r="AV30" s="32"/>
      <c r="AW30" s="32">
        <f t="shared" si="22"/>
        <v>5351.5590625</v>
      </c>
      <c r="AX30" s="15">
        <f t="shared" si="23"/>
        <v>5351.5590625</v>
      </c>
      <c r="AY30" s="32">
        <v>411</v>
      </c>
      <c r="AZ30" s="32"/>
      <c r="BA30" s="32"/>
      <c r="BB30" s="32">
        <f t="shared" si="25"/>
        <v>40939.124375</v>
      </c>
      <c r="BC30" s="15">
        <f t="shared" si="26"/>
        <v>40939.124375</v>
      </c>
      <c r="BD30" s="32">
        <v>3144</v>
      </c>
      <c r="BE30" s="32"/>
      <c r="BF30" s="32"/>
      <c r="BG30" s="32">
        <f t="shared" si="28"/>
        <v>12897.34575</v>
      </c>
      <c r="BH30" s="15">
        <f t="shared" si="29"/>
        <v>12897.34575</v>
      </c>
      <c r="BI30" s="32">
        <v>990</v>
      </c>
      <c r="BJ30" s="32"/>
      <c r="BK30" s="32"/>
      <c r="BL30" s="32">
        <f t="shared" si="31"/>
        <v>58356.422687499995</v>
      </c>
      <c r="BM30" s="15">
        <f t="shared" si="32"/>
        <v>58356.422687499995</v>
      </c>
      <c r="BN30" s="32">
        <v>4475</v>
      </c>
      <c r="BO30" s="32"/>
      <c r="BP30" s="32"/>
      <c r="BQ30" s="32">
        <f t="shared" si="34"/>
        <v>7523.1725</v>
      </c>
      <c r="BR30" s="15">
        <f t="shared" si="35"/>
        <v>7523.1725</v>
      </c>
      <c r="BS30" s="32">
        <v>571</v>
      </c>
      <c r="BT30" s="32"/>
      <c r="BU30" s="32"/>
      <c r="BV30" s="32">
        <f t="shared" si="37"/>
        <v>4192.5586875</v>
      </c>
      <c r="BW30" s="15">
        <f t="shared" si="38"/>
        <v>4192.5586875</v>
      </c>
      <c r="BX30" s="32">
        <v>319</v>
      </c>
      <c r="BY30" s="32"/>
      <c r="BZ30" s="32"/>
      <c r="CA30" s="32">
        <f t="shared" si="40"/>
        <v>2804.0661875</v>
      </c>
      <c r="CB30" s="15">
        <f t="shared" si="41"/>
        <v>2804.0661875</v>
      </c>
      <c r="CC30" s="32">
        <v>215</v>
      </c>
      <c r="CD30" s="32"/>
      <c r="CE30" s="32"/>
      <c r="CF30" s="32">
        <f t="shared" si="43"/>
        <v>3097.3991875</v>
      </c>
      <c r="CG30" s="15">
        <f t="shared" si="44"/>
        <v>3097.3991875</v>
      </c>
      <c r="CH30" s="32">
        <v>234</v>
      </c>
      <c r="CI30" s="32"/>
      <c r="CJ30" s="32"/>
      <c r="CK30" s="32">
        <f t="shared" si="46"/>
        <v>37749.2210625</v>
      </c>
      <c r="CL30" s="15">
        <f t="shared" si="47"/>
        <v>37749.2210625</v>
      </c>
      <c r="CM30" s="32">
        <v>2898</v>
      </c>
      <c r="CN30" s="32"/>
      <c r="CO30" s="32"/>
      <c r="CP30" s="32">
        <f t="shared" si="49"/>
        <v>5634.376</v>
      </c>
      <c r="CQ30" s="15">
        <f t="shared" si="50"/>
        <v>5634.376</v>
      </c>
      <c r="CR30" s="32">
        <v>433</v>
      </c>
      <c r="CS30" s="32"/>
      <c r="CT30" s="32"/>
      <c r="CU30" s="32">
        <f t="shared" si="52"/>
        <v>110494.78137499999</v>
      </c>
      <c r="CV30" s="15">
        <f t="shared" si="53"/>
        <v>110494.78137499999</v>
      </c>
      <c r="CW30" s="32">
        <v>8484</v>
      </c>
      <c r="CX30" s="15"/>
      <c r="CY30" s="15"/>
      <c r="CZ30" s="15">
        <f t="shared" si="55"/>
        <v>5666.482562500001</v>
      </c>
      <c r="DA30" s="15">
        <f t="shared" si="56"/>
        <v>5666.482562500001</v>
      </c>
      <c r="DB30" s="32">
        <v>435</v>
      </c>
      <c r="DC30" s="32"/>
      <c r="DD30" s="32"/>
      <c r="DE30" s="32">
        <f t="shared" si="58"/>
        <v>14207.3865625</v>
      </c>
      <c r="DF30" s="15">
        <f t="shared" si="59"/>
        <v>14207.3865625</v>
      </c>
      <c r="DG30" s="32">
        <v>1079</v>
      </c>
      <c r="DH30" s="32"/>
      <c r="DI30" s="32"/>
      <c r="DJ30" s="32">
        <f t="shared" si="67"/>
        <v>143668.212375</v>
      </c>
      <c r="DK30" s="15">
        <f t="shared" si="60"/>
        <v>143668.212375</v>
      </c>
      <c r="DL30" s="32">
        <v>11012</v>
      </c>
      <c r="DM30" s="32"/>
      <c r="DN30" s="32"/>
      <c r="DO30" s="32">
        <f t="shared" si="62"/>
        <v>-138.3839375</v>
      </c>
      <c r="DP30" s="15">
        <f t="shared" si="63"/>
        <v>-138.3839375</v>
      </c>
      <c r="DQ30" s="32">
        <v>-11</v>
      </c>
      <c r="DR30" s="32"/>
      <c r="DS30" s="15"/>
      <c r="DT30" s="15"/>
      <c r="DU30" s="15">
        <f t="shared" si="64"/>
        <v>0</v>
      </c>
      <c r="DV30" s="15"/>
    </row>
    <row r="31" spans="1:126" s="34" customFormat="1" ht="12.75">
      <c r="A31" s="33">
        <v>44105</v>
      </c>
      <c r="C31" s="22">
        <v>4555000</v>
      </c>
      <c r="D31" s="22">
        <v>930625</v>
      </c>
      <c r="E31" s="16">
        <f t="shared" si="0"/>
        <v>5485625</v>
      </c>
      <c r="F31" s="16">
        <f t="shared" si="1"/>
        <v>71196</v>
      </c>
      <c r="G31" s="32"/>
      <c r="H31" s="32">
        <v>767322</v>
      </c>
      <c r="I31" s="32">
        <v>156770</v>
      </c>
      <c r="J31" s="32">
        <f t="shared" si="2"/>
        <v>924092</v>
      </c>
      <c r="K31" s="32">
        <v>11984</v>
      </c>
      <c r="L31" s="32"/>
      <c r="M31" s="15">
        <f t="shared" si="3"/>
        <v>3787678.365</v>
      </c>
      <c r="N31" s="22">
        <f t="shared" si="4"/>
        <v>773854.7043750002</v>
      </c>
      <c r="O31" s="15">
        <f t="shared" si="5"/>
        <v>4561533.069375001</v>
      </c>
      <c r="P31" s="32">
        <f t="shared" si="6"/>
        <v>59212</v>
      </c>
      <c r="Q31" s="32"/>
      <c r="R31" s="41">
        <f t="shared" si="7"/>
        <v>12747.1675</v>
      </c>
      <c r="S31" s="41">
        <f t="shared" si="8"/>
        <v>2604.3540625</v>
      </c>
      <c r="T31" s="3">
        <f t="shared" si="9"/>
        <v>15351.5215625</v>
      </c>
      <c r="U31" s="41">
        <v>194</v>
      </c>
      <c r="V31" s="32"/>
      <c r="W31" s="41">
        <f t="shared" si="10"/>
        <v>68607.8655</v>
      </c>
      <c r="X31" s="41">
        <f t="shared" si="11"/>
        <v>14017.166812500001</v>
      </c>
      <c r="Y31" s="3">
        <f t="shared" si="12"/>
        <v>82625.0323125</v>
      </c>
      <c r="Z31" s="41">
        <v>1051</v>
      </c>
      <c r="AA31" s="32"/>
      <c r="AB31" s="15">
        <f t="shared" si="68"/>
        <v>107545.37199999999</v>
      </c>
      <c r="AC31" s="15">
        <f t="shared" si="65"/>
        <v>21972.4285</v>
      </c>
      <c r="AD31" s="15">
        <f t="shared" si="13"/>
        <v>129517.80049999998</v>
      </c>
      <c r="AE31" s="32">
        <v>1631</v>
      </c>
      <c r="AF31" s="32"/>
      <c r="AG31" s="41">
        <f t="shared" si="14"/>
        <v>22327.699</v>
      </c>
      <c r="AH31" s="41">
        <f t="shared" si="15"/>
        <v>4561.737625</v>
      </c>
      <c r="AI31" s="3">
        <f t="shared" si="16"/>
        <v>26889.436625000002</v>
      </c>
      <c r="AJ31" s="41">
        <v>350</v>
      </c>
      <c r="AK31" s="32"/>
      <c r="AL31" s="41">
        <f t="shared" si="69"/>
        <v>1354415.1294999998</v>
      </c>
      <c r="AM31" s="41">
        <f t="shared" si="66"/>
        <v>276718.4588125</v>
      </c>
      <c r="AN31" s="3">
        <f t="shared" si="17"/>
        <v>1631133.5883124997</v>
      </c>
      <c r="AO31" s="41">
        <v>21179</v>
      </c>
      <c r="AP31" s="32"/>
      <c r="AQ31" s="41">
        <f t="shared" si="18"/>
        <v>7522.127</v>
      </c>
      <c r="AR31" s="41">
        <f t="shared" si="19"/>
        <v>1536.834125</v>
      </c>
      <c r="AS31" s="3">
        <f t="shared" si="20"/>
        <v>9058.961125</v>
      </c>
      <c r="AT31" s="41">
        <v>118</v>
      </c>
      <c r="AU31" s="32"/>
      <c r="AV31" s="32">
        <f t="shared" si="21"/>
        <v>26193.5275</v>
      </c>
      <c r="AW31" s="32">
        <f t="shared" si="22"/>
        <v>5351.5590625</v>
      </c>
      <c r="AX31" s="15">
        <f t="shared" si="23"/>
        <v>31545.0865625</v>
      </c>
      <c r="AY31" s="32">
        <v>411</v>
      </c>
      <c r="AZ31" s="32"/>
      <c r="BA31" s="32">
        <f t="shared" si="24"/>
        <v>200379.005</v>
      </c>
      <c r="BB31" s="32">
        <f t="shared" si="25"/>
        <v>40939.124375</v>
      </c>
      <c r="BC31" s="15">
        <f t="shared" si="26"/>
        <v>241318.12937500002</v>
      </c>
      <c r="BD31" s="32">
        <v>3144</v>
      </c>
      <c r="BE31" s="32"/>
      <c r="BF31" s="32">
        <f t="shared" si="27"/>
        <v>63126.834</v>
      </c>
      <c r="BG31" s="32">
        <f t="shared" si="28"/>
        <v>12897.34575</v>
      </c>
      <c r="BH31" s="15">
        <f t="shared" si="29"/>
        <v>76024.17975000001</v>
      </c>
      <c r="BI31" s="32">
        <v>990</v>
      </c>
      <c r="BJ31" s="32"/>
      <c r="BK31" s="32">
        <f t="shared" si="30"/>
        <v>285629.0185</v>
      </c>
      <c r="BL31" s="32">
        <f t="shared" si="31"/>
        <v>58356.422687499995</v>
      </c>
      <c r="BM31" s="15">
        <f t="shared" si="32"/>
        <v>343985.4411875</v>
      </c>
      <c r="BN31" s="32">
        <v>4475</v>
      </c>
      <c r="BO31" s="32"/>
      <c r="BP31" s="32">
        <f t="shared" si="33"/>
        <v>36822.62</v>
      </c>
      <c r="BQ31" s="32">
        <f t="shared" si="34"/>
        <v>7523.1725</v>
      </c>
      <c r="BR31" s="15">
        <f t="shared" si="35"/>
        <v>44345.7925</v>
      </c>
      <c r="BS31" s="32">
        <v>571</v>
      </c>
      <c r="BT31" s="32"/>
      <c r="BU31" s="32">
        <f t="shared" si="36"/>
        <v>20520.7305</v>
      </c>
      <c r="BV31" s="32">
        <f t="shared" si="37"/>
        <v>4192.5586875</v>
      </c>
      <c r="BW31" s="15">
        <f t="shared" si="38"/>
        <v>24713.289187500002</v>
      </c>
      <c r="BX31" s="32">
        <v>319</v>
      </c>
      <c r="BY31" s="32"/>
      <c r="BZ31" s="32">
        <f t="shared" si="39"/>
        <v>13724.6705</v>
      </c>
      <c r="CA31" s="32">
        <f t="shared" si="40"/>
        <v>2804.0661875</v>
      </c>
      <c r="CB31" s="15">
        <f t="shared" si="41"/>
        <v>16528.7366875</v>
      </c>
      <c r="CC31" s="32">
        <v>215</v>
      </c>
      <c r="CD31" s="32"/>
      <c r="CE31" s="32">
        <f t="shared" si="42"/>
        <v>15160.406500000001</v>
      </c>
      <c r="CF31" s="32">
        <f t="shared" si="43"/>
        <v>3097.3991875</v>
      </c>
      <c r="CG31" s="15">
        <f t="shared" si="44"/>
        <v>18257.8056875</v>
      </c>
      <c r="CH31" s="32">
        <v>234</v>
      </c>
      <c r="CI31" s="32"/>
      <c r="CJ31" s="32">
        <f t="shared" si="45"/>
        <v>184765.83149999997</v>
      </c>
      <c r="CK31" s="32">
        <f t="shared" si="46"/>
        <v>37749.2210625</v>
      </c>
      <c r="CL31" s="15">
        <f t="shared" si="47"/>
        <v>222515.05256249997</v>
      </c>
      <c r="CM31" s="32">
        <v>2898</v>
      </c>
      <c r="CN31" s="32"/>
      <c r="CO31" s="32">
        <f t="shared" si="48"/>
        <v>27577.791999999998</v>
      </c>
      <c r="CP31" s="32">
        <f t="shared" si="49"/>
        <v>5634.376</v>
      </c>
      <c r="CQ31" s="15">
        <f t="shared" si="50"/>
        <v>33212.168</v>
      </c>
      <c r="CR31" s="32">
        <v>433</v>
      </c>
      <c r="CS31" s="32"/>
      <c r="CT31" s="32">
        <f t="shared" si="51"/>
        <v>540823.3489999999</v>
      </c>
      <c r="CU31" s="32">
        <f t="shared" si="52"/>
        <v>110494.78137499999</v>
      </c>
      <c r="CV31" s="15">
        <f t="shared" si="53"/>
        <v>651318.130375</v>
      </c>
      <c r="CW31" s="32">
        <v>8484</v>
      </c>
      <c r="CX31" s="15"/>
      <c r="CY31" s="15">
        <f t="shared" si="54"/>
        <v>27734.9395</v>
      </c>
      <c r="CZ31" s="15">
        <f t="shared" si="55"/>
        <v>5666.482562500001</v>
      </c>
      <c r="DA31" s="15">
        <f t="shared" si="56"/>
        <v>33401.4220625</v>
      </c>
      <c r="DB31" s="32">
        <v>435</v>
      </c>
      <c r="DC31" s="32"/>
      <c r="DD31" s="32">
        <f t="shared" si="57"/>
        <v>69538.9075</v>
      </c>
      <c r="DE31" s="32">
        <f t="shared" si="58"/>
        <v>14207.3865625</v>
      </c>
      <c r="DF31" s="15">
        <f t="shared" si="59"/>
        <v>83746.2940625</v>
      </c>
      <c r="DG31" s="32">
        <v>1079</v>
      </c>
      <c r="DH31" s="32"/>
      <c r="DI31" s="32">
        <f t="shared" si="70"/>
        <v>703192.7009999999</v>
      </c>
      <c r="DJ31" s="32">
        <f t="shared" si="67"/>
        <v>143668.212375</v>
      </c>
      <c r="DK31" s="15">
        <f t="shared" si="60"/>
        <v>846860.9133749999</v>
      </c>
      <c r="DL31" s="32">
        <v>11012</v>
      </c>
      <c r="DM31" s="32"/>
      <c r="DN31" s="32">
        <f t="shared" si="61"/>
        <v>-677.3285</v>
      </c>
      <c r="DO31" s="32">
        <f t="shared" si="62"/>
        <v>-138.3839375</v>
      </c>
      <c r="DP31" s="15">
        <f t="shared" si="63"/>
        <v>-815.7124375</v>
      </c>
      <c r="DQ31" s="32">
        <v>-11</v>
      </c>
      <c r="DR31" s="32"/>
      <c r="DS31" s="15"/>
      <c r="DT31" s="15"/>
      <c r="DU31" s="15">
        <f t="shared" si="64"/>
        <v>0</v>
      </c>
      <c r="DV31" s="15"/>
    </row>
    <row r="32" spans="1:126" s="34" customFormat="1" ht="12.75">
      <c r="A32" s="33">
        <v>44287</v>
      </c>
      <c r="C32" s="22"/>
      <c r="D32" s="22">
        <v>816750</v>
      </c>
      <c r="E32" s="16">
        <f t="shared" si="0"/>
        <v>816750</v>
      </c>
      <c r="F32" s="16">
        <f t="shared" si="1"/>
        <v>71196</v>
      </c>
      <c r="G32" s="32"/>
      <c r="H32" s="32"/>
      <c r="I32" s="32">
        <v>137587</v>
      </c>
      <c r="J32" s="32">
        <f t="shared" si="2"/>
        <v>137587</v>
      </c>
      <c r="K32" s="32">
        <v>11984</v>
      </c>
      <c r="L32" s="32"/>
      <c r="M32" s="15"/>
      <c r="N32" s="22">
        <f t="shared" si="4"/>
        <v>679162.74525</v>
      </c>
      <c r="O32" s="15">
        <f t="shared" si="5"/>
        <v>679162.74525</v>
      </c>
      <c r="P32" s="32">
        <f t="shared" si="6"/>
        <v>59212</v>
      </c>
      <c r="Q32" s="32"/>
      <c r="R32" s="41"/>
      <c r="S32" s="41">
        <f t="shared" si="8"/>
        <v>2285.6748749999997</v>
      </c>
      <c r="T32" s="3">
        <f t="shared" si="9"/>
        <v>2285.6748749999997</v>
      </c>
      <c r="U32" s="41">
        <v>194</v>
      </c>
      <c r="V32" s="32"/>
      <c r="W32" s="41"/>
      <c r="X32" s="41">
        <f t="shared" si="11"/>
        <v>12301.970175</v>
      </c>
      <c r="Y32" s="3">
        <f t="shared" si="12"/>
        <v>12301.970175</v>
      </c>
      <c r="Z32" s="41">
        <v>1051</v>
      </c>
      <c r="AA32" s="32"/>
      <c r="AB32" s="15"/>
      <c r="AC32" s="15">
        <f t="shared" si="65"/>
        <v>19283.7942</v>
      </c>
      <c r="AD32" s="15">
        <f t="shared" si="13"/>
        <v>19283.7942</v>
      </c>
      <c r="AE32" s="32">
        <v>1631</v>
      </c>
      <c r="AF32" s="32"/>
      <c r="AG32" s="41"/>
      <c r="AH32" s="41">
        <f t="shared" si="15"/>
        <v>4003.54515</v>
      </c>
      <c r="AI32" s="3">
        <f t="shared" si="16"/>
        <v>4003.54515</v>
      </c>
      <c r="AJ32" s="41">
        <v>350</v>
      </c>
      <c r="AK32" s="32"/>
      <c r="AL32" s="41"/>
      <c r="AM32" s="41">
        <f t="shared" si="66"/>
        <v>242858.080575</v>
      </c>
      <c r="AN32" s="3">
        <f t="shared" si="17"/>
        <v>242858.080575</v>
      </c>
      <c r="AO32" s="41">
        <v>21179</v>
      </c>
      <c r="AP32" s="32"/>
      <c r="AQ32" s="41"/>
      <c r="AR32" s="41">
        <f t="shared" si="19"/>
        <v>1348.78095</v>
      </c>
      <c r="AS32" s="3">
        <f t="shared" si="20"/>
        <v>1348.78095</v>
      </c>
      <c r="AT32" s="41">
        <v>118</v>
      </c>
      <c r="AU32" s="32"/>
      <c r="AV32" s="32"/>
      <c r="AW32" s="32">
        <f t="shared" si="22"/>
        <v>4696.720875</v>
      </c>
      <c r="AX32" s="15">
        <f t="shared" si="23"/>
        <v>4696.720875</v>
      </c>
      <c r="AY32" s="32">
        <v>411</v>
      </c>
      <c r="AZ32" s="32"/>
      <c r="BA32" s="32"/>
      <c r="BB32" s="32">
        <f t="shared" si="25"/>
        <v>35929.649249999995</v>
      </c>
      <c r="BC32" s="15">
        <f t="shared" si="26"/>
        <v>35929.649249999995</v>
      </c>
      <c r="BD32" s="32">
        <v>3144</v>
      </c>
      <c r="BE32" s="32"/>
      <c r="BF32" s="32"/>
      <c r="BG32" s="32">
        <f t="shared" si="28"/>
        <v>11319.1749</v>
      </c>
      <c r="BH32" s="15">
        <f t="shared" si="29"/>
        <v>11319.1749</v>
      </c>
      <c r="BI32" s="32">
        <v>990</v>
      </c>
      <c r="BJ32" s="32"/>
      <c r="BK32" s="32"/>
      <c r="BL32" s="32">
        <f t="shared" si="31"/>
        <v>51215.697225</v>
      </c>
      <c r="BM32" s="15">
        <f t="shared" si="32"/>
        <v>51215.697225</v>
      </c>
      <c r="BN32" s="32">
        <v>4475</v>
      </c>
      <c r="BO32" s="32"/>
      <c r="BP32" s="32"/>
      <c r="BQ32" s="32">
        <f t="shared" si="34"/>
        <v>6602.607</v>
      </c>
      <c r="BR32" s="15">
        <f t="shared" si="35"/>
        <v>6602.607</v>
      </c>
      <c r="BS32" s="32">
        <v>571</v>
      </c>
      <c r="BT32" s="32"/>
      <c r="BU32" s="32"/>
      <c r="BV32" s="32">
        <f t="shared" si="37"/>
        <v>3679.5404250000006</v>
      </c>
      <c r="BW32" s="15">
        <f t="shared" si="38"/>
        <v>3679.5404250000006</v>
      </c>
      <c r="BX32" s="32">
        <v>319</v>
      </c>
      <c r="BY32" s="32"/>
      <c r="BZ32" s="32"/>
      <c r="CA32" s="32">
        <f t="shared" si="40"/>
        <v>2460.9494250000002</v>
      </c>
      <c r="CB32" s="15">
        <f t="shared" si="41"/>
        <v>2460.9494250000002</v>
      </c>
      <c r="CC32" s="32">
        <v>215</v>
      </c>
      <c r="CD32" s="32"/>
      <c r="CE32" s="32"/>
      <c r="CF32" s="32">
        <f t="shared" si="43"/>
        <v>2718.3890250000004</v>
      </c>
      <c r="CG32" s="15">
        <f t="shared" si="44"/>
        <v>2718.3890250000004</v>
      </c>
      <c r="CH32" s="32">
        <v>234</v>
      </c>
      <c r="CI32" s="32"/>
      <c r="CJ32" s="32"/>
      <c r="CK32" s="32">
        <f t="shared" si="46"/>
        <v>33130.075274999996</v>
      </c>
      <c r="CL32" s="15">
        <f t="shared" si="47"/>
        <v>33130.075274999996</v>
      </c>
      <c r="CM32" s="32">
        <v>2898</v>
      </c>
      <c r="CN32" s="32"/>
      <c r="CO32" s="32"/>
      <c r="CP32" s="32">
        <f t="shared" si="49"/>
        <v>4944.9312</v>
      </c>
      <c r="CQ32" s="15">
        <f t="shared" si="50"/>
        <v>4944.9312</v>
      </c>
      <c r="CR32" s="32">
        <v>433</v>
      </c>
      <c r="CS32" s="32"/>
      <c r="CT32" s="32"/>
      <c r="CU32" s="32">
        <f t="shared" si="52"/>
        <v>96974.19765</v>
      </c>
      <c r="CV32" s="15">
        <f t="shared" si="53"/>
        <v>96974.19765</v>
      </c>
      <c r="CW32" s="32">
        <v>8484</v>
      </c>
      <c r="CX32" s="15"/>
      <c r="CY32" s="15"/>
      <c r="CZ32" s="15">
        <f t="shared" si="55"/>
        <v>4973.109075</v>
      </c>
      <c r="DA32" s="15">
        <f t="shared" si="56"/>
        <v>4973.109075</v>
      </c>
      <c r="DB32" s="32">
        <v>435</v>
      </c>
      <c r="DC32" s="32"/>
      <c r="DD32" s="32"/>
      <c r="DE32" s="32">
        <f t="shared" si="58"/>
        <v>12468.913875</v>
      </c>
      <c r="DF32" s="15">
        <f t="shared" si="59"/>
        <v>12468.913875</v>
      </c>
      <c r="DG32" s="32">
        <v>1079</v>
      </c>
      <c r="DH32" s="32"/>
      <c r="DI32" s="32"/>
      <c r="DJ32" s="32">
        <f t="shared" si="67"/>
        <v>126088.39485</v>
      </c>
      <c r="DK32" s="15">
        <f t="shared" si="60"/>
        <v>126088.39485</v>
      </c>
      <c r="DL32" s="32">
        <v>11012</v>
      </c>
      <c r="DM32" s="32"/>
      <c r="DN32" s="32"/>
      <c r="DO32" s="32">
        <f t="shared" si="62"/>
        <v>-121.450725</v>
      </c>
      <c r="DP32" s="15">
        <f t="shared" si="63"/>
        <v>-121.450725</v>
      </c>
      <c r="DQ32" s="32">
        <v>-11</v>
      </c>
      <c r="DR32" s="32"/>
      <c r="DS32" s="15"/>
      <c r="DT32" s="15"/>
      <c r="DU32" s="15">
        <f t="shared" si="64"/>
        <v>0</v>
      </c>
      <c r="DV32" s="15"/>
    </row>
    <row r="33" spans="1:126" s="34" customFormat="1" ht="12.75">
      <c r="A33" s="33">
        <v>44470</v>
      </c>
      <c r="C33" s="22">
        <v>4785000</v>
      </c>
      <c r="D33" s="22">
        <v>816750</v>
      </c>
      <c r="E33" s="16">
        <f t="shared" si="0"/>
        <v>5601750</v>
      </c>
      <c r="F33" s="16">
        <f t="shared" si="1"/>
        <v>71196</v>
      </c>
      <c r="G33" s="32"/>
      <c r="H33" s="32">
        <v>806067</v>
      </c>
      <c r="I33" s="32">
        <v>137587</v>
      </c>
      <c r="J33" s="32">
        <f t="shared" si="2"/>
        <v>943654</v>
      </c>
      <c r="K33" s="32">
        <v>11984</v>
      </c>
      <c r="L33" s="32"/>
      <c r="M33" s="15">
        <f t="shared" si="3"/>
        <v>3978933.2550000004</v>
      </c>
      <c r="N33" s="22">
        <f t="shared" si="4"/>
        <v>679162.74525</v>
      </c>
      <c r="O33" s="15">
        <f t="shared" si="5"/>
        <v>4658096.0002500005</v>
      </c>
      <c r="P33" s="32">
        <f t="shared" si="6"/>
        <v>59212</v>
      </c>
      <c r="Q33" s="32"/>
      <c r="R33" s="41">
        <f t="shared" si="7"/>
        <v>13390.8225</v>
      </c>
      <c r="S33" s="41">
        <f t="shared" si="8"/>
        <v>2285.6748749999997</v>
      </c>
      <c r="T33" s="3">
        <f t="shared" si="9"/>
        <v>15676.497374999999</v>
      </c>
      <c r="U33" s="41">
        <v>194</v>
      </c>
      <c r="V33" s="32"/>
      <c r="W33" s="41">
        <f t="shared" si="10"/>
        <v>72072.14850000001</v>
      </c>
      <c r="X33" s="41">
        <f t="shared" si="11"/>
        <v>12301.970175</v>
      </c>
      <c r="Y33" s="3">
        <f t="shared" si="12"/>
        <v>84374.118675</v>
      </c>
      <c r="Z33" s="41">
        <v>1051</v>
      </c>
      <c r="AA33" s="32"/>
      <c r="AB33" s="15">
        <f t="shared" si="68"/>
        <v>112975.76400000001</v>
      </c>
      <c r="AC33" s="15">
        <f t="shared" si="65"/>
        <v>19283.7942</v>
      </c>
      <c r="AD33" s="15">
        <f t="shared" si="13"/>
        <v>132259.5582</v>
      </c>
      <c r="AE33" s="32">
        <v>1631</v>
      </c>
      <c r="AF33" s="32"/>
      <c r="AG33" s="41">
        <f t="shared" si="14"/>
        <v>23455.112999999998</v>
      </c>
      <c r="AH33" s="41">
        <f t="shared" si="15"/>
        <v>4003.54515</v>
      </c>
      <c r="AI33" s="3">
        <f t="shared" si="16"/>
        <v>27458.658149999996</v>
      </c>
      <c r="AJ33" s="41">
        <v>350</v>
      </c>
      <c r="AK33" s="32"/>
      <c r="AL33" s="41">
        <f t="shared" si="69"/>
        <v>1422804.9165</v>
      </c>
      <c r="AM33" s="41">
        <f t="shared" si="66"/>
        <v>242858.080575</v>
      </c>
      <c r="AN33" s="3">
        <f t="shared" si="17"/>
        <v>1665662.997075</v>
      </c>
      <c r="AO33" s="41">
        <v>21179</v>
      </c>
      <c r="AP33" s="32"/>
      <c r="AQ33" s="41">
        <f t="shared" si="18"/>
        <v>7901.9490000000005</v>
      </c>
      <c r="AR33" s="41">
        <f t="shared" si="19"/>
        <v>1348.78095</v>
      </c>
      <c r="AS33" s="3">
        <f t="shared" si="20"/>
        <v>9250.72995</v>
      </c>
      <c r="AT33" s="41">
        <v>118</v>
      </c>
      <c r="AU33" s="32"/>
      <c r="AV33" s="32">
        <f t="shared" si="21"/>
        <v>27516.142499999994</v>
      </c>
      <c r="AW33" s="32">
        <f t="shared" si="22"/>
        <v>4696.720875</v>
      </c>
      <c r="AX33" s="15">
        <f t="shared" si="23"/>
        <v>32212.863374999994</v>
      </c>
      <c r="AY33" s="32">
        <v>411</v>
      </c>
      <c r="AZ33" s="32"/>
      <c r="BA33" s="32">
        <f t="shared" si="24"/>
        <v>210496.935</v>
      </c>
      <c r="BB33" s="32">
        <f t="shared" si="25"/>
        <v>35929.649249999995</v>
      </c>
      <c r="BC33" s="15">
        <f t="shared" si="26"/>
        <v>246426.58424999999</v>
      </c>
      <c r="BD33" s="32">
        <v>3144</v>
      </c>
      <c r="BE33" s="32"/>
      <c r="BF33" s="32">
        <f t="shared" si="27"/>
        <v>66314.358</v>
      </c>
      <c r="BG33" s="32">
        <f t="shared" si="28"/>
        <v>11319.1749</v>
      </c>
      <c r="BH33" s="15">
        <f t="shared" si="29"/>
        <v>77633.53289999999</v>
      </c>
      <c r="BI33" s="32">
        <v>990</v>
      </c>
      <c r="BJ33" s="32"/>
      <c r="BK33" s="32">
        <f t="shared" si="30"/>
        <v>300051.5595</v>
      </c>
      <c r="BL33" s="32">
        <f t="shared" si="31"/>
        <v>51215.697225</v>
      </c>
      <c r="BM33" s="15">
        <f t="shared" si="32"/>
        <v>351267.256725</v>
      </c>
      <c r="BN33" s="32">
        <v>4475</v>
      </c>
      <c r="BO33" s="32"/>
      <c r="BP33" s="32">
        <f t="shared" si="33"/>
        <v>38681.94</v>
      </c>
      <c r="BQ33" s="32">
        <f t="shared" si="34"/>
        <v>6602.607</v>
      </c>
      <c r="BR33" s="15">
        <f t="shared" si="35"/>
        <v>45284.547000000006</v>
      </c>
      <c r="BS33" s="32">
        <v>571</v>
      </c>
      <c r="BT33" s="32"/>
      <c r="BU33" s="32">
        <f t="shared" si="36"/>
        <v>21556.9035</v>
      </c>
      <c r="BV33" s="32">
        <f t="shared" si="37"/>
        <v>3679.5404250000006</v>
      </c>
      <c r="BW33" s="15">
        <f t="shared" si="38"/>
        <v>25236.443925</v>
      </c>
      <c r="BX33" s="32">
        <v>319</v>
      </c>
      <c r="BY33" s="32"/>
      <c r="BZ33" s="32">
        <f t="shared" si="39"/>
        <v>14417.683500000001</v>
      </c>
      <c r="CA33" s="32">
        <f t="shared" si="40"/>
        <v>2460.9494250000002</v>
      </c>
      <c r="CB33" s="15">
        <f t="shared" si="41"/>
        <v>16878.632925</v>
      </c>
      <c r="CC33" s="32">
        <v>215</v>
      </c>
      <c r="CD33" s="32"/>
      <c r="CE33" s="32">
        <f t="shared" si="42"/>
        <v>15925.915500000001</v>
      </c>
      <c r="CF33" s="32">
        <f t="shared" si="43"/>
        <v>2718.3890250000004</v>
      </c>
      <c r="CG33" s="15">
        <f t="shared" si="44"/>
        <v>18644.304525</v>
      </c>
      <c r="CH33" s="32">
        <v>234</v>
      </c>
      <c r="CI33" s="32"/>
      <c r="CJ33" s="32">
        <f t="shared" si="45"/>
        <v>194095.3905</v>
      </c>
      <c r="CK33" s="32">
        <f t="shared" si="46"/>
        <v>33130.075274999996</v>
      </c>
      <c r="CL33" s="15">
        <f t="shared" si="47"/>
        <v>227225.465775</v>
      </c>
      <c r="CM33" s="32">
        <v>2898</v>
      </c>
      <c r="CN33" s="32"/>
      <c r="CO33" s="32">
        <f t="shared" si="48"/>
        <v>28970.304</v>
      </c>
      <c r="CP33" s="32">
        <f t="shared" si="49"/>
        <v>4944.9312</v>
      </c>
      <c r="CQ33" s="15">
        <f t="shared" si="50"/>
        <v>33915.2352</v>
      </c>
      <c r="CR33" s="32">
        <v>433</v>
      </c>
      <c r="CS33" s="32"/>
      <c r="CT33" s="32">
        <f t="shared" si="51"/>
        <v>568131.663</v>
      </c>
      <c r="CU33" s="32">
        <f t="shared" si="52"/>
        <v>96974.19765</v>
      </c>
      <c r="CV33" s="15">
        <f t="shared" si="53"/>
        <v>665105.8606499999</v>
      </c>
      <c r="CW33" s="32">
        <v>8484</v>
      </c>
      <c r="CX33" s="15"/>
      <c r="CY33" s="15">
        <f t="shared" si="54"/>
        <v>29135.386500000004</v>
      </c>
      <c r="CZ33" s="15">
        <f t="shared" si="55"/>
        <v>4973.109075</v>
      </c>
      <c r="DA33" s="15">
        <f t="shared" si="56"/>
        <v>34108.49557500001</v>
      </c>
      <c r="DB33" s="32">
        <v>435</v>
      </c>
      <c r="DC33" s="32"/>
      <c r="DD33" s="32">
        <f t="shared" si="57"/>
        <v>73050.2025</v>
      </c>
      <c r="DE33" s="32">
        <f t="shared" si="58"/>
        <v>12468.913875</v>
      </c>
      <c r="DF33" s="15">
        <f t="shared" si="59"/>
        <v>85519.116375</v>
      </c>
      <c r="DG33" s="32">
        <v>1079</v>
      </c>
      <c r="DH33" s="32"/>
      <c r="DI33" s="32">
        <f t="shared" si="70"/>
        <v>738699.687</v>
      </c>
      <c r="DJ33" s="32">
        <f t="shared" si="67"/>
        <v>126088.39485</v>
      </c>
      <c r="DK33" s="15">
        <f t="shared" si="60"/>
        <v>864788.0818500001</v>
      </c>
      <c r="DL33" s="32">
        <v>11012</v>
      </c>
      <c r="DM33" s="32"/>
      <c r="DN33" s="32">
        <f t="shared" si="61"/>
        <v>-711.5295</v>
      </c>
      <c r="DO33" s="32">
        <f t="shared" si="62"/>
        <v>-121.450725</v>
      </c>
      <c r="DP33" s="15">
        <f t="shared" si="63"/>
        <v>-832.980225</v>
      </c>
      <c r="DQ33" s="32">
        <v>-11</v>
      </c>
      <c r="DR33" s="32"/>
      <c r="DS33" s="15"/>
      <c r="DT33" s="15"/>
      <c r="DU33" s="15">
        <f t="shared" si="64"/>
        <v>0</v>
      </c>
      <c r="DV33" s="15"/>
    </row>
    <row r="34" spans="1:126" s="34" customFormat="1" ht="12.75">
      <c r="A34" s="33">
        <v>44652</v>
      </c>
      <c r="C34" s="22"/>
      <c r="D34" s="22">
        <v>697125</v>
      </c>
      <c r="E34" s="16">
        <f t="shared" si="0"/>
        <v>697125</v>
      </c>
      <c r="F34" s="16">
        <f t="shared" si="1"/>
        <v>71196</v>
      </c>
      <c r="G34" s="32"/>
      <c r="H34" s="32"/>
      <c r="I34" s="32">
        <v>117436</v>
      </c>
      <c r="J34" s="32">
        <f t="shared" si="2"/>
        <v>117436</v>
      </c>
      <c r="K34" s="32">
        <v>11984</v>
      </c>
      <c r="L34" s="32"/>
      <c r="M34" s="15"/>
      <c r="N34" s="22">
        <f t="shared" si="4"/>
        <v>579689.413875</v>
      </c>
      <c r="O34" s="15">
        <f t="shared" si="5"/>
        <v>579689.413875</v>
      </c>
      <c r="P34" s="32">
        <f t="shared" si="6"/>
        <v>59212</v>
      </c>
      <c r="Q34" s="32"/>
      <c r="R34" s="41"/>
      <c r="S34" s="41">
        <f t="shared" si="8"/>
        <v>1950.9043124999998</v>
      </c>
      <c r="T34" s="3">
        <f t="shared" si="9"/>
        <v>1950.9043124999998</v>
      </c>
      <c r="U34" s="41">
        <v>194</v>
      </c>
      <c r="V34" s="32"/>
      <c r="W34" s="41"/>
      <c r="X34" s="41">
        <f t="shared" si="11"/>
        <v>10500.1664625</v>
      </c>
      <c r="Y34" s="3">
        <f t="shared" si="12"/>
        <v>10500.1664625</v>
      </c>
      <c r="Z34" s="41">
        <v>1051</v>
      </c>
      <c r="AA34" s="32"/>
      <c r="AB34" s="15"/>
      <c r="AC34" s="15">
        <f t="shared" si="65"/>
        <v>16459.4001</v>
      </c>
      <c r="AD34" s="15">
        <f t="shared" si="13"/>
        <v>16459.4001</v>
      </c>
      <c r="AE34" s="32">
        <v>1631</v>
      </c>
      <c r="AF34" s="32"/>
      <c r="AG34" s="41"/>
      <c r="AH34" s="41">
        <f t="shared" si="15"/>
        <v>3417.167325</v>
      </c>
      <c r="AI34" s="3">
        <f t="shared" si="16"/>
        <v>3417.167325</v>
      </c>
      <c r="AJ34" s="41">
        <v>350</v>
      </c>
      <c r="AK34" s="32"/>
      <c r="AL34" s="41"/>
      <c r="AM34" s="41">
        <f t="shared" si="66"/>
        <v>207287.9576625</v>
      </c>
      <c r="AN34" s="3">
        <f t="shared" si="17"/>
        <v>207287.9576625</v>
      </c>
      <c r="AO34" s="41">
        <v>21179</v>
      </c>
      <c r="AP34" s="32"/>
      <c r="AQ34" s="41"/>
      <c r="AR34" s="41">
        <f t="shared" si="19"/>
        <v>1151.232225</v>
      </c>
      <c r="AS34" s="3">
        <f t="shared" si="20"/>
        <v>1151.232225</v>
      </c>
      <c r="AT34" s="41">
        <v>118</v>
      </c>
      <c r="AU34" s="32"/>
      <c r="AV34" s="32"/>
      <c r="AW34" s="32">
        <f t="shared" si="22"/>
        <v>4008.8173124999994</v>
      </c>
      <c r="AX34" s="15">
        <f t="shared" si="23"/>
        <v>4008.8173124999994</v>
      </c>
      <c r="AY34" s="32">
        <v>411</v>
      </c>
      <c r="AZ34" s="32"/>
      <c r="BA34" s="32"/>
      <c r="BB34" s="32">
        <f t="shared" si="25"/>
        <v>30667.225875</v>
      </c>
      <c r="BC34" s="15">
        <f t="shared" si="26"/>
        <v>30667.225875</v>
      </c>
      <c r="BD34" s="32">
        <v>3144</v>
      </c>
      <c r="BE34" s="32"/>
      <c r="BF34" s="32"/>
      <c r="BG34" s="32">
        <f t="shared" si="28"/>
        <v>9661.31595</v>
      </c>
      <c r="BH34" s="15">
        <f t="shared" si="29"/>
        <v>9661.31595</v>
      </c>
      <c r="BI34" s="32">
        <v>990</v>
      </c>
      <c r="BJ34" s="32"/>
      <c r="BK34" s="32"/>
      <c r="BL34" s="32">
        <f t="shared" si="31"/>
        <v>43714.40823749999</v>
      </c>
      <c r="BM34" s="15">
        <f t="shared" si="32"/>
        <v>43714.40823749999</v>
      </c>
      <c r="BN34" s="32">
        <v>4475</v>
      </c>
      <c r="BO34" s="32"/>
      <c r="BP34" s="32"/>
      <c r="BQ34" s="32">
        <f t="shared" si="34"/>
        <v>5635.5585</v>
      </c>
      <c r="BR34" s="15">
        <f t="shared" si="35"/>
        <v>5635.5585</v>
      </c>
      <c r="BS34" s="32">
        <v>571</v>
      </c>
      <c r="BT34" s="32"/>
      <c r="BU34" s="32"/>
      <c r="BV34" s="32">
        <f t="shared" si="37"/>
        <v>3140.6178375</v>
      </c>
      <c r="BW34" s="15">
        <f t="shared" si="38"/>
        <v>3140.6178375</v>
      </c>
      <c r="BX34" s="32">
        <v>319</v>
      </c>
      <c r="BY34" s="32"/>
      <c r="BZ34" s="32"/>
      <c r="CA34" s="32">
        <f t="shared" si="40"/>
        <v>2100.5073375</v>
      </c>
      <c r="CB34" s="15">
        <f t="shared" si="41"/>
        <v>2100.5073375</v>
      </c>
      <c r="CC34" s="32">
        <v>215</v>
      </c>
      <c r="CD34" s="32"/>
      <c r="CE34" s="32"/>
      <c r="CF34" s="32">
        <f t="shared" si="43"/>
        <v>2320.2411375</v>
      </c>
      <c r="CG34" s="15">
        <f t="shared" si="44"/>
        <v>2320.2411375</v>
      </c>
      <c r="CH34" s="32">
        <v>234</v>
      </c>
      <c r="CI34" s="32"/>
      <c r="CJ34" s="32"/>
      <c r="CK34" s="32">
        <f t="shared" si="46"/>
        <v>28277.6905125</v>
      </c>
      <c r="CL34" s="15">
        <f t="shared" si="47"/>
        <v>28277.6905125</v>
      </c>
      <c r="CM34" s="32">
        <v>2898</v>
      </c>
      <c r="CN34" s="32"/>
      <c r="CO34" s="32"/>
      <c r="CP34" s="32">
        <f t="shared" si="49"/>
        <v>4220.6736</v>
      </c>
      <c r="CQ34" s="15">
        <f t="shared" si="50"/>
        <v>4220.6736</v>
      </c>
      <c r="CR34" s="32">
        <v>433</v>
      </c>
      <c r="CS34" s="32"/>
      <c r="CT34" s="32"/>
      <c r="CU34" s="32">
        <f t="shared" si="52"/>
        <v>82770.906075</v>
      </c>
      <c r="CV34" s="15">
        <f t="shared" si="53"/>
        <v>82770.906075</v>
      </c>
      <c r="CW34" s="32">
        <v>8484</v>
      </c>
      <c r="CX34" s="15"/>
      <c r="CY34" s="15"/>
      <c r="CZ34" s="15">
        <f t="shared" si="55"/>
        <v>4244.724412500001</v>
      </c>
      <c r="DA34" s="15">
        <f t="shared" si="56"/>
        <v>4244.724412500001</v>
      </c>
      <c r="DB34" s="32">
        <v>435</v>
      </c>
      <c r="DC34" s="32"/>
      <c r="DD34" s="32"/>
      <c r="DE34" s="32">
        <f t="shared" si="58"/>
        <v>10642.658812500002</v>
      </c>
      <c r="DF34" s="15">
        <f t="shared" si="59"/>
        <v>10642.658812500002</v>
      </c>
      <c r="DG34" s="32">
        <v>1079</v>
      </c>
      <c r="DH34" s="32"/>
      <c r="DI34" s="32"/>
      <c r="DJ34" s="32">
        <f t="shared" si="67"/>
        <v>107620.902675</v>
      </c>
      <c r="DK34" s="15">
        <f t="shared" si="60"/>
        <v>107620.902675</v>
      </c>
      <c r="DL34" s="32">
        <v>11012</v>
      </c>
      <c r="DM34" s="32"/>
      <c r="DN34" s="32"/>
      <c r="DO34" s="32">
        <f t="shared" si="62"/>
        <v>-103.66248749999998</v>
      </c>
      <c r="DP34" s="15">
        <f t="shared" si="63"/>
        <v>-103.66248749999998</v>
      </c>
      <c r="DQ34" s="32">
        <v>-11</v>
      </c>
      <c r="DR34" s="32"/>
      <c r="DS34" s="15"/>
      <c r="DT34" s="15"/>
      <c r="DU34" s="15">
        <f t="shared" si="64"/>
        <v>0</v>
      </c>
      <c r="DV34" s="15"/>
    </row>
    <row r="35" spans="1:126" s="34" customFormat="1" ht="12.75">
      <c r="A35" s="33">
        <v>44835</v>
      </c>
      <c r="C35" s="22">
        <v>5035000</v>
      </c>
      <c r="D35" s="22">
        <v>697125</v>
      </c>
      <c r="E35" s="16">
        <f t="shared" si="0"/>
        <v>5732125</v>
      </c>
      <c r="F35" s="16">
        <f t="shared" si="1"/>
        <v>71196</v>
      </c>
      <c r="G35" s="32"/>
      <c r="H35" s="32">
        <v>848181</v>
      </c>
      <c r="I35" s="32">
        <v>117436</v>
      </c>
      <c r="J35" s="32">
        <f t="shared" si="2"/>
        <v>965617</v>
      </c>
      <c r="K35" s="32">
        <v>11984</v>
      </c>
      <c r="L35" s="32"/>
      <c r="M35" s="15">
        <f t="shared" si="3"/>
        <v>4186819.0050000004</v>
      </c>
      <c r="N35" s="22">
        <f t="shared" si="4"/>
        <v>579689.413875</v>
      </c>
      <c r="O35" s="15">
        <f t="shared" si="5"/>
        <v>4766508.418875</v>
      </c>
      <c r="P35" s="32">
        <f t="shared" si="6"/>
        <v>59212</v>
      </c>
      <c r="Q35" s="32"/>
      <c r="R35" s="41">
        <f t="shared" si="7"/>
        <v>14090.4475</v>
      </c>
      <c r="S35" s="41">
        <f t="shared" si="8"/>
        <v>1950.9043124999998</v>
      </c>
      <c r="T35" s="3">
        <f t="shared" si="9"/>
        <v>16041.351812500001</v>
      </c>
      <c r="U35" s="41">
        <v>194</v>
      </c>
      <c r="V35" s="32"/>
      <c r="W35" s="41">
        <f t="shared" si="10"/>
        <v>75837.6735</v>
      </c>
      <c r="X35" s="41">
        <f t="shared" si="11"/>
        <v>10500.1664625</v>
      </c>
      <c r="Y35" s="3">
        <f t="shared" si="12"/>
        <v>86337.8399625</v>
      </c>
      <c r="Z35" s="41">
        <v>1051</v>
      </c>
      <c r="AA35" s="32"/>
      <c r="AB35" s="15">
        <f t="shared" si="68"/>
        <v>118878.364</v>
      </c>
      <c r="AC35" s="15">
        <f t="shared" si="65"/>
        <v>16459.4001</v>
      </c>
      <c r="AD35" s="15">
        <f t="shared" si="13"/>
        <v>135337.7641</v>
      </c>
      <c r="AE35" s="32">
        <v>1631</v>
      </c>
      <c r="AF35" s="32"/>
      <c r="AG35" s="41">
        <f t="shared" si="14"/>
        <v>24680.563</v>
      </c>
      <c r="AH35" s="41">
        <f t="shared" si="15"/>
        <v>3417.167325</v>
      </c>
      <c r="AI35" s="3">
        <f t="shared" si="16"/>
        <v>28097.730324999997</v>
      </c>
      <c r="AJ35" s="41">
        <v>350</v>
      </c>
      <c r="AK35" s="32"/>
      <c r="AL35" s="41">
        <f t="shared" si="69"/>
        <v>1497141.6415000001</v>
      </c>
      <c r="AM35" s="41">
        <f t="shared" si="66"/>
        <v>207287.9576625</v>
      </c>
      <c r="AN35" s="3">
        <f t="shared" si="17"/>
        <v>1704429.5991625001</v>
      </c>
      <c r="AO35" s="41">
        <v>21179</v>
      </c>
      <c r="AP35" s="32"/>
      <c r="AQ35" s="41">
        <f t="shared" si="18"/>
        <v>8314.799</v>
      </c>
      <c r="AR35" s="41">
        <f t="shared" si="19"/>
        <v>1151.232225</v>
      </c>
      <c r="AS35" s="3">
        <f t="shared" si="20"/>
        <v>9466.031225</v>
      </c>
      <c r="AT35" s="41">
        <v>118</v>
      </c>
      <c r="AU35" s="32"/>
      <c r="AV35" s="32">
        <f t="shared" si="21"/>
        <v>28953.767499999994</v>
      </c>
      <c r="AW35" s="32">
        <f t="shared" si="22"/>
        <v>4008.8173124999994</v>
      </c>
      <c r="AX35" s="15">
        <f t="shared" si="23"/>
        <v>32962.58481249999</v>
      </c>
      <c r="AY35" s="32">
        <v>411</v>
      </c>
      <c r="AZ35" s="32"/>
      <c r="BA35" s="32">
        <f t="shared" si="24"/>
        <v>221494.685</v>
      </c>
      <c r="BB35" s="32">
        <f t="shared" si="25"/>
        <v>30667.225875</v>
      </c>
      <c r="BC35" s="15">
        <f t="shared" si="26"/>
        <v>252161.910875</v>
      </c>
      <c r="BD35" s="32">
        <v>3144</v>
      </c>
      <c r="BE35" s="32"/>
      <c r="BF35" s="32">
        <f t="shared" si="27"/>
        <v>69779.058</v>
      </c>
      <c r="BG35" s="32">
        <f t="shared" si="28"/>
        <v>9661.31595</v>
      </c>
      <c r="BH35" s="15">
        <f t="shared" si="29"/>
        <v>79440.37395000001</v>
      </c>
      <c r="BI35" s="32">
        <v>990</v>
      </c>
      <c r="BJ35" s="32"/>
      <c r="BK35" s="32">
        <f t="shared" si="30"/>
        <v>315728.2345</v>
      </c>
      <c r="BL35" s="32">
        <f t="shared" si="31"/>
        <v>43714.40823749999</v>
      </c>
      <c r="BM35" s="15">
        <f t="shared" si="32"/>
        <v>359442.6427375</v>
      </c>
      <c r="BN35" s="32">
        <v>4475</v>
      </c>
      <c r="BO35" s="32"/>
      <c r="BP35" s="32">
        <f t="shared" si="33"/>
        <v>40702.94</v>
      </c>
      <c r="BQ35" s="32">
        <f t="shared" si="34"/>
        <v>5635.5585</v>
      </c>
      <c r="BR35" s="15">
        <f t="shared" si="35"/>
        <v>46338.4985</v>
      </c>
      <c r="BS35" s="32">
        <v>571</v>
      </c>
      <c r="BT35" s="32"/>
      <c r="BU35" s="32">
        <f t="shared" si="36"/>
        <v>22683.1785</v>
      </c>
      <c r="BV35" s="32">
        <f t="shared" si="37"/>
        <v>3140.6178375</v>
      </c>
      <c r="BW35" s="15">
        <f t="shared" si="38"/>
        <v>25823.796337500004</v>
      </c>
      <c r="BX35" s="32">
        <v>319</v>
      </c>
      <c r="BY35" s="32"/>
      <c r="BZ35" s="32">
        <f t="shared" si="39"/>
        <v>15170.9585</v>
      </c>
      <c r="CA35" s="32">
        <f t="shared" si="40"/>
        <v>2100.5073375</v>
      </c>
      <c r="CB35" s="15">
        <f t="shared" si="41"/>
        <v>17271.4658375</v>
      </c>
      <c r="CC35" s="32">
        <v>215</v>
      </c>
      <c r="CD35" s="32"/>
      <c r="CE35" s="32">
        <f t="shared" si="42"/>
        <v>16757.9905</v>
      </c>
      <c r="CF35" s="32">
        <f t="shared" si="43"/>
        <v>2320.2411375</v>
      </c>
      <c r="CG35" s="15">
        <f t="shared" si="44"/>
        <v>19078.2316375</v>
      </c>
      <c r="CH35" s="32">
        <v>234</v>
      </c>
      <c r="CI35" s="32"/>
      <c r="CJ35" s="32">
        <f t="shared" si="45"/>
        <v>204236.21550000002</v>
      </c>
      <c r="CK35" s="32">
        <f t="shared" si="46"/>
        <v>28277.6905125</v>
      </c>
      <c r="CL35" s="15">
        <f t="shared" si="47"/>
        <v>232513.90601250003</v>
      </c>
      <c r="CM35" s="32">
        <v>2898</v>
      </c>
      <c r="CN35" s="32"/>
      <c r="CO35" s="32">
        <f t="shared" si="48"/>
        <v>30483.904</v>
      </c>
      <c r="CP35" s="32">
        <f t="shared" si="49"/>
        <v>4220.6736</v>
      </c>
      <c r="CQ35" s="15">
        <f t="shared" si="50"/>
        <v>34704.5776</v>
      </c>
      <c r="CR35" s="32">
        <v>433</v>
      </c>
      <c r="CS35" s="32"/>
      <c r="CT35" s="32">
        <f t="shared" si="51"/>
        <v>597814.613</v>
      </c>
      <c r="CU35" s="32">
        <f t="shared" si="52"/>
        <v>82770.906075</v>
      </c>
      <c r="CV35" s="15">
        <f t="shared" si="53"/>
        <v>680585.519075</v>
      </c>
      <c r="CW35" s="32">
        <v>8484</v>
      </c>
      <c r="CX35" s="15"/>
      <c r="CY35" s="15">
        <f t="shared" si="54"/>
        <v>30657.611500000003</v>
      </c>
      <c r="CZ35" s="15">
        <f t="shared" si="55"/>
        <v>4244.724412500001</v>
      </c>
      <c r="DA35" s="15">
        <f t="shared" si="56"/>
        <v>34902.335912500006</v>
      </c>
      <c r="DB35" s="32">
        <v>435</v>
      </c>
      <c r="DC35" s="32"/>
      <c r="DD35" s="32">
        <f t="shared" si="57"/>
        <v>76866.8275</v>
      </c>
      <c r="DE35" s="32">
        <f t="shared" si="58"/>
        <v>10642.658812500002</v>
      </c>
      <c r="DF35" s="15">
        <f t="shared" si="59"/>
        <v>87509.4863125</v>
      </c>
      <c r="DG35" s="32">
        <v>1079</v>
      </c>
      <c r="DH35" s="32"/>
      <c r="DI35" s="32">
        <f t="shared" si="70"/>
        <v>777294.2370000001</v>
      </c>
      <c r="DJ35" s="32">
        <f t="shared" si="67"/>
        <v>107620.902675</v>
      </c>
      <c r="DK35" s="15">
        <f t="shared" si="60"/>
        <v>884915.1396750001</v>
      </c>
      <c r="DL35" s="32">
        <v>11012</v>
      </c>
      <c r="DM35" s="32"/>
      <c r="DN35" s="32">
        <f t="shared" si="61"/>
        <v>-748.7044999999999</v>
      </c>
      <c r="DO35" s="32">
        <f t="shared" si="62"/>
        <v>-103.66248749999998</v>
      </c>
      <c r="DP35" s="15">
        <f t="shared" si="63"/>
        <v>-852.3669874999999</v>
      </c>
      <c r="DQ35" s="32">
        <v>-11</v>
      </c>
      <c r="DR35" s="32"/>
      <c r="DS35" s="15"/>
      <c r="DT35" s="15"/>
      <c r="DU35" s="15">
        <f t="shared" si="64"/>
        <v>0</v>
      </c>
      <c r="DV35" s="15"/>
    </row>
    <row r="36" spans="1:126" s="34" customFormat="1" ht="12.75">
      <c r="A36" s="33">
        <v>45017</v>
      </c>
      <c r="C36" s="22"/>
      <c r="D36" s="22">
        <v>571250</v>
      </c>
      <c r="E36" s="16">
        <f t="shared" si="0"/>
        <v>571250</v>
      </c>
      <c r="F36" s="16">
        <f t="shared" si="1"/>
        <v>71196</v>
      </c>
      <c r="G36" s="32"/>
      <c r="H36" s="32"/>
      <c r="I36" s="32">
        <v>96231</v>
      </c>
      <c r="J36" s="32">
        <f t="shared" si="2"/>
        <v>96231</v>
      </c>
      <c r="K36" s="32">
        <v>11984</v>
      </c>
      <c r="L36" s="32"/>
      <c r="M36" s="15"/>
      <c r="N36" s="22">
        <f t="shared" si="4"/>
        <v>475018.9387499999</v>
      </c>
      <c r="O36" s="15">
        <f t="shared" si="5"/>
        <v>475018.9387499999</v>
      </c>
      <c r="P36" s="32">
        <f t="shared" si="6"/>
        <v>59212</v>
      </c>
      <c r="Q36" s="32"/>
      <c r="R36" s="41"/>
      <c r="S36" s="41">
        <f t="shared" si="8"/>
        <v>1598.643125</v>
      </c>
      <c r="T36" s="3">
        <f t="shared" si="9"/>
        <v>1598.643125</v>
      </c>
      <c r="U36" s="41">
        <v>194</v>
      </c>
      <c r="V36" s="32"/>
      <c r="W36" s="41"/>
      <c r="X36" s="41">
        <f t="shared" si="11"/>
        <v>8604.224625</v>
      </c>
      <c r="Y36" s="3">
        <f t="shared" si="12"/>
        <v>8604.224625</v>
      </c>
      <c r="Z36" s="41">
        <v>1051</v>
      </c>
      <c r="AA36" s="32"/>
      <c r="AB36" s="15"/>
      <c r="AC36" s="15">
        <f t="shared" si="65"/>
        <v>13487.441</v>
      </c>
      <c r="AD36" s="15">
        <f t="shared" si="13"/>
        <v>13487.441</v>
      </c>
      <c r="AE36" s="32">
        <v>1631</v>
      </c>
      <c r="AF36" s="32"/>
      <c r="AG36" s="41"/>
      <c r="AH36" s="41">
        <f t="shared" si="15"/>
        <v>2800.1532500000003</v>
      </c>
      <c r="AI36" s="3">
        <f t="shared" si="16"/>
        <v>2800.1532500000003</v>
      </c>
      <c r="AJ36" s="41">
        <v>350</v>
      </c>
      <c r="AK36" s="32"/>
      <c r="AL36" s="41"/>
      <c r="AM36" s="41">
        <f t="shared" si="66"/>
        <v>169859.416625</v>
      </c>
      <c r="AN36" s="3">
        <f t="shared" si="17"/>
        <v>169859.416625</v>
      </c>
      <c r="AO36" s="41">
        <v>21179</v>
      </c>
      <c r="AP36" s="32"/>
      <c r="AQ36" s="41"/>
      <c r="AR36" s="41">
        <f t="shared" si="19"/>
        <v>943.36225</v>
      </c>
      <c r="AS36" s="3">
        <f t="shared" si="20"/>
        <v>943.36225</v>
      </c>
      <c r="AT36" s="41">
        <v>118</v>
      </c>
      <c r="AU36" s="32"/>
      <c r="AV36" s="32"/>
      <c r="AW36" s="32">
        <f t="shared" si="22"/>
        <v>3284.973125</v>
      </c>
      <c r="AX36" s="15">
        <f t="shared" si="23"/>
        <v>3284.973125</v>
      </c>
      <c r="AY36" s="32">
        <v>411</v>
      </c>
      <c r="AZ36" s="32"/>
      <c r="BA36" s="32"/>
      <c r="BB36" s="32">
        <f t="shared" si="25"/>
        <v>25129.85875</v>
      </c>
      <c r="BC36" s="15">
        <f t="shared" si="26"/>
        <v>25129.85875</v>
      </c>
      <c r="BD36" s="32">
        <v>3144</v>
      </c>
      <c r="BE36" s="32"/>
      <c r="BF36" s="32"/>
      <c r="BG36" s="32">
        <f t="shared" si="28"/>
        <v>7916.839499999999</v>
      </c>
      <c r="BH36" s="15">
        <f t="shared" si="29"/>
        <v>7916.839499999999</v>
      </c>
      <c r="BI36" s="32">
        <v>990</v>
      </c>
      <c r="BJ36" s="32"/>
      <c r="BK36" s="32"/>
      <c r="BL36" s="32">
        <f t="shared" si="31"/>
        <v>35821.202375</v>
      </c>
      <c r="BM36" s="15">
        <f t="shared" si="32"/>
        <v>35821.202375</v>
      </c>
      <c r="BN36" s="32">
        <v>4475</v>
      </c>
      <c r="BO36" s="32"/>
      <c r="BP36" s="32"/>
      <c r="BQ36" s="32">
        <f t="shared" si="34"/>
        <v>4617.985</v>
      </c>
      <c r="BR36" s="15">
        <f t="shared" si="35"/>
        <v>4617.985</v>
      </c>
      <c r="BS36" s="32">
        <v>571</v>
      </c>
      <c r="BT36" s="32"/>
      <c r="BU36" s="32"/>
      <c r="BV36" s="32">
        <f t="shared" si="37"/>
        <v>2573.538375</v>
      </c>
      <c r="BW36" s="15">
        <f t="shared" si="38"/>
        <v>2573.538375</v>
      </c>
      <c r="BX36" s="32">
        <v>319</v>
      </c>
      <c r="BY36" s="32"/>
      <c r="BZ36" s="32"/>
      <c r="CA36" s="32">
        <f t="shared" si="40"/>
        <v>1721.2333750000003</v>
      </c>
      <c r="CB36" s="15">
        <f t="shared" si="41"/>
        <v>1721.2333750000003</v>
      </c>
      <c r="CC36" s="32">
        <v>215</v>
      </c>
      <c r="CD36" s="32"/>
      <c r="CE36" s="32"/>
      <c r="CF36" s="32">
        <f t="shared" si="43"/>
        <v>1901.291375</v>
      </c>
      <c r="CG36" s="15">
        <f t="shared" si="44"/>
        <v>1901.291375</v>
      </c>
      <c r="CH36" s="32">
        <v>234</v>
      </c>
      <c r="CI36" s="32"/>
      <c r="CJ36" s="32"/>
      <c r="CK36" s="32">
        <f t="shared" si="46"/>
        <v>23171.785125000002</v>
      </c>
      <c r="CL36" s="15">
        <f t="shared" si="47"/>
        <v>23171.785125000002</v>
      </c>
      <c r="CM36" s="32">
        <v>2898</v>
      </c>
      <c r="CN36" s="32"/>
      <c r="CO36" s="32"/>
      <c r="CP36" s="32">
        <f t="shared" si="49"/>
        <v>3458.5759999999996</v>
      </c>
      <c r="CQ36" s="15">
        <f t="shared" si="50"/>
        <v>3458.5759999999996</v>
      </c>
      <c r="CR36" s="32">
        <v>433</v>
      </c>
      <c r="CS36" s="32"/>
      <c r="CT36" s="32"/>
      <c r="CU36" s="32">
        <f t="shared" si="52"/>
        <v>67825.54075</v>
      </c>
      <c r="CV36" s="15">
        <f t="shared" si="53"/>
        <v>67825.54075</v>
      </c>
      <c r="CW36" s="32">
        <v>8484</v>
      </c>
      <c r="CX36" s="15"/>
      <c r="CY36" s="15"/>
      <c r="CZ36" s="15">
        <f t="shared" si="55"/>
        <v>3478.284125</v>
      </c>
      <c r="DA36" s="15">
        <f t="shared" si="56"/>
        <v>3478.284125</v>
      </c>
      <c r="DB36" s="32">
        <v>435</v>
      </c>
      <c r="DC36" s="32"/>
      <c r="DD36" s="32"/>
      <c r="DE36" s="32">
        <f t="shared" si="58"/>
        <v>8720.988125</v>
      </c>
      <c r="DF36" s="15">
        <f t="shared" si="59"/>
        <v>8720.988125</v>
      </c>
      <c r="DG36" s="32">
        <v>1079</v>
      </c>
      <c r="DH36" s="32"/>
      <c r="DI36" s="32"/>
      <c r="DJ36" s="32">
        <f t="shared" si="67"/>
        <v>88188.54675000001</v>
      </c>
      <c r="DK36" s="15">
        <f t="shared" si="60"/>
        <v>88188.54675000001</v>
      </c>
      <c r="DL36" s="32">
        <v>11012</v>
      </c>
      <c r="DM36" s="32"/>
      <c r="DN36" s="32"/>
      <c r="DO36" s="32">
        <f t="shared" si="62"/>
        <v>-84.944875</v>
      </c>
      <c r="DP36" s="15">
        <f t="shared" si="63"/>
        <v>-84.944875</v>
      </c>
      <c r="DQ36" s="32">
        <v>-11</v>
      </c>
      <c r="DR36" s="32"/>
      <c r="DS36" s="15"/>
      <c r="DT36" s="15"/>
      <c r="DU36" s="15">
        <f t="shared" si="64"/>
        <v>0</v>
      </c>
      <c r="DV36" s="15"/>
    </row>
    <row r="37" spans="1:126" s="34" customFormat="1" ht="12.75">
      <c r="A37" s="33">
        <v>45200</v>
      </c>
      <c r="C37" s="22">
        <v>5290000</v>
      </c>
      <c r="D37" s="22">
        <v>571250</v>
      </c>
      <c r="E37" s="16">
        <f t="shared" si="0"/>
        <v>5861250</v>
      </c>
      <c r="F37" s="16">
        <f t="shared" si="1"/>
        <v>71196</v>
      </c>
      <c r="G37" s="32"/>
      <c r="H37" s="32">
        <v>891138</v>
      </c>
      <c r="I37" s="32">
        <v>96231</v>
      </c>
      <c r="J37" s="32">
        <f t="shared" si="2"/>
        <v>987369</v>
      </c>
      <c r="K37" s="32">
        <v>11984</v>
      </c>
      <c r="L37" s="32"/>
      <c r="M37" s="15">
        <f t="shared" si="3"/>
        <v>4398862.470000001</v>
      </c>
      <c r="N37" s="22">
        <f t="shared" si="4"/>
        <v>475018.9387499999</v>
      </c>
      <c r="O37" s="15">
        <f t="shared" si="5"/>
        <v>4873881.40875</v>
      </c>
      <c r="P37" s="32">
        <f t="shared" si="6"/>
        <v>59212</v>
      </c>
      <c r="Q37" s="32"/>
      <c r="R37" s="41">
        <f t="shared" si="7"/>
        <v>14804.065</v>
      </c>
      <c r="S37" s="41">
        <f t="shared" si="8"/>
        <v>1598.643125</v>
      </c>
      <c r="T37" s="3">
        <f t="shared" si="9"/>
        <v>16402.708125</v>
      </c>
      <c r="U37" s="41">
        <v>194</v>
      </c>
      <c r="V37" s="32"/>
      <c r="W37" s="41">
        <f t="shared" si="10"/>
        <v>79678.509</v>
      </c>
      <c r="X37" s="41">
        <f t="shared" si="11"/>
        <v>8604.224625</v>
      </c>
      <c r="Y37" s="3">
        <f t="shared" si="12"/>
        <v>88282.73362500001</v>
      </c>
      <c r="Z37" s="41">
        <v>1051</v>
      </c>
      <c r="AA37" s="32"/>
      <c r="AB37" s="15">
        <f t="shared" si="68"/>
        <v>124899.016</v>
      </c>
      <c r="AC37" s="15">
        <f t="shared" si="65"/>
        <v>13487.441</v>
      </c>
      <c r="AD37" s="15">
        <f t="shared" si="13"/>
        <v>138386.457</v>
      </c>
      <c r="AE37" s="32">
        <v>1631</v>
      </c>
      <c r="AF37" s="32"/>
      <c r="AG37" s="41">
        <f t="shared" si="14"/>
        <v>25930.522</v>
      </c>
      <c r="AH37" s="41">
        <f t="shared" si="15"/>
        <v>2800.1532500000003</v>
      </c>
      <c r="AI37" s="3">
        <f t="shared" si="16"/>
        <v>28730.67525</v>
      </c>
      <c r="AJ37" s="41">
        <v>350</v>
      </c>
      <c r="AK37" s="32"/>
      <c r="AL37" s="41">
        <f t="shared" si="69"/>
        <v>1572965.101</v>
      </c>
      <c r="AM37" s="41">
        <f t="shared" si="66"/>
        <v>169859.416625</v>
      </c>
      <c r="AN37" s="3">
        <f t="shared" si="17"/>
        <v>1742824.517625</v>
      </c>
      <c r="AO37" s="41">
        <v>21179</v>
      </c>
      <c r="AP37" s="32"/>
      <c r="AQ37" s="41">
        <f t="shared" si="18"/>
        <v>8735.906</v>
      </c>
      <c r="AR37" s="41">
        <f t="shared" si="19"/>
        <v>943.36225</v>
      </c>
      <c r="AS37" s="3">
        <f t="shared" si="20"/>
        <v>9679.268250000001</v>
      </c>
      <c r="AT37" s="41">
        <v>118</v>
      </c>
      <c r="AU37" s="32"/>
      <c r="AV37" s="32">
        <f t="shared" si="21"/>
        <v>30420.144999999997</v>
      </c>
      <c r="AW37" s="32">
        <f t="shared" si="22"/>
        <v>3284.973125</v>
      </c>
      <c r="AX37" s="15">
        <f t="shared" si="23"/>
        <v>33705.11812499999</v>
      </c>
      <c r="AY37" s="32">
        <v>411</v>
      </c>
      <c r="AZ37" s="32"/>
      <c r="BA37" s="32">
        <f t="shared" si="24"/>
        <v>232712.39</v>
      </c>
      <c r="BB37" s="32">
        <f t="shared" si="25"/>
        <v>25129.85875</v>
      </c>
      <c r="BC37" s="15">
        <f t="shared" si="26"/>
        <v>257842.24875000003</v>
      </c>
      <c r="BD37" s="32">
        <v>3144</v>
      </c>
      <c r="BE37" s="32"/>
      <c r="BF37" s="32">
        <f t="shared" si="27"/>
        <v>73313.052</v>
      </c>
      <c r="BG37" s="32">
        <f t="shared" si="28"/>
        <v>7916.839499999999</v>
      </c>
      <c r="BH37" s="15">
        <f t="shared" si="29"/>
        <v>81229.8915</v>
      </c>
      <c r="BI37" s="32">
        <v>990</v>
      </c>
      <c r="BJ37" s="32"/>
      <c r="BK37" s="32">
        <f t="shared" si="30"/>
        <v>331718.443</v>
      </c>
      <c r="BL37" s="32">
        <f t="shared" si="31"/>
        <v>35821.202375</v>
      </c>
      <c r="BM37" s="15">
        <f t="shared" si="32"/>
        <v>367539.645375</v>
      </c>
      <c r="BN37" s="32">
        <v>4475</v>
      </c>
      <c r="BO37" s="32"/>
      <c r="BP37" s="32">
        <f t="shared" si="33"/>
        <v>42764.36</v>
      </c>
      <c r="BQ37" s="32">
        <f t="shared" si="34"/>
        <v>4617.985</v>
      </c>
      <c r="BR37" s="15">
        <f t="shared" si="35"/>
        <v>47382.345</v>
      </c>
      <c r="BS37" s="32">
        <v>571</v>
      </c>
      <c r="BT37" s="32"/>
      <c r="BU37" s="32">
        <f t="shared" si="36"/>
        <v>23831.979</v>
      </c>
      <c r="BV37" s="32">
        <f t="shared" si="37"/>
        <v>2573.538375</v>
      </c>
      <c r="BW37" s="15">
        <f t="shared" si="38"/>
        <v>26405.517375</v>
      </c>
      <c r="BX37" s="32">
        <v>319</v>
      </c>
      <c r="BY37" s="32"/>
      <c r="BZ37" s="32">
        <f t="shared" si="39"/>
        <v>15939.299</v>
      </c>
      <c r="CA37" s="32">
        <f t="shared" si="40"/>
        <v>1721.2333750000003</v>
      </c>
      <c r="CB37" s="15">
        <f t="shared" si="41"/>
        <v>17660.532375000003</v>
      </c>
      <c r="CC37" s="32">
        <v>215</v>
      </c>
      <c r="CD37" s="32"/>
      <c r="CE37" s="32">
        <f t="shared" si="42"/>
        <v>17606.707000000002</v>
      </c>
      <c r="CF37" s="32">
        <f t="shared" si="43"/>
        <v>1901.291375</v>
      </c>
      <c r="CG37" s="15">
        <f t="shared" si="44"/>
        <v>19507.998375000003</v>
      </c>
      <c r="CH37" s="32">
        <v>234</v>
      </c>
      <c r="CI37" s="32"/>
      <c r="CJ37" s="32">
        <f t="shared" si="45"/>
        <v>214579.857</v>
      </c>
      <c r="CK37" s="32">
        <f t="shared" si="46"/>
        <v>23171.785125000002</v>
      </c>
      <c r="CL37" s="15">
        <f t="shared" si="47"/>
        <v>237751.64212499998</v>
      </c>
      <c r="CM37" s="32">
        <v>2898</v>
      </c>
      <c r="CN37" s="32"/>
      <c r="CO37" s="32">
        <f t="shared" si="48"/>
        <v>32027.776</v>
      </c>
      <c r="CP37" s="32">
        <f t="shared" si="49"/>
        <v>3458.5759999999996</v>
      </c>
      <c r="CQ37" s="15">
        <f t="shared" si="50"/>
        <v>35486.352</v>
      </c>
      <c r="CR37" s="32">
        <v>433</v>
      </c>
      <c r="CS37" s="32"/>
      <c r="CT37" s="32">
        <f t="shared" si="51"/>
        <v>628091.222</v>
      </c>
      <c r="CU37" s="32">
        <f t="shared" si="52"/>
        <v>67825.54075</v>
      </c>
      <c r="CV37" s="15">
        <f t="shared" si="53"/>
        <v>695916.76275</v>
      </c>
      <c r="CW37" s="32">
        <v>8484</v>
      </c>
      <c r="CX37" s="15"/>
      <c r="CY37" s="15">
        <f t="shared" si="54"/>
        <v>32210.281000000003</v>
      </c>
      <c r="CZ37" s="15">
        <f t="shared" si="55"/>
        <v>3478.284125</v>
      </c>
      <c r="DA37" s="15">
        <f t="shared" si="56"/>
        <v>35688.565125</v>
      </c>
      <c r="DB37" s="32">
        <v>435</v>
      </c>
      <c r="DC37" s="32"/>
      <c r="DD37" s="32">
        <f t="shared" si="57"/>
        <v>80759.785</v>
      </c>
      <c r="DE37" s="32">
        <f t="shared" si="58"/>
        <v>8720.988125</v>
      </c>
      <c r="DF37" s="15">
        <f t="shared" si="59"/>
        <v>89480.773125</v>
      </c>
      <c r="DG37" s="32">
        <v>1079</v>
      </c>
      <c r="DH37" s="32"/>
      <c r="DI37" s="32">
        <f t="shared" si="70"/>
        <v>816660.678</v>
      </c>
      <c r="DJ37" s="32">
        <f t="shared" si="67"/>
        <v>88188.54675000001</v>
      </c>
      <c r="DK37" s="15">
        <f t="shared" si="60"/>
        <v>904849.2247499999</v>
      </c>
      <c r="DL37" s="32">
        <v>11012</v>
      </c>
      <c r="DM37" s="32"/>
      <c r="DN37" s="32">
        <f t="shared" si="61"/>
        <v>-786.623</v>
      </c>
      <c r="DO37" s="32">
        <f t="shared" si="62"/>
        <v>-84.944875</v>
      </c>
      <c r="DP37" s="15">
        <f t="shared" si="63"/>
        <v>-871.5678750000001</v>
      </c>
      <c r="DQ37" s="32">
        <v>-11</v>
      </c>
      <c r="DR37" s="32"/>
      <c r="DS37" s="15"/>
      <c r="DT37" s="15"/>
      <c r="DU37" s="15">
        <f t="shared" si="64"/>
        <v>0</v>
      </c>
      <c r="DV37" s="15"/>
    </row>
    <row r="38" spans="1:126" s="34" customFormat="1" ht="12.75">
      <c r="A38" s="33">
        <v>45383</v>
      </c>
      <c r="C38" s="22"/>
      <c r="D38" s="22">
        <v>439000</v>
      </c>
      <c r="E38" s="16">
        <f t="shared" si="0"/>
        <v>439000</v>
      </c>
      <c r="F38" s="16">
        <f t="shared" si="1"/>
        <v>71196</v>
      </c>
      <c r="G38" s="32"/>
      <c r="H38" s="32"/>
      <c r="I38" s="32">
        <v>73953</v>
      </c>
      <c r="J38" s="32">
        <f t="shared" si="2"/>
        <v>73953</v>
      </c>
      <c r="K38" s="32">
        <v>11984</v>
      </c>
      <c r="L38" s="32"/>
      <c r="M38" s="15"/>
      <c r="N38" s="22">
        <f t="shared" si="4"/>
        <v>365047.377</v>
      </c>
      <c r="O38" s="15">
        <f t="shared" si="5"/>
        <v>365047.377</v>
      </c>
      <c r="P38" s="32">
        <f t="shared" si="6"/>
        <v>59212</v>
      </c>
      <c r="Q38" s="32"/>
      <c r="R38" s="41"/>
      <c r="S38" s="41">
        <f t="shared" si="8"/>
        <v>1228.5415</v>
      </c>
      <c r="T38" s="3">
        <f t="shared" si="9"/>
        <v>1228.5415</v>
      </c>
      <c r="U38" s="41">
        <v>194</v>
      </c>
      <c r="V38" s="32"/>
      <c r="W38" s="41"/>
      <c r="X38" s="41">
        <f t="shared" si="11"/>
        <v>6612.2619</v>
      </c>
      <c r="Y38" s="3">
        <f t="shared" si="12"/>
        <v>6612.2619</v>
      </c>
      <c r="Z38" s="41">
        <v>1051</v>
      </c>
      <c r="AA38" s="32"/>
      <c r="AB38" s="15"/>
      <c r="AC38" s="15">
        <f t="shared" si="65"/>
        <v>10364.965600000001</v>
      </c>
      <c r="AD38" s="15">
        <f t="shared" si="13"/>
        <v>10364.965600000001</v>
      </c>
      <c r="AE38" s="32">
        <v>1631</v>
      </c>
      <c r="AF38" s="32"/>
      <c r="AG38" s="41"/>
      <c r="AH38" s="41">
        <f t="shared" si="15"/>
        <v>2151.8902</v>
      </c>
      <c r="AI38" s="3">
        <f t="shared" si="16"/>
        <v>2151.8902</v>
      </c>
      <c r="AJ38" s="41">
        <v>350</v>
      </c>
      <c r="AK38" s="32"/>
      <c r="AL38" s="41"/>
      <c r="AM38" s="41">
        <f t="shared" si="66"/>
        <v>130535.2891</v>
      </c>
      <c r="AN38" s="3">
        <f t="shared" si="17"/>
        <v>130535.2891</v>
      </c>
      <c r="AO38" s="41">
        <v>21179</v>
      </c>
      <c r="AP38" s="32"/>
      <c r="AQ38" s="41"/>
      <c r="AR38" s="41">
        <f t="shared" si="19"/>
        <v>724.9646</v>
      </c>
      <c r="AS38" s="3">
        <f t="shared" si="20"/>
        <v>724.9646</v>
      </c>
      <c r="AT38" s="41">
        <v>118</v>
      </c>
      <c r="AU38" s="32"/>
      <c r="AV38" s="32"/>
      <c r="AW38" s="32">
        <f t="shared" si="22"/>
        <v>2524.4694999999997</v>
      </c>
      <c r="AX38" s="15">
        <f t="shared" si="23"/>
        <v>2524.4694999999997</v>
      </c>
      <c r="AY38" s="32">
        <v>411</v>
      </c>
      <c r="AZ38" s="32"/>
      <c r="BA38" s="32"/>
      <c r="BB38" s="32">
        <f t="shared" si="25"/>
        <v>19312.049</v>
      </c>
      <c r="BC38" s="15">
        <f t="shared" si="26"/>
        <v>19312.049</v>
      </c>
      <c r="BD38" s="32">
        <v>3144</v>
      </c>
      <c r="BE38" s="32"/>
      <c r="BF38" s="32"/>
      <c r="BG38" s="32">
        <f t="shared" si="28"/>
        <v>6084.013199999999</v>
      </c>
      <c r="BH38" s="15">
        <f t="shared" si="29"/>
        <v>6084.013199999999</v>
      </c>
      <c r="BI38" s="32">
        <v>990</v>
      </c>
      <c r="BJ38" s="32"/>
      <c r="BK38" s="32"/>
      <c r="BL38" s="32">
        <f t="shared" si="31"/>
        <v>27528.241299999998</v>
      </c>
      <c r="BM38" s="15">
        <f t="shared" si="32"/>
        <v>27528.241299999998</v>
      </c>
      <c r="BN38" s="32">
        <v>4475</v>
      </c>
      <c r="BO38" s="32"/>
      <c r="BP38" s="32"/>
      <c r="BQ38" s="32">
        <f t="shared" si="34"/>
        <v>3548.8759999999997</v>
      </c>
      <c r="BR38" s="15">
        <f t="shared" si="35"/>
        <v>3548.8759999999997</v>
      </c>
      <c r="BS38" s="32">
        <v>571</v>
      </c>
      <c r="BT38" s="32"/>
      <c r="BU38" s="32"/>
      <c r="BV38" s="32">
        <f t="shared" si="37"/>
        <v>1977.7389</v>
      </c>
      <c r="BW38" s="15">
        <f t="shared" si="38"/>
        <v>1977.7389</v>
      </c>
      <c r="BX38" s="32">
        <v>319</v>
      </c>
      <c r="BY38" s="32"/>
      <c r="BZ38" s="32"/>
      <c r="CA38" s="32">
        <f t="shared" si="40"/>
        <v>1322.7509</v>
      </c>
      <c r="CB38" s="15">
        <f t="shared" si="41"/>
        <v>1322.7509</v>
      </c>
      <c r="CC38" s="32">
        <v>215</v>
      </c>
      <c r="CD38" s="32"/>
      <c r="CE38" s="32"/>
      <c r="CF38" s="32">
        <f t="shared" si="43"/>
        <v>1461.1236999999999</v>
      </c>
      <c r="CG38" s="15">
        <f t="shared" si="44"/>
        <v>1461.1236999999999</v>
      </c>
      <c r="CH38" s="32">
        <v>234</v>
      </c>
      <c r="CI38" s="32"/>
      <c r="CJ38" s="32"/>
      <c r="CK38" s="32">
        <f t="shared" si="46"/>
        <v>17807.2887</v>
      </c>
      <c r="CL38" s="15">
        <f t="shared" si="47"/>
        <v>17807.2887</v>
      </c>
      <c r="CM38" s="32">
        <v>2898</v>
      </c>
      <c r="CN38" s="32"/>
      <c r="CO38" s="32"/>
      <c r="CP38" s="32">
        <f t="shared" si="49"/>
        <v>2657.8815999999997</v>
      </c>
      <c r="CQ38" s="15">
        <f t="shared" si="50"/>
        <v>2657.8815999999997</v>
      </c>
      <c r="CR38" s="32">
        <v>433</v>
      </c>
      <c r="CS38" s="32"/>
      <c r="CT38" s="32"/>
      <c r="CU38" s="32">
        <f t="shared" si="52"/>
        <v>52123.2602</v>
      </c>
      <c r="CV38" s="15">
        <f t="shared" si="53"/>
        <v>52123.2602</v>
      </c>
      <c r="CW38" s="32">
        <v>8484</v>
      </c>
      <c r="CX38" s="15"/>
      <c r="CY38" s="15"/>
      <c r="CZ38" s="15">
        <f t="shared" si="55"/>
        <v>2673.0271000000002</v>
      </c>
      <c r="DA38" s="15">
        <f t="shared" si="56"/>
        <v>2673.0271000000002</v>
      </c>
      <c r="DB38" s="32">
        <v>435</v>
      </c>
      <c r="DC38" s="32"/>
      <c r="DD38" s="32"/>
      <c r="DE38" s="32">
        <f t="shared" si="58"/>
        <v>6701.9935</v>
      </c>
      <c r="DF38" s="15">
        <f t="shared" si="59"/>
        <v>6701.9935</v>
      </c>
      <c r="DG38" s="32">
        <v>1079</v>
      </c>
      <c r="DH38" s="32"/>
      <c r="DI38" s="32"/>
      <c r="DJ38" s="32">
        <f t="shared" si="67"/>
        <v>67772.0298</v>
      </c>
      <c r="DK38" s="15">
        <f t="shared" si="60"/>
        <v>67772.0298</v>
      </c>
      <c r="DL38" s="32">
        <v>11012</v>
      </c>
      <c r="DM38" s="32"/>
      <c r="DN38" s="32"/>
      <c r="DO38" s="32">
        <f t="shared" si="62"/>
        <v>-65.27929999999999</v>
      </c>
      <c r="DP38" s="15">
        <f t="shared" si="63"/>
        <v>-65.27929999999999</v>
      </c>
      <c r="DQ38" s="32">
        <v>-11</v>
      </c>
      <c r="DR38" s="32"/>
      <c r="DS38" s="15"/>
      <c r="DT38" s="15"/>
      <c r="DU38" s="15">
        <f t="shared" si="64"/>
        <v>0</v>
      </c>
      <c r="DV38" s="15"/>
    </row>
    <row r="39" spans="1:126" s="34" customFormat="1" ht="12.75">
      <c r="A39" s="2">
        <v>45566</v>
      </c>
      <c r="C39" s="22">
        <v>5560000</v>
      </c>
      <c r="D39" s="22">
        <v>439000</v>
      </c>
      <c r="E39" s="16">
        <f t="shared" si="0"/>
        <v>5999000</v>
      </c>
      <c r="F39" s="16">
        <f t="shared" si="1"/>
        <v>71196</v>
      </c>
      <c r="G39" s="32"/>
      <c r="H39" s="32">
        <v>936621</v>
      </c>
      <c r="I39" s="32">
        <v>73953</v>
      </c>
      <c r="J39" s="32">
        <f t="shared" si="2"/>
        <v>1010574</v>
      </c>
      <c r="K39" s="32">
        <v>11984</v>
      </c>
      <c r="L39" s="32"/>
      <c r="M39" s="15">
        <f t="shared" si="3"/>
        <v>4623379.080000001</v>
      </c>
      <c r="N39" s="22">
        <f t="shared" si="4"/>
        <v>365047.377</v>
      </c>
      <c r="O39" s="15">
        <f t="shared" si="5"/>
        <v>4988426.457000001</v>
      </c>
      <c r="P39" s="32">
        <f t="shared" si="6"/>
        <v>59212</v>
      </c>
      <c r="Q39" s="32"/>
      <c r="R39" s="41">
        <f t="shared" si="7"/>
        <v>15559.66</v>
      </c>
      <c r="S39" s="41">
        <f t="shared" si="8"/>
        <v>1228.5415</v>
      </c>
      <c r="T39" s="3">
        <f t="shared" si="9"/>
        <v>16788.2015</v>
      </c>
      <c r="U39" s="41">
        <v>194</v>
      </c>
      <c r="V39" s="32"/>
      <c r="W39" s="41">
        <f t="shared" si="10"/>
        <v>83745.27600000001</v>
      </c>
      <c r="X39" s="41">
        <f t="shared" si="11"/>
        <v>6612.2619</v>
      </c>
      <c r="Y39" s="3">
        <f t="shared" si="12"/>
        <v>90357.53790000001</v>
      </c>
      <c r="Z39" s="41">
        <v>1051</v>
      </c>
      <c r="AA39" s="32"/>
      <c r="AB39" s="15">
        <f t="shared" si="68"/>
        <v>131273.824</v>
      </c>
      <c r="AC39" s="15">
        <f t="shared" si="65"/>
        <v>10364.965600000001</v>
      </c>
      <c r="AD39" s="15">
        <f t="shared" si="13"/>
        <v>141638.7896</v>
      </c>
      <c r="AE39" s="32">
        <v>1631</v>
      </c>
      <c r="AF39" s="32"/>
      <c r="AG39" s="41">
        <f t="shared" si="14"/>
        <v>27254.007999999998</v>
      </c>
      <c r="AH39" s="41">
        <f t="shared" si="15"/>
        <v>2151.8902</v>
      </c>
      <c r="AI39" s="3">
        <f t="shared" si="16"/>
        <v>29405.898199999996</v>
      </c>
      <c r="AJ39" s="41">
        <v>350</v>
      </c>
      <c r="AK39" s="32"/>
      <c r="AL39" s="41">
        <f t="shared" si="69"/>
        <v>1653248.764</v>
      </c>
      <c r="AM39" s="41">
        <f t="shared" si="66"/>
        <v>130535.2891</v>
      </c>
      <c r="AN39" s="3">
        <f t="shared" si="17"/>
        <v>1783784.0531</v>
      </c>
      <c r="AO39" s="41">
        <v>21179</v>
      </c>
      <c r="AP39" s="32"/>
      <c r="AQ39" s="41">
        <f t="shared" si="18"/>
        <v>9181.784</v>
      </c>
      <c r="AR39" s="41">
        <f t="shared" si="19"/>
        <v>724.9646</v>
      </c>
      <c r="AS39" s="3">
        <f t="shared" si="20"/>
        <v>9906.748599999999</v>
      </c>
      <c r="AT39" s="41">
        <v>118</v>
      </c>
      <c r="AU39" s="32"/>
      <c r="AV39" s="32">
        <f t="shared" si="21"/>
        <v>31972.779999999995</v>
      </c>
      <c r="AW39" s="32">
        <f t="shared" si="22"/>
        <v>2524.4694999999997</v>
      </c>
      <c r="AX39" s="15">
        <f t="shared" si="23"/>
        <v>34497.2495</v>
      </c>
      <c r="AY39" s="32">
        <v>411</v>
      </c>
      <c r="AZ39" s="32"/>
      <c r="BA39" s="32">
        <f t="shared" si="24"/>
        <v>244589.96</v>
      </c>
      <c r="BB39" s="32">
        <f t="shared" si="25"/>
        <v>19312.049</v>
      </c>
      <c r="BC39" s="15">
        <f t="shared" si="26"/>
        <v>263902.00899999996</v>
      </c>
      <c r="BD39" s="32">
        <v>3144</v>
      </c>
      <c r="BE39" s="32"/>
      <c r="BF39" s="32">
        <f t="shared" si="27"/>
        <v>77054.928</v>
      </c>
      <c r="BG39" s="32">
        <f t="shared" si="28"/>
        <v>6084.013199999999</v>
      </c>
      <c r="BH39" s="15">
        <f t="shared" si="29"/>
        <v>83138.9412</v>
      </c>
      <c r="BI39" s="32">
        <v>990</v>
      </c>
      <c r="BJ39" s="32"/>
      <c r="BK39" s="32">
        <f t="shared" si="30"/>
        <v>348649.25200000004</v>
      </c>
      <c r="BL39" s="32">
        <f t="shared" si="31"/>
        <v>27528.241299999998</v>
      </c>
      <c r="BM39" s="15">
        <f t="shared" si="32"/>
        <v>376177.49330000003</v>
      </c>
      <c r="BN39" s="32">
        <v>4475</v>
      </c>
      <c r="BO39" s="32"/>
      <c r="BP39" s="32">
        <f t="shared" si="33"/>
        <v>44947.04</v>
      </c>
      <c r="BQ39" s="32">
        <f t="shared" si="34"/>
        <v>3548.8759999999997</v>
      </c>
      <c r="BR39" s="15">
        <f t="shared" si="35"/>
        <v>48495.916</v>
      </c>
      <c r="BS39" s="32">
        <v>571</v>
      </c>
      <c r="BT39" s="32"/>
      <c r="BU39" s="32">
        <f t="shared" si="36"/>
        <v>25048.356</v>
      </c>
      <c r="BV39" s="32">
        <f t="shared" si="37"/>
        <v>1977.7389</v>
      </c>
      <c r="BW39" s="15">
        <f t="shared" si="38"/>
        <v>27026.0949</v>
      </c>
      <c r="BX39" s="32">
        <v>319</v>
      </c>
      <c r="BY39" s="32"/>
      <c r="BZ39" s="32">
        <f t="shared" si="39"/>
        <v>16752.836</v>
      </c>
      <c r="CA39" s="32">
        <f t="shared" si="40"/>
        <v>1322.7509</v>
      </c>
      <c r="CB39" s="15">
        <f t="shared" si="41"/>
        <v>18075.5869</v>
      </c>
      <c r="CC39" s="32">
        <v>215</v>
      </c>
      <c r="CD39" s="32"/>
      <c r="CE39" s="32">
        <f t="shared" si="42"/>
        <v>18505.348</v>
      </c>
      <c r="CF39" s="32">
        <f t="shared" si="43"/>
        <v>1461.1236999999999</v>
      </c>
      <c r="CG39" s="15">
        <f t="shared" si="44"/>
        <v>19966.471700000002</v>
      </c>
      <c r="CH39" s="32">
        <v>234</v>
      </c>
      <c r="CI39" s="32"/>
      <c r="CJ39" s="32">
        <f t="shared" si="45"/>
        <v>225531.948</v>
      </c>
      <c r="CK39" s="32">
        <f t="shared" si="46"/>
        <v>17807.2887</v>
      </c>
      <c r="CL39" s="15">
        <f t="shared" si="47"/>
        <v>243339.2367</v>
      </c>
      <c r="CM39" s="32">
        <v>2898</v>
      </c>
      <c r="CN39" s="32"/>
      <c r="CO39" s="32">
        <f t="shared" si="48"/>
        <v>33662.464</v>
      </c>
      <c r="CP39" s="32">
        <f t="shared" si="49"/>
        <v>2657.8815999999997</v>
      </c>
      <c r="CQ39" s="15">
        <f t="shared" si="50"/>
        <v>36320.3456</v>
      </c>
      <c r="CR39" s="32">
        <v>433</v>
      </c>
      <c r="CS39" s="32"/>
      <c r="CT39" s="32">
        <f t="shared" si="51"/>
        <v>660148.808</v>
      </c>
      <c r="CU39" s="32">
        <f t="shared" si="52"/>
        <v>52123.2602</v>
      </c>
      <c r="CV39" s="15">
        <f t="shared" si="53"/>
        <v>712272.0682</v>
      </c>
      <c r="CW39" s="32">
        <v>8484</v>
      </c>
      <c r="CX39" s="15"/>
      <c r="CY39" s="15">
        <f t="shared" si="54"/>
        <v>33854.28400000001</v>
      </c>
      <c r="CZ39" s="15">
        <f t="shared" si="55"/>
        <v>2673.0271000000002</v>
      </c>
      <c r="DA39" s="15">
        <f t="shared" si="56"/>
        <v>36527.311100000006</v>
      </c>
      <c r="DB39" s="32">
        <v>435</v>
      </c>
      <c r="DC39" s="32"/>
      <c r="DD39" s="32">
        <f t="shared" si="57"/>
        <v>84881.74</v>
      </c>
      <c r="DE39" s="32">
        <f t="shared" si="58"/>
        <v>6701.9935</v>
      </c>
      <c r="DF39" s="15">
        <f t="shared" si="59"/>
        <v>91583.7335</v>
      </c>
      <c r="DG39" s="32">
        <v>1079</v>
      </c>
      <c r="DH39" s="32"/>
      <c r="DI39" s="32">
        <f t="shared" si="70"/>
        <v>858342.792</v>
      </c>
      <c r="DJ39" s="32">
        <f t="shared" si="67"/>
        <v>67772.0298</v>
      </c>
      <c r="DK39" s="15">
        <f t="shared" si="60"/>
        <v>926114.8218</v>
      </c>
      <c r="DL39" s="32">
        <v>11012</v>
      </c>
      <c r="DM39" s="32"/>
      <c r="DN39" s="32">
        <f t="shared" si="61"/>
        <v>-826.7719999999999</v>
      </c>
      <c r="DO39" s="32">
        <f t="shared" si="62"/>
        <v>-65.27929999999999</v>
      </c>
      <c r="DP39" s="15">
        <f t="shared" si="63"/>
        <v>-892.0513</v>
      </c>
      <c r="DQ39" s="32">
        <v>-11</v>
      </c>
      <c r="DR39" s="32"/>
      <c r="DS39" s="15"/>
      <c r="DT39" s="15"/>
      <c r="DU39" s="15">
        <f t="shared" si="64"/>
        <v>0</v>
      </c>
      <c r="DV39" s="15"/>
    </row>
    <row r="40" spans="1:126" s="34" customFormat="1" ht="12.75">
      <c r="A40" s="2">
        <v>45748</v>
      </c>
      <c r="C40" s="22"/>
      <c r="D40" s="22">
        <v>300000</v>
      </c>
      <c r="E40" s="16">
        <f t="shared" si="0"/>
        <v>300000</v>
      </c>
      <c r="F40" s="16">
        <f t="shared" si="1"/>
        <v>71196</v>
      </c>
      <c r="G40" s="32"/>
      <c r="H40" s="32"/>
      <c r="I40" s="32">
        <v>50537</v>
      </c>
      <c r="J40" s="32">
        <f t="shared" si="2"/>
        <v>50537</v>
      </c>
      <c r="K40" s="32">
        <v>11984</v>
      </c>
      <c r="L40" s="32"/>
      <c r="M40" s="15"/>
      <c r="N40" s="22">
        <f t="shared" si="4"/>
        <v>249462.90000000002</v>
      </c>
      <c r="O40" s="15">
        <f t="shared" si="5"/>
        <v>249462.90000000002</v>
      </c>
      <c r="P40" s="32">
        <f t="shared" si="6"/>
        <v>59212</v>
      </c>
      <c r="Q40" s="32"/>
      <c r="R40" s="41"/>
      <c r="S40" s="41">
        <f t="shared" si="8"/>
        <v>839.55</v>
      </c>
      <c r="T40" s="3">
        <f t="shared" si="9"/>
        <v>839.55</v>
      </c>
      <c r="U40" s="41">
        <v>194</v>
      </c>
      <c r="V40" s="32"/>
      <c r="W40" s="41"/>
      <c r="X40" s="41">
        <f t="shared" si="11"/>
        <v>4518.63</v>
      </c>
      <c r="Y40" s="3">
        <f t="shared" si="12"/>
        <v>4518.63</v>
      </c>
      <c r="Z40" s="41">
        <v>1051</v>
      </c>
      <c r="AA40" s="32"/>
      <c r="AB40" s="15"/>
      <c r="AC40" s="15">
        <f t="shared" si="65"/>
        <v>7083.12</v>
      </c>
      <c r="AD40" s="15">
        <f t="shared" si="13"/>
        <v>7083.12</v>
      </c>
      <c r="AE40" s="32">
        <v>1631</v>
      </c>
      <c r="AF40" s="32"/>
      <c r="AG40" s="41"/>
      <c r="AH40" s="41">
        <f t="shared" si="15"/>
        <v>1470.54</v>
      </c>
      <c r="AI40" s="3">
        <f t="shared" si="16"/>
        <v>1470.54</v>
      </c>
      <c r="AJ40" s="41">
        <v>350</v>
      </c>
      <c r="AK40" s="32"/>
      <c r="AL40" s="41"/>
      <c r="AM40" s="41">
        <f t="shared" si="66"/>
        <v>89204.07</v>
      </c>
      <c r="AN40" s="3">
        <f t="shared" si="17"/>
        <v>89204.07</v>
      </c>
      <c r="AO40" s="41">
        <v>21179</v>
      </c>
      <c r="AP40" s="32"/>
      <c r="AQ40" s="41"/>
      <c r="AR40" s="41">
        <f t="shared" si="19"/>
        <v>495.42</v>
      </c>
      <c r="AS40" s="3">
        <f t="shared" si="20"/>
        <v>495.42</v>
      </c>
      <c r="AT40" s="41">
        <v>118</v>
      </c>
      <c r="AU40" s="32"/>
      <c r="AV40" s="32"/>
      <c r="AW40" s="32">
        <f t="shared" si="22"/>
        <v>1725.1499999999996</v>
      </c>
      <c r="AX40" s="15">
        <f t="shared" si="23"/>
        <v>1725.1499999999996</v>
      </c>
      <c r="AY40" s="32">
        <v>411</v>
      </c>
      <c r="AZ40" s="32"/>
      <c r="BA40" s="32"/>
      <c r="BB40" s="32">
        <f t="shared" si="25"/>
        <v>13197.3</v>
      </c>
      <c r="BC40" s="15">
        <f t="shared" si="26"/>
        <v>13197.3</v>
      </c>
      <c r="BD40" s="32">
        <v>3144</v>
      </c>
      <c r="BE40" s="32"/>
      <c r="BF40" s="32"/>
      <c r="BG40" s="32">
        <f t="shared" si="28"/>
        <v>4157.64</v>
      </c>
      <c r="BH40" s="15">
        <f t="shared" si="29"/>
        <v>4157.64</v>
      </c>
      <c r="BI40" s="32">
        <v>990</v>
      </c>
      <c r="BJ40" s="32"/>
      <c r="BK40" s="32"/>
      <c r="BL40" s="32">
        <f t="shared" si="31"/>
        <v>18812.01</v>
      </c>
      <c r="BM40" s="15">
        <f t="shared" si="32"/>
        <v>18812.01</v>
      </c>
      <c r="BN40" s="32">
        <v>4475</v>
      </c>
      <c r="BO40" s="32"/>
      <c r="BP40" s="32"/>
      <c r="BQ40" s="32">
        <f t="shared" si="34"/>
        <v>2425.2</v>
      </c>
      <c r="BR40" s="15">
        <f t="shared" si="35"/>
        <v>2425.2</v>
      </c>
      <c r="BS40" s="32">
        <v>571</v>
      </c>
      <c r="BT40" s="32"/>
      <c r="BU40" s="32"/>
      <c r="BV40" s="32">
        <f t="shared" si="37"/>
        <v>1351.53</v>
      </c>
      <c r="BW40" s="15">
        <f t="shared" si="38"/>
        <v>1351.53</v>
      </c>
      <c r="BX40" s="32">
        <v>319</v>
      </c>
      <c r="BY40" s="32"/>
      <c r="BZ40" s="32"/>
      <c r="CA40" s="32">
        <f t="shared" si="40"/>
        <v>903.93</v>
      </c>
      <c r="CB40" s="15">
        <f t="shared" si="41"/>
        <v>903.93</v>
      </c>
      <c r="CC40" s="32">
        <v>215</v>
      </c>
      <c r="CD40" s="32"/>
      <c r="CE40" s="32"/>
      <c r="CF40" s="32">
        <f t="shared" si="43"/>
        <v>998.49</v>
      </c>
      <c r="CG40" s="15">
        <f t="shared" si="44"/>
        <v>998.49</v>
      </c>
      <c r="CH40" s="32">
        <v>234</v>
      </c>
      <c r="CI40" s="32"/>
      <c r="CJ40" s="32"/>
      <c r="CK40" s="32">
        <f t="shared" si="46"/>
        <v>12168.99</v>
      </c>
      <c r="CL40" s="15">
        <f t="shared" si="47"/>
        <v>12168.99</v>
      </c>
      <c r="CM40" s="32">
        <v>2898</v>
      </c>
      <c r="CN40" s="32"/>
      <c r="CO40" s="32"/>
      <c r="CP40" s="32">
        <f t="shared" si="49"/>
        <v>1816.32</v>
      </c>
      <c r="CQ40" s="15">
        <f t="shared" si="50"/>
        <v>1816.32</v>
      </c>
      <c r="CR40" s="32">
        <v>433</v>
      </c>
      <c r="CS40" s="32"/>
      <c r="CT40" s="32"/>
      <c r="CU40" s="32">
        <f t="shared" si="52"/>
        <v>35619.54</v>
      </c>
      <c r="CV40" s="15">
        <f t="shared" si="53"/>
        <v>35619.54</v>
      </c>
      <c r="CW40" s="32">
        <v>8484</v>
      </c>
      <c r="CX40" s="15"/>
      <c r="CY40" s="15"/>
      <c r="CZ40" s="15">
        <f t="shared" si="55"/>
        <v>1826.67</v>
      </c>
      <c r="DA40" s="15">
        <f t="shared" si="56"/>
        <v>1826.67</v>
      </c>
      <c r="DB40" s="32">
        <v>435</v>
      </c>
      <c r="DC40" s="32"/>
      <c r="DD40" s="32"/>
      <c r="DE40" s="32">
        <f t="shared" si="58"/>
        <v>4579.95</v>
      </c>
      <c r="DF40" s="15">
        <f t="shared" si="59"/>
        <v>4579.95</v>
      </c>
      <c r="DG40" s="32">
        <v>1079</v>
      </c>
      <c r="DH40" s="32"/>
      <c r="DI40" s="32"/>
      <c r="DJ40" s="32">
        <f t="shared" si="67"/>
        <v>46313.46</v>
      </c>
      <c r="DK40" s="15">
        <f t="shared" si="60"/>
        <v>46313.46</v>
      </c>
      <c r="DL40" s="32">
        <v>11012</v>
      </c>
      <c r="DM40" s="32"/>
      <c r="DN40" s="32"/>
      <c r="DO40" s="32">
        <f t="shared" si="62"/>
        <v>-44.61</v>
      </c>
      <c r="DP40" s="15">
        <f t="shared" si="63"/>
        <v>-44.61</v>
      </c>
      <c r="DQ40" s="32">
        <v>-11</v>
      </c>
      <c r="DR40" s="32"/>
      <c r="DS40" s="15"/>
      <c r="DT40" s="15"/>
      <c r="DU40" s="15">
        <f t="shared" si="64"/>
        <v>0</v>
      </c>
      <c r="DV40" s="15"/>
    </row>
    <row r="41" spans="1:126" ht="12.75">
      <c r="A41" s="2">
        <v>45931</v>
      </c>
      <c r="C41" s="22">
        <v>5850000</v>
      </c>
      <c r="D41" s="22">
        <v>300000</v>
      </c>
      <c r="E41" s="16">
        <f t="shared" si="0"/>
        <v>6150000</v>
      </c>
      <c r="F41" s="16">
        <f t="shared" si="1"/>
        <v>71196</v>
      </c>
      <c r="H41" s="32">
        <v>985473</v>
      </c>
      <c r="I41" s="32">
        <v>50537</v>
      </c>
      <c r="J41" s="32">
        <f t="shared" si="2"/>
        <v>1036010</v>
      </c>
      <c r="K41" s="32">
        <v>11984</v>
      </c>
      <c r="M41" s="15">
        <f t="shared" si="3"/>
        <v>4864526.55</v>
      </c>
      <c r="N41" s="22">
        <f t="shared" si="4"/>
        <v>249462.90000000002</v>
      </c>
      <c r="O41" s="15">
        <f t="shared" si="5"/>
        <v>5113989.45</v>
      </c>
      <c r="P41" s="32">
        <f t="shared" si="6"/>
        <v>59212</v>
      </c>
      <c r="R41" s="41">
        <f t="shared" si="7"/>
        <v>16371.225</v>
      </c>
      <c r="S41" s="41">
        <f t="shared" si="8"/>
        <v>839.55</v>
      </c>
      <c r="T41" s="3">
        <f t="shared" si="9"/>
        <v>17210.775</v>
      </c>
      <c r="U41" s="41">
        <v>194</v>
      </c>
      <c r="W41" s="41">
        <f t="shared" si="10"/>
        <v>88113.285</v>
      </c>
      <c r="X41" s="41">
        <f t="shared" si="11"/>
        <v>4518.63</v>
      </c>
      <c r="Y41" s="3">
        <f t="shared" si="12"/>
        <v>92631.91500000001</v>
      </c>
      <c r="Z41" s="41">
        <v>1051</v>
      </c>
      <c r="AB41" s="15">
        <f t="shared" si="68"/>
        <v>138120.84</v>
      </c>
      <c r="AC41" s="15">
        <f t="shared" si="65"/>
        <v>7083.12</v>
      </c>
      <c r="AD41" s="15">
        <f t="shared" si="13"/>
        <v>145203.96</v>
      </c>
      <c r="AE41" s="32">
        <v>1631</v>
      </c>
      <c r="AG41" s="41">
        <f t="shared" si="14"/>
        <v>28675.53</v>
      </c>
      <c r="AH41" s="41">
        <f t="shared" si="15"/>
        <v>1470.54</v>
      </c>
      <c r="AI41" s="3">
        <f t="shared" si="16"/>
        <v>30146.07</v>
      </c>
      <c r="AJ41" s="41">
        <v>350</v>
      </c>
      <c r="AL41" s="41">
        <f t="shared" si="69"/>
        <v>1739479.365</v>
      </c>
      <c r="AM41" s="41">
        <f t="shared" si="66"/>
        <v>89204.07</v>
      </c>
      <c r="AN41" s="3">
        <f t="shared" si="17"/>
        <v>1828683.435</v>
      </c>
      <c r="AO41" s="41">
        <v>21179</v>
      </c>
      <c r="AP41" s="15"/>
      <c r="AQ41" s="41">
        <f t="shared" si="18"/>
        <v>9660.69</v>
      </c>
      <c r="AR41" s="41">
        <f t="shared" si="19"/>
        <v>495.42</v>
      </c>
      <c r="AS41" s="3">
        <f t="shared" si="20"/>
        <v>10156.11</v>
      </c>
      <c r="AT41" s="41">
        <v>118</v>
      </c>
      <c r="AU41" s="15"/>
      <c r="AV41" s="32">
        <f t="shared" si="21"/>
        <v>33640.424999999996</v>
      </c>
      <c r="AW41" s="32">
        <f t="shared" si="22"/>
        <v>1725.1499999999996</v>
      </c>
      <c r="AX41" s="15">
        <f t="shared" si="23"/>
        <v>35365.575</v>
      </c>
      <c r="AY41" s="32">
        <v>411</v>
      </c>
      <c r="AZ41" s="15"/>
      <c r="BA41" s="32">
        <f t="shared" si="24"/>
        <v>257347.35</v>
      </c>
      <c r="BB41" s="32">
        <f t="shared" si="25"/>
        <v>13197.3</v>
      </c>
      <c r="BC41" s="15">
        <f t="shared" si="26"/>
        <v>270544.65</v>
      </c>
      <c r="BD41" s="32">
        <v>3144</v>
      </c>
      <c r="BE41" s="15"/>
      <c r="BF41" s="32">
        <f t="shared" si="27"/>
        <v>81073.98</v>
      </c>
      <c r="BG41" s="32">
        <f t="shared" si="28"/>
        <v>4157.64</v>
      </c>
      <c r="BH41" s="15">
        <f t="shared" si="29"/>
        <v>85231.62</v>
      </c>
      <c r="BI41" s="32">
        <v>990</v>
      </c>
      <c r="BJ41" s="15"/>
      <c r="BK41" s="32">
        <f t="shared" si="30"/>
        <v>366834.195</v>
      </c>
      <c r="BL41" s="32">
        <f t="shared" si="31"/>
        <v>18812.01</v>
      </c>
      <c r="BM41" s="15">
        <f t="shared" si="32"/>
        <v>385646.205</v>
      </c>
      <c r="BN41" s="32">
        <v>4475</v>
      </c>
      <c r="BO41" s="15"/>
      <c r="BP41" s="32">
        <f t="shared" si="33"/>
        <v>47291.4</v>
      </c>
      <c r="BQ41" s="32">
        <f t="shared" si="34"/>
        <v>2425.2</v>
      </c>
      <c r="BR41" s="15">
        <f t="shared" si="35"/>
        <v>49716.6</v>
      </c>
      <c r="BS41" s="32">
        <v>571</v>
      </c>
      <c r="BT41" s="15"/>
      <c r="BU41" s="32">
        <f t="shared" si="36"/>
        <v>26354.835</v>
      </c>
      <c r="BV41" s="32">
        <f t="shared" si="37"/>
        <v>1351.53</v>
      </c>
      <c r="BW41" s="15">
        <f t="shared" si="38"/>
        <v>27706.364999999998</v>
      </c>
      <c r="BX41" s="32">
        <v>319</v>
      </c>
      <c r="BY41" s="15"/>
      <c r="BZ41" s="32">
        <f t="shared" si="39"/>
        <v>17626.635000000002</v>
      </c>
      <c r="CA41" s="32">
        <f t="shared" si="40"/>
        <v>903.93</v>
      </c>
      <c r="CB41" s="15">
        <f t="shared" si="41"/>
        <v>18530.565000000002</v>
      </c>
      <c r="CC41" s="32">
        <v>215</v>
      </c>
      <c r="CD41" s="15"/>
      <c r="CE41" s="32">
        <f t="shared" si="42"/>
        <v>19470.555</v>
      </c>
      <c r="CF41" s="32">
        <f t="shared" si="43"/>
        <v>998.49</v>
      </c>
      <c r="CG41" s="15">
        <f t="shared" si="44"/>
        <v>20469.045000000002</v>
      </c>
      <c r="CH41" s="32">
        <v>234</v>
      </c>
      <c r="CI41" s="15"/>
      <c r="CJ41" s="32">
        <f t="shared" si="45"/>
        <v>237295.305</v>
      </c>
      <c r="CK41" s="32">
        <f t="shared" si="46"/>
        <v>12168.99</v>
      </c>
      <c r="CL41" s="15">
        <f t="shared" si="47"/>
        <v>249464.29499999998</v>
      </c>
      <c r="CM41" s="32">
        <v>2898</v>
      </c>
      <c r="CN41" s="15"/>
      <c r="CO41" s="32">
        <f t="shared" si="48"/>
        <v>35418.24</v>
      </c>
      <c r="CP41" s="32">
        <f t="shared" si="49"/>
        <v>1816.32</v>
      </c>
      <c r="CQ41" s="15">
        <f t="shared" si="50"/>
        <v>37234.56</v>
      </c>
      <c r="CR41" s="32">
        <v>433</v>
      </c>
      <c r="CS41" s="15"/>
      <c r="CT41" s="32">
        <f t="shared" si="51"/>
        <v>694581.03</v>
      </c>
      <c r="CU41" s="32">
        <f t="shared" si="52"/>
        <v>35619.54</v>
      </c>
      <c r="CV41" s="15">
        <f t="shared" si="53"/>
        <v>730200.5700000001</v>
      </c>
      <c r="CW41" s="32">
        <v>8484</v>
      </c>
      <c r="CX41" s="15"/>
      <c r="CY41" s="15">
        <f t="shared" si="54"/>
        <v>35620.065</v>
      </c>
      <c r="CZ41" s="15">
        <f t="shared" si="55"/>
        <v>1826.67</v>
      </c>
      <c r="DA41" s="15">
        <f t="shared" si="56"/>
        <v>37446.735</v>
      </c>
      <c r="DB41" s="32">
        <v>435</v>
      </c>
      <c r="DC41" s="15"/>
      <c r="DD41" s="32">
        <f t="shared" si="57"/>
        <v>89309.025</v>
      </c>
      <c r="DE41" s="32">
        <f t="shared" si="58"/>
        <v>4579.95</v>
      </c>
      <c r="DF41" s="15">
        <f t="shared" si="59"/>
        <v>93888.97499999999</v>
      </c>
      <c r="DG41" s="32">
        <v>1079</v>
      </c>
      <c r="DH41" s="15"/>
      <c r="DI41" s="32">
        <f t="shared" si="70"/>
        <v>903112.47</v>
      </c>
      <c r="DJ41" s="32">
        <f t="shared" si="67"/>
        <v>46313.46</v>
      </c>
      <c r="DK41" s="15">
        <f t="shared" si="60"/>
        <v>949425.9299999999</v>
      </c>
      <c r="DL41" s="32">
        <v>11012</v>
      </c>
      <c r="DM41" s="15"/>
      <c r="DN41" s="32">
        <f t="shared" si="61"/>
        <v>-869.895</v>
      </c>
      <c r="DO41" s="32">
        <f t="shared" si="62"/>
        <v>-44.61</v>
      </c>
      <c r="DP41" s="15">
        <f t="shared" si="63"/>
        <v>-914.505</v>
      </c>
      <c r="DQ41" s="32">
        <v>-11</v>
      </c>
      <c r="DR41" s="15"/>
      <c r="DS41" s="15"/>
      <c r="DT41" s="15"/>
      <c r="DU41" s="15">
        <f t="shared" si="64"/>
        <v>0</v>
      </c>
      <c r="DV41" s="15"/>
    </row>
    <row r="42" spans="1:126" ht="12.75">
      <c r="A42" s="2">
        <v>46113</v>
      </c>
      <c r="C42" s="22"/>
      <c r="D42" s="22">
        <v>153750</v>
      </c>
      <c r="E42" s="16">
        <f t="shared" si="0"/>
        <v>153750</v>
      </c>
      <c r="F42" s="16">
        <f t="shared" si="1"/>
        <v>71199</v>
      </c>
      <c r="H42" s="32"/>
      <c r="I42" s="32">
        <v>25900</v>
      </c>
      <c r="J42" s="32">
        <f t="shared" si="2"/>
        <v>25900</v>
      </c>
      <c r="K42" s="32">
        <v>11984</v>
      </c>
      <c r="M42" s="15"/>
      <c r="N42" s="22">
        <f t="shared" si="4"/>
        <v>127849.73625000003</v>
      </c>
      <c r="O42" s="15">
        <f t="shared" si="5"/>
        <v>127849.73625000003</v>
      </c>
      <c r="P42" s="32">
        <f t="shared" si="6"/>
        <v>59215</v>
      </c>
      <c r="R42" s="41"/>
      <c r="S42" s="41">
        <f t="shared" si="8"/>
        <v>430.269375</v>
      </c>
      <c r="T42" s="3">
        <f t="shared" si="9"/>
        <v>430.269375</v>
      </c>
      <c r="U42" s="41">
        <v>194</v>
      </c>
      <c r="W42" s="41"/>
      <c r="X42" s="41">
        <f t="shared" si="11"/>
        <v>2315.797875</v>
      </c>
      <c r="Y42" s="3">
        <f t="shared" si="12"/>
        <v>2315.797875</v>
      </c>
      <c r="Z42" s="41">
        <v>1051</v>
      </c>
      <c r="AC42" s="15">
        <f t="shared" si="65"/>
        <v>3630.099</v>
      </c>
      <c r="AD42" s="15">
        <f t="shared" si="13"/>
        <v>3630.099</v>
      </c>
      <c r="AE42" s="32">
        <v>1631</v>
      </c>
      <c r="AG42" s="41"/>
      <c r="AH42" s="41">
        <f t="shared" si="15"/>
        <v>753.65175</v>
      </c>
      <c r="AI42" s="3">
        <f t="shared" si="16"/>
        <v>753.65175</v>
      </c>
      <c r="AJ42" s="41">
        <v>350</v>
      </c>
      <c r="AL42" s="41"/>
      <c r="AM42" s="41">
        <f t="shared" si="66"/>
        <v>45717.085875000004</v>
      </c>
      <c r="AN42" s="3">
        <f t="shared" si="17"/>
        <v>45717.085875000004</v>
      </c>
      <c r="AO42" s="41">
        <v>21179</v>
      </c>
      <c r="AP42" s="15"/>
      <c r="AQ42" s="41"/>
      <c r="AR42" s="41">
        <f t="shared" si="19"/>
        <v>253.90275000000003</v>
      </c>
      <c r="AS42" s="3">
        <f t="shared" si="20"/>
        <v>253.90275000000003</v>
      </c>
      <c r="AT42" s="41">
        <v>118</v>
      </c>
      <c r="AU42" s="15"/>
      <c r="AV42" s="32"/>
      <c r="AW42" s="32">
        <f t="shared" si="22"/>
        <v>884.1393749999999</v>
      </c>
      <c r="AX42" s="15">
        <f t="shared" si="23"/>
        <v>884.1393749999999</v>
      </c>
      <c r="AY42" s="32">
        <v>411</v>
      </c>
      <c r="AZ42" s="15"/>
      <c r="BA42" s="32"/>
      <c r="BB42" s="32">
        <f t="shared" si="25"/>
        <v>6763.61625</v>
      </c>
      <c r="BC42" s="15">
        <f t="shared" si="26"/>
        <v>6763.61625</v>
      </c>
      <c r="BD42" s="32">
        <v>3144</v>
      </c>
      <c r="BE42" s="15"/>
      <c r="BF42" s="32"/>
      <c r="BG42" s="32">
        <f t="shared" si="28"/>
        <v>2130.7905</v>
      </c>
      <c r="BH42" s="15">
        <f t="shared" si="29"/>
        <v>2130.7905</v>
      </c>
      <c r="BI42" s="32">
        <v>990</v>
      </c>
      <c r="BJ42" s="15"/>
      <c r="BK42" s="32"/>
      <c r="BL42" s="32">
        <f t="shared" si="31"/>
        <v>9641.155125</v>
      </c>
      <c r="BM42" s="15">
        <f t="shared" si="32"/>
        <v>9641.155125</v>
      </c>
      <c r="BN42" s="32">
        <v>4475</v>
      </c>
      <c r="BO42" s="15"/>
      <c r="BP42" s="32"/>
      <c r="BQ42" s="32">
        <f t="shared" si="34"/>
        <v>1242.915</v>
      </c>
      <c r="BR42" s="15">
        <f t="shared" si="35"/>
        <v>1242.915</v>
      </c>
      <c r="BS42" s="32">
        <v>571</v>
      </c>
      <c r="BT42" s="15"/>
      <c r="BU42" s="32"/>
      <c r="BV42" s="32">
        <f t="shared" si="37"/>
        <v>692.659125</v>
      </c>
      <c r="BW42" s="15">
        <f t="shared" si="38"/>
        <v>692.659125</v>
      </c>
      <c r="BX42" s="32">
        <v>319</v>
      </c>
      <c r="BY42" s="15"/>
      <c r="BZ42" s="32"/>
      <c r="CA42" s="32">
        <f t="shared" si="40"/>
        <v>463.26412500000004</v>
      </c>
      <c r="CB42" s="15">
        <f t="shared" si="41"/>
        <v>463.26412500000004</v>
      </c>
      <c r="CC42" s="32">
        <v>215</v>
      </c>
      <c r="CD42" s="15"/>
      <c r="CE42" s="32"/>
      <c r="CF42" s="32">
        <f t="shared" si="43"/>
        <v>511.726125</v>
      </c>
      <c r="CG42" s="15">
        <f t="shared" si="44"/>
        <v>511.726125</v>
      </c>
      <c r="CH42" s="32">
        <v>234</v>
      </c>
      <c r="CI42" s="15"/>
      <c r="CJ42" s="32"/>
      <c r="CK42" s="32">
        <f t="shared" si="46"/>
        <v>6236.6073750000005</v>
      </c>
      <c r="CL42" s="15">
        <f t="shared" si="47"/>
        <v>6236.6073750000005</v>
      </c>
      <c r="CM42" s="32">
        <v>2898</v>
      </c>
      <c r="CN42" s="15"/>
      <c r="CO42" s="32"/>
      <c r="CP42" s="32">
        <f t="shared" si="49"/>
        <v>930.8639999999999</v>
      </c>
      <c r="CQ42" s="15">
        <f t="shared" si="50"/>
        <v>930.8639999999999</v>
      </c>
      <c r="CR42" s="32">
        <v>433</v>
      </c>
      <c r="CS42" s="15"/>
      <c r="CT42" s="32"/>
      <c r="CU42" s="32">
        <f t="shared" si="52"/>
        <v>18255.01425</v>
      </c>
      <c r="CV42" s="15">
        <f t="shared" si="53"/>
        <v>18255.01425</v>
      </c>
      <c r="CW42" s="32">
        <v>8484</v>
      </c>
      <c r="CX42" s="15"/>
      <c r="CY42" s="15"/>
      <c r="CZ42" s="15">
        <f t="shared" si="55"/>
        <v>936.1683750000001</v>
      </c>
      <c r="DA42" s="15">
        <f t="shared" si="56"/>
        <v>936.1683750000001</v>
      </c>
      <c r="DB42" s="32">
        <v>435</v>
      </c>
      <c r="DC42" s="15"/>
      <c r="DD42" s="32"/>
      <c r="DE42" s="32">
        <f t="shared" si="58"/>
        <v>2347.224375</v>
      </c>
      <c r="DF42" s="15">
        <f t="shared" si="59"/>
        <v>2347.224375</v>
      </c>
      <c r="DG42" s="32">
        <v>1079</v>
      </c>
      <c r="DH42" s="15"/>
      <c r="DI42" s="32"/>
      <c r="DJ42" s="32">
        <f t="shared" si="67"/>
        <v>23735.648250000002</v>
      </c>
      <c r="DK42" s="15">
        <f t="shared" si="60"/>
        <v>23735.648250000002</v>
      </c>
      <c r="DL42" s="32">
        <v>11012</v>
      </c>
      <c r="DM42" s="15"/>
      <c r="DN42" s="32"/>
      <c r="DO42" s="32">
        <f t="shared" si="62"/>
        <v>-22.862624999999998</v>
      </c>
      <c r="DP42" s="15">
        <f t="shared" si="63"/>
        <v>-22.862624999999998</v>
      </c>
      <c r="DQ42" s="32">
        <v>-8</v>
      </c>
      <c r="DR42" s="15"/>
      <c r="DS42" s="15"/>
      <c r="DT42" s="15"/>
      <c r="DU42" s="15">
        <f t="shared" si="64"/>
        <v>0</v>
      </c>
      <c r="DV42" s="15"/>
    </row>
    <row r="43" spans="1:126" ht="12.75">
      <c r="A43" s="2">
        <v>46296</v>
      </c>
      <c r="C43" s="22">
        <v>6150000</v>
      </c>
      <c r="D43" s="22">
        <v>153750</v>
      </c>
      <c r="E43" s="16">
        <f t="shared" si="0"/>
        <v>6303750</v>
      </c>
      <c r="F43" s="16">
        <f t="shared" si="1"/>
        <v>71270</v>
      </c>
      <c r="H43" s="32">
        <v>1036011</v>
      </c>
      <c r="I43" s="32">
        <v>25900</v>
      </c>
      <c r="J43" s="32">
        <f t="shared" si="2"/>
        <v>1061911</v>
      </c>
      <c r="K43" s="32">
        <v>12033</v>
      </c>
      <c r="M43" s="15">
        <f t="shared" si="3"/>
        <v>5113989.45</v>
      </c>
      <c r="N43" s="22">
        <f t="shared" si="4"/>
        <v>127849.73625000003</v>
      </c>
      <c r="O43" s="15">
        <f t="shared" si="5"/>
        <v>5241839.18625</v>
      </c>
      <c r="P43" s="32">
        <f t="shared" si="6"/>
        <v>59237</v>
      </c>
      <c r="R43" s="41">
        <f t="shared" si="7"/>
        <v>17210.775</v>
      </c>
      <c r="S43" s="41">
        <f t="shared" si="8"/>
        <v>430.269375</v>
      </c>
      <c r="T43" s="3">
        <f t="shared" si="9"/>
        <v>17641.044375</v>
      </c>
      <c r="U43" s="41">
        <v>186</v>
      </c>
      <c r="W43" s="41">
        <f t="shared" si="10"/>
        <v>92631.915</v>
      </c>
      <c r="X43" s="41">
        <f t="shared" si="11"/>
        <v>2315.797875</v>
      </c>
      <c r="Y43" s="3">
        <f t="shared" si="12"/>
        <v>94947.712875</v>
      </c>
      <c r="Z43" s="41">
        <v>1069</v>
      </c>
      <c r="AB43" s="15">
        <f t="shared" si="68"/>
        <v>145203.96</v>
      </c>
      <c r="AC43" s="15">
        <f t="shared" si="65"/>
        <v>3630.099</v>
      </c>
      <c r="AD43" s="15">
        <f t="shared" si="13"/>
        <v>148834.05899999998</v>
      </c>
      <c r="AE43" s="32">
        <v>1623</v>
      </c>
      <c r="AG43" s="41">
        <f t="shared" si="14"/>
        <v>30146.07</v>
      </c>
      <c r="AH43" s="41">
        <f t="shared" si="15"/>
        <v>753.65175</v>
      </c>
      <c r="AI43" s="3">
        <f t="shared" si="16"/>
        <v>30899.72175</v>
      </c>
      <c r="AJ43" s="41">
        <v>360</v>
      </c>
      <c r="AL43" s="41">
        <f t="shared" si="69"/>
        <v>1828683.435</v>
      </c>
      <c r="AM43" s="41">
        <f t="shared" si="66"/>
        <v>45717.085875000004</v>
      </c>
      <c r="AN43" s="3">
        <f t="shared" si="17"/>
        <v>1874400.5208750002</v>
      </c>
      <c r="AO43" s="41">
        <v>21169</v>
      </c>
      <c r="AP43" s="15"/>
      <c r="AQ43" s="41">
        <f t="shared" si="18"/>
        <v>10156.11</v>
      </c>
      <c r="AR43" s="41">
        <f t="shared" si="19"/>
        <v>253.90275000000003</v>
      </c>
      <c r="AS43" s="3">
        <f t="shared" si="20"/>
        <v>10410.01275</v>
      </c>
      <c r="AT43" s="41">
        <v>118</v>
      </c>
      <c r="AU43" s="15"/>
      <c r="AV43" s="32">
        <f t="shared" si="21"/>
        <v>35365.575</v>
      </c>
      <c r="AW43" s="32">
        <f t="shared" si="22"/>
        <v>884.1393749999999</v>
      </c>
      <c r="AX43" s="15">
        <f t="shared" si="23"/>
        <v>36249.714374999996</v>
      </c>
      <c r="AY43" s="32">
        <v>408</v>
      </c>
      <c r="AZ43" s="15"/>
      <c r="BA43" s="32">
        <f t="shared" si="24"/>
        <v>270544.65</v>
      </c>
      <c r="BB43" s="32">
        <f t="shared" si="25"/>
        <v>6763.61625</v>
      </c>
      <c r="BC43" s="15">
        <f t="shared" si="26"/>
        <v>277308.26625000004</v>
      </c>
      <c r="BD43" s="32">
        <v>3126</v>
      </c>
      <c r="BE43" s="15"/>
      <c r="BF43" s="32">
        <f t="shared" si="27"/>
        <v>85231.62</v>
      </c>
      <c r="BG43" s="32">
        <f t="shared" si="28"/>
        <v>2130.7905</v>
      </c>
      <c r="BH43" s="15">
        <f t="shared" si="29"/>
        <v>87362.4105</v>
      </c>
      <c r="BI43" s="32">
        <v>1002</v>
      </c>
      <c r="BJ43" s="15"/>
      <c r="BK43" s="32">
        <f t="shared" si="30"/>
        <v>385646.205</v>
      </c>
      <c r="BL43" s="32">
        <f t="shared" si="31"/>
        <v>9641.155125</v>
      </c>
      <c r="BM43" s="15">
        <f t="shared" si="32"/>
        <v>395287.360125</v>
      </c>
      <c r="BN43" s="32">
        <v>4467</v>
      </c>
      <c r="BO43" s="15"/>
      <c r="BP43" s="32">
        <f t="shared" si="33"/>
        <v>49716.6</v>
      </c>
      <c r="BQ43" s="32">
        <f t="shared" si="34"/>
        <v>1242.915</v>
      </c>
      <c r="BR43" s="15">
        <f t="shared" si="35"/>
        <v>50959.515</v>
      </c>
      <c r="BS43" s="32">
        <v>561</v>
      </c>
      <c r="BT43" s="15"/>
      <c r="BU43" s="32">
        <f t="shared" si="36"/>
        <v>27706.365</v>
      </c>
      <c r="BV43" s="32">
        <f t="shared" si="37"/>
        <v>692.659125</v>
      </c>
      <c r="BW43" s="15">
        <f t="shared" si="38"/>
        <v>28399.024125</v>
      </c>
      <c r="BX43" s="32">
        <v>337</v>
      </c>
      <c r="BY43" s="15"/>
      <c r="BZ43" s="32">
        <f t="shared" si="39"/>
        <v>18530.565000000002</v>
      </c>
      <c r="CA43" s="32">
        <f t="shared" si="40"/>
        <v>463.26412500000004</v>
      </c>
      <c r="CB43" s="15">
        <f t="shared" si="41"/>
        <v>18993.829125000004</v>
      </c>
      <c r="CC43" s="32">
        <v>227</v>
      </c>
      <c r="CD43" s="15"/>
      <c r="CE43" s="32">
        <f t="shared" si="42"/>
        <v>20469.045</v>
      </c>
      <c r="CF43" s="32">
        <f t="shared" si="43"/>
        <v>511.726125</v>
      </c>
      <c r="CG43" s="15">
        <f t="shared" si="44"/>
        <v>20980.771125</v>
      </c>
      <c r="CH43" s="32">
        <v>248</v>
      </c>
      <c r="CI43" s="15"/>
      <c r="CJ43" s="32">
        <f t="shared" si="45"/>
        <v>249464.295</v>
      </c>
      <c r="CK43" s="32">
        <f t="shared" si="46"/>
        <v>6236.6073750000005</v>
      </c>
      <c r="CL43" s="15">
        <f t="shared" si="47"/>
        <v>255700.902375</v>
      </c>
      <c r="CM43" s="32">
        <v>2889</v>
      </c>
      <c r="CN43" s="15"/>
      <c r="CO43" s="32">
        <f t="shared" si="48"/>
        <v>37234.56</v>
      </c>
      <c r="CP43" s="32">
        <f t="shared" si="49"/>
        <v>930.8639999999999</v>
      </c>
      <c r="CQ43" s="15">
        <f t="shared" si="50"/>
        <v>38165.424</v>
      </c>
      <c r="CR43" s="32">
        <v>420</v>
      </c>
      <c r="CS43" s="15"/>
      <c r="CT43" s="32">
        <f t="shared" si="51"/>
        <v>730200.57</v>
      </c>
      <c r="CU43" s="32">
        <f t="shared" si="52"/>
        <v>18255.01425</v>
      </c>
      <c r="CV43" s="15">
        <f t="shared" si="53"/>
        <v>748455.58425</v>
      </c>
      <c r="CW43" s="32">
        <v>8466</v>
      </c>
      <c r="CX43" s="15"/>
      <c r="CY43" s="15">
        <f t="shared" si="54"/>
        <v>37446.73500000001</v>
      </c>
      <c r="CZ43" s="15">
        <f t="shared" si="55"/>
        <v>936.1683750000001</v>
      </c>
      <c r="DA43" s="15">
        <f t="shared" si="56"/>
        <v>38382.90337500001</v>
      </c>
      <c r="DB43" s="32">
        <v>439</v>
      </c>
      <c r="DC43" s="15"/>
      <c r="DD43" s="32">
        <f t="shared" si="57"/>
        <v>93888.975</v>
      </c>
      <c r="DE43" s="32">
        <f t="shared" si="58"/>
        <v>2347.224375</v>
      </c>
      <c r="DF43" s="15">
        <f t="shared" si="59"/>
        <v>96236.19937500001</v>
      </c>
      <c r="DG43" s="32">
        <v>1092</v>
      </c>
      <c r="DH43" s="15"/>
      <c r="DI43" s="32">
        <f t="shared" si="70"/>
        <v>949425.93</v>
      </c>
      <c r="DJ43" s="32">
        <f t="shared" si="67"/>
        <v>23735.648250000002</v>
      </c>
      <c r="DK43" s="15">
        <f t="shared" si="60"/>
        <v>973161.57825</v>
      </c>
      <c r="DL43" s="32">
        <v>11030</v>
      </c>
      <c r="DM43" s="15"/>
      <c r="DN43" s="32">
        <f t="shared" si="61"/>
        <v>-914.505</v>
      </c>
      <c r="DO43" s="32">
        <f t="shared" si="62"/>
        <v>-22.862624999999998</v>
      </c>
      <c r="DP43" s="15">
        <f t="shared" si="63"/>
        <v>-937.367625</v>
      </c>
      <c r="DQ43" s="32"/>
      <c r="DR43" s="15"/>
      <c r="DS43" s="15"/>
      <c r="DT43" s="15"/>
      <c r="DU43" s="15"/>
      <c r="DV43" s="15"/>
    </row>
    <row r="44" spans="3:126" ht="12.75">
      <c r="C44" s="22"/>
      <c r="D44" s="22"/>
      <c r="E44" s="22"/>
      <c r="F44" s="22"/>
      <c r="R44" s="3"/>
      <c r="S44" s="3"/>
      <c r="T44" s="3"/>
      <c r="U44" s="3"/>
      <c r="W44" s="3"/>
      <c r="X44" s="3"/>
      <c r="Y44" s="3"/>
      <c r="Z44" s="3"/>
      <c r="AG44" s="3"/>
      <c r="AH44" s="3"/>
      <c r="AI44" s="3"/>
      <c r="AJ44" s="3"/>
      <c r="AL44" s="3"/>
      <c r="AM44" s="3"/>
      <c r="AN44" s="3"/>
      <c r="AO44" s="3"/>
      <c r="AP44" s="15"/>
      <c r="AQ44" s="3"/>
      <c r="AR44" s="3"/>
      <c r="AS44" s="3"/>
      <c r="AT44" s="3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32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32"/>
      <c r="CX44" s="15"/>
      <c r="CY44" s="15"/>
      <c r="CZ44" s="15"/>
      <c r="DA44" s="15"/>
      <c r="DB44" s="32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</row>
    <row r="45" spans="1:126" ht="13.5" thickBot="1">
      <c r="A45" s="13" t="s">
        <v>0</v>
      </c>
      <c r="C45" s="31">
        <f>SUM(C9:C44)</f>
        <v>74925000</v>
      </c>
      <c r="D45" s="31">
        <f>SUM(D9:D44)</f>
        <v>38505575</v>
      </c>
      <c r="E45" s="31">
        <f>SUM(E9:E44)</f>
        <v>113430575</v>
      </c>
      <c r="F45" s="31">
        <f>SUM(F9:F44)</f>
        <v>2491937</v>
      </c>
      <c r="H45" s="31">
        <f>SUM(H9:H43)</f>
        <v>12621642</v>
      </c>
      <c r="I45" s="31">
        <f>SUM(I9:I43)</f>
        <v>6486535</v>
      </c>
      <c r="J45" s="31">
        <f>SUM(J9:J43)</f>
        <v>19108177</v>
      </c>
      <c r="K45" s="31">
        <f>SUM(K9:K43)</f>
        <v>419489</v>
      </c>
      <c r="M45" s="31">
        <f>SUM(M9:M44)</f>
        <v>62303359.275</v>
      </c>
      <c r="N45" s="31">
        <f>SUM(N9:N44)</f>
        <v>32019041.35222499</v>
      </c>
      <c r="O45" s="31">
        <f>SUM(O9:O44)</f>
        <v>94322400.627225</v>
      </c>
      <c r="P45" s="31">
        <f>SUM(P9:P44)</f>
        <v>2072448</v>
      </c>
      <c r="R45" s="31">
        <f>SUM(R9:R44)</f>
        <v>209677.61250000002</v>
      </c>
      <c r="S45" s="31">
        <f>SUM(S9:S44)</f>
        <v>107757.85163750002</v>
      </c>
      <c r="T45" s="31">
        <f>SUM(T9:T44)</f>
        <v>317435.46413750004</v>
      </c>
      <c r="U45" s="31">
        <f>SUM(U9:U44)</f>
        <v>6782</v>
      </c>
      <c r="W45" s="31">
        <f>SUM(W9:W44)</f>
        <v>1128527.8425</v>
      </c>
      <c r="X45" s="31">
        <f>SUM(X9:X44)</f>
        <v>579974.8212075003</v>
      </c>
      <c r="Y45" s="31">
        <f>SUM(Y9:Y44)</f>
        <v>1708502.6637074999</v>
      </c>
      <c r="Z45" s="31">
        <f>SUM(Z9:Z44)</f>
        <v>36803</v>
      </c>
      <c r="AB45" s="31">
        <f>SUM(AB9:AB44)</f>
        <v>1769009.2200000004</v>
      </c>
      <c r="AC45" s="31">
        <f>SUM(AC9:AC44)</f>
        <v>909132.0279800001</v>
      </c>
      <c r="AD45" s="31">
        <f>SUM(AD9:AD44)</f>
        <v>2678141.24798</v>
      </c>
      <c r="AE45" s="31">
        <f>SUM(AE9:AE44)</f>
        <v>57077</v>
      </c>
      <c r="AG45" s="31">
        <f>SUM(AG9:AG44)</f>
        <v>367267.36500000005</v>
      </c>
      <c r="AH45" s="31">
        <f>SUM(AH9:AH44)</f>
        <v>188746.62753499995</v>
      </c>
      <c r="AI45" s="31">
        <f>SUM(AI9:AI44)</f>
        <v>556013.992535</v>
      </c>
      <c r="AJ45" s="31">
        <f>SUM(AJ9:AJ44)</f>
        <v>12260</v>
      </c>
      <c r="AL45" s="31">
        <f>SUM(AL9:AL44)</f>
        <v>22278716.482499994</v>
      </c>
      <c r="AM45" s="31">
        <f>SUM(AM9:AM44)</f>
        <v>11449513.358967507</v>
      </c>
      <c r="AN45" s="31">
        <f>SUM(AN9:AN44)</f>
        <v>33728229.8414675</v>
      </c>
      <c r="AO45" s="31">
        <f>SUM(AO9:AO44)</f>
        <v>741255</v>
      </c>
      <c r="AP45" s="15"/>
      <c r="AQ45" s="31">
        <f>SUM(AQ9:AQ44)</f>
        <v>123731.145</v>
      </c>
      <c r="AR45" s="31">
        <f>SUM(AR9:AR44)</f>
        <v>63588.10655499999</v>
      </c>
      <c r="AS45" s="31">
        <f>SUM(AS9:AS44)</f>
        <v>187319.25155500002</v>
      </c>
      <c r="AT45" s="31">
        <f>SUM(AT9:AT44)</f>
        <v>4130</v>
      </c>
      <c r="AU45" s="15"/>
      <c r="AV45" s="31">
        <f>SUM(AV9:AV44)</f>
        <v>430856.21249999997</v>
      </c>
      <c r="AW45" s="31">
        <f>SUM(AW9:AW44)</f>
        <v>221426.30903749997</v>
      </c>
      <c r="AX45" s="31">
        <f>SUM(AX9:AX44)</f>
        <v>652282.5215375</v>
      </c>
      <c r="AY45" s="31">
        <f>SUM(AY9:AY44)</f>
        <v>14382</v>
      </c>
      <c r="AZ45" s="15"/>
      <c r="BA45" s="31">
        <f>SUM(BA9:BA44)</f>
        <v>3296025.675</v>
      </c>
      <c r="BB45" s="31">
        <f>SUM(BB9:BB44)</f>
        <v>1693898.7498249994</v>
      </c>
      <c r="BC45" s="31">
        <f>SUM(BC9:BC44)</f>
        <v>4989924.424825001</v>
      </c>
      <c r="BD45" s="31">
        <f>SUM(BD9:BD44)</f>
        <v>110022</v>
      </c>
      <c r="BE45" s="15"/>
      <c r="BF45" s="31">
        <f>SUM(BF9:BF44)</f>
        <v>1038370.5899999999</v>
      </c>
      <c r="BG45" s="31">
        <f>SUM(BG9:BG44)</f>
        <v>533641.0628099999</v>
      </c>
      <c r="BH45" s="31">
        <f>SUM(BH9:BH44)</f>
        <v>1572011.6528099994</v>
      </c>
      <c r="BI45" s="31">
        <f>SUM(BI9:BI44)</f>
        <v>34662</v>
      </c>
      <c r="BJ45" s="15"/>
      <c r="BK45" s="31">
        <f>SUM(BK9:BK44)</f>
        <v>4698299.4975</v>
      </c>
      <c r="BL45" s="31">
        <f>SUM(BL9:BL44)</f>
        <v>2414557.5398524995</v>
      </c>
      <c r="BM45" s="31">
        <f>SUM(BM9:BM44)</f>
        <v>7112857.0373525</v>
      </c>
      <c r="BN45" s="31">
        <f>SUM(BN9:BN44)</f>
        <v>156617</v>
      </c>
      <c r="BO45" s="15"/>
      <c r="BP45" s="31">
        <f>SUM(BP9:BP44)</f>
        <v>605693.7</v>
      </c>
      <c r="BQ45" s="31">
        <f>SUM(BQ9:BQ44)</f>
        <v>311279.0683</v>
      </c>
      <c r="BR45" s="31">
        <f>SUM(BR9:BR44)</f>
        <v>916972.7682999999</v>
      </c>
      <c r="BS45" s="31">
        <f>SUM(BS9:BS44)</f>
        <v>19975</v>
      </c>
      <c r="BT45" s="15"/>
      <c r="BU45" s="31">
        <f>SUM(BU9:BU44)</f>
        <v>337544.61750000005</v>
      </c>
      <c r="BV45" s="31">
        <f>SUM(BV9:BV44)</f>
        <v>173471.46593250002</v>
      </c>
      <c r="BW45" s="31">
        <f>SUM(BW9:BW44)</f>
        <v>511016.08343250013</v>
      </c>
      <c r="BX45" s="31">
        <f>SUM(BX9:BX44)</f>
        <v>11183</v>
      </c>
      <c r="BY45" s="15"/>
      <c r="BZ45" s="31">
        <f>SUM(BZ9:BZ44)</f>
        <v>225756.51750000005</v>
      </c>
      <c r="CA45" s="31">
        <f>SUM(CA9:CA44)</f>
        <v>116021.14803249997</v>
      </c>
      <c r="CB45" s="31">
        <f>SUM(CB9:CB44)</f>
        <v>341777.66553249996</v>
      </c>
      <c r="CC45" s="31">
        <f>SUM(CC9:CC44)</f>
        <v>7537</v>
      </c>
      <c r="CD45" s="15"/>
      <c r="CE45" s="31">
        <f>SUM(CE9:CE44)</f>
        <v>249372.8775</v>
      </c>
      <c r="CF45" s="31">
        <f>SUM(CF9:CF44)</f>
        <v>128158.1052725</v>
      </c>
      <c r="CG45" s="31">
        <f>SUM(CG9:CG44)</f>
        <v>377530.9827725</v>
      </c>
      <c r="CH45" s="31">
        <f>SUM(CH9:CH44)</f>
        <v>8204</v>
      </c>
      <c r="CI45" s="15"/>
      <c r="CJ45" s="31">
        <f>SUM(CJ9:CJ44)</f>
        <v>3039205.2525</v>
      </c>
      <c r="CK45" s="31">
        <f>SUM(CK9:CK44)</f>
        <v>1561913.1903974996</v>
      </c>
      <c r="CL45" s="31">
        <f>SUM(CL9:CL44)</f>
        <v>4601118.442897499</v>
      </c>
      <c r="CM45" s="31">
        <f>SUM(CM9:CM44)</f>
        <v>101421</v>
      </c>
      <c r="CN45" s="15"/>
      <c r="CO45" s="31">
        <f>SUM(CO9:CO44)</f>
        <v>453625.9199999999</v>
      </c>
      <c r="CP45" s="31">
        <f>SUM(CP9:CP44)</f>
        <v>233128.15328</v>
      </c>
      <c r="CQ45" s="31">
        <f>SUM(CQ9:CQ44)</f>
        <v>686754.0732799997</v>
      </c>
      <c r="CR45" s="31">
        <f>SUM(CR9:CR44)</f>
        <v>15142</v>
      </c>
      <c r="CS45" s="15"/>
      <c r="CT45" s="31">
        <f>SUM(CT9:CT44)</f>
        <v>8895980.114999998</v>
      </c>
      <c r="CU45" s="31">
        <f>SUM(CU9:CU44)</f>
        <v>4571836.229784999</v>
      </c>
      <c r="CV45" s="31">
        <f>SUM(CV9:CV44)</f>
        <v>13467816.344785</v>
      </c>
      <c r="CW45" s="31">
        <f>SUM(CW9:CW44)</f>
        <v>296922</v>
      </c>
      <c r="CX45" s="22"/>
      <c r="CY45" s="31">
        <f>SUM(CY9:CY44)</f>
        <v>456210.8325000001</v>
      </c>
      <c r="CZ45" s="31">
        <f>SUM(CZ9:CZ44)</f>
        <v>234456.59561750008</v>
      </c>
      <c r="DA45" s="31">
        <f>SUM(DA9:DA44)</f>
        <v>690667.4281175</v>
      </c>
      <c r="DB45" s="31">
        <f>SUM(DB9:DB44)</f>
        <v>15229</v>
      </c>
      <c r="DC45" s="15"/>
      <c r="DD45" s="31">
        <f>SUM(DD9:DD44)</f>
        <v>1143842.5125</v>
      </c>
      <c r="DE45" s="31">
        <f>SUM(DE9:DE44)</f>
        <v>587845.3607375</v>
      </c>
      <c r="DF45" s="31">
        <f>SUM(DF9:DF44)</f>
        <v>1731687.8732375004</v>
      </c>
      <c r="DG45" s="31">
        <f>SUM(DG9:DG44)</f>
        <v>37778</v>
      </c>
      <c r="DH45" s="15"/>
      <c r="DI45" s="31">
        <f>SUM(DI9:DI44)</f>
        <v>11566786.635</v>
      </c>
      <c r="DJ45" s="31">
        <f>SUM(DJ9:DJ44)</f>
        <v>5944421.358464999</v>
      </c>
      <c r="DK45" s="31">
        <f>SUM(DK9:DK44)</f>
        <v>17511207.993465</v>
      </c>
      <c r="DL45" s="31">
        <f>SUM(DL9:DL44)</f>
        <v>385438</v>
      </c>
      <c r="DM45" s="15"/>
      <c r="DN45" s="31">
        <f>SUM(DN9:DN44)</f>
        <v>-11141.347499999998</v>
      </c>
      <c r="DO45" s="31">
        <f>SUM(DO9:DO44)</f>
        <v>-5725.779002499999</v>
      </c>
      <c r="DP45" s="31">
        <f>SUM(DP9:DP44)</f>
        <v>-16867.126502500003</v>
      </c>
      <c r="DQ45" s="31">
        <f>SUM(DQ9:DQ44)</f>
        <v>-371</v>
      </c>
      <c r="DR45" s="15"/>
      <c r="DS45" s="31">
        <f>SUM(DS9:DS44)</f>
        <v>0</v>
      </c>
      <c r="DT45" s="31">
        <f>SUM(DT9:DT44)</f>
        <v>0</v>
      </c>
      <c r="DU45" s="31">
        <f>SUM(DU9:DU44)</f>
        <v>0</v>
      </c>
      <c r="DV45" s="31">
        <f>SUM(DV9:DV44)</f>
        <v>0</v>
      </c>
    </row>
    <row r="46" spans="18:46" ht="13.5" thickTop="1">
      <c r="R46" s="3"/>
      <c r="S46" s="3"/>
      <c r="T46" s="3"/>
      <c r="U46" s="3"/>
      <c r="W46" s="3"/>
      <c r="X46" s="3"/>
      <c r="Y46" s="3"/>
      <c r="Z46" s="3"/>
      <c r="AG46" s="3"/>
      <c r="AH46" s="3"/>
      <c r="AI46" s="3"/>
      <c r="AJ46" s="3"/>
      <c r="AL46" s="3"/>
      <c r="AM46" s="3"/>
      <c r="AN46" s="3"/>
      <c r="AO46" s="3"/>
      <c r="AQ46" s="3"/>
      <c r="AR46" s="3"/>
      <c r="AS46" s="3"/>
      <c r="AT46" s="3"/>
    </row>
    <row r="47" spans="14:46" ht="12.75">
      <c r="N47" s="15"/>
      <c r="R47" s="3"/>
      <c r="S47" s="3"/>
      <c r="T47" s="3"/>
      <c r="U47" s="3"/>
      <c r="W47" s="3"/>
      <c r="X47" s="3"/>
      <c r="Y47" s="3"/>
      <c r="Z47" s="3"/>
      <c r="AG47" s="3"/>
      <c r="AH47" s="3"/>
      <c r="AI47" s="3"/>
      <c r="AJ47" s="3"/>
      <c r="AL47" s="3"/>
      <c r="AM47" s="3"/>
      <c r="AN47" s="3"/>
      <c r="AO47" s="3"/>
      <c r="AQ47" s="3"/>
      <c r="AR47" s="3"/>
      <c r="AS47" s="3"/>
      <c r="AT47" s="3"/>
    </row>
    <row r="48" spans="18:46" ht="12.75">
      <c r="R48" s="3"/>
      <c r="S48" s="3"/>
      <c r="T48" s="3"/>
      <c r="U48" s="3"/>
      <c r="W48" s="3"/>
      <c r="X48" s="3"/>
      <c r="Y48" s="3"/>
      <c r="Z48" s="3"/>
      <c r="AG48" s="3"/>
      <c r="AH48" s="3"/>
      <c r="AI48" s="3"/>
      <c r="AJ48" s="3"/>
      <c r="AL48" s="3"/>
      <c r="AM48" s="3"/>
      <c r="AN48" s="3"/>
      <c r="AO48" s="3"/>
      <c r="AQ48" s="3"/>
      <c r="AR48" s="3"/>
      <c r="AS48" s="3"/>
      <c r="AT48" s="3"/>
    </row>
    <row r="49" spans="18:46" ht="12.75">
      <c r="R49" s="3"/>
      <c r="S49" s="3"/>
      <c r="T49" s="3"/>
      <c r="U49" s="3"/>
      <c r="W49" s="3"/>
      <c r="X49" s="3"/>
      <c r="Y49" s="3"/>
      <c r="Z49" s="3"/>
      <c r="AG49" s="3"/>
      <c r="AH49" s="3"/>
      <c r="AI49" s="3"/>
      <c r="AJ49" s="3"/>
      <c r="AL49" s="3"/>
      <c r="AM49" s="3"/>
      <c r="AN49" s="3"/>
      <c r="AO49" s="3"/>
      <c r="AQ49" s="3"/>
      <c r="AR49" s="3"/>
      <c r="AS49" s="3"/>
      <c r="AT49" s="3"/>
    </row>
    <row r="50" spans="18:46" ht="12.75">
      <c r="R50" s="3"/>
      <c r="S50" s="3"/>
      <c r="T50" s="3"/>
      <c r="U50" s="3"/>
      <c r="W50" s="3"/>
      <c r="X50" s="3"/>
      <c r="Y50" s="3"/>
      <c r="Z50" s="3"/>
      <c r="AG50" s="3"/>
      <c r="AH50" s="3"/>
      <c r="AI50" s="3"/>
      <c r="AJ50" s="3"/>
      <c r="AL50" s="3"/>
      <c r="AM50" s="3"/>
      <c r="AN50" s="3"/>
      <c r="AO50" s="3"/>
      <c r="AQ50" s="3"/>
      <c r="AR50" s="3"/>
      <c r="AS50" s="3"/>
      <c r="AT50" s="3"/>
    </row>
    <row r="51" spans="18:46" ht="12.75">
      <c r="R51" s="3"/>
      <c r="S51" s="3"/>
      <c r="T51" s="3"/>
      <c r="U51" s="3"/>
      <c r="W51" s="3"/>
      <c r="X51" s="3"/>
      <c r="Y51" s="3"/>
      <c r="Z51" s="3"/>
      <c r="AG51" s="3"/>
      <c r="AH51" s="3"/>
      <c r="AI51" s="3"/>
      <c r="AJ51" s="3"/>
      <c r="AL51" s="3"/>
      <c r="AM51" s="3"/>
      <c r="AN51" s="3"/>
      <c r="AO51" s="3"/>
      <c r="AQ51" s="3"/>
      <c r="AR51" s="3"/>
      <c r="AS51" s="3"/>
      <c r="AT51" s="3"/>
    </row>
    <row r="52" spans="18:46" ht="12.75">
      <c r="R52" s="3"/>
      <c r="S52" s="3"/>
      <c r="T52" s="3"/>
      <c r="U52" s="3"/>
      <c r="W52" s="3"/>
      <c r="X52" s="3"/>
      <c r="Y52" s="3"/>
      <c r="Z52" s="3"/>
      <c r="AG52" s="3"/>
      <c r="AH52" s="3"/>
      <c r="AI52" s="3"/>
      <c r="AJ52" s="3"/>
      <c r="AL52" s="3"/>
      <c r="AM52" s="3"/>
      <c r="AN52" s="3"/>
      <c r="AO52" s="3"/>
      <c r="AQ52" s="3"/>
      <c r="AR52" s="3"/>
      <c r="AS52" s="3"/>
      <c r="AT52" s="3"/>
    </row>
    <row r="53" spans="18:46" ht="12.75">
      <c r="R53" s="3"/>
      <c r="S53" s="3"/>
      <c r="T53" s="3"/>
      <c r="U53" s="3"/>
      <c r="W53" s="3"/>
      <c r="X53" s="3"/>
      <c r="Y53" s="3"/>
      <c r="Z53" s="3"/>
      <c r="AG53" s="3"/>
      <c r="AH53" s="3"/>
      <c r="AI53" s="3"/>
      <c r="AJ53" s="3"/>
      <c r="AL53" s="3"/>
      <c r="AM53" s="3"/>
      <c r="AN53" s="3"/>
      <c r="AO53" s="3"/>
      <c r="AQ53" s="3"/>
      <c r="AR53" s="3"/>
      <c r="AS53" s="3"/>
      <c r="AT53" s="3"/>
    </row>
    <row r="54" spans="18:46" ht="12.75">
      <c r="R54" s="3"/>
      <c r="S54" s="3"/>
      <c r="T54" s="3"/>
      <c r="U54" s="3"/>
      <c r="W54" s="3"/>
      <c r="X54" s="3"/>
      <c r="Y54" s="3"/>
      <c r="Z54" s="3"/>
      <c r="AG54" s="3"/>
      <c r="AH54" s="3"/>
      <c r="AI54" s="3"/>
      <c r="AJ54" s="3"/>
      <c r="AL54" s="3"/>
      <c r="AM54" s="3"/>
      <c r="AN54" s="3"/>
      <c r="AO54" s="3"/>
      <c r="AQ54" s="3"/>
      <c r="AR54" s="3"/>
      <c r="AS54" s="3"/>
      <c r="AT54" s="3"/>
    </row>
    <row r="55" spans="18:46" ht="12.75">
      <c r="R55" s="3"/>
      <c r="S55" s="3"/>
      <c r="T55" s="3"/>
      <c r="U55" s="3"/>
      <c r="W55" s="3"/>
      <c r="X55" s="3"/>
      <c r="Y55" s="3"/>
      <c r="Z55" s="3"/>
      <c r="AG55" s="3"/>
      <c r="AH55" s="3"/>
      <c r="AI55" s="3"/>
      <c r="AJ55" s="3"/>
      <c r="AL55" s="3"/>
      <c r="AM55" s="3"/>
      <c r="AN55" s="3"/>
      <c r="AO55" s="3"/>
      <c r="AQ55" s="3"/>
      <c r="AR55" s="3"/>
      <c r="AS55" s="3"/>
      <c r="AT55" s="3"/>
    </row>
    <row r="56" spans="18:46" ht="12.75">
      <c r="R56" s="3"/>
      <c r="S56" s="3"/>
      <c r="T56" s="3"/>
      <c r="U56" s="3"/>
      <c r="W56" s="3"/>
      <c r="X56" s="3"/>
      <c r="Y56" s="3"/>
      <c r="Z56" s="3"/>
      <c r="AG56" s="3"/>
      <c r="AH56" s="3"/>
      <c r="AI56" s="3"/>
      <c r="AJ56" s="3"/>
      <c r="AL56" s="3"/>
      <c r="AM56" s="3"/>
      <c r="AN56" s="3"/>
      <c r="AO56" s="3"/>
      <c r="AQ56" s="3"/>
      <c r="AR56" s="3"/>
      <c r="AS56" s="3"/>
      <c r="AT56" s="3"/>
    </row>
    <row r="57" spans="18:46" ht="12.75">
      <c r="R57" s="3"/>
      <c r="S57" s="3"/>
      <c r="T57" s="3"/>
      <c r="U57" s="3"/>
      <c r="W57" s="3"/>
      <c r="X57" s="3"/>
      <c r="Y57" s="3"/>
      <c r="Z57" s="3"/>
      <c r="AG57" s="3"/>
      <c r="AH57" s="3"/>
      <c r="AI57" s="3"/>
      <c r="AJ57" s="3"/>
      <c r="AL57" s="3"/>
      <c r="AM57" s="3"/>
      <c r="AN57" s="3"/>
      <c r="AO57" s="3"/>
      <c r="AQ57" s="3"/>
      <c r="AR57" s="3"/>
      <c r="AS57" s="3"/>
      <c r="AT57" s="3"/>
    </row>
    <row r="58" spans="8:46" ht="12.75">
      <c r="H58"/>
      <c r="I58"/>
      <c r="J58"/>
      <c r="K58"/>
      <c r="R58" s="3"/>
      <c r="S58" s="3"/>
      <c r="T58" s="3"/>
      <c r="U58" s="3"/>
      <c r="W58" s="3"/>
      <c r="X58" s="3"/>
      <c r="Y58" s="3"/>
      <c r="Z58" s="3"/>
      <c r="AG58" s="3"/>
      <c r="AH58" s="3"/>
      <c r="AI58" s="3"/>
      <c r="AJ58" s="3"/>
      <c r="AL58" s="3"/>
      <c r="AM58" s="3"/>
      <c r="AN58" s="3"/>
      <c r="AO58" s="3"/>
      <c r="AQ58" s="3"/>
      <c r="AR58" s="3"/>
      <c r="AS58" s="3"/>
      <c r="AT58" s="3"/>
    </row>
    <row r="59" spans="1:46" ht="12.75">
      <c r="A59"/>
      <c r="C59"/>
      <c r="D59"/>
      <c r="E59"/>
      <c r="F59"/>
      <c r="G59"/>
      <c r="H59"/>
      <c r="I59"/>
      <c r="J59"/>
      <c r="K59"/>
      <c r="L59"/>
      <c r="Q59"/>
      <c r="R59" s="3"/>
      <c r="S59" s="3"/>
      <c r="T59" s="3"/>
      <c r="U59" s="3"/>
      <c r="V59"/>
      <c r="W59" s="3"/>
      <c r="X59" s="3"/>
      <c r="Y59" s="3"/>
      <c r="Z59" s="3"/>
      <c r="AA59"/>
      <c r="AB59"/>
      <c r="AC59"/>
      <c r="AD59"/>
      <c r="AE59"/>
      <c r="AF59"/>
      <c r="AG59" s="3"/>
      <c r="AH59" s="3"/>
      <c r="AI59" s="3"/>
      <c r="AJ59" s="3"/>
      <c r="AK59"/>
      <c r="AL59" s="3"/>
      <c r="AM59" s="3"/>
      <c r="AN59" s="3"/>
      <c r="AO59" s="3"/>
      <c r="AQ59" s="3"/>
      <c r="AR59" s="3"/>
      <c r="AS59" s="3"/>
      <c r="AT59" s="3"/>
    </row>
    <row r="60" spans="1:46" ht="12.75">
      <c r="A60"/>
      <c r="C60"/>
      <c r="D60"/>
      <c r="E60"/>
      <c r="F60"/>
      <c r="G60"/>
      <c r="H60"/>
      <c r="I60"/>
      <c r="J60"/>
      <c r="K60"/>
      <c r="L60"/>
      <c r="Q60"/>
      <c r="R60" s="3"/>
      <c r="S60" s="3"/>
      <c r="T60" s="3"/>
      <c r="U60" s="3"/>
      <c r="V60"/>
      <c r="W60" s="3"/>
      <c r="X60" s="3"/>
      <c r="Y60" s="3"/>
      <c r="Z60" s="3"/>
      <c r="AA60"/>
      <c r="AB60"/>
      <c r="AC60"/>
      <c r="AD60"/>
      <c r="AE60"/>
      <c r="AF60"/>
      <c r="AG60" s="3"/>
      <c r="AH60" s="3"/>
      <c r="AI60" s="3"/>
      <c r="AJ60" s="3"/>
      <c r="AK60"/>
      <c r="AL60" s="3"/>
      <c r="AM60" s="3"/>
      <c r="AN60" s="3"/>
      <c r="AO60" s="3"/>
      <c r="AQ60" s="3"/>
      <c r="AR60" s="3"/>
      <c r="AS60" s="3"/>
      <c r="AT60" s="3"/>
    </row>
    <row r="61" spans="1:46" ht="12.75">
      <c r="A61"/>
      <c r="C61"/>
      <c r="D61"/>
      <c r="E61"/>
      <c r="F61"/>
      <c r="G61"/>
      <c r="H61"/>
      <c r="I61"/>
      <c r="J61"/>
      <c r="K61"/>
      <c r="L61"/>
      <c r="Q61"/>
      <c r="R61" s="3"/>
      <c r="S61" s="3"/>
      <c r="T61" s="3"/>
      <c r="U61" s="3"/>
      <c r="V61"/>
      <c r="W61" s="3"/>
      <c r="X61" s="3"/>
      <c r="Y61" s="3"/>
      <c r="Z61" s="3"/>
      <c r="AA61"/>
      <c r="AB61"/>
      <c r="AC61"/>
      <c r="AD61"/>
      <c r="AE61"/>
      <c r="AF61"/>
      <c r="AG61" s="3"/>
      <c r="AH61" s="3"/>
      <c r="AI61" s="3"/>
      <c r="AJ61" s="3"/>
      <c r="AK61"/>
      <c r="AL61" s="3"/>
      <c r="AM61" s="3"/>
      <c r="AN61" s="3"/>
      <c r="AO61" s="3"/>
      <c r="AQ61" s="3"/>
      <c r="AR61" s="3"/>
      <c r="AS61" s="3"/>
      <c r="AT61" s="3"/>
    </row>
    <row r="62" spans="1:46" ht="12.75">
      <c r="A62"/>
      <c r="C62"/>
      <c r="D62"/>
      <c r="E62"/>
      <c r="F62"/>
      <c r="G62"/>
      <c r="H62"/>
      <c r="I62"/>
      <c r="J62"/>
      <c r="K62"/>
      <c r="L62"/>
      <c r="Q62"/>
      <c r="R62" s="3"/>
      <c r="S62" s="3"/>
      <c r="T62" s="3"/>
      <c r="U62" s="3"/>
      <c r="V62"/>
      <c r="W62" s="3"/>
      <c r="X62" s="3"/>
      <c r="Y62" s="3"/>
      <c r="Z62" s="3"/>
      <c r="AA62"/>
      <c r="AB62"/>
      <c r="AC62"/>
      <c r="AD62"/>
      <c r="AE62"/>
      <c r="AF62"/>
      <c r="AG62" s="3"/>
      <c r="AH62" s="3"/>
      <c r="AI62" s="3"/>
      <c r="AJ62" s="3"/>
      <c r="AK62"/>
      <c r="AL62" s="3"/>
      <c r="AM62" s="3"/>
      <c r="AN62" s="3"/>
      <c r="AO62" s="3"/>
      <c r="AQ62" s="3"/>
      <c r="AR62" s="3"/>
      <c r="AS62" s="3"/>
      <c r="AT62" s="3"/>
    </row>
    <row r="63" spans="1:46" ht="12.75">
      <c r="A63"/>
      <c r="C63"/>
      <c r="D63"/>
      <c r="E63"/>
      <c r="F63"/>
      <c r="G63"/>
      <c r="H63"/>
      <c r="I63"/>
      <c r="J63"/>
      <c r="K63"/>
      <c r="L63"/>
      <c r="Q63"/>
      <c r="R63" s="3"/>
      <c r="S63" s="3"/>
      <c r="T63" s="3"/>
      <c r="U63" s="3"/>
      <c r="V63"/>
      <c r="W63" s="3"/>
      <c r="X63" s="3"/>
      <c r="Y63" s="3"/>
      <c r="Z63" s="3"/>
      <c r="AA63"/>
      <c r="AB63"/>
      <c r="AC63"/>
      <c r="AD63"/>
      <c r="AE63"/>
      <c r="AF63"/>
      <c r="AG63" s="3"/>
      <c r="AH63" s="3"/>
      <c r="AI63" s="3"/>
      <c r="AJ63" s="3"/>
      <c r="AK63"/>
      <c r="AL63" s="3"/>
      <c r="AM63" s="3"/>
      <c r="AN63" s="3"/>
      <c r="AO63" s="3"/>
      <c r="AQ63" s="3"/>
      <c r="AR63" s="3"/>
      <c r="AS63" s="3"/>
      <c r="AT63" s="3"/>
    </row>
    <row r="64" spans="1:46" ht="12.75">
      <c r="A64"/>
      <c r="C64"/>
      <c r="D64"/>
      <c r="E64"/>
      <c r="F64"/>
      <c r="G64"/>
      <c r="H64"/>
      <c r="I64"/>
      <c r="J64"/>
      <c r="K64"/>
      <c r="L64"/>
      <c r="Q64"/>
      <c r="R64" s="3"/>
      <c r="S64" s="3"/>
      <c r="T64" s="3"/>
      <c r="U64" s="3"/>
      <c r="V64"/>
      <c r="W64" s="3"/>
      <c r="X64" s="3"/>
      <c r="Y64" s="3"/>
      <c r="Z64" s="3"/>
      <c r="AA64"/>
      <c r="AB64"/>
      <c r="AC64"/>
      <c r="AD64"/>
      <c r="AE64"/>
      <c r="AF64"/>
      <c r="AG64" s="3"/>
      <c r="AH64" s="3"/>
      <c r="AI64" s="3"/>
      <c r="AJ64" s="3"/>
      <c r="AK64"/>
      <c r="AL64" s="3"/>
      <c r="AM64" s="3"/>
      <c r="AN64" s="3"/>
      <c r="AO64" s="3"/>
      <c r="AQ64" s="3"/>
      <c r="AR64" s="3"/>
      <c r="AS64" s="3"/>
      <c r="AT64" s="3"/>
    </row>
    <row r="65" spans="1:46" ht="12.75">
      <c r="A65"/>
      <c r="C65"/>
      <c r="D65"/>
      <c r="E65"/>
      <c r="F65"/>
      <c r="G65"/>
      <c r="H65"/>
      <c r="I65"/>
      <c r="J65"/>
      <c r="K65"/>
      <c r="L65"/>
      <c r="Q65"/>
      <c r="R65" s="3"/>
      <c r="S65" s="3"/>
      <c r="T65" s="3"/>
      <c r="U65" s="3"/>
      <c r="V65"/>
      <c r="W65" s="3"/>
      <c r="X65" s="3"/>
      <c r="Y65" s="3"/>
      <c r="Z65" s="3"/>
      <c r="AA65"/>
      <c r="AB65"/>
      <c r="AC65"/>
      <c r="AD65"/>
      <c r="AE65"/>
      <c r="AF65"/>
      <c r="AG65" s="3"/>
      <c r="AH65" s="3"/>
      <c r="AI65" s="3"/>
      <c r="AJ65" s="3"/>
      <c r="AK65"/>
      <c r="AL65" s="3"/>
      <c r="AM65" s="3"/>
      <c r="AN65" s="3"/>
      <c r="AO65" s="3"/>
      <c r="AQ65" s="3"/>
      <c r="AR65" s="3"/>
      <c r="AS65" s="3"/>
      <c r="AT65" s="3"/>
    </row>
    <row r="66" spans="1:46" ht="12.75">
      <c r="A66"/>
      <c r="C66"/>
      <c r="D66"/>
      <c r="E66"/>
      <c r="F66"/>
      <c r="G66"/>
      <c r="H66"/>
      <c r="I66"/>
      <c r="J66"/>
      <c r="K66"/>
      <c r="L66"/>
      <c r="Q66"/>
      <c r="R66" s="3"/>
      <c r="S66" s="3"/>
      <c r="T66" s="3"/>
      <c r="U66" s="3"/>
      <c r="V66"/>
      <c r="W66" s="3"/>
      <c r="X66" s="3"/>
      <c r="Y66" s="3"/>
      <c r="Z66" s="3"/>
      <c r="AA66"/>
      <c r="AB66"/>
      <c r="AC66"/>
      <c r="AD66"/>
      <c r="AE66"/>
      <c r="AF66"/>
      <c r="AG66" s="3"/>
      <c r="AH66" s="3"/>
      <c r="AI66" s="3"/>
      <c r="AJ66" s="3"/>
      <c r="AK66"/>
      <c r="AL66" s="3"/>
      <c r="AM66" s="3"/>
      <c r="AN66" s="3"/>
      <c r="AO66" s="3"/>
      <c r="AQ66" s="3"/>
      <c r="AR66" s="3"/>
      <c r="AS66" s="3"/>
      <c r="AT66" s="3"/>
    </row>
    <row r="67" spans="1:46" ht="12.75">
      <c r="A67"/>
      <c r="C67"/>
      <c r="D67"/>
      <c r="E67"/>
      <c r="F67"/>
      <c r="G67"/>
      <c r="H67"/>
      <c r="I67"/>
      <c r="J67"/>
      <c r="K67"/>
      <c r="L67"/>
      <c r="Q67"/>
      <c r="R67" s="3"/>
      <c r="S67" s="3"/>
      <c r="T67" s="3"/>
      <c r="U67" s="3"/>
      <c r="V67"/>
      <c r="W67" s="3"/>
      <c r="X67" s="3"/>
      <c r="Y67" s="3"/>
      <c r="Z67" s="3"/>
      <c r="AA67"/>
      <c r="AB67"/>
      <c r="AC67"/>
      <c r="AD67"/>
      <c r="AE67"/>
      <c r="AF67"/>
      <c r="AG67" s="3"/>
      <c r="AH67" s="3"/>
      <c r="AI67" s="3"/>
      <c r="AJ67" s="3"/>
      <c r="AK67"/>
      <c r="AL67" s="3"/>
      <c r="AM67" s="3"/>
      <c r="AN67" s="3"/>
      <c r="AO67" s="3"/>
      <c r="AQ67" s="3"/>
      <c r="AR67" s="3"/>
      <c r="AS67" s="3"/>
      <c r="AT67" s="3"/>
    </row>
    <row r="68" spans="1:46" ht="12.75">
      <c r="A68"/>
      <c r="C68"/>
      <c r="D68"/>
      <c r="E68"/>
      <c r="F68"/>
      <c r="G68"/>
      <c r="H68"/>
      <c r="I68"/>
      <c r="J68"/>
      <c r="K68"/>
      <c r="L68"/>
      <c r="Q68"/>
      <c r="R68" s="3"/>
      <c r="S68" s="3"/>
      <c r="T68" s="3"/>
      <c r="U68" s="3"/>
      <c r="V68"/>
      <c r="W68" s="3"/>
      <c r="X68" s="3"/>
      <c r="Y68" s="3"/>
      <c r="Z68" s="3"/>
      <c r="AA68"/>
      <c r="AB68"/>
      <c r="AC68"/>
      <c r="AD68"/>
      <c r="AE68"/>
      <c r="AF68"/>
      <c r="AG68" s="3"/>
      <c r="AH68" s="3"/>
      <c r="AI68" s="3"/>
      <c r="AJ68" s="3"/>
      <c r="AK68"/>
      <c r="AL68" s="3"/>
      <c r="AM68" s="3"/>
      <c r="AN68" s="3"/>
      <c r="AO68" s="3"/>
      <c r="AQ68" s="3"/>
      <c r="AR68" s="3"/>
      <c r="AS68" s="3"/>
      <c r="AT68" s="3"/>
    </row>
    <row r="69" spans="1:46" ht="12.75">
      <c r="A69"/>
      <c r="C69"/>
      <c r="D69"/>
      <c r="E69"/>
      <c r="F69"/>
      <c r="G69"/>
      <c r="H69"/>
      <c r="I69"/>
      <c r="J69"/>
      <c r="K69"/>
      <c r="L69"/>
      <c r="Q69"/>
      <c r="R69" s="3"/>
      <c r="S69" s="3"/>
      <c r="T69" s="3"/>
      <c r="U69" s="3"/>
      <c r="V69"/>
      <c r="W69" s="3"/>
      <c r="X69" s="3"/>
      <c r="Y69" s="3"/>
      <c r="Z69" s="3"/>
      <c r="AA69"/>
      <c r="AB69"/>
      <c r="AC69"/>
      <c r="AD69"/>
      <c r="AE69"/>
      <c r="AF69"/>
      <c r="AG69" s="3"/>
      <c r="AH69" s="3"/>
      <c r="AI69" s="3"/>
      <c r="AJ69" s="3"/>
      <c r="AK69"/>
      <c r="AL69" s="3"/>
      <c r="AM69" s="3"/>
      <c r="AN69" s="3"/>
      <c r="AO69" s="3"/>
      <c r="AQ69" s="3"/>
      <c r="AR69" s="3"/>
      <c r="AS69" s="3"/>
      <c r="AT69" s="3"/>
    </row>
    <row r="70" spans="1:46" ht="12.75">
      <c r="A70"/>
      <c r="C70"/>
      <c r="D70"/>
      <c r="E70"/>
      <c r="F70"/>
      <c r="G70"/>
      <c r="H70"/>
      <c r="I70"/>
      <c r="J70"/>
      <c r="K70"/>
      <c r="L70"/>
      <c r="Q70"/>
      <c r="R70" s="3"/>
      <c r="S70" s="3"/>
      <c r="T70" s="3"/>
      <c r="U70" s="3"/>
      <c r="V70"/>
      <c r="W70" s="3"/>
      <c r="X70" s="3"/>
      <c r="Y70" s="3"/>
      <c r="Z70" s="3"/>
      <c r="AA70"/>
      <c r="AB70"/>
      <c r="AC70"/>
      <c r="AD70"/>
      <c r="AE70"/>
      <c r="AF70"/>
      <c r="AG70" s="3"/>
      <c r="AH70" s="3"/>
      <c r="AI70" s="3"/>
      <c r="AJ70" s="3"/>
      <c r="AK70"/>
      <c r="AL70" s="3"/>
      <c r="AM70" s="3"/>
      <c r="AN70" s="3"/>
      <c r="AO70" s="3"/>
      <c r="AQ70" s="3"/>
      <c r="AR70" s="3"/>
      <c r="AS70" s="3"/>
      <c r="AT70" s="3"/>
    </row>
    <row r="71" spans="1:46" ht="12.75">
      <c r="A71"/>
      <c r="C71"/>
      <c r="D71"/>
      <c r="E71"/>
      <c r="F71"/>
      <c r="G71"/>
      <c r="H71"/>
      <c r="I71"/>
      <c r="J71"/>
      <c r="K71"/>
      <c r="L71"/>
      <c r="Q71"/>
      <c r="R71" s="3"/>
      <c r="S71" s="3"/>
      <c r="T71" s="3"/>
      <c r="U71" s="3"/>
      <c r="V71"/>
      <c r="W71" s="3"/>
      <c r="X71" s="3"/>
      <c r="Y71" s="3"/>
      <c r="Z71" s="3"/>
      <c r="AA71"/>
      <c r="AB71"/>
      <c r="AC71"/>
      <c r="AD71"/>
      <c r="AE71"/>
      <c r="AF71"/>
      <c r="AG71" s="3"/>
      <c r="AH71" s="3"/>
      <c r="AI71" s="3"/>
      <c r="AJ71" s="3"/>
      <c r="AK71"/>
      <c r="AL71" s="3"/>
      <c r="AM71" s="3"/>
      <c r="AN71" s="3"/>
      <c r="AO71" s="3"/>
      <c r="AQ71" s="3"/>
      <c r="AR71" s="3"/>
      <c r="AS71" s="3"/>
      <c r="AT71" s="3"/>
    </row>
    <row r="72" spans="1:46" ht="12.75">
      <c r="A72"/>
      <c r="C72"/>
      <c r="D72"/>
      <c r="E72"/>
      <c r="F72"/>
      <c r="G72"/>
      <c r="H72"/>
      <c r="I72"/>
      <c r="J72"/>
      <c r="K72"/>
      <c r="L72"/>
      <c r="Q72"/>
      <c r="R72" s="3"/>
      <c r="S72" s="3"/>
      <c r="T72" s="3"/>
      <c r="U72" s="3"/>
      <c r="V72"/>
      <c r="W72" s="3"/>
      <c r="X72" s="3"/>
      <c r="Y72" s="3"/>
      <c r="Z72" s="3"/>
      <c r="AA72"/>
      <c r="AB72"/>
      <c r="AC72"/>
      <c r="AD72"/>
      <c r="AE72"/>
      <c r="AF72"/>
      <c r="AG72" s="3"/>
      <c r="AH72" s="3"/>
      <c r="AI72" s="3"/>
      <c r="AJ72" s="3"/>
      <c r="AK72"/>
      <c r="AL72" s="3"/>
      <c r="AM72" s="3"/>
      <c r="AN72" s="3"/>
      <c r="AO72" s="3"/>
      <c r="AQ72" s="3"/>
      <c r="AR72" s="3"/>
      <c r="AS72" s="3"/>
      <c r="AT72" s="3"/>
    </row>
    <row r="73" spans="1:37" ht="12.75">
      <c r="A73"/>
      <c r="C73"/>
      <c r="D73"/>
      <c r="E73"/>
      <c r="F73"/>
      <c r="G73"/>
      <c r="H73"/>
      <c r="I73"/>
      <c r="J73"/>
      <c r="K73"/>
      <c r="L73"/>
      <c r="Q73"/>
      <c r="V73"/>
      <c r="AA73"/>
      <c r="AB73"/>
      <c r="AC73"/>
      <c r="AD73"/>
      <c r="AE73"/>
      <c r="AF73"/>
      <c r="AK73"/>
    </row>
    <row r="74" spans="1:37" ht="12.75">
      <c r="A74"/>
      <c r="C74"/>
      <c r="D74"/>
      <c r="E74"/>
      <c r="F74"/>
      <c r="G74"/>
      <c r="H74"/>
      <c r="I74"/>
      <c r="J74"/>
      <c r="K74"/>
      <c r="L74"/>
      <c r="Q74"/>
      <c r="V74"/>
      <c r="AA74"/>
      <c r="AB74"/>
      <c r="AC74"/>
      <c r="AD74"/>
      <c r="AE74"/>
      <c r="AF74"/>
      <c r="AK74"/>
    </row>
    <row r="75" spans="1:37" ht="12.75">
      <c r="A75"/>
      <c r="C75"/>
      <c r="D75"/>
      <c r="E75"/>
      <c r="F75"/>
      <c r="G75"/>
      <c r="H75"/>
      <c r="I75"/>
      <c r="J75"/>
      <c r="K75"/>
      <c r="L75"/>
      <c r="Q75"/>
      <c r="V75"/>
      <c r="AA75"/>
      <c r="AB75"/>
      <c r="AC75"/>
      <c r="AD75"/>
      <c r="AE75"/>
      <c r="AF75"/>
      <c r="AK75"/>
    </row>
    <row r="76" spans="1:37" ht="12.75">
      <c r="A76"/>
      <c r="C76"/>
      <c r="D76"/>
      <c r="E76"/>
      <c r="F76"/>
      <c r="G76"/>
      <c r="H76"/>
      <c r="I76"/>
      <c r="J76"/>
      <c r="K76"/>
      <c r="L76"/>
      <c r="Q76"/>
      <c r="V76"/>
      <c r="AA76"/>
      <c r="AB76"/>
      <c r="AC76"/>
      <c r="AD76"/>
      <c r="AE76"/>
      <c r="AF76"/>
      <c r="AK76"/>
    </row>
    <row r="77" spans="1:37" ht="12.75">
      <c r="A77"/>
      <c r="C77"/>
      <c r="D77"/>
      <c r="E77"/>
      <c r="F77"/>
      <c r="G77"/>
      <c r="H77"/>
      <c r="I77"/>
      <c r="J77"/>
      <c r="K77"/>
      <c r="L77"/>
      <c r="Q77"/>
      <c r="V77"/>
      <c r="AA77"/>
      <c r="AB77"/>
      <c r="AC77"/>
      <c r="AD77"/>
      <c r="AE77"/>
      <c r="AF77"/>
      <c r="AK77"/>
    </row>
    <row r="78" spans="1:37" ht="12.75">
      <c r="A78"/>
      <c r="C78"/>
      <c r="D78"/>
      <c r="E78"/>
      <c r="F78"/>
      <c r="G78"/>
      <c r="H78"/>
      <c r="I78"/>
      <c r="J78"/>
      <c r="K78"/>
      <c r="L78"/>
      <c r="Q78"/>
      <c r="V78"/>
      <c r="AA78"/>
      <c r="AB78"/>
      <c r="AC78"/>
      <c r="AD78"/>
      <c r="AE78"/>
      <c r="AF78"/>
      <c r="AK78"/>
    </row>
    <row r="79" spans="1:37" ht="12.75">
      <c r="A79"/>
      <c r="C79"/>
      <c r="D79"/>
      <c r="E79"/>
      <c r="F79"/>
      <c r="G79"/>
      <c r="H79"/>
      <c r="I79"/>
      <c r="J79"/>
      <c r="K79"/>
      <c r="L79"/>
      <c r="Q79"/>
      <c r="V79"/>
      <c r="AA79"/>
      <c r="AB79"/>
      <c r="AC79"/>
      <c r="AD79"/>
      <c r="AE79"/>
      <c r="AF79"/>
      <c r="AK79"/>
    </row>
    <row r="80" spans="1:37" ht="12.75">
      <c r="A80"/>
      <c r="C80"/>
      <c r="D80"/>
      <c r="E80"/>
      <c r="F80"/>
      <c r="G80"/>
      <c r="H80"/>
      <c r="I80"/>
      <c r="J80"/>
      <c r="K80"/>
      <c r="L80"/>
      <c r="Q80"/>
      <c r="V80"/>
      <c r="AA80"/>
      <c r="AB80"/>
      <c r="AC80"/>
      <c r="AD80"/>
      <c r="AE80"/>
      <c r="AF80"/>
      <c r="AK80"/>
    </row>
    <row r="81" spans="1:37" ht="12.75">
      <c r="A81"/>
      <c r="C81"/>
      <c r="D81"/>
      <c r="E81"/>
      <c r="F81"/>
      <c r="G81"/>
      <c r="H81"/>
      <c r="I81"/>
      <c r="J81"/>
      <c r="K81"/>
      <c r="L81"/>
      <c r="Q81"/>
      <c r="V81"/>
      <c r="AA81"/>
      <c r="AB81"/>
      <c r="AC81"/>
      <c r="AD81"/>
      <c r="AE81"/>
      <c r="AF81"/>
      <c r="AK81"/>
    </row>
    <row r="82" spans="1:37" ht="12.75">
      <c r="A82"/>
      <c r="C82"/>
      <c r="D82"/>
      <c r="E82"/>
      <c r="F82"/>
      <c r="G82"/>
      <c r="H82"/>
      <c r="I82"/>
      <c r="J82"/>
      <c r="K82"/>
      <c r="L82"/>
      <c r="Q82"/>
      <c r="V82"/>
      <c r="AA82"/>
      <c r="AB82"/>
      <c r="AC82"/>
      <c r="AD82"/>
      <c r="AE82"/>
      <c r="AF82"/>
      <c r="AK82"/>
    </row>
    <row r="83" spans="1:37" ht="12.75">
      <c r="A83"/>
      <c r="C83"/>
      <c r="D83"/>
      <c r="E83"/>
      <c r="F83"/>
      <c r="G83"/>
      <c r="H83"/>
      <c r="I83"/>
      <c r="J83"/>
      <c r="K83"/>
      <c r="L83"/>
      <c r="Q83"/>
      <c r="V83"/>
      <c r="AA83"/>
      <c r="AB83"/>
      <c r="AC83"/>
      <c r="AD83"/>
      <c r="AE83"/>
      <c r="AF83"/>
      <c r="AK83"/>
    </row>
    <row r="84" spans="1:37" ht="12.75">
      <c r="A84"/>
      <c r="C84"/>
      <c r="D84"/>
      <c r="E84"/>
      <c r="F84"/>
      <c r="G84"/>
      <c r="H84"/>
      <c r="I84"/>
      <c r="J84"/>
      <c r="K84"/>
      <c r="L84"/>
      <c r="Q84"/>
      <c r="V84"/>
      <c r="AA84"/>
      <c r="AB84"/>
      <c r="AC84"/>
      <c r="AD84"/>
      <c r="AE84"/>
      <c r="AF84"/>
      <c r="AK84"/>
    </row>
    <row r="85" spans="1:37" ht="12.75">
      <c r="A85"/>
      <c r="C85"/>
      <c r="D85"/>
      <c r="E85"/>
      <c r="F85"/>
      <c r="G85"/>
      <c r="L85"/>
      <c r="Q85"/>
      <c r="V85"/>
      <c r="AA85"/>
      <c r="AB85"/>
      <c r="AC85"/>
      <c r="AD85"/>
      <c r="AE85"/>
      <c r="AF85"/>
      <c r="AK85"/>
    </row>
  </sheetData>
  <sheetProtection/>
  <printOptions/>
  <pageMargins left="0.5" right="0" top="0.1" bottom="0.25" header="0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4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0" sqref="C10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3.7109375" style="15" customWidth="1"/>
    <col min="8" max="11" width="13.7109375" style="15" customWidth="1"/>
    <col min="12" max="12" width="3.7109375" style="15" customWidth="1"/>
    <col min="13" max="16" width="13.7109375" style="15" customWidth="1"/>
    <col min="17" max="17" width="3.7109375" style="15" customWidth="1"/>
    <col min="18" max="21" width="13.7109375" style="15" customWidth="1"/>
    <col min="22" max="22" width="3.7109375" style="15" customWidth="1"/>
    <col min="23" max="26" width="13.7109375" style="15" customWidth="1"/>
    <col min="27" max="27" width="3.7109375" style="15" customWidth="1"/>
    <col min="28" max="31" width="13.7109375" style="15" customWidth="1"/>
    <col min="32" max="32" width="3.7109375" style="15" customWidth="1"/>
    <col min="33" max="36" width="13.7109375" style="15" customWidth="1"/>
    <col min="37" max="37" width="3.7109375" style="15" customWidth="1"/>
    <col min="38" max="41" width="13.7109375" style="15" customWidth="1"/>
    <col min="42" max="42" width="3.7109375" style="15" customWidth="1"/>
    <col min="43" max="46" width="13.7109375" style="15" customWidth="1"/>
    <col min="47" max="47" width="3.7109375" style="15" customWidth="1"/>
    <col min="48" max="51" width="13.7109375" style="15" customWidth="1"/>
    <col min="52" max="52" width="3.7109375" style="15" customWidth="1"/>
    <col min="53" max="56" width="13.7109375" style="15" customWidth="1"/>
    <col min="57" max="57" width="3.7109375" style="15" customWidth="1"/>
    <col min="58" max="61" width="13.7109375" style="15" customWidth="1"/>
    <col min="62" max="62" width="3.7109375" style="15" customWidth="1"/>
    <col min="63" max="66" width="13.7109375" style="15" customWidth="1"/>
    <col min="67" max="67" width="3.7109375" style="15" customWidth="1"/>
    <col min="68" max="71" width="13.7109375" style="15" customWidth="1"/>
    <col min="72" max="72" width="3.7109375" style="15" customWidth="1"/>
    <col min="73" max="76" width="13.7109375" style="15" customWidth="1"/>
    <col min="77" max="77" width="3.7109375" style="15" customWidth="1"/>
    <col min="78" max="81" width="13.7109375" style="15" customWidth="1"/>
    <col min="82" max="82" width="3.7109375" style="15" customWidth="1"/>
    <col min="83" max="86" width="13.7109375" style="15" customWidth="1"/>
    <col min="87" max="87" width="3.7109375" style="15" customWidth="1"/>
    <col min="88" max="91" width="13.7109375" style="15" customWidth="1"/>
    <col min="92" max="92" width="3.7109375" style="15" customWidth="1"/>
    <col min="93" max="96" width="13.7109375" style="15" customWidth="1"/>
    <col min="97" max="97" width="3.7109375" style="15" customWidth="1"/>
    <col min="98" max="101" width="13.7109375" style="15" customWidth="1"/>
    <col min="102" max="102" width="3.7109375" style="15" customWidth="1"/>
    <col min="103" max="106" width="13.7109375" style="15" customWidth="1"/>
    <col min="107" max="107" width="3.7109375" style="15" customWidth="1"/>
    <col min="108" max="111" width="13.7109375" style="15" customWidth="1"/>
  </cols>
  <sheetData>
    <row r="1" spans="1:103" ht="12.75">
      <c r="A1" s="24"/>
      <c r="B1" s="12"/>
      <c r="C1" s="25"/>
      <c r="M1" s="25" t="s">
        <v>6</v>
      </c>
      <c r="R1" s="25"/>
      <c r="AB1" s="25" t="s">
        <v>6</v>
      </c>
      <c r="AQ1" s="25" t="s">
        <v>6</v>
      </c>
      <c r="BF1" s="25" t="s">
        <v>6</v>
      </c>
      <c r="BP1" s="25"/>
      <c r="BU1" s="25" t="s">
        <v>6</v>
      </c>
      <c r="BZ1" s="25"/>
      <c r="CE1" s="25"/>
      <c r="CJ1" s="25" t="s">
        <v>6</v>
      </c>
      <c r="CY1" s="25" t="s">
        <v>6</v>
      </c>
    </row>
    <row r="2" spans="1:103" ht="12.75">
      <c r="A2" s="24"/>
      <c r="B2" s="12"/>
      <c r="C2" s="25"/>
      <c r="M2" s="25" t="s">
        <v>5</v>
      </c>
      <c r="R2" s="25"/>
      <c r="AB2" s="25" t="s">
        <v>5</v>
      </c>
      <c r="AQ2" s="25" t="s">
        <v>5</v>
      </c>
      <c r="BF2" s="25" t="s">
        <v>5</v>
      </c>
      <c r="BP2" s="25"/>
      <c r="BU2" s="25" t="s">
        <v>5</v>
      </c>
      <c r="BZ2" s="25"/>
      <c r="CE2" s="25"/>
      <c r="CJ2" s="25" t="s">
        <v>5</v>
      </c>
      <c r="CY2" s="25" t="s">
        <v>5</v>
      </c>
    </row>
    <row r="3" spans="1:103" ht="12.75">
      <c r="A3" s="24"/>
      <c r="B3" s="12"/>
      <c r="C3" s="25"/>
      <c r="M3" s="25" t="s">
        <v>31</v>
      </c>
      <c r="R3" s="25"/>
      <c r="AB3" s="25" t="s">
        <v>31</v>
      </c>
      <c r="AQ3" s="25" t="s">
        <v>31</v>
      </c>
      <c r="BF3" s="25" t="s">
        <v>31</v>
      </c>
      <c r="BP3" s="25"/>
      <c r="BU3" s="25" t="s">
        <v>31</v>
      </c>
      <c r="BZ3" s="25"/>
      <c r="CE3" s="25"/>
      <c r="CJ3" s="25" t="s">
        <v>31</v>
      </c>
      <c r="CY3" s="25" t="s">
        <v>31</v>
      </c>
    </row>
    <row r="4" spans="1:2" ht="12.75">
      <c r="A4" s="24"/>
      <c r="B4" s="12"/>
    </row>
    <row r="5" spans="1:111" ht="12.75">
      <c r="A5" s="4" t="s">
        <v>1</v>
      </c>
      <c r="C5" s="17" t="s">
        <v>8</v>
      </c>
      <c r="D5" s="45"/>
      <c r="E5" s="19"/>
      <c r="F5" s="21"/>
      <c r="H5" s="37" t="s">
        <v>15</v>
      </c>
      <c r="I5" s="45"/>
      <c r="J5" s="19"/>
      <c r="K5" s="21"/>
      <c r="M5" s="37" t="s">
        <v>16</v>
      </c>
      <c r="N5" s="18"/>
      <c r="O5" s="19"/>
      <c r="P5" s="21"/>
      <c r="R5" s="17" t="s">
        <v>34</v>
      </c>
      <c r="S5" s="18"/>
      <c r="T5" s="19"/>
      <c r="U5" s="21"/>
      <c r="V5" s="38"/>
      <c r="W5" s="17" t="s">
        <v>46</v>
      </c>
      <c r="X5" s="18"/>
      <c r="Y5" s="19"/>
      <c r="Z5" s="21"/>
      <c r="AA5" s="49"/>
      <c r="AB5" s="17" t="s">
        <v>9</v>
      </c>
      <c r="AC5" s="18"/>
      <c r="AD5" s="19"/>
      <c r="AE5" s="21"/>
      <c r="AG5" s="37" t="s">
        <v>47</v>
      </c>
      <c r="AH5" s="18"/>
      <c r="AI5" s="19"/>
      <c r="AJ5" s="21"/>
      <c r="AL5" s="17" t="s">
        <v>17</v>
      </c>
      <c r="AM5" s="45"/>
      <c r="AN5" s="19"/>
      <c r="AO5" s="21"/>
      <c r="AQ5" s="17" t="s">
        <v>18</v>
      </c>
      <c r="AR5" s="45"/>
      <c r="AS5" s="19"/>
      <c r="AT5" s="21"/>
      <c r="AU5" s="38"/>
      <c r="AV5" s="17" t="s">
        <v>35</v>
      </c>
      <c r="AW5" s="45"/>
      <c r="AX5" s="19"/>
      <c r="AY5" s="21"/>
      <c r="BA5" s="37" t="s">
        <v>48</v>
      </c>
      <c r="BB5" s="45"/>
      <c r="BC5" s="19"/>
      <c r="BD5" s="21"/>
      <c r="BF5" s="17" t="s">
        <v>37</v>
      </c>
      <c r="BG5" s="45"/>
      <c r="BH5" s="19"/>
      <c r="BI5" s="21"/>
      <c r="BK5" s="17" t="s">
        <v>10</v>
      </c>
      <c r="BL5" s="45"/>
      <c r="BM5" s="19"/>
      <c r="BN5" s="21"/>
      <c r="BP5" s="17" t="s">
        <v>55</v>
      </c>
      <c r="BQ5" s="45"/>
      <c r="BR5" s="19"/>
      <c r="BS5" s="21"/>
      <c r="BU5" s="17" t="s">
        <v>11</v>
      </c>
      <c r="BV5" s="45"/>
      <c r="BW5" s="19"/>
      <c r="BX5" s="21"/>
      <c r="BZ5" s="17" t="s">
        <v>53</v>
      </c>
      <c r="CA5" s="45"/>
      <c r="CB5" s="19"/>
      <c r="CC5" s="21"/>
      <c r="CE5" s="17" t="s">
        <v>12</v>
      </c>
      <c r="CF5" s="45"/>
      <c r="CG5" s="19"/>
      <c r="CH5" s="21"/>
      <c r="CJ5" s="17" t="s">
        <v>49</v>
      </c>
      <c r="CK5" s="45"/>
      <c r="CL5" s="19"/>
      <c r="CM5" s="21"/>
      <c r="CO5" s="17" t="s">
        <v>38</v>
      </c>
      <c r="CP5" s="45"/>
      <c r="CQ5" s="19"/>
      <c r="CR5" s="21"/>
      <c r="CT5" s="17" t="s">
        <v>19</v>
      </c>
      <c r="CU5" s="45"/>
      <c r="CV5" s="19"/>
      <c r="CW5" s="21"/>
      <c r="CY5" s="17" t="s">
        <v>50</v>
      </c>
      <c r="CZ5" s="45"/>
      <c r="DA5" s="19"/>
      <c r="DB5" s="21"/>
      <c r="DD5" s="17" t="s">
        <v>20</v>
      </c>
      <c r="DE5" s="45"/>
      <c r="DF5" s="19"/>
      <c r="DG5" s="21"/>
    </row>
    <row r="6" spans="1:111" s="1" customFormat="1" ht="12.75">
      <c r="A6" s="26" t="s">
        <v>2</v>
      </c>
      <c r="C6" s="43">
        <v>0.0050554</v>
      </c>
      <c r="D6" s="1">
        <v>0.0129875</v>
      </c>
      <c r="E6" s="48">
        <v>0.0129875</v>
      </c>
      <c r="F6" s="21"/>
      <c r="G6" s="15"/>
      <c r="H6" s="43">
        <v>0.0017391</v>
      </c>
      <c r="I6" s="1">
        <v>0.0224122</v>
      </c>
      <c r="J6" s="48">
        <v>0.0242687</v>
      </c>
      <c r="K6" s="21"/>
      <c r="L6" s="15"/>
      <c r="M6" s="43">
        <v>0.002279</v>
      </c>
      <c r="N6" s="40">
        <v>0.0341615</v>
      </c>
      <c r="O6" s="48">
        <v>0.0341834</v>
      </c>
      <c r="P6" s="21"/>
      <c r="Q6" s="15"/>
      <c r="R6" s="43">
        <v>0.002201</v>
      </c>
      <c r="S6" s="40">
        <v>0.0043885</v>
      </c>
      <c r="T6" s="48">
        <v>0.0056963</v>
      </c>
      <c r="U6" s="21"/>
      <c r="V6" s="38"/>
      <c r="W6" s="43">
        <v>0</v>
      </c>
      <c r="X6" s="40">
        <v>0</v>
      </c>
      <c r="Y6" s="48">
        <v>0.0031563</v>
      </c>
      <c r="Z6" s="21"/>
      <c r="AA6" s="22"/>
      <c r="AB6" s="43">
        <v>0.0072632</v>
      </c>
      <c r="AC6" s="40">
        <v>0.0101094</v>
      </c>
      <c r="AD6" s="48">
        <v>0.0117721</v>
      </c>
      <c r="AE6" s="21"/>
      <c r="AF6" s="15"/>
      <c r="AG6" s="43">
        <v>0</v>
      </c>
      <c r="AH6" s="40">
        <v>0</v>
      </c>
      <c r="AI6" s="48">
        <v>3.1E-06</v>
      </c>
      <c r="AJ6" s="21"/>
      <c r="AK6" s="15"/>
      <c r="AL6" s="43">
        <v>0.0035691</v>
      </c>
      <c r="AM6" s="1">
        <v>0.0050165</v>
      </c>
      <c r="AN6" s="48">
        <v>0.0064936</v>
      </c>
      <c r="AO6" s="21"/>
      <c r="AP6" s="15"/>
      <c r="AQ6" s="43">
        <v>0.0007543</v>
      </c>
      <c r="AR6" s="1">
        <v>0.0026034</v>
      </c>
      <c r="AS6" s="48">
        <v>0.0026034</v>
      </c>
      <c r="AT6" s="21"/>
      <c r="AU6" s="38"/>
      <c r="AV6" s="35">
        <v>3.88E-05</v>
      </c>
      <c r="AW6" s="1">
        <v>0.0010297</v>
      </c>
      <c r="AX6" s="48">
        <v>0.0011157</v>
      </c>
      <c r="AY6" s="21"/>
      <c r="AZ6" s="15"/>
      <c r="BA6" s="43">
        <v>0</v>
      </c>
      <c r="BB6" s="1">
        <v>0</v>
      </c>
      <c r="BC6" s="48">
        <v>0.0061982</v>
      </c>
      <c r="BD6" s="21"/>
      <c r="BE6" s="15"/>
      <c r="BF6" s="43">
        <v>0</v>
      </c>
      <c r="BG6" s="1">
        <v>0.0005335</v>
      </c>
      <c r="BH6" s="48">
        <v>0.0005536</v>
      </c>
      <c r="BI6" s="21"/>
      <c r="BJ6" s="15"/>
      <c r="BK6" s="43">
        <v>0.0006764</v>
      </c>
      <c r="BL6" s="1">
        <v>0.0018919</v>
      </c>
      <c r="BM6" s="48">
        <v>0.0036801</v>
      </c>
      <c r="BN6" s="21"/>
      <c r="BO6" s="15"/>
      <c r="BP6" s="43">
        <v>0</v>
      </c>
      <c r="BQ6" s="1">
        <v>0.0020634</v>
      </c>
      <c r="BR6" s="48">
        <v>0.0023949</v>
      </c>
      <c r="BS6" s="21"/>
      <c r="BT6" s="15"/>
      <c r="BU6" s="43">
        <v>0.0018592</v>
      </c>
      <c r="BV6" s="1">
        <v>0.0031439</v>
      </c>
      <c r="BW6" s="48">
        <v>0.0031439</v>
      </c>
      <c r="BX6" s="21"/>
      <c r="BY6" s="15"/>
      <c r="BZ6" s="43">
        <v>0</v>
      </c>
      <c r="CA6" s="1">
        <v>0</v>
      </c>
      <c r="CB6" s="48">
        <v>0</v>
      </c>
      <c r="CC6" s="21"/>
      <c r="CD6" s="15"/>
      <c r="CE6" s="43">
        <v>0.0003125</v>
      </c>
      <c r="CF6" s="1">
        <v>0.0018856</v>
      </c>
      <c r="CG6" s="48">
        <v>0.0088974</v>
      </c>
      <c r="CH6" s="21"/>
      <c r="CI6" s="15"/>
      <c r="CJ6" s="43">
        <v>0</v>
      </c>
      <c r="CK6" s="1">
        <v>0</v>
      </c>
      <c r="CL6" s="48">
        <v>0.0013925</v>
      </c>
      <c r="CM6" s="21"/>
      <c r="CN6" s="15"/>
      <c r="CO6" s="43">
        <v>0</v>
      </c>
      <c r="CP6" s="1">
        <v>4.02E-05</v>
      </c>
      <c r="CQ6" s="48">
        <v>4.02E-05</v>
      </c>
      <c r="CR6" s="21"/>
      <c r="CS6" s="15"/>
      <c r="CT6" s="43">
        <v>0.0011507</v>
      </c>
      <c r="CU6" s="1">
        <v>0.0073167</v>
      </c>
      <c r="CV6" s="48">
        <v>0.0171596</v>
      </c>
      <c r="CW6" s="21"/>
      <c r="CX6" s="15"/>
      <c r="CY6" s="43">
        <v>0</v>
      </c>
      <c r="CZ6" s="1">
        <v>0</v>
      </c>
      <c r="DA6" s="48">
        <v>4.52E-05</v>
      </c>
      <c r="DB6" s="21"/>
      <c r="DC6" s="15"/>
      <c r="DD6" s="43">
        <v>0.0007744</v>
      </c>
      <c r="DE6" s="1">
        <v>0.000906</v>
      </c>
      <c r="DF6" s="48">
        <v>0.0013209</v>
      </c>
      <c r="DG6" s="21"/>
    </row>
    <row r="7" spans="1:111" s="1" customFormat="1" ht="12.75">
      <c r="A7" s="26"/>
      <c r="C7" s="43"/>
      <c r="D7" s="40">
        <v>0.0129875</v>
      </c>
      <c r="E7" s="48"/>
      <c r="F7" s="21" t="s">
        <v>56</v>
      </c>
      <c r="G7" s="15"/>
      <c r="H7" s="43"/>
      <c r="I7" s="40">
        <v>0.0279195</v>
      </c>
      <c r="J7" s="48"/>
      <c r="K7" s="21" t="s">
        <v>56</v>
      </c>
      <c r="L7" s="15"/>
      <c r="M7" s="43"/>
      <c r="N7" s="40">
        <v>0.0280726</v>
      </c>
      <c r="O7" s="48"/>
      <c r="P7" s="21" t="s">
        <v>56</v>
      </c>
      <c r="Q7" s="15"/>
      <c r="R7" s="43"/>
      <c r="S7" s="40">
        <v>0.0056963</v>
      </c>
      <c r="T7" s="48"/>
      <c r="U7" s="21" t="s">
        <v>56</v>
      </c>
      <c r="V7" s="38"/>
      <c r="W7" s="43"/>
      <c r="X7" s="40">
        <v>0.0031563</v>
      </c>
      <c r="Y7" s="48"/>
      <c r="Z7" s="21" t="s">
        <v>56</v>
      </c>
      <c r="AA7" s="22"/>
      <c r="AB7" s="43"/>
      <c r="AC7" s="40">
        <v>0.0127388</v>
      </c>
      <c r="AD7" s="48"/>
      <c r="AE7" s="21" t="s">
        <v>56</v>
      </c>
      <c r="AF7" s="15"/>
      <c r="AG7" s="43"/>
      <c r="AH7" s="40">
        <v>2.04E-05</v>
      </c>
      <c r="AI7" s="48"/>
      <c r="AJ7" s="21" t="s">
        <v>56</v>
      </c>
      <c r="AK7" s="15"/>
      <c r="AL7" s="43"/>
      <c r="AM7" s="40">
        <v>0.0077099</v>
      </c>
      <c r="AN7" s="48"/>
      <c r="AO7" s="21" t="s">
        <v>56</v>
      </c>
      <c r="AP7" s="15"/>
      <c r="AQ7" s="43"/>
      <c r="AR7" s="40">
        <v>0.0026034</v>
      </c>
      <c r="AS7" s="48"/>
      <c r="AT7" s="21" t="s">
        <v>56</v>
      </c>
      <c r="AU7" s="38"/>
      <c r="AV7" s="35"/>
      <c r="AW7" s="40">
        <v>0.0020582</v>
      </c>
      <c r="AX7" s="48"/>
      <c r="AY7" s="21" t="s">
        <v>56</v>
      </c>
      <c r="AZ7" s="15"/>
      <c r="BA7" s="43"/>
      <c r="BB7" s="40">
        <v>0.0107919</v>
      </c>
      <c r="BC7" s="48"/>
      <c r="BD7" s="21" t="s">
        <v>56</v>
      </c>
      <c r="BE7" s="15"/>
      <c r="BF7" s="43"/>
      <c r="BG7" s="40">
        <v>0.0007297</v>
      </c>
      <c r="BH7" s="48"/>
      <c r="BI7" s="21" t="s">
        <v>56</v>
      </c>
      <c r="BJ7" s="15"/>
      <c r="BK7" s="43"/>
      <c r="BL7" s="40">
        <v>0.0043342</v>
      </c>
      <c r="BM7" s="48"/>
      <c r="BN7" s="21" t="s">
        <v>56</v>
      </c>
      <c r="BO7" s="15"/>
      <c r="BP7" s="43"/>
      <c r="BQ7" s="40">
        <v>0.0037319</v>
      </c>
      <c r="BR7" s="48"/>
      <c r="BS7" s="21" t="s">
        <v>56</v>
      </c>
      <c r="BT7" s="15"/>
      <c r="BU7" s="43"/>
      <c r="BV7" s="40">
        <v>0.0038705</v>
      </c>
      <c r="BW7" s="48"/>
      <c r="BX7" s="21" t="s">
        <v>56</v>
      </c>
      <c r="BY7" s="15"/>
      <c r="BZ7" s="43"/>
      <c r="CA7" s="40">
        <v>0.0018571</v>
      </c>
      <c r="CB7" s="48"/>
      <c r="CC7" s="21" t="s">
        <v>56</v>
      </c>
      <c r="CD7" s="15"/>
      <c r="CE7" s="43"/>
      <c r="CF7" s="40">
        <v>0.0126382</v>
      </c>
      <c r="CG7" s="48"/>
      <c r="CH7" s="21" t="s">
        <v>56</v>
      </c>
      <c r="CI7" s="15"/>
      <c r="CJ7" s="43"/>
      <c r="CK7" s="40">
        <v>0.0076602</v>
      </c>
      <c r="CL7" s="48"/>
      <c r="CM7" s="21" t="s">
        <v>56</v>
      </c>
      <c r="CN7" s="15"/>
      <c r="CO7" s="43"/>
      <c r="CP7" s="40">
        <v>0.0001002</v>
      </c>
      <c r="CQ7" s="48"/>
      <c r="CR7" s="21" t="s">
        <v>56</v>
      </c>
      <c r="CS7" s="15"/>
      <c r="CT7" s="43"/>
      <c r="CU7" s="40">
        <v>0.0183211</v>
      </c>
      <c r="CV7" s="48"/>
      <c r="CW7" s="21" t="s">
        <v>56</v>
      </c>
      <c r="CX7" s="15"/>
      <c r="CY7" s="43"/>
      <c r="CZ7" s="40">
        <v>6.02E-05</v>
      </c>
      <c r="DA7" s="48"/>
      <c r="DB7" s="21" t="s">
        <v>56</v>
      </c>
      <c r="DC7" s="15"/>
      <c r="DD7" s="43"/>
      <c r="DE7" s="40">
        <v>0.0013989</v>
      </c>
      <c r="DF7" s="48"/>
      <c r="DG7" s="21" t="s">
        <v>56</v>
      </c>
    </row>
    <row r="8" spans="1:111" ht="12.75">
      <c r="A8" s="8"/>
      <c r="C8" s="21" t="s">
        <v>3</v>
      </c>
      <c r="D8" s="21" t="s">
        <v>4</v>
      </c>
      <c r="E8" s="21" t="s">
        <v>0</v>
      </c>
      <c r="F8" s="21" t="s">
        <v>57</v>
      </c>
      <c r="H8" s="21" t="s">
        <v>3</v>
      </c>
      <c r="I8" s="21" t="s">
        <v>4</v>
      </c>
      <c r="J8" s="21" t="s">
        <v>0</v>
      </c>
      <c r="K8" s="21" t="s">
        <v>57</v>
      </c>
      <c r="M8" s="21" t="s">
        <v>3</v>
      </c>
      <c r="N8" s="21" t="s">
        <v>4</v>
      </c>
      <c r="O8" s="21" t="s">
        <v>0</v>
      </c>
      <c r="P8" s="21" t="s">
        <v>57</v>
      </c>
      <c r="R8" s="21" t="s">
        <v>3</v>
      </c>
      <c r="S8" s="21" t="s">
        <v>4</v>
      </c>
      <c r="T8" s="21" t="s">
        <v>0</v>
      </c>
      <c r="U8" s="21" t="s">
        <v>57</v>
      </c>
      <c r="V8" s="39"/>
      <c r="W8" s="21" t="s">
        <v>3</v>
      </c>
      <c r="X8" s="21" t="s">
        <v>4</v>
      </c>
      <c r="Y8" s="21" t="s">
        <v>0</v>
      </c>
      <c r="Z8" s="21" t="s">
        <v>57</v>
      </c>
      <c r="AA8" s="39"/>
      <c r="AB8" s="21" t="s">
        <v>3</v>
      </c>
      <c r="AC8" s="21" t="s">
        <v>4</v>
      </c>
      <c r="AD8" s="21" t="s">
        <v>0</v>
      </c>
      <c r="AE8" s="21" t="s">
        <v>57</v>
      </c>
      <c r="AG8" s="21" t="s">
        <v>3</v>
      </c>
      <c r="AH8" s="21" t="s">
        <v>4</v>
      </c>
      <c r="AI8" s="21" t="s">
        <v>0</v>
      </c>
      <c r="AJ8" s="21" t="s">
        <v>57</v>
      </c>
      <c r="AL8" s="21" t="s">
        <v>3</v>
      </c>
      <c r="AM8" s="21" t="s">
        <v>4</v>
      </c>
      <c r="AN8" s="21" t="s">
        <v>0</v>
      </c>
      <c r="AO8" s="21" t="s">
        <v>57</v>
      </c>
      <c r="AQ8" s="21" t="s">
        <v>3</v>
      </c>
      <c r="AR8" s="21" t="s">
        <v>4</v>
      </c>
      <c r="AS8" s="21" t="s">
        <v>0</v>
      </c>
      <c r="AT8" s="21" t="s">
        <v>57</v>
      </c>
      <c r="AU8" s="39"/>
      <c r="AV8" s="21" t="s">
        <v>3</v>
      </c>
      <c r="AW8" s="21" t="s">
        <v>4</v>
      </c>
      <c r="AX8" s="21" t="s">
        <v>0</v>
      </c>
      <c r="AY8" s="21" t="s">
        <v>57</v>
      </c>
      <c r="BA8" s="21" t="s">
        <v>3</v>
      </c>
      <c r="BB8" s="21" t="s">
        <v>4</v>
      </c>
      <c r="BC8" s="21" t="s">
        <v>0</v>
      </c>
      <c r="BD8" s="21" t="s">
        <v>57</v>
      </c>
      <c r="BF8" s="21" t="s">
        <v>3</v>
      </c>
      <c r="BG8" s="21" t="s">
        <v>4</v>
      </c>
      <c r="BH8" s="21" t="s">
        <v>0</v>
      </c>
      <c r="BI8" s="21" t="s">
        <v>57</v>
      </c>
      <c r="BK8" s="21" t="s">
        <v>3</v>
      </c>
      <c r="BL8" s="21" t="s">
        <v>4</v>
      </c>
      <c r="BM8" s="21" t="s">
        <v>0</v>
      </c>
      <c r="BN8" s="21" t="s">
        <v>57</v>
      </c>
      <c r="BP8" s="21" t="s">
        <v>3</v>
      </c>
      <c r="BQ8" s="21" t="s">
        <v>4</v>
      </c>
      <c r="BR8" s="21" t="s">
        <v>0</v>
      </c>
      <c r="BS8" s="21" t="s">
        <v>57</v>
      </c>
      <c r="BU8" s="21" t="s">
        <v>3</v>
      </c>
      <c r="BV8" s="21" t="s">
        <v>4</v>
      </c>
      <c r="BW8" s="21" t="s">
        <v>0</v>
      </c>
      <c r="BX8" s="21" t="s">
        <v>57</v>
      </c>
      <c r="BZ8" s="21" t="s">
        <v>3</v>
      </c>
      <c r="CA8" s="21" t="s">
        <v>4</v>
      </c>
      <c r="CB8" s="21" t="s">
        <v>0</v>
      </c>
      <c r="CC8" s="21" t="s">
        <v>57</v>
      </c>
      <c r="CE8" s="21" t="s">
        <v>3</v>
      </c>
      <c r="CF8" s="21" t="s">
        <v>4</v>
      </c>
      <c r="CG8" s="21" t="s">
        <v>0</v>
      </c>
      <c r="CH8" s="21" t="s">
        <v>57</v>
      </c>
      <c r="CJ8" s="21" t="s">
        <v>3</v>
      </c>
      <c r="CK8" s="21" t="s">
        <v>4</v>
      </c>
      <c r="CL8" s="21" t="s">
        <v>0</v>
      </c>
      <c r="CM8" s="21" t="s">
        <v>57</v>
      </c>
      <c r="CO8" s="21" t="s">
        <v>3</v>
      </c>
      <c r="CP8" s="21" t="s">
        <v>4</v>
      </c>
      <c r="CQ8" s="21" t="s">
        <v>0</v>
      </c>
      <c r="CR8" s="21" t="s">
        <v>57</v>
      </c>
      <c r="CT8" s="21" t="s">
        <v>3</v>
      </c>
      <c r="CU8" s="21" t="s">
        <v>4</v>
      </c>
      <c r="CV8" s="21" t="s">
        <v>0</v>
      </c>
      <c r="CW8" s="21" t="s">
        <v>57</v>
      </c>
      <c r="CY8" s="21" t="s">
        <v>3</v>
      </c>
      <c r="CZ8" s="21" t="s">
        <v>4</v>
      </c>
      <c r="DA8" s="21" t="s">
        <v>0</v>
      </c>
      <c r="DB8" s="21" t="s">
        <v>57</v>
      </c>
      <c r="DD8" s="21" t="s">
        <v>3</v>
      </c>
      <c r="DE8" s="21" t="s">
        <v>4</v>
      </c>
      <c r="DF8" s="21" t="s">
        <v>0</v>
      </c>
      <c r="DG8" s="21" t="s">
        <v>57</v>
      </c>
    </row>
    <row r="9" spans="1:111" ht="12.75">
      <c r="A9" s="2">
        <v>40087</v>
      </c>
      <c r="C9" s="15">
        <v>35001.3125</v>
      </c>
      <c r="D9" s="32">
        <v>23780.4371875</v>
      </c>
      <c r="E9" s="32">
        <f>C9+D9</f>
        <v>58781.7496875</v>
      </c>
      <c r="F9" s="32">
        <v>928</v>
      </c>
      <c r="H9" s="32">
        <v>75243.0525</v>
      </c>
      <c r="I9" s="15">
        <v>51121.302487500005</v>
      </c>
      <c r="J9" s="32">
        <f>H9+I9</f>
        <v>126364.3549875</v>
      </c>
      <c r="K9" s="32">
        <v>1986</v>
      </c>
      <c r="M9" s="15">
        <v>75655.65699999999</v>
      </c>
      <c r="N9" s="15">
        <v>51401.63241499999</v>
      </c>
      <c r="O9" s="32">
        <f>M9+N9</f>
        <v>127057.28941499998</v>
      </c>
      <c r="P9" s="15">
        <v>2021</v>
      </c>
      <c r="R9" s="15">
        <v>15351.528499999999</v>
      </c>
      <c r="S9" s="15">
        <v>10430.067707499999</v>
      </c>
      <c r="T9" s="32">
        <f>R9+S9</f>
        <v>25781.5962075</v>
      </c>
      <c r="U9" s="32">
        <v>407</v>
      </c>
      <c r="W9" s="15">
        <v>8506.228500000001</v>
      </c>
      <c r="X9" s="15">
        <v>5779.2642075</v>
      </c>
      <c r="Y9" s="32">
        <f>W9+X9</f>
        <v>14285.492707500001</v>
      </c>
      <c r="Z9" s="32">
        <v>226</v>
      </c>
      <c r="AB9" s="15">
        <v>34331.066</v>
      </c>
      <c r="AC9" s="15">
        <v>23325.06127</v>
      </c>
      <c r="AD9" s="32">
        <f>AB9+AC9</f>
        <v>57656.12727</v>
      </c>
      <c r="AE9" s="32">
        <v>908</v>
      </c>
      <c r="AG9" s="15">
        <v>54.978</v>
      </c>
      <c r="AH9" s="15">
        <v>37.35291</v>
      </c>
      <c r="AI9" s="32">
        <f>AG9+AH9</f>
        <v>92.33091</v>
      </c>
      <c r="AL9" s="15">
        <v>20778.1805</v>
      </c>
      <c r="AM9" s="15">
        <v>14117.019647499998</v>
      </c>
      <c r="AN9" s="32">
        <f>AL9+AM9</f>
        <v>34895.2001475</v>
      </c>
      <c r="AO9" s="32">
        <v>548</v>
      </c>
      <c r="AQ9" s="15">
        <v>7016.1630000000005</v>
      </c>
      <c r="AR9" s="15">
        <v>4766.890485</v>
      </c>
      <c r="AS9" s="32">
        <f>AQ9+AR9</f>
        <v>11783.053485</v>
      </c>
      <c r="AT9" s="32">
        <v>186</v>
      </c>
      <c r="AV9" s="15">
        <v>5546.849</v>
      </c>
      <c r="AW9" s="15">
        <v>3768.615655</v>
      </c>
      <c r="AX9" s="32">
        <f>AV9+AW9</f>
        <v>9315.464655</v>
      </c>
      <c r="AY9" s="32">
        <v>145</v>
      </c>
      <c r="BA9" s="15">
        <v>29084.170500000004</v>
      </c>
      <c r="BB9" s="15">
        <v>19760.2386975</v>
      </c>
      <c r="BC9" s="32">
        <f>BA9+BB9</f>
        <v>48844.409197500005</v>
      </c>
      <c r="BD9" s="32">
        <v>760</v>
      </c>
      <c r="BF9" s="15">
        <v>1966.5415</v>
      </c>
      <c r="BG9" s="15">
        <v>1336.0989424999998</v>
      </c>
      <c r="BH9" s="32">
        <f>BF9+BG9</f>
        <v>3302.6404425</v>
      </c>
      <c r="BI9" s="32">
        <v>52</v>
      </c>
      <c r="BK9" s="15">
        <v>11680.669000000002</v>
      </c>
      <c r="BL9" s="15">
        <v>7936.028555000001</v>
      </c>
      <c r="BM9" s="32">
        <f>BK9+BL9</f>
        <v>19616.697555000002</v>
      </c>
      <c r="BN9" s="32">
        <v>308</v>
      </c>
      <c r="BP9" s="15">
        <v>10057.470500000001</v>
      </c>
      <c r="BQ9" s="15">
        <v>6833.202197500001</v>
      </c>
      <c r="BR9" s="32">
        <f>BP9+BQ9</f>
        <v>16890.672697500002</v>
      </c>
      <c r="BS9" s="32">
        <v>263</v>
      </c>
      <c r="BU9" s="15">
        <v>10430.9975</v>
      </c>
      <c r="BV9" s="15">
        <v>7086.982262500001</v>
      </c>
      <c r="BW9" s="32">
        <f>BU9+BV9</f>
        <v>17517.9797625</v>
      </c>
      <c r="BX9" s="32">
        <v>275</v>
      </c>
      <c r="BZ9" s="15">
        <v>5004.884499999999</v>
      </c>
      <c r="CA9" s="15">
        <v>3400.3965274999996</v>
      </c>
      <c r="CB9" s="32">
        <f>BZ9+CA9</f>
        <v>8405.2810275</v>
      </c>
      <c r="CC9" s="32">
        <v>128</v>
      </c>
      <c r="CE9" s="15">
        <v>34059.949</v>
      </c>
      <c r="CF9" s="15">
        <v>23140.860155</v>
      </c>
      <c r="CG9" s="32">
        <f>CE9+CF9</f>
        <v>57200.809154999995</v>
      </c>
      <c r="CH9" s="32">
        <v>894</v>
      </c>
      <c r="CJ9" s="15">
        <v>20644.239</v>
      </c>
      <c r="CK9" s="15">
        <v>14026.017705</v>
      </c>
      <c r="CL9" s="32">
        <f>CJ9+CK9</f>
        <v>34670.256705</v>
      </c>
      <c r="CM9" s="32">
        <v>532</v>
      </c>
      <c r="CO9" s="15">
        <v>270.039</v>
      </c>
      <c r="CP9" s="32">
        <v>183.46870499999997</v>
      </c>
      <c r="CQ9" s="32">
        <f>CO9+CP9</f>
        <v>453.507705</v>
      </c>
      <c r="CR9" s="32">
        <v>7</v>
      </c>
      <c r="CT9" s="15">
        <v>49375.3645</v>
      </c>
      <c r="CU9" s="32">
        <v>33546.3921275</v>
      </c>
      <c r="CV9" s="32">
        <f>CT9+CU9</f>
        <v>82921.7566275</v>
      </c>
      <c r="CW9" s="32">
        <v>1306</v>
      </c>
      <c r="CY9" s="15">
        <v>162.239</v>
      </c>
      <c r="CZ9" s="15">
        <v>110.227705</v>
      </c>
      <c r="DA9" s="32">
        <f>CY9+CZ9</f>
        <v>272.466705</v>
      </c>
      <c r="DB9" s="32">
        <v>4</v>
      </c>
      <c r="DD9" s="15">
        <v>3770.0355</v>
      </c>
      <c r="DE9" s="15">
        <v>2561.4208725</v>
      </c>
      <c r="DF9" s="32">
        <f>DD9+DE9</f>
        <v>6331.4563725</v>
      </c>
      <c r="DG9" s="32">
        <v>100</v>
      </c>
    </row>
    <row r="10" spans="1:111" ht="12.75">
      <c r="A10" s="2">
        <v>40269</v>
      </c>
      <c r="D10" s="32">
        <v>23080.4109375</v>
      </c>
      <c r="E10" s="32">
        <f aca="true" t="shared" si="0" ref="E10:E43">C10+D10</f>
        <v>23080.4109375</v>
      </c>
      <c r="F10" s="32">
        <v>928</v>
      </c>
      <c r="H10" s="32"/>
      <c r="I10" s="15">
        <v>49616.4414375</v>
      </c>
      <c r="J10" s="32">
        <f aca="true" t="shared" si="1" ref="J10:J43">H10+I10</f>
        <v>49616.4414375</v>
      </c>
      <c r="K10" s="32">
        <v>1986</v>
      </c>
      <c r="N10" s="15">
        <v>49888.519275</v>
      </c>
      <c r="O10" s="32">
        <f aca="true" t="shared" si="2" ref="O10:O43">M10+N10</f>
        <v>49888.519275</v>
      </c>
      <c r="P10" s="15">
        <v>2021</v>
      </c>
      <c r="S10" s="15">
        <v>10123.0371375</v>
      </c>
      <c r="T10" s="32">
        <f aca="true" t="shared" si="3" ref="T10:T43">R10+S10</f>
        <v>10123.0371375</v>
      </c>
      <c r="U10" s="32">
        <v>407</v>
      </c>
      <c r="X10" s="15">
        <v>5609.1396375</v>
      </c>
      <c r="Y10" s="32">
        <f aca="true" t="shared" si="4" ref="Y10:Y43">W10+X10</f>
        <v>5609.1396375</v>
      </c>
      <c r="Z10" s="32">
        <v>226</v>
      </c>
      <c r="AC10" s="15">
        <v>22638.439949999996</v>
      </c>
      <c r="AD10" s="32">
        <f aca="true" t="shared" si="5" ref="AD10:AD43">AB10+AC10</f>
        <v>22638.439949999996</v>
      </c>
      <c r="AE10" s="32">
        <v>908</v>
      </c>
      <c r="AH10" s="15">
        <v>36.25335</v>
      </c>
      <c r="AI10" s="32">
        <f aca="true" t="shared" si="6" ref="AI10:AI43">AG10+AH10</f>
        <v>36.25335</v>
      </c>
      <c r="AM10" s="15">
        <v>13701.4560375</v>
      </c>
      <c r="AN10" s="32">
        <f aca="true" t="shared" si="7" ref="AN10:AN43">AL10+AM10</f>
        <v>13701.4560375</v>
      </c>
      <c r="AO10" s="32">
        <v>548</v>
      </c>
      <c r="AR10" s="15">
        <v>4626.567225000001</v>
      </c>
      <c r="AS10" s="32">
        <f aca="true" t="shared" si="8" ref="AS10:AS43">AQ10+AR10</f>
        <v>4626.567225000001</v>
      </c>
      <c r="AT10" s="32">
        <v>186</v>
      </c>
      <c r="AW10" s="15">
        <v>3657.678675</v>
      </c>
      <c r="AX10" s="32">
        <f aca="true" t="shared" si="9" ref="AX10:AX43">AV10+AW10</f>
        <v>3657.678675</v>
      </c>
      <c r="AY10" s="32">
        <v>145</v>
      </c>
      <c r="BB10" s="15">
        <v>19178.5552875</v>
      </c>
      <c r="BC10" s="32">
        <f aca="true" t="shared" si="10" ref="BC10:BC43">BA10+BB10</f>
        <v>19178.5552875</v>
      </c>
      <c r="BD10" s="32">
        <v>760</v>
      </c>
      <c r="BG10" s="15">
        <v>1296.7681125</v>
      </c>
      <c r="BH10" s="32">
        <f aca="true" t="shared" si="11" ref="BH10:BH43">BF10+BG10</f>
        <v>1296.7681125</v>
      </c>
      <c r="BI10" s="32">
        <v>52</v>
      </c>
      <c r="BL10" s="15">
        <v>7702.415175000001</v>
      </c>
      <c r="BM10" s="32">
        <f aca="true" t="shared" si="12" ref="BM10:BM43">BK10+BL10</f>
        <v>7702.415175000001</v>
      </c>
      <c r="BN10" s="32">
        <v>308</v>
      </c>
      <c r="BQ10" s="15">
        <v>6632.052787500001</v>
      </c>
      <c r="BR10" s="32">
        <f aca="true" t="shared" si="13" ref="BR10:BR43">BP10+BQ10</f>
        <v>6632.052787500001</v>
      </c>
      <c r="BS10" s="32">
        <v>263</v>
      </c>
      <c r="BV10" s="15">
        <v>6878.3623124999995</v>
      </c>
      <c r="BW10" s="32">
        <f aca="true" t="shared" si="14" ref="BW10:BW43">BU10+BV10</f>
        <v>6878.3623124999995</v>
      </c>
      <c r="BX10" s="32">
        <v>275</v>
      </c>
      <c r="CA10" s="15">
        <v>3300.2988375</v>
      </c>
      <c r="CB10" s="32">
        <f aca="true" t="shared" si="15" ref="CB10:CB43">BZ10+CA10</f>
        <v>3300.2988375</v>
      </c>
      <c r="CC10" s="32">
        <v>128</v>
      </c>
      <c r="CF10" s="15">
        <v>22459.661174999997</v>
      </c>
      <c r="CG10" s="32">
        <f aca="true" t="shared" si="16" ref="CG10:CG43">CE10+CF10</f>
        <v>22459.661174999997</v>
      </c>
      <c r="CH10" s="32">
        <v>894</v>
      </c>
      <c r="CK10" s="15">
        <v>13613.132925</v>
      </c>
      <c r="CL10" s="32">
        <f aca="true" t="shared" si="17" ref="CL10:CL43">CJ10+CK10</f>
        <v>13613.132925</v>
      </c>
      <c r="CM10" s="32">
        <v>532</v>
      </c>
      <c r="CP10" s="32">
        <v>178.067925</v>
      </c>
      <c r="CQ10" s="32">
        <f aca="true" t="shared" si="18" ref="CQ10:CQ43">CO10+CP10</f>
        <v>178.067925</v>
      </c>
      <c r="CR10" s="32">
        <v>7</v>
      </c>
      <c r="CU10" s="32">
        <v>32558.884837499998</v>
      </c>
      <c r="CV10" s="32">
        <f aca="true" t="shared" si="19" ref="CV10:CV43">CT10+CU10</f>
        <v>32558.884837499998</v>
      </c>
      <c r="CW10" s="32">
        <v>1306</v>
      </c>
      <c r="CZ10" s="15">
        <v>106.982925</v>
      </c>
      <c r="DA10" s="32">
        <f aca="true" t="shared" si="20" ref="DA10:DA43">CY10+CZ10</f>
        <v>106.982925</v>
      </c>
      <c r="DB10" s="32">
        <v>4</v>
      </c>
      <c r="DE10" s="15">
        <v>2486.0201625</v>
      </c>
      <c r="DF10" s="32">
        <f aca="true" t="shared" si="21" ref="DF10:DF43">DD10+DE10</f>
        <v>2486.0201625</v>
      </c>
      <c r="DG10" s="32">
        <v>100</v>
      </c>
    </row>
    <row r="11" spans="1:111" ht="12.75">
      <c r="A11" s="2">
        <v>40452</v>
      </c>
      <c r="C11" s="15">
        <v>36429.9375</v>
      </c>
      <c r="D11" s="32">
        <v>23080.4109375</v>
      </c>
      <c r="E11" s="32">
        <f t="shared" si="0"/>
        <v>59510.3484375</v>
      </c>
      <c r="F11" s="32">
        <v>928</v>
      </c>
      <c r="H11" s="32">
        <v>78314.1975</v>
      </c>
      <c r="I11" s="15">
        <v>49616.4414375</v>
      </c>
      <c r="J11" s="32">
        <f t="shared" si="1"/>
        <v>127930.63893749999</v>
      </c>
      <c r="K11" s="32">
        <v>1986</v>
      </c>
      <c r="M11" s="15">
        <v>78743.643</v>
      </c>
      <c r="N11" s="15">
        <v>49888.519275</v>
      </c>
      <c r="O11" s="32">
        <f t="shared" si="2"/>
        <v>128632.162275</v>
      </c>
      <c r="P11" s="15">
        <v>2021</v>
      </c>
      <c r="R11" s="15">
        <v>15978.1215</v>
      </c>
      <c r="S11" s="15">
        <v>10123.0371375</v>
      </c>
      <c r="T11" s="32">
        <f t="shared" si="3"/>
        <v>26101.158637499997</v>
      </c>
      <c r="U11" s="32">
        <v>407</v>
      </c>
      <c r="W11" s="15">
        <v>8853.4215</v>
      </c>
      <c r="X11" s="15">
        <v>5609.1396375</v>
      </c>
      <c r="Y11" s="32">
        <f t="shared" si="4"/>
        <v>14462.5611375</v>
      </c>
      <c r="Z11" s="32">
        <v>226</v>
      </c>
      <c r="AB11" s="15">
        <v>35732.334</v>
      </c>
      <c r="AC11" s="15">
        <v>22638.439949999996</v>
      </c>
      <c r="AD11" s="32">
        <f t="shared" si="5"/>
        <v>58370.77395</v>
      </c>
      <c r="AE11" s="32">
        <v>908</v>
      </c>
      <c r="AG11" s="15">
        <v>57.22200000000001</v>
      </c>
      <c r="AH11" s="15">
        <v>36.25335</v>
      </c>
      <c r="AI11" s="32">
        <f t="shared" si="6"/>
        <v>93.47535</v>
      </c>
      <c r="AL11" s="15">
        <v>21626.2695</v>
      </c>
      <c r="AM11" s="15">
        <v>13701.4560375</v>
      </c>
      <c r="AN11" s="32">
        <f t="shared" si="7"/>
        <v>35327.725537499995</v>
      </c>
      <c r="AO11" s="32">
        <v>548</v>
      </c>
      <c r="AQ11" s="15">
        <v>7302.537</v>
      </c>
      <c r="AR11" s="15">
        <v>4626.567225000001</v>
      </c>
      <c r="AS11" s="32">
        <f t="shared" si="8"/>
        <v>11929.104225000001</v>
      </c>
      <c r="AT11" s="32">
        <v>186</v>
      </c>
      <c r="AV11" s="15">
        <v>5773.251</v>
      </c>
      <c r="AW11" s="15">
        <v>3657.678675</v>
      </c>
      <c r="AX11" s="32">
        <f t="shared" si="9"/>
        <v>9430.929675</v>
      </c>
      <c r="AY11" s="32">
        <v>145</v>
      </c>
      <c r="BA11" s="15">
        <v>30271.2795</v>
      </c>
      <c r="BB11" s="15">
        <v>19178.5552875</v>
      </c>
      <c r="BC11" s="32">
        <f t="shared" si="10"/>
        <v>49449.8347875</v>
      </c>
      <c r="BD11" s="32">
        <v>760</v>
      </c>
      <c r="BF11" s="15">
        <v>2046.8084999999999</v>
      </c>
      <c r="BG11" s="15">
        <v>1296.7681125</v>
      </c>
      <c r="BH11" s="32">
        <f t="shared" si="11"/>
        <v>3343.5766125</v>
      </c>
      <c r="BI11" s="32">
        <v>52</v>
      </c>
      <c r="BK11" s="15">
        <v>12157.431</v>
      </c>
      <c r="BL11" s="15">
        <v>7702.415175000001</v>
      </c>
      <c r="BM11" s="32">
        <f t="shared" si="12"/>
        <v>19859.846175000002</v>
      </c>
      <c r="BN11" s="32">
        <v>308</v>
      </c>
      <c r="BP11" s="15">
        <v>10467.979500000001</v>
      </c>
      <c r="BQ11" s="15">
        <v>6632.052787500001</v>
      </c>
      <c r="BR11" s="32">
        <f t="shared" si="13"/>
        <v>17100.032287500002</v>
      </c>
      <c r="BS11" s="32">
        <v>263</v>
      </c>
      <c r="BU11" s="15">
        <v>10856.7525</v>
      </c>
      <c r="BV11" s="15">
        <v>6878.3623124999995</v>
      </c>
      <c r="BW11" s="32">
        <f t="shared" si="14"/>
        <v>17735.1148125</v>
      </c>
      <c r="BX11" s="32">
        <v>275</v>
      </c>
      <c r="BZ11" s="15">
        <v>5209.1655</v>
      </c>
      <c r="CA11" s="15">
        <v>3300.2988375</v>
      </c>
      <c r="CB11" s="32">
        <f t="shared" si="15"/>
        <v>8509.4643375</v>
      </c>
      <c r="CC11" s="32">
        <v>128</v>
      </c>
      <c r="CE11" s="15">
        <v>35450.151</v>
      </c>
      <c r="CF11" s="15">
        <v>22459.661174999997</v>
      </c>
      <c r="CG11" s="32">
        <f t="shared" si="16"/>
        <v>57909.812175</v>
      </c>
      <c r="CH11" s="32">
        <v>894</v>
      </c>
      <c r="CJ11" s="15">
        <v>21486.861</v>
      </c>
      <c r="CK11" s="15">
        <v>13613.132925</v>
      </c>
      <c r="CL11" s="32">
        <f t="shared" si="17"/>
        <v>35099.993925</v>
      </c>
      <c r="CM11" s="32">
        <v>532</v>
      </c>
      <c r="CO11" s="15">
        <v>281.061</v>
      </c>
      <c r="CP11" s="32">
        <v>178.067925</v>
      </c>
      <c r="CQ11" s="32">
        <f t="shared" si="18"/>
        <v>459.128925</v>
      </c>
      <c r="CR11" s="32">
        <v>7</v>
      </c>
      <c r="CT11" s="15">
        <v>51390.6855</v>
      </c>
      <c r="CU11" s="32">
        <v>32558.884837499998</v>
      </c>
      <c r="CV11" s="32">
        <f t="shared" si="19"/>
        <v>83949.5703375</v>
      </c>
      <c r="CW11" s="32">
        <v>1306</v>
      </c>
      <c r="CY11" s="15">
        <v>168.86100000000002</v>
      </c>
      <c r="CZ11" s="15">
        <v>106.982925</v>
      </c>
      <c r="DA11" s="32">
        <f t="shared" si="20"/>
        <v>275.843925</v>
      </c>
      <c r="DB11" s="32">
        <v>4</v>
      </c>
      <c r="DD11" s="15">
        <v>3923.9144999999994</v>
      </c>
      <c r="DE11" s="15">
        <v>2486.0201625</v>
      </c>
      <c r="DF11" s="32">
        <f t="shared" si="21"/>
        <v>6409.9346625</v>
      </c>
      <c r="DG11" s="32">
        <v>100</v>
      </c>
    </row>
    <row r="12" spans="1:111" ht="12.75">
      <c r="A12" s="2">
        <v>40634</v>
      </c>
      <c r="B12" t="s">
        <v>27</v>
      </c>
      <c r="D12" s="32">
        <v>22351.8121875</v>
      </c>
      <c r="E12" s="32">
        <f t="shared" si="0"/>
        <v>22351.8121875</v>
      </c>
      <c r="F12" s="32">
        <v>928</v>
      </c>
      <c r="H12" s="32"/>
      <c r="I12" s="15">
        <v>48050.1574875</v>
      </c>
      <c r="J12" s="32">
        <f t="shared" si="1"/>
        <v>48050.1574875</v>
      </c>
      <c r="K12" s="32">
        <v>1986</v>
      </c>
      <c r="N12" s="15">
        <v>48313.646414999996</v>
      </c>
      <c r="O12" s="32">
        <f t="shared" si="2"/>
        <v>48313.646414999996</v>
      </c>
      <c r="P12" s="15">
        <v>2021</v>
      </c>
      <c r="S12" s="15">
        <v>9803.4747075</v>
      </c>
      <c r="T12" s="32">
        <f t="shared" si="3"/>
        <v>9803.4747075</v>
      </c>
      <c r="U12" s="32">
        <v>407</v>
      </c>
      <c r="X12" s="15">
        <v>5432.0712075</v>
      </c>
      <c r="Y12" s="32">
        <f t="shared" si="4"/>
        <v>5432.0712075</v>
      </c>
      <c r="Z12" s="32">
        <v>226</v>
      </c>
      <c r="AC12" s="15">
        <v>21923.793270000002</v>
      </c>
      <c r="AD12" s="32">
        <f t="shared" si="5"/>
        <v>21923.793270000002</v>
      </c>
      <c r="AE12" s="32">
        <v>908</v>
      </c>
      <c r="AH12" s="15">
        <v>35.10891</v>
      </c>
      <c r="AI12" s="32">
        <f t="shared" si="6"/>
        <v>35.10891</v>
      </c>
      <c r="AM12" s="15">
        <v>13268.9306475</v>
      </c>
      <c r="AN12" s="32">
        <f t="shared" si="7"/>
        <v>13268.9306475</v>
      </c>
      <c r="AO12" s="32">
        <v>548</v>
      </c>
      <c r="AR12" s="15">
        <v>4480.516485</v>
      </c>
      <c r="AS12" s="32">
        <f t="shared" si="8"/>
        <v>4480.516485</v>
      </c>
      <c r="AT12" s="32">
        <v>186</v>
      </c>
      <c r="AW12" s="15">
        <v>3542.213655</v>
      </c>
      <c r="AX12" s="32">
        <f t="shared" si="9"/>
        <v>3542.213655</v>
      </c>
      <c r="AY12" s="32">
        <v>145</v>
      </c>
      <c r="BB12" s="15">
        <v>18573.1296975</v>
      </c>
      <c r="BC12" s="32">
        <f t="shared" si="10"/>
        <v>18573.1296975</v>
      </c>
      <c r="BD12" s="32">
        <v>760</v>
      </c>
      <c r="BG12" s="15">
        <v>1255.8319425</v>
      </c>
      <c r="BH12" s="32">
        <f t="shared" si="11"/>
        <v>1255.8319425</v>
      </c>
      <c r="BI12" s="32">
        <v>52</v>
      </c>
      <c r="BL12" s="15">
        <v>7459.266555</v>
      </c>
      <c r="BM12" s="32">
        <f t="shared" si="12"/>
        <v>7459.266555</v>
      </c>
      <c r="BN12" s="32">
        <v>308</v>
      </c>
      <c r="BQ12" s="15">
        <v>6422.693197500001</v>
      </c>
      <c r="BR12" s="32">
        <f t="shared" si="13"/>
        <v>6422.693197500001</v>
      </c>
      <c r="BS12" s="32">
        <v>263</v>
      </c>
      <c r="BV12" s="15">
        <v>6661.2272625000005</v>
      </c>
      <c r="BW12" s="32">
        <f t="shared" si="14"/>
        <v>6661.2272625000005</v>
      </c>
      <c r="BX12" s="32">
        <v>275</v>
      </c>
      <c r="CA12" s="15">
        <v>3196.1155274999996</v>
      </c>
      <c r="CB12" s="32">
        <f t="shared" si="15"/>
        <v>3196.1155274999996</v>
      </c>
      <c r="CC12" s="32">
        <v>128</v>
      </c>
      <c r="CF12" s="15">
        <v>21750.658155</v>
      </c>
      <c r="CG12" s="32">
        <f t="shared" si="16"/>
        <v>21750.658155</v>
      </c>
      <c r="CH12" s="32">
        <v>894</v>
      </c>
      <c r="CK12" s="15">
        <v>13183.395705</v>
      </c>
      <c r="CL12" s="32">
        <f t="shared" si="17"/>
        <v>13183.395705</v>
      </c>
      <c r="CM12" s="32">
        <v>532</v>
      </c>
      <c r="CP12" s="32">
        <v>172.446705</v>
      </c>
      <c r="CQ12" s="32">
        <f t="shared" si="18"/>
        <v>172.446705</v>
      </c>
      <c r="CR12" s="32">
        <v>7</v>
      </c>
      <c r="CU12" s="32">
        <v>31531.0711275</v>
      </c>
      <c r="CV12" s="32">
        <f t="shared" si="19"/>
        <v>31531.0711275</v>
      </c>
      <c r="CW12" s="32">
        <v>1306</v>
      </c>
      <c r="CZ12" s="15">
        <v>103.605705</v>
      </c>
      <c r="DA12" s="32">
        <f t="shared" si="20"/>
        <v>103.605705</v>
      </c>
      <c r="DB12" s="32">
        <v>4</v>
      </c>
      <c r="DE12" s="15">
        <v>2407.5418725</v>
      </c>
      <c r="DF12" s="32">
        <f t="shared" si="21"/>
        <v>2407.5418725</v>
      </c>
      <c r="DG12" s="32">
        <v>100</v>
      </c>
    </row>
    <row r="13" spans="1:111" ht="12.75">
      <c r="A13" s="2">
        <v>40817</v>
      </c>
      <c r="C13" s="15">
        <v>37923.5</v>
      </c>
      <c r="D13" s="32">
        <v>22351.8121875</v>
      </c>
      <c r="E13" s="32">
        <f t="shared" si="0"/>
        <v>60275.3121875</v>
      </c>
      <c r="F13" s="32">
        <v>928</v>
      </c>
      <c r="H13" s="32">
        <v>81524.94</v>
      </c>
      <c r="I13" s="15">
        <v>48050.1574875</v>
      </c>
      <c r="J13" s="32">
        <f t="shared" si="1"/>
        <v>129575.0974875</v>
      </c>
      <c r="K13" s="32">
        <v>1986</v>
      </c>
      <c r="M13" s="15">
        <v>81971.992</v>
      </c>
      <c r="N13" s="15">
        <v>48313.646414999996</v>
      </c>
      <c r="O13" s="32">
        <f t="shared" si="2"/>
        <v>130285.638415</v>
      </c>
      <c r="P13" s="15">
        <v>2021</v>
      </c>
      <c r="R13" s="15">
        <v>16633.196</v>
      </c>
      <c r="S13" s="15">
        <v>9803.4747075</v>
      </c>
      <c r="T13" s="32">
        <f t="shared" si="3"/>
        <v>26436.6707075</v>
      </c>
      <c r="U13" s="32">
        <v>407</v>
      </c>
      <c r="W13" s="15">
        <v>9216.396</v>
      </c>
      <c r="X13" s="15">
        <v>5432.0712075</v>
      </c>
      <c r="Y13" s="32">
        <f t="shared" si="4"/>
        <v>14648.467207500002</v>
      </c>
      <c r="Z13" s="32">
        <v>226</v>
      </c>
      <c r="AB13" s="15">
        <v>37197.295999999995</v>
      </c>
      <c r="AC13" s="15">
        <v>21923.793270000002</v>
      </c>
      <c r="AD13" s="32">
        <f t="shared" si="5"/>
        <v>59121.08927</v>
      </c>
      <c r="AE13" s="32">
        <v>908</v>
      </c>
      <c r="AG13" s="15">
        <v>59.568000000000005</v>
      </c>
      <c r="AH13" s="15">
        <v>35.10891</v>
      </c>
      <c r="AI13" s="32">
        <f t="shared" si="6"/>
        <v>94.67691</v>
      </c>
      <c r="AL13" s="15">
        <v>22512.908</v>
      </c>
      <c r="AM13" s="15">
        <v>13268.9306475</v>
      </c>
      <c r="AN13" s="32">
        <f t="shared" si="7"/>
        <v>35781.8386475</v>
      </c>
      <c r="AO13" s="32">
        <v>548</v>
      </c>
      <c r="AQ13" s="15">
        <v>7601.928000000001</v>
      </c>
      <c r="AR13" s="15">
        <v>4480.516485</v>
      </c>
      <c r="AS13" s="32">
        <f t="shared" si="8"/>
        <v>12082.444485</v>
      </c>
      <c r="AT13" s="32">
        <v>186</v>
      </c>
      <c r="AV13" s="15">
        <v>6009.944</v>
      </c>
      <c r="AW13" s="15">
        <v>3542.213655</v>
      </c>
      <c r="AX13" s="32">
        <f t="shared" si="9"/>
        <v>9552.157655</v>
      </c>
      <c r="AY13" s="32">
        <v>145</v>
      </c>
      <c r="BA13" s="15">
        <v>31512.348</v>
      </c>
      <c r="BB13" s="15">
        <v>18573.1296975</v>
      </c>
      <c r="BC13" s="32">
        <f t="shared" si="10"/>
        <v>50085.4776975</v>
      </c>
      <c r="BD13" s="32">
        <v>760</v>
      </c>
      <c r="BF13" s="15">
        <v>2130.724</v>
      </c>
      <c r="BG13" s="15">
        <v>1255.8319425</v>
      </c>
      <c r="BH13" s="32">
        <f t="shared" si="11"/>
        <v>3386.5559425</v>
      </c>
      <c r="BI13" s="32">
        <v>52</v>
      </c>
      <c r="BK13" s="15">
        <v>12655.864000000001</v>
      </c>
      <c r="BL13" s="15">
        <v>7459.266555</v>
      </c>
      <c r="BM13" s="32">
        <f t="shared" si="12"/>
        <v>20115.130555000003</v>
      </c>
      <c r="BN13" s="32">
        <v>308</v>
      </c>
      <c r="BP13" s="15">
        <v>10897.148000000001</v>
      </c>
      <c r="BQ13" s="15">
        <v>6422.693197500001</v>
      </c>
      <c r="BR13" s="32">
        <f t="shared" si="13"/>
        <v>17319.8411975</v>
      </c>
      <c r="BS13" s="32">
        <v>263</v>
      </c>
      <c r="BU13" s="15">
        <v>11301.86</v>
      </c>
      <c r="BV13" s="15">
        <v>6661.2272625000005</v>
      </c>
      <c r="BW13" s="32">
        <f t="shared" si="14"/>
        <v>17963.0872625</v>
      </c>
      <c r="BX13" s="32">
        <v>275</v>
      </c>
      <c r="BZ13" s="15">
        <v>5422.732</v>
      </c>
      <c r="CA13" s="15">
        <v>3196.1155274999996</v>
      </c>
      <c r="CB13" s="32">
        <f t="shared" si="15"/>
        <v>8618.8475275</v>
      </c>
      <c r="CC13" s="32">
        <v>128</v>
      </c>
      <c r="CE13" s="15">
        <v>36903.544</v>
      </c>
      <c r="CF13" s="15">
        <v>21750.658155</v>
      </c>
      <c r="CG13" s="32">
        <f t="shared" si="16"/>
        <v>58654.202155000006</v>
      </c>
      <c r="CH13" s="32">
        <v>894</v>
      </c>
      <c r="CJ13" s="15">
        <v>22367.784</v>
      </c>
      <c r="CK13" s="15">
        <v>13183.395705</v>
      </c>
      <c r="CL13" s="32">
        <f t="shared" si="17"/>
        <v>35551.179705</v>
      </c>
      <c r="CM13" s="32">
        <v>532</v>
      </c>
      <c r="CO13" s="15">
        <v>292.584</v>
      </c>
      <c r="CP13" s="32">
        <v>172.446705</v>
      </c>
      <c r="CQ13" s="32">
        <f t="shared" si="18"/>
        <v>465.030705</v>
      </c>
      <c r="CR13" s="32">
        <v>7</v>
      </c>
      <c r="CT13" s="15">
        <v>53497.612</v>
      </c>
      <c r="CU13" s="32">
        <v>31531.0711275</v>
      </c>
      <c r="CV13" s="32">
        <f t="shared" si="19"/>
        <v>85028.6831275</v>
      </c>
      <c r="CW13" s="32">
        <v>1306</v>
      </c>
      <c r="CY13" s="15">
        <v>175.78400000000002</v>
      </c>
      <c r="CZ13" s="15">
        <v>103.605705</v>
      </c>
      <c r="DA13" s="32">
        <f t="shared" si="20"/>
        <v>279.38970500000005</v>
      </c>
      <c r="DB13" s="32">
        <v>4</v>
      </c>
      <c r="DD13" s="15">
        <v>4084.788</v>
      </c>
      <c r="DE13" s="15">
        <v>2407.5418725</v>
      </c>
      <c r="DF13" s="32">
        <f t="shared" si="21"/>
        <v>6492.3298725</v>
      </c>
      <c r="DG13" s="32">
        <v>100</v>
      </c>
    </row>
    <row r="14" spans="1:111" ht="12.75">
      <c r="A14" s="2">
        <v>41000</v>
      </c>
      <c r="D14" s="32">
        <v>21593.3421875</v>
      </c>
      <c r="E14" s="32">
        <f t="shared" si="0"/>
        <v>21593.3421875</v>
      </c>
      <c r="F14" s="32">
        <v>928</v>
      </c>
      <c r="H14" s="32"/>
      <c r="I14" s="15">
        <v>46419.65868749999</v>
      </c>
      <c r="J14" s="32">
        <f t="shared" si="1"/>
        <v>46419.65868749999</v>
      </c>
      <c r="K14" s="32">
        <v>1986</v>
      </c>
      <c r="N14" s="15">
        <v>46674.206575</v>
      </c>
      <c r="O14" s="32">
        <f t="shared" si="2"/>
        <v>46674.206575</v>
      </c>
      <c r="P14" s="15">
        <v>2021</v>
      </c>
      <c r="S14" s="15">
        <v>9470.8107875</v>
      </c>
      <c r="T14" s="32">
        <f t="shared" si="3"/>
        <v>9470.8107875</v>
      </c>
      <c r="U14" s="32">
        <v>407</v>
      </c>
      <c r="X14" s="15">
        <v>5247.7432874999995</v>
      </c>
      <c r="Y14" s="32">
        <f t="shared" si="4"/>
        <v>5247.7432874999995</v>
      </c>
      <c r="Z14" s="32">
        <v>226</v>
      </c>
      <c r="AC14" s="15">
        <v>21179.84735</v>
      </c>
      <c r="AD14" s="32">
        <f t="shared" si="5"/>
        <v>21179.84735</v>
      </c>
      <c r="AE14" s="32">
        <v>908</v>
      </c>
      <c r="AH14" s="15">
        <v>33.91755</v>
      </c>
      <c r="AI14" s="32">
        <f t="shared" si="6"/>
        <v>33.91755</v>
      </c>
      <c r="AM14" s="15">
        <v>12818.6724875</v>
      </c>
      <c r="AN14" s="32">
        <f t="shared" si="7"/>
        <v>12818.6724875</v>
      </c>
      <c r="AO14" s="32">
        <v>548</v>
      </c>
      <c r="AR14" s="15">
        <v>4328.477925</v>
      </c>
      <c r="AS14" s="32">
        <f t="shared" si="8"/>
        <v>4328.477925</v>
      </c>
      <c r="AT14" s="32">
        <v>186</v>
      </c>
      <c r="AW14" s="15">
        <v>3422.0147749999996</v>
      </c>
      <c r="AX14" s="32">
        <f t="shared" si="9"/>
        <v>3422.0147749999996</v>
      </c>
      <c r="AY14" s="32">
        <v>145</v>
      </c>
      <c r="BB14" s="15">
        <v>17942.8827375</v>
      </c>
      <c r="BC14" s="32">
        <f t="shared" si="10"/>
        <v>17942.8827375</v>
      </c>
      <c r="BD14" s="32">
        <v>760</v>
      </c>
      <c r="BG14" s="15">
        <v>1213.2174624999998</v>
      </c>
      <c r="BH14" s="32">
        <f t="shared" si="11"/>
        <v>1213.2174624999998</v>
      </c>
      <c r="BI14" s="32">
        <v>52</v>
      </c>
      <c r="BL14" s="15">
        <v>7206.149275</v>
      </c>
      <c r="BM14" s="32">
        <f t="shared" si="12"/>
        <v>7206.149275</v>
      </c>
      <c r="BN14" s="32">
        <v>308</v>
      </c>
      <c r="BQ14" s="15">
        <v>6204.7502375</v>
      </c>
      <c r="BR14" s="32">
        <f t="shared" si="13"/>
        <v>6204.7502375</v>
      </c>
      <c r="BS14" s="32">
        <v>263</v>
      </c>
      <c r="BV14" s="15">
        <v>6435.1900625</v>
      </c>
      <c r="BW14" s="32">
        <f t="shared" si="14"/>
        <v>6435.1900625</v>
      </c>
      <c r="BX14" s="32">
        <v>275</v>
      </c>
      <c r="CA14" s="15">
        <v>3087.6608875</v>
      </c>
      <c r="CB14" s="32">
        <f t="shared" si="15"/>
        <v>3087.6608875</v>
      </c>
      <c r="CC14" s="32">
        <v>128</v>
      </c>
      <c r="CF14" s="15">
        <v>21012.587275</v>
      </c>
      <c r="CG14" s="32">
        <f t="shared" si="16"/>
        <v>21012.587275</v>
      </c>
      <c r="CH14" s="32">
        <v>894</v>
      </c>
      <c r="CK14" s="15">
        <v>12736.040025</v>
      </c>
      <c r="CL14" s="32">
        <f t="shared" si="17"/>
        <v>12736.040025</v>
      </c>
      <c r="CM14" s="32">
        <v>532</v>
      </c>
      <c r="CP14" s="32">
        <v>166.595025</v>
      </c>
      <c r="CQ14" s="32">
        <f t="shared" si="18"/>
        <v>166.595025</v>
      </c>
      <c r="CR14" s="32">
        <v>7</v>
      </c>
      <c r="CU14" s="32">
        <v>30461.1188875</v>
      </c>
      <c r="CV14" s="32">
        <f t="shared" si="19"/>
        <v>30461.1188875</v>
      </c>
      <c r="CW14" s="32">
        <v>1306</v>
      </c>
      <c r="CZ14" s="15">
        <v>100.09002500000001</v>
      </c>
      <c r="DA14" s="32">
        <f t="shared" si="20"/>
        <v>100.09002500000001</v>
      </c>
      <c r="DB14" s="32">
        <v>4</v>
      </c>
      <c r="DE14" s="15">
        <v>2325.8461125</v>
      </c>
      <c r="DF14" s="32">
        <f t="shared" si="21"/>
        <v>2325.8461125</v>
      </c>
      <c r="DG14" s="32">
        <v>100</v>
      </c>
    </row>
    <row r="15" spans="1:111" ht="12.75">
      <c r="A15" s="2">
        <v>41183</v>
      </c>
      <c r="C15" s="15">
        <v>39611.875</v>
      </c>
      <c r="D15" s="32">
        <v>21593.3421875</v>
      </c>
      <c r="E15" s="32">
        <f t="shared" si="0"/>
        <v>61205.2171875</v>
      </c>
      <c r="F15" s="32">
        <v>928</v>
      </c>
      <c r="H15" s="32">
        <v>85154.475</v>
      </c>
      <c r="I15" s="15">
        <v>46419.65868749999</v>
      </c>
      <c r="J15" s="32">
        <f t="shared" si="1"/>
        <v>131574.1336875</v>
      </c>
      <c r="K15" s="32">
        <v>1986</v>
      </c>
      <c r="M15" s="15">
        <v>85621.43</v>
      </c>
      <c r="N15" s="15">
        <v>46674.206575</v>
      </c>
      <c r="O15" s="32">
        <f t="shared" si="2"/>
        <v>132295.63657499998</v>
      </c>
      <c r="P15" s="15">
        <v>2021</v>
      </c>
      <c r="R15" s="15">
        <v>17373.715</v>
      </c>
      <c r="S15" s="15">
        <v>9470.8107875</v>
      </c>
      <c r="T15" s="32">
        <f t="shared" si="3"/>
        <v>26844.525787500002</v>
      </c>
      <c r="U15" s="32">
        <v>407</v>
      </c>
      <c r="W15" s="15">
        <v>9626.715000000002</v>
      </c>
      <c r="X15" s="15">
        <v>5247.7432874999995</v>
      </c>
      <c r="Y15" s="32">
        <f t="shared" si="4"/>
        <v>14874.458287500001</v>
      </c>
      <c r="Z15" s="32">
        <v>226</v>
      </c>
      <c r="AB15" s="15">
        <v>38853.34</v>
      </c>
      <c r="AC15" s="15">
        <v>21179.84735</v>
      </c>
      <c r="AD15" s="32">
        <f t="shared" si="5"/>
        <v>60033.18734999999</v>
      </c>
      <c r="AE15" s="32">
        <v>908</v>
      </c>
      <c r="AG15" s="15">
        <v>62.22</v>
      </c>
      <c r="AH15" s="15">
        <v>33.91755</v>
      </c>
      <c r="AI15" s="32">
        <f t="shared" si="6"/>
        <v>96.13755</v>
      </c>
      <c r="AL15" s="15">
        <v>23515.195</v>
      </c>
      <c r="AM15" s="15">
        <v>12818.6724875</v>
      </c>
      <c r="AN15" s="32">
        <f t="shared" si="7"/>
        <v>36333.8674875</v>
      </c>
      <c r="AO15" s="32">
        <v>548</v>
      </c>
      <c r="AQ15" s="15">
        <v>7940.37</v>
      </c>
      <c r="AR15" s="15">
        <v>4328.477925</v>
      </c>
      <c r="AS15" s="32">
        <f t="shared" si="8"/>
        <v>12268.847925</v>
      </c>
      <c r="AT15" s="32">
        <v>186</v>
      </c>
      <c r="AV15" s="15">
        <v>6277.51</v>
      </c>
      <c r="AW15" s="15">
        <v>3422.0147749999996</v>
      </c>
      <c r="AX15" s="32">
        <f t="shared" si="9"/>
        <v>9699.524775</v>
      </c>
      <c r="AY15" s="32">
        <v>145</v>
      </c>
      <c r="BA15" s="15">
        <v>32915.295000000006</v>
      </c>
      <c r="BB15" s="15">
        <v>17942.8827375</v>
      </c>
      <c r="BC15" s="32">
        <f t="shared" si="10"/>
        <v>50858.17773750001</v>
      </c>
      <c r="BD15" s="32">
        <v>760</v>
      </c>
      <c r="BF15" s="15">
        <v>2225.5849999999996</v>
      </c>
      <c r="BG15" s="15">
        <v>1213.2174624999998</v>
      </c>
      <c r="BH15" s="32">
        <f t="shared" si="11"/>
        <v>3438.8024624999994</v>
      </c>
      <c r="BI15" s="32">
        <v>52</v>
      </c>
      <c r="BK15" s="15">
        <v>13219.31</v>
      </c>
      <c r="BL15" s="15">
        <v>7206.149275</v>
      </c>
      <c r="BM15" s="32">
        <f t="shared" si="12"/>
        <v>20425.459275</v>
      </c>
      <c r="BN15" s="32">
        <v>308</v>
      </c>
      <c r="BP15" s="15">
        <v>11382.295</v>
      </c>
      <c r="BQ15" s="15">
        <v>6204.7502375</v>
      </c>
      <c r="BR15" s="32">
        <f t="shared" si="13"/>
        <v>17587.045237500002</v>
      </c>
      <c r="BS15" s="32">
        <v>263</v>
      </c>
      <c r="BU15" s="15">
        <v>11805.025</v>
      </c>
      <c r="BV15" s="15">
        <v>6435.1900625</v>
      </c>
      <c r="BW15" s="32">
        <f t="shared" si="14"/>
        <v>18240.2150625</v>
      </c>
      <c r="BX15" s="32">
        <v>275</v>
      </c>
      <c r="BZ15" s="15">
        <v>5664.155</v>
      </c>
      <c r="CA15" s="15">
        <v>3087.6608875</v>
      </c>
      <c r="CB15" s="32">
        <f t="shared" si="15"/>
        <v>8751.8158875</v>
      </c>
      <c r="CC15" s="32">
        <v>128</v>
      </c>
      <c r="CE15" s="15">
        <v>38546.51</v>
      </c>
      <c r="CF15" s="15">
        <v>21012.587275</v>
      </c>
      <c r="CG15" s="32">
        <f t="shared" si="16"/>
        <v>59559.09727500001</v>
      </c>
      <c r="CH15" s="32">
        <v>894</v>
      </c>
      <c r="CJ15" s="15">
        <v>23363.61</v>
      </c>
      <c r="CK15" s="15">
        <v>12736.040025</v>
      </c>
      <c r="CL15" s="32">
        <f t="shared" si="17"/>
        <v>36099.650025</v>
      </c>
      <c r="CM15" s="32">
        <v>532</v>
      </c>
      <c r="CO15" s="15">
        <v>305.60999999999996</v>
      </c>
      <c r="CP15" s="32">
        <v>166.595025</v>
      </c>
      <c r="CQ15" s="32">
        <f t="shared" si="18"/>
        <v>472.205025</v>
      </c>
      <c r="CR15" s="32">
        <v>7</v>
      </c>
      <c r="CT15" s="15">
        <v>55879.355</v>
      </c>
      <c r="CU15" s="32">
        <v>30461.1188875</v>
      </c>
      <c r="CV15" s="32">
        <f t="shared" si="19"/>
        <v>86340.4738875</v>
      </c>
      <c r="CW15" s="32">
        <v>1306</v>
      </c>
      <c r="CY15" s="15">
        <v>183.61</v>
      </c>
      <c r="CZ15" s="15">
        <v>100.09002500000001</v>
      </c>
      <c r="DA15" s="32">
        <f t="shared" si="20"/>
        <v>283.70002500000004</v>
      </c>
      <c r="DB15" s="32">
        <v>4</v>
      </c>
      <c r="DD15" s="15">
        <v>4266.6449999999995</v>
      </c>
      <c r="DE15" s="15">
        <v>2325.8461125</v>
      </c>
      <c r="DF15" s="32">
        <f t="shared" si="21"/>
        <v>6592.4911125</v>
      </c>
      <c r="DG15" s="32">
        <v>100</v>
      </c>
    </row>
    <row r="16" spans="1:111" ht="12.75">
      <c r="A16" s="2">
        <v>41365</v>
      </c>
      <c r="D16" s="32">
        <v>20603.0453125</v>
      </c>
      <c r="E16" s="32">
        <f t="shared" si="0"/>
        <v>20603.0453125</v>
      </c>
      <c r="F16" s="32">
        <v>928</v>
      </c>
      <c r="H16" s="32"/>
      <c r="I16" s="15">
        <v>44290.7968125</v>
      </c>
      <c r="J16" s="32">
        <f t="shared" si="1"/>
        <v>44290.7968125</v>
      </c>
      <c r="K16" s="32">
        <v>1986</v>
      </c>
      <c r="N16" s="15">
        <v>44533.670824999994</v>
      </c>
      <c r="O16" s="32">
        <f t="shared" si="2"/>
        <v>44533.670824999994</v>
      </c>
      <c r="P16" s="15">
        <v>2021</v>
      </c>
      <c r="S16" s="15">
        <v>9036.4679125</v>
      </c>
      <c r="T16" s="32">
        <f t="shared" si="3"/>
        <v>9036.4679125</v>
      </c>
      <c r="U16" s="32">
        <v>407</v>
      </c>
      <c r="X16" s="15">
        <v>5007.0754125</v>
      </c>
      <c r="Y16" s="32">
        <f t="shared" si="4"/>
        <v>5007.0754125</v>
      </c>
      <c r="Z16" s="32">
        <v>226</v>
      </c>
      <c r="AC16" s="15">
        <v>20208.51385</v>
      </c>
      <c r="AD16" s="32">
        <f t="shared" si="5"/>
        <v>20208.51385</v>
      </c>
      <c r="AE16" s="32">
        <v>908</v>
      </c>
      <c r="AH16" s="15">
        <v>32.36205</v>
      </c>
      <c r="AI16" s="32">
        <f t="shared" si="6"/>
        <v>32.36205</v>
      </c>
      <c r="AM16" s="15">
        <v>12230.7926125</v>
      </c>
      <c r="AN16" s="32">
        <f t="shared" si="7"/>
        <v>12230.7926125</v>
      </c>
      <c r="AO16" s="32">
        <v>548</v>
      </c>
      <c r="AR16" s="15">
        <v>4129.968675</v>
      </c>
      <c r="AS16" s="32">
        <f t="shared" si="8"/>
        <v>4129.968675</v>
      </c>
      <c r="AT16" s="32">
        <v>186</v>
      </c>
      <c r="AW16" s="15">
        <v>3265.077025</v>
      </c>
      <c r="AX16" s="32">
        <f t="shared" si="9"/>
        <v>3265.077025</v>
      </c>
      <c r="AY16" s="32">
        <v>145</v>
      </c>
      <c r="BB16" s="15">
        <v>17120.000362500003</v>
      </c>
      <c r="BC16" s="32">
        <f t="shared" si="10"/>
        <v>17120.000362500003</v>
      </c>
      <c r="BD16" s="32">
        <v>760</v>
      </c>
      <c r="BG16" s="15">
        <v>1157.5778375</v>
      </c>
      <c r="BH16" s="32">
        <f t="shared" si="11"/>
        <v>1157.5778375</v>
      </c>
      <c r="BI16" s="32">
        <v>52</v>
      </c>
      <c r="BL16" s="15">
        <v>6875.666525000001</v>
      </c>
      <c r="BM16" s="32">
        <f t="shared" si="12"/>
        <v>6875.666525000001</v>
      </c>
      <c r="BN16" s="32">
        <v>308</v>
      </c>
      <c r="BQ16" s="15">
        <v>5920.1928625</v>
      </c>
      <c r="BR16" s="32">
        <f t="shared" si="13"/>
        <v>5920.1928625</v>
      </c>
      <c r="BS16" s="32">
        <v>263</v>
      </c>
      <c r="BV16" s="15">
        <v>6140.0644375</v>
      </c>
      <c r="BW16" s="32">
        <f t="shared" si="14"/>
        <v>6140.0644375</v>
      </c>
      <c r="BX16" s="32">
        <v>275</v>
      </c>
      <c r="CA16" s="15">
        <v>2946.0570125</v>
      </c>
      <c r="CB16" s="32">
        <f t="shared" si="15"/>
        <v>2946.0570125</v>
      </c>
      <c r="CC16" s="32">
        <v>128</v>
      </c>
      <c r="CF16" s="15">
        <v>20048.924525</v>
      </c>
      <c r="CG16" s="32">
        <f t="shared" si="16"/>
        <v>20048.924525</v>
      </c>
      <c r="CH16" s="32">
        <v>894</v>
      </c>
      <c r="CK16" s="15">
        <v>12151.949775000001</v>
      </c>
      <c r="CL16" s="32">
        <f t="shared" si="17"/>
        <v>12151.949775000001</v>
      </c>
      <c r="CM16" s="32">
        <v>532</v>
      </c>
      <c r="CP16" s="32">
        <v>158.95477499999998</v>
      </c>
      <c r="CQ16" s="32">
        <f t="shared" si="18"/>
        <v>158.95477499999998</v>
      </c>
      <c r="CR16" s="32">
        <v>7</v>
      </c>
      <c r="CU16" s="32">
        <v>29064.1350125</v>
      </c>
      <c r="CV16" s="32">
        <f t="shared" si="19"/>
        <v>29064.1350125</v>
      </c>
      <c r="CW16" s="32">
        <v>1306</v>
      </c>
      <c r="CZ16" s="15">
        <v>95.49977500000001</v>
      </c>
      <c r="DA16" s="32">
        <f t="shared" si="20"/>
        <v>95.49977500000001</v>
      </c>
      <c r="DB16" s="32">
        <v>4</v>
      </c>
      <c r="DE16" s="15">
        <v>2219.1799874999997</v>
      </c>
      <c r="DF16" s="32">
        <f t="shared" si="21"/>
        <v>2219.1799874999997</v>
      </c>
      <c r="DG16" s="32">
        <v>100</v>
      </c>
    </row>
    <row r="17" spans="1:111" ht="12.75">
      <c r="A17" s="2">
        <v>41548</v>
      </c>
      <c r="C17" s="15">
        <v>41689.875</v>
      </c>
      <c r="D17" s="32">
        <v>20603.0453125</v>
      </c>
      <c r="E17" s="32">
        <f t="shared" si="0"/>
        <v>62292.9203125</v>
      </c>
      <c r="F17" s="32">
        <v>928</v>
      </c>
      <c r="H17" s="32">
        <v>89621.595</v>
      </c>
      <c r="I17" s="15">
        <v>44290.7968125</v>
      </c>
      <c r="J17" s="32">
        <f t="shared" si="1"/>
        <v>133912.3918125</v>
      </c>
      <c r="K17" s="32">
        <v>1986</v>
      </c>
      <c r="M17" s="15">
        <v>90113.046</v>
      </c>
      <c r="N17" s="15">
        <v>44533.670824999994</v>
      </c>
      <c r="O17" s="32">
        <f t="shared" si="2"/>
        <v>134646.716825</v>
      </c>
      <c r="P17" s="15">
        <v>2021</v>
      </c>
      <c r="R17" s="15">
        <v>18285.123</v>
      </c>
      <c r="S17" s="15">
        <v>9036.4679125</v>
      </c>
      <c r="T17" s="32">
        <f t="shared" si="3"/>
        <v>27321.5909125</v>
      </c>
      <c r="U17" s="32">
        <v>407</v>
      </c>
      <c r="W17" s="15">
        <v>10131.723</v>
      </c>
      <c r="X17" s="15">
        <v>5007.0754125</v>
      </c>
      <c r="Y17" s="32">
        <f t="shared" si="4"/>
        <v>15138.7984125</v>
      </c>
      <c r="Z17" s="32">
        <v>226</v>
      </c>
      <c r="AB17" s="15">
        <v>40891.547999999995</v>
      </c>
      <c r="AC17" s="15">
        <v>20208.51385</v>
      </c>
      <c r="AD17" s="32">
        <f t="shared" si="5"/>
        <v>61100.06185</v>
      </c>
      <c r="AE17" s="32">
        <v>908</v>
      </c>
      <c r="AG17" s="15">
        <v>65.48400000000001</v>
      </c>
      <c r="AH17" s="15">
        <v>32.36205</v>
      </c>
      <c r="AI17" s="32">
        <f t="shared" si="6"/>
        <v>97.84605000000002</v>
      </c>
      <c r="AL17" s="15">
        <v>24748.779</v>
      </c>
      <c r="AM17" s="15">
        <v>12230.7926125</v>
      </c>
      <c r="AN17" s="32">
        <f t="shared" si="7"/>
        <v>36979.571612499996</v>
      </c>
      <c r="AO17" s="32">
        <v>548</v>
      </c>
      <c r="AQ17" s="15">
        <v>8356.914</v>
      </c>
      <c r="AR17" s="15">
        <v>4129.968675</v>
      </c>
      <c r="AS17" s="32">
        <f t="shared" si="8"/>
        <v>12486.882675</v>
      </c>
      <c r="AT17" s="32">
        <v>186</v>
      </c>
      <c r="AV17" s="15">
        <v>6606.821999999999</v>
      </c>
      <c r="AW17" s="15">
        <v>3265.077025</v>
      </c>
      <c r="AX17" s="32">
        <f t="shared" si="9"/>
        <v>9871.899024999999</v>
      </c>
      <c r="AY17" s="32">
        <v>145</v>
      </c>
      <c r="BA17" s="15">
        <v>34641.999</v>
      </c>
      <c r="BB17" s="15">
        <v>17120.000362500003</v>
      </c>
      <c r="BC17" s="32">
        <f t="shared" si="10"/>
        <v>51761.999362500006</v>
      </c>
      <c r="BD17" s="32">
        <v>760</v>
      </c>
      <c r="BF17" s="15">
        <v>2342.337</v>
      </c>
      <c r="BG17" s="15">
        <v>1157.5778375</v>
      </c>
      <c r="BH17" s="32">
        <f t="shared" si="11"/>
        <v>3499.9148375</v>
      </c>
      <c r="BI17" s="32">
        <v>52</v>
      </c>
      <c r="BK17" s="15">
        <v>13912.782000000001</v>
      </c>
      <c r="BL17" s="15">
        <v>6875.666525000001</v>
      </c>
      <c r="BM17" s="32">
        <f t="shared" si="12"/>
        <v>20788.448525</v>
      </c>
      <c r="BN17" s="32">
        <v>308</v>
      </c>
      <c r="BP17" s="15">
        <v>11979.399000000001</v>
      </c>
      <c r="BQ17" s="15">
        <v>5920.1928625</v>
      </c>
      <c r="BR17" s="32">
        <f t="shared" si="13"/>
        <v>17899.5918625</v>
      </c>
      <c r="BS17" s="32">
        <v>263</v>
      </c>
      <c r="BU17" s="15">
        <v>12424.305</v>
      </c>
      <c r="BV17" s="15">
        <v>6140.0644375</v>
      </c>
      <c r="BW17" s="32">
        <f t="shared" si="14"/>
        <v>18564.3694375</v>
      </c>
      <c r="BX17" s="32">
        <v>275</v>
      </c>
      <c r="BZ17" s="15">
        <v>5961.291</v>
      </c>
      <c r="CA17" s="15">
        <v>2946.0570125</v>
      </c>
      <c r="CB17" s="32">
        <f t="shared" si="15"/>
        <v>8907.3480125</v>
      </c>
      <c r="CC17" s="32">
        <v>128</v>
      </c>
      <c r="CE17" s="15">
        <v>40568.621999999996</v>
      </c>
      <c r="CF17" s="15">
        <v>20048.924525</v>
      </c>
      <c r="CG17" s="32">
        <f t="shared" si="16"/>
        <v>60617.546525</v>
      </c>
      <c r="CH17" s="32">
        <v>894</v>
      </c>
      <c r="CJ17" s="15">
        <v>24589.242000000002</v>
      </c>
      <c r="CK17" s="15">
        <v>12151.949775000001</v>
      </c>
      <c r="CL17" s="32">
        <f t="shared" si="17"/>
        <v>36741.191775</v>
      </c>
      <c r="CM17" s="32">
        <v>532</v>
      </c>
      <c r="CO17" s="15">
        <v>321.642</v>
      </c>
      <c r="CP17" s="32">
        <v>158.95477499999998</v>
      </c>
      <c r="CQ17" s="32">
        <f t="shared" si="18"/>
        <v>480.596775</v>
      </c>
      <c r="CR17" s="32">
        <v>7</v>
      </c>
      <c r="CT17" s="15">
        <v>58810.731</v>
      </c>
      <c r="CU17" s="32">
        <v>29064.1350125</v>
      </c>
      <c r="CV17" s="32">
        <f t="shared" si="19"/>
        <v>87874.8660125</v>
      </c>
      <c r="CW17" s="32">
        <v>1306</v>
      </c>
      <c r="CY17" s="15">
        <v>193.24200000000002</v>
      </c>
      <c r="CZ17" s="15">
        <v>95.49977500000001</v>
      </c>
      <c r="DA17" s="32">
        <f t="shared" si="20"/>
        <v>288.741775</v>
      </c>
      <c r="DB17" s="32">
        <v>4</v>
      </c>
      <c r="DD17" s="15">
        <v>4490.469</v>
      </c>
      <c r="DE17" s="15">
        <v>2219.1799874999997</v>
      </c>
      <c r="DF17" s="32">
        <f t="shared" si="21"/>
        <v>6709.6489875</v>
      </c>
      <c r="DG17" s="32">
        <v>100</v>
      </c>
    </row>
    <row r="18" spans="1:111" ht="12.75">
      <c r="A18" s="2">
        <v>41730</v>
      </c>
      <c r="D18" s="32">
        <v>19560.7984375</v>
      </c>
      <c r="E18" s="32">
        <f t="shared" si="0"/>
        <v>19560.7984375</v>
      </c>
      <c r="F18" s="32">
        <v>928</v>
      </c>
      <c r="H18" s="32"/>
      <c r="I18" s="15">
        <v>42050.256937499995</v>
      </c>
      <c r="J18" s="32">
        <f t="shared" si="1"/>
        <v>42050.256937499995</v>
      </c>
      <c r="K18" s="32">
        <v>1986</v>
      </c>
      <c r="N18" s="15">
        <v>42280.844675</v>
      </c>
      <c r="O18" s="32">
        <f t="shared" si="2"/>
        <v>42280.844675</v>
      </c>
      <c r="P18" s="15">
        <v>2021</v>
      </c>
      <c r="S18" s="15">
        <v>8579.3398375</v>
      </c>
      <c r="T18" s="32">
        <f t="shared" si="3"/>
        <v>8579.3398375</v>
      </c>
      <c r="U18" s="32">
        <v>407</v>
      </c>
      <c r="X18" s="15">
        <v>4753.7823375</v>
      </c>
      <c r="Y18" s="32">
        <f t="shared" si="4"/>
        <v>4753.7823375</v>
      </c>
      <c r="Z18" s="32">
        <v>226</v>
      </c>
      <c r="AC18" s="15">
        <v>19186.22515</v>
      </c>
      <c r="AD18" s="32">
        <f t="shared" si="5"/>
        <v>19186.22515</v>
      </c>
      <c r="AE18" s="32">
        <v>908</v>
      </c>
      <c r="AH18" s="15">
        <v>30.724950000000003</v>
      </c>
      <c r="AI18" s="32">
        <f t="shared" si="6"/>
        <v>30.724950000000003</v>
      </c>
      <c r="AM18" s="15">
        <v>11612.0731375</v>
      </c>
      <c r="AN18" s="32">
        <f t="shared" si="7"/>
        <v>11612.0731375</v>
      </c>
      <c r="AO18" s="32">
        <v>548</v>
      </c>
      <c r="AR18" s="15">
        <v>3921.045825</v>
      </c>
      <c r="AS18" s="32">
        <f t="shared" si="8"/>
        <v>3921.045825</v>
      </c>
      <c r="AT18" s="32">
        <v>186</v>
      </c>
      <c r="AW18" s="15">
        <v>3099.9064750000002</v>
      </c>
      <c r="AX18" s="32">
        <f t="shared" si="9"/>
        <v>3099.9064750000002</v>
      </c>
      <c r="AY18" s="32">
        <v>145</v>
      </c>
      <c r="BB18" s="15">
        <v>16253.950387500001</v>
      </c>
      <c r="BC18" s="32">
        <f t="shared" si="10"/>
        <v>16253.950387500001</v>
      </c>
      <c r="BD18" s="32">
        <v>760</v>
      </c>
      <c r="BG18" s="15">
        <v>1099.0194124999998</v>
      </c>
      <c r="BH18" s="32">
        <f t="shared" si="11"/>
        <v>1099.0194124999998</v>
      </c>
      <c r="BI18" s="32">
        <v>52</v>
      </c>
      <c r="BL18" s="15">
        <v>6527.846975</v>
      </c>
      <c r="BM18" s="32">
        <f t="shared" si="12"/>
        <v>6527.846975</v>
      </c>
      <c r="BN18" s="32">
        <v>308</v>
      </c>
      <c r="BQ18" s="15">
        <v>5620.707887500001</v>
      </c>
      <c r="BR18" s="32">
        <f t="shared" si="13"/>
        <v>5620.707887500001</v>
      </c>
      <c r="BS18" s="32">
        <v>263</v>
      </c>
      <c r="BV18" s="15">
        <v>5829.4568125000005</v>
      </c>
      <c r="BW18" s="32">
        <f t="shared" si="14"/>
        <v>5829.4568125000005</v>
      </c>
      <c r="BX18" s="32">
        <v>275</v>
      </c>
      <c r="CA18" s="15">
        <v>2797.0247375</v>
      </c>
      <c r="CB18" s="32">
        <f t="shared" si="15"/>
        <v>2797.0247375</v>
      </c>
      <c r="CC18" s="32">
        <v>128</v>
      </c>
      <c r="CF18" s="15">
        <v>19034.708975</v>
      </c>
      <c r="CG18" s="32">
        <f t="shared" si="16"/>
        <v>19034.708975</v>
      </c>
      <c r="CH18" s="32">
        <v>894</v>
      </c>
      <c r="CK18" s="15">
        <v>11537.218725</v>
      </c>
      <c r="CL18" s="32">
        <f t="shared" si="17"/>
        <v>11537.218725</v>
      </c>
      <c r="CM18" s="32">
        <v>532</v>
      </c>
      <c r="CP18" s="32">
        <v>150.913725</v>
      </c>
      <c r="CQ18" s="32">
        <f t="shared" si="18"/>
        <v>150.913725</v>
      </c>
      <c r="CR18" s="32">
        <v>7</v>
      </c>
      <c r="CU18" s="32">
        <v>27593.8667375</v>
      </c>
      <c r="CV18" s="32">
        <f t="shared" si="19"/>
        <v>27593.8667375</v>
      </c>
      <c r="CW18" s="32">
        <v>1306</v>
      </c>
      <c r="CZ18" s="15">
        <v>90.668725</v>
      </c>
      <c r="DA18" s="32">
        <f t="shared" si="20"/>
        <v>90.668725</v>
      </c>
      <c r="DB18" s="32">
        <v>4</v>
      </c>
      <c r="DE18" s="15">
        <v>2106.9182625</v>
      </c>
      <c r="DF18" s="32">
        <f t="shared" si="21"/>
        <v>2106.9182625</v>
      </c>
      <c r="DG18" s="32">
        <v>100</v>
      </c>
    </row>
    <row r="19" spans="1:111" ht="12.75">
      <c r="A19" s="2">
        <v>41913</v>
      </c>
      <c r="C19" s="15">
        <v>43832.8125</v>
      </c>
      <c r="D19" s="32">
        <v>19560.7984375</v>
      </c>
      <c r="E19" s="32">
        <f t="shared" si="0"/>
        <v>63393.6109375</v>
      </c>
      <c r="F19" s="32">
        <v>928</v>
      </c>
      <c r="H19" s="32">
        <v>94228.3125</v>
      </c>
      <c r="I19" s="15">
        <v>42050.256937499995</v>
      </c>
      <c r="J19" s="32">
        <f t="shared" si="1"/>
        <v>136278.5694375</v>
      </c>
      <c r="K19" s="32">
        <v>1986</v>
      </c>
      <c r="M19" s="15">
        <v>94745.025</v>
      </c>
      <c r="N19" s="15">
        <v>42280.844675</v>
      </c>
      <c r="O19" s="32">
        <f t="shared" si="2"/>
        <v>137025.869675</v>
      </c>
      <c r="P19" s="15">
        <v>2021</v>
      </c>
      <c r="R19" s="15">
        <v>19225.0125</v>
      </c>
      <c r="S19" s="15">
        <v>8579.3398375</v>
      </c>
      <c r="T19" s="32">
        <f t="shared" si="3"/>
        <v>27804.3523375</v>
      </c>
      <c r="U19" s="32">
        <v>407</v>
      </c>
      <c r="W19" s="15">
        <v>10652.5125</v>
      </c>
      <c r="X19" s="15">
        <v>4753.7823375</v>
      </c>
      <c r="Y19" s="32">
        <f t="shared" si="4"/>
        <v>15406.294837500001</v>
      </c>
      <c r="Z19" s="32">
        <v>226</v>
      </c>
      <c r="AB19" s="15">
        <v>42993.45</v>
      </c>
      <c r="AC19" s="15">
        <v>19186.22515</v>
      </c>
      <c r="AD19" s="32">
        <f t="shared" si="5"/>
        <v>62179.675149999995</v>
      </c>
      <c r="AE19" s="32">
        <v>908</v>
      </c>
      <c r="AG19" s="15">
        <v>68.85000000000001</v>
      </c>
      <c r="AH19" s="15">
        <v>30.724950000000003</v>
      </c>
      <c r="AI19" s="32">
        <f t="shared" si="6"/>
        <v>99.57495000000002</v>
      </c>
      <c r="AL19" s="15">
        <v>26020.9125</v>
      </c>
      <c r="AM19" s="15">
        <v>11612.0731375</v>
      </c>
      <c r="AN19" s="32">
        <f t="shared" si="7"/>
        <v>37632.985637499994</v>
      </c>
      <c r="AO19" s="32">
        <v>548</v>
      </c>
      <c r="AQ19" s="15">
        <v>8786.475</v>
      </c>
      <c r="AR19" s="15">
        <v>3921.045825</v>
      </c>
      <c r="AS19" s="32">
        <f t="shared" si="8"/>
        <v>12707.520825</v>
      </c>
      <c r="AT19" s="32">
        <v>186</v>
      </c>
      <c r="AV19" s="15">
        <v>6946.425</v>
      </c>
      <c r="AW19" s="15">
        <v>3099.9064750000002</v>
      </c>
      <c r="AX19" s="32">
        <f t="shared" si="9"/>
        <v>10046.331475</v>
      </c>
      <c r="AY19" s="32">
        <v>145</v>
      </c>
      <c r="BA19" s="15">
        <v>36422.662500000006</v>
      </c>
      <c r="BB19" s="15">
        <v>16253.950387500001</v>
      </c>
      <c r="BC19" s="32">
        <f t="shared" si="10"/>
        <v>52676.61288750001</v>
      </c>
      <c r="BD19" s="32">
        <v>760</v>
      </c>
      <c r="BF19" s="15">
        <v>2462.7374999999997</v>
      </c>
      <c r="BG19" s="15">
        <v>1099.0194124999998</v>
      </c>
      <c r="BH19" s="32">
        <f t="shared" si="11"/>
        <v>3561.7569124999995</v>
      </c>
      <c r="BI19" s="32">
        <v>52</v>
      </c>
      <c r="BK19" s="15">
        <v>14627.925</v>
      </c>
      <c r="BL19" s="15">
        <v>6527.846975</v>
      </c>
      <c r="BM19" s="32">
        <f t="shared" si="12"/>
        <v>21155.771975</v>
      </c>
      <c r="BN19" s="32">
        <v>308</v>
      </c>
      <c r="BP19" s="15">
        <v>12595.1625</v>
      </c>
      <c r="BQ19" s="15">
        <v>5620.707887500001</v>
      </c>
      <c r="BR19" s="32">
        <f t="shared" si="13"/>
        <v>18215.8703875</v>
      </c>
      <c r="BS19" s="32">
        <v>263</v>
      </c>
      <c r="BU19" s="15">
        <v>13062.9375</v>
      </c>
      <c r="BV19" s="15">
        <v>5829.4568125000005</v>
      </c>
      <c r="BW19" s="32">
        <f t="shared" si="14"/>
        <v>18892.3943125</v>
      </c>
      <c r="BX19" s="32">
        <v>275</v>
      </c>
      <c r="BZ19" s="15">
        <v>6267.7125</v>
      </c>
      <c r="CA19" s="15">
        <v>2797.0247375</v>
      </c>
      <c r="CB19" s="32">
        <f t="shared" si="15"/>
        <v>9064.7372375</v>
      </c>
      <c r="CC19" s="32">
        <v>128</v>
      </c>
      <c r="CE19" s="15">
        <v>42653.925</v>
      </c>
      <c r="CF19" s="15">
        <v>19034.708975</v>
      </c>
      <c r="CG19" s="32">
        <f t="shared" si="16"/>
        <v>61688.633975000004</v>
      </c>
      <c r="CH19" s="32">
        <v>894</v>
      </c>
      <c r="CJ19" s="15">
        <v>25853.175</v>
      </c>
      <c r="CK19" s="15">
        <v>11537.218725</v>
      </c>
      <c r="CL19" s="32">
        <f t="shared" si="17"/>
        <v>37390.393725</v>
      </c>
      <c r="CM19" s="32">
        <v>532</v>
      </c>
      <c r="CO19" s="15">
        <v>338.175</v>
      </c>
      <c r="CP19" s="32">
        <v>150.913725</v>
      </c>
      <c r="CQ19" s="32">
        <f t="shared" si="18"/>
        <v>489.088725</v>
      </c>
      <c r="CR19" s="32">
        <v>7</v>
      </c>
      <c r="CT19" s="15">
        <v>61833.7125</v>
      </c>
      <c r="CU19" s="32">
        <v>27593.8667375</v>
      </c>
      <c r="CV19" s="32">
        <f t="shared" si="19"/>
        <v>89427.5792375</v>
      </c>
      <c r="CW19" s="32">
        <v>1306</v>
      </c>
      <c r="CY19" s="15">
        <v>203.175</v>
      </c>
      <c r="CZ19" s="15">
        <v>90.668725</v>
      </c>
      <c r="DA19" s="32">
        <f t="shared" si="20"/>
        <v>293.843725</v>
      </c>
      <c r="DB19" s="32">
        <v>4</v>
      </c>
      <c r="DD19" s="15">
        <v>4721.287499999999</v>
      </c>
      <c r="DE19" s="15">
        <v>2106.9182625</v>
      </c>
      <c r="DF19" s="32">
        <f t="shared" si="21"/>
        <v>6828.2057625</v>
      </c>
      <c r="DG19" s="32">
        <v>100</v>
      </c>
    </row>
    <row r="20" spans="1:111" ht="12.75">
      <c r="A20" s="2">
        <v>42095</v>
      </c>
      <c r="D20" s="32">
        <v>18464.978125</v>
      </c>
      <c r="E20" s="32">
        <f t="shared" si="0"/>
        <v>18464.978125</v>
      </c>
      <c r="F20" s="32">
        <v>928</v>
      </c>
      <c r="H20" s="32"/>
      <c r="I20" s="15">
        <v>39694.549125</v>
      </c>
      <c r="J20" s="32">
        <f t="shared" si="1"/>
        <v>39694.549125</v>
      </c>
      <c r="K20" s="32">
        <v>1986</v>
      </c>
      <c r="N20" s="15">
        <v>39912.21905</v>
      </c>
      <c r="O20" s="32">
        <f t="shared" si="2"/>
        <v>39912.21905</v>
      </c>
      <c r="P20" s="15">
        <v>2021</v>
      </c>
      <c r="S20" s="15">
        <v>8098.714525</v>
      </c>
      <c r="T20" s="32">
        <f t="shared" si="3"/>
        <v>8098.714525</v>
      </c>
      <c r="U20" s="32">
        <v>407</v>
      </c>
      <c r="X20" s="15">
        <v>4487.469525</v>
      </c>
      <c r="Y20" s="32">
        <f t="shared" si="4"/>
        <v>4487.469525</v>
      </c>
      <c r="Z20" s="32">
        <v>226</v>
      </c>
      <c r="AC20" s="15">
        <v>18111.388899999998</v>
      </c>
      <c r="AD20" s="32">
        <f t="shared" si="5"/>
        <v>18111.388899999998</v>
      </c>
      <c r="AE20" s="32">
        <v>908</v>
      </c>
      <c r="AH20" s="15">
        <v>29.003700000000002</v>
      </c>
      <c r="AI20" s="32">
        <f t="shared" si="6"/>
        <v>29.003700000000002</v>
      </c>
      <c r="AM20" s="15">
        <v>10961.550325</v>
      </c>
      <c r="AN20" s="32">
        <f t="shared" si="7"/>
        <v>10961.550325</v>
      </c>
      <c r="AO20" s="32">
        <v>548</v>
      </c>
      <c r="AR20" s="15">
        <v>3701.3839500000004</v>
      </c>
      <c r="AS20" s="32">
        <f t="shared" si="8"/>
        <v>3701.3839500000004</v>
      </c>
      <c r="AT20" s="32">
        <v>186</v>
      </c>
      <c r="AW20" s="15">
        <v>2926.2458500000002</v>
      </c>
      <c r="AX20" s="32">
        <f t="shared" si="9"/>
        <v>2926.2458500000002</v>
      </c>
      <c r="AY20" s="32">
        <v>145</v>
      </c>
      <c r="BB20" s="15">
        <v>15343.383825</v>
      </c>
      <c r="BC20" s="32">
        <f t="shared" si="10"/>
        <v>15343.383825</v>
      </c>
      <c r="BD20" s="32">
        <v>760</v>
      </c>
      <c r="BG20" s="15">
        <v>1037.450975</v>
      </c>
      <c r="BH20" s="32">
        <f t="shared" si="11"/>
        <v>1037.450975</v>
      </c>
      <c r="BI20" s="32">
        <v>52</v>
      </c>
      <c r="BL20" s="15">
        <v>6162.1488500000005</v>
      </c>
      <c r="BM20" s="32">
        <f t="shared" si="12"/>
        <v>6162.1488500000005</v>
      </c>
      <c r="BN20" s="32">
        <v>308</v>
      </c>
      <c r="BQ20" s="15">
        <v>5305.8288250000005</v>
      </c>
      <c r="BR20" s="32">
        <f t="shared" si="13"/>
        <v>5305.8288250000005</v>
      </c>
      <c r="BS20" s="32">
        <v>263</v>
      </c>
      <c r="BV20" s="15">
        <v>5502.883375</v>
      </c>
      <c r="BW20" s="32">
        <f t="shared" si="14"/>
        <v>5502.883375</v>
      </c>
      <c r="BX20" s="32">
        <v>275</v>
      </c>
      <c r="CA20" s="15">
        <v>2640.331925</v>
      </c>
      <c r="CB20" s="32">
        <f t="shared" si="15"/>
        <v>2640.331925</v>
      </c>
      <c r="CC20" s="32">
        <v>128</v>
      </c>
      <c r="CF20" s="15">
        <v>17968.36085</v>
      </c>
      <c r="CG20" s="32">
        <f t="shared" si="16"/>
        <v>17968.36085</v>
      </c>
      <c r="CH20" s="32">
        <v>894</v>
      </c>
      <c r="CK20" s="15">
        <v>10890.889350000001</v>
      </c>
      <c r="CL20" s="32">
        <f t="shared" si="17"/>
        <v>10890.889350000001</v>
      </c>
      <c r="CM20" s="32">
        <v>532</v>
      </c>
      <c r="CP20" s="32">
        <v>142.45935</v>
      </c>
      <c r="CQ20" s="32">
        <f t="shared" si="18"/>
        <v>142.45935</v>
      </c>
      <c r="CR20" s="32">
        <v>7</v>
      </c>
      <c r="CU20" s="32">
        <v>26048.023925</v>
      </c>
      <c r="CV20" s="32">
        <f t="shared" si="19"/>
        <v>26048.023925</v>
      </c>
      <c r="CW20" s="32">
        <v>1306</v>
      </c>
      <c r="CZ20" s="15">
        <v>85.58935</v>
      </c>
      <c r="DA20" s="32">
        <f t="shared" si="20"/>
        <v>85.58935</v>
      </c>
      <c r="DB20" s="32">
        <v>4</v>
      </c>
      <c r="DE20" s="15">
        <v>1988.886075</v>
      </c>
      <c r="DF20" s="32">
        <f t="shared" si="21"/>
        <v>1988.886075</v>
      </c>
      <c r="DG20" s="32">
        <v>100</v>
      </c>
    </row>
    <row r="21" spans="1:111" ht="12.75">
      <c r="A21" s="2">
        <v>42278</v>
      </c>
      <c r="B21" s="10"/>
      <c r="C21" s="15">
        <v>46040.6875</v>
      </c>
      <c r="D21" s="32">
        <v>18464.978125</v>
      </c>
      <c r="E21" s="32">
        <f t="shared" si="0"/>
        <v>64505.665625</v>
      </c>
      <c r="F21" s="32">
        <v>928</v>
      </c>
      <c r="H21" s="32">
        <v>98974.6275</v>
      </c>
      <c r="I21" s="15">
        <v>39694.549125</v>
      </c>
      <c r="J21" s="32">
        <f t="shared" si="1"/>
        <v>138669.176625</v>
      </c>
      <c r="K21" s="32">
        <v>1986</v>
      </c>
      <c r="M21" s="15">
        <v>99517.367</v>
      </c>
      <c r="N21" s="15">
        <v>39912.21905</v>
      </c>
      <c r="O21" s="32">
        <f t="shared" si="2"/>
        <v>139429.58604999998</v>
      </c>
      <c r="P21" s="15">
        <v>2021</v>
      </c>
      <c r="R21" s="15">
        <v>20193.3835</v>
      </c>
      <c r="S21" s="15">
        <v>8098.714525</v>
      </c>
      <c r="T21" s="32">
        <f t="shared" si="3"/>
        <v>28292.098025</v>
      </c>
      <c r="U21" s="32">
        <v>407</v>
      </c>
      <c r="W21" s="15">
        <v>11189.0835</v>
      </c>
      <c r="X21" s="15">
        <v>4487.469525</v>
      </c>
      <c r="Y21" s="32">
        <f t="shared" si="4"/>
        <v>15676.553025000001</v>
      </c>
      <c r="Z21" s="32">
        <v>226</v>
      </c>
      <c r="AB21" s="15">
        <v>45159.045999999995</v>
      </c>
      <c r="AC21" s="15">
        <v>18111.388899999998</v>
      </c>
      <c r="AD21" s="32">
        <f t="shared" si="5"/>
        <v>63270.43489999999</v>
      </c>
      <c r="AE21" s="32">
        <v>908</v>
      </c>
      <c r="AG21" s="15">
        <v>72.318</v>
      </c>
      <c r="AH21" s="15">
        <v>29.003700000000002</v>
      </c>
      <c r="AI21" s="32">
        <f t="shared" si="6"/>
        <v>101.32169999999999</v>
      </c>
      <c r="AL21" s="15">
        <v>27331.5955</v>
      </c>
      <c r="AM21" s="15">
        <v>10961.550325</v>
      </c>
      <c r="AN21" s="32">
        <f t="shared" si="7"/>
        <v>38293.145825</v>
      </c>
      <c r="AO21" s="32">
        <v>548</v>
      </c>
      <c r="AQ21" s="15">
        <v>9229.053</v>
      </c>
      <c r="AR21" s="15">
        <v>3701.3839500000004</v>
      </c>
      <c r="AS21" s="32">
        <f t="shared" si="8"/>
        <v>12930.43695</v>
      </c>
      <c r="AT21" s="32">
        <v>186</v>
      </c>
      <c r="AV21" s="15">
        <v>7296.319</v>
      </c>
      <c r="AW21" s="15">
        <v>2926.2458500000002</v>
      </c>
      <c r="AX21" s="32">
        <f t="shared" si="9"/>
        <v>10222.56485</v>
      </c>
      <c r="AY21" s="32">
        <v>145</v>
      </c>
      <c r="BA21" s="15">
        <v>38257.285500000005</v>
      </c>
      <c r="BB21" s="15">
        <v>15343.383825</v>
      </c>
      <c r="BC21" s="32">
        <f t="shared" si="10"/>
        <v>53600.66932500001</v>
      </c>
      <c r="BD21" s="32">
        <v>760</v>
      </c>
      <c r="BF21" s="15">
        <v>2586.7864999999997</v>
      </c>
      <c r="BG21" s="15">
        <v>1037.450975</v>
      </c>
      <c r="BH21" s="32">
        <f t="shared" si="11"/>
        <v>3624.237475</v>
      </c>
      <c r="BI21" s="32">
        <v>52</v>
      </c>
      <c r="BK21" s="15">
        <v>15364.739000000001</v>
      </c>
      <c r="BL21" s="15">
        <v>6162.1488500000005</v>
      </c>
      <c r="BM21" s="32">
        <f t="shared" si="12"/>
        <v>21526.887850000003</v>
      </c>
      <c r="BN21" s="32">
        <v>308</v>
      </c>
      <c r="BP21" s="15">
        <v>13229.585500000001</v>
      </c>
      <c r="BQ21" s="15">
        <v>5305.8288250000005</v>
      </c>
      <c r="BR21" s="32">
        <f t="shared" si="13"/>
        <v>18535.414325</v>
      </c>
      <c r="BS21" s="32">
        <v>263</v>
      </c>
      <c r="BU21" s="15">
        <v>13720.9225</v>
      </c>
      <c r="BV21" s="15">
        <v>5502.883375</v>
      </c>
      <c r="BW21" s="32">
        <f t="shared" si="14"/>
        <v>19223.805875000002</v>
      </c>
      <c r="BX21" s="32">
        <v>275</v>
      </c>
      <c r="BZ21" s="15">
        <v>6583.4195</v>
      </c>
      <c r="CA21" s="15">
        <v>2640.331925</v>
      </c>
      <c r="CB21" s="32">
        <f t="shared" si="15"/>
        <v>9223.751425</v>
      </c>
      <c r="CC21" s="32">
        <v>128</v>
      </c>
      <c r="CE21" s="15">
        <v>44802.418999999994</v>
      </c>
      <c r="CF21" s="15">
        <v>17968.36085</v>
      </c>
      <c r="CG21" s="32">
        <f t="shared" si="16"/>
        <v>62770.77984999999</v>
      </c>
      <c r="CH21" s="32">
        <v>894</v>
      </c>
      <c r="CJ21" s="15">
        <v>27155.409</v>
      </c>
      <c r="CK21" s="15">
        <v>10890.889350000001</v>
      </c>
      <c r="CL21" s="32">
        <f t="shared" si="17"/>
        <v>38046.29835</v>
      </c>
      <c r="CM21" s="32">
        <v>532</v>
      </c>
      <c r="CO21" s="15">
        <v>355.209</v>
      </c>
      <c r="CP21" s="32">
        <v>142.45935</v>
      </c>
      <c r="CQ21" s="32">
        <f t="shared" si="18"/>
        <v>497.66835000000003</v>
      </c>
      <c r="CR21" s="32">
        <v>7</v>
      </c>
      <c r="CT21" s="15">
        <v>64948.299499999994</v>
      </c>
      <c r="CU21" s="32">
        <v>26048.023925</v>
      </c>
      <c r="CV21" s="32">
        <f t="shared" si="19"/>
        <v>90996.323425</v>
      </c>
      <c r="CW21" s="32">
        <v>1306</v>
      </c>
      <c r="CY21" s="15">
        <v>213.40900000000002</v>
      </c>
      <c r="CZ21" s="15">
        <v>85.58935</v>
      </c>
      <c r="DA21" s="32">
        <f t="shared" si="20"/>
        <v>298.99835</v>
      </c>
      <c r="DB21" s="32">
        <v>4</v>
      </c>
      <c r="DD21" s="15">
        <v>4959.1005</v>
      </c>
      <c r="DE21" s="15">
        <v>1988.886075</v>
      </c>
      <c r="DF21" s="32">
        <f t="shared" si="21"/>
        <v>6947.986574999999</v>
      </c>
      <c r="DG21" s="32">
        <v>100</v>
      </c>
    </row>
    <row r="22" spans="1:111" ht="12.75">
      <c r="A22" s="2">
        <v>42461</v>
      </c>
      <c r="D22" s="32">
        <v>17313.9609375</v>
      </c>
      <c r="E22" s="32">
        <f t="shared" si="0"/>
        <v>17313.9609375</v>
      </c>
      <c r="F22" s="32">
        <v>928</v>
      </c>
      <c r="H22" s="32"/>
      <c r="I22" s="15">
        <v>37220.1834375</v>
      </c>
      <c r="J22" s="32">
        <f t="shared" si="1"/>
        <v>37220.1834375</v>
      </c>
      <c r="K22" s="32">
        <v>1986</v>
      </c>
      <c r="N22" s="15">
        <v>37424.284875</v>
      </c>
      <c r="O22" s="32">
        <f t="shared" si="2"/>
        <v>37424.284875</v>
      </c>
      <c r="P22" s="15">
        <v>2021</v>
      </c>
      <c r="S22" s="15">
        <v>7593.879937499999</v>
      </c>
      <c r="T22" s="32">
        <f t="shared" si="3"/>
        <v>7593.879937499999</v>
      </c>
      <c r="U22" s="32">
        <v>407</v>
      </c>
      <c r="X22" s="15">
        <v>4207.7424375</v>
      </c>
      <c r="Y22" s="32">
        <f t="shared" si="4"/>
        <v>4207.7424375</v>
      </c>
      <c r="Z22" s="32">
        <v>226</v>
      </c>
      <c r="AC22" s="15">
        <v>16982.41275</v>
      </c>
      <c r="AD22" s="32">
        <f t="shared" si="5"/>
        <v>16982.41275</v>
      </c>
      <c r="AE22" s="32">
        <v>908</v>
      </c>
      <c r="AH22" s="15">
        <v>27.195750000000004</v>
      </c>
      <c r="AI22" s="32">
        <f t="shared" si="6"/>
        <v>27.195750000000004</v>
      </c>
      <c r="AM22" s="15">
        <v>10278.2604375</v>
      </c>
      <c r="AN22" s="32">
        <f t="shared" si="7"/>
        <v>10278.2604375</v>
      </c>
      <c r="AO22" s="32">
        <v>548</v>
      </c>
      <c r="AR22" s="15">
        <v>3470.6576250000003</v>
      </c>
      <c r="AS22" s="32">
        <f t="shared" si="8"/>
        <v>3470.6576250000003</v>
      </c>
      <c r="AT22" s="32">
        <v>186</v>
      </c>
      <c r="AW22" s="15">
        <v>2743.8378749999997</v>
      </c>
      <c r="AX22" s="32">
        <f t="shared" si="9"/>
        <v>2743.8378749999997</v>
      </c>
      <c r="AY22" s="32">
        <v>145</v>
      </c>
      <c r="BB22" s="15">
        <v>14386.951687500003</v>
      </c>
      <c r="BC22" s="32">
        <f t="shared" si="10"/>
        <v>14386.951687500003</v>
      </c>
      <c r="BD22" s="32">
        <v>760</v>
      </c>
      <c r="BG22" s="15">
        <v>972.7813124999999</v>
      </c>
      <c r="BH22" s="32">
        <f t="shared" si="11"/>
        <v>972.7813124999999</v>
      </c>
      <c r="BI22" s="32">
        <v>52</v>
      </c>
      <c r="BL22" s="15">
        <v>5778.030375000001</v>
      </c>
      <c r="BM22" s="32">
        <f t="shared" si="12"/>
        <v>5778.030375000001</v>
      </c>
      <c r="BN22" s="32">
        <v>308</v>
      </c>
      <c r="BQ22" s="15">
        <v>4975.0891875</v>
      </c>
      <c r="BR22" s="32">
        <f t="shared" si="13"/>
        <v>4975.0891875</v>
      </c>
      <c r="BS22" s="32">
        <v>263</v>
      </c>
      <c r="BV22" s="15">
        <v>5159.8603125</v>
      </c>
      <c r="BW22" s="32">
        <f t="shared" si="14"/>
        <v>5159.8603125</v>
      </c>
      <c r="BX22" s="32">
        <v>275</v>
      </c>
      <c r="CA22" s="15">
        <v>2475.7464375</v>
      </c>
      <c r="CB22" s="32">
        <f t="shared" si="15"/>
        <v>2475.7464375</v>
      </c>
      <c r="CC22" s="32">
        <v>128</v>
      </c>
      <c r="CF22" s="15">
        <v>16848.300375</v>
      </c>
      <c r="CG22" s="32">
        <f t="shared" si="16"/>
        <v>16848.300375</v>
      </c>
      <c r="CH22" s="32">
        <v>894</v>
      </c>
      <c r="CK22" s="15">
        <v>10212.004125000001</v>
      </c>
      <c r="CL22" s="32">
        <f t="shared" si="17"/>
        <v>10212.004125000001</v>
      </c>
      <c r="CM22" s="32">
        <v>532</v>
      </c>
      <c r="CP22" s="32">
        <v>133.57912499999998</v>
      </c>
      <c r="CQ22" s="32">
        <f t="shared" si="18"/>
        <v>133.57912499999998</v>
      </c>
      <c r="CR22" s="32">
        <v>7</v>
      </c>
      <c r="CU22" s="32">
        <v>24424.316437499998</v>
      </c>
      <c r="CV22" s="32">
        <f t="shared" si="19"/>
        <v>24424.316437499998</v>
      </c>
      <c r="CW22" s="32">
        <v>1306</v>
      </c>
      <c r="CZ22" s="15">
        <v>80.254125</v>
      </c>
      <c r="DA22" s="32">
        <f t="shared" si="20"/>
        <v>80.254125</v>
      </c>
      <c r="DB22" s="32">
        <v>4</v>
      </c>
      <c r="DE22" s="15">
        <v>1864.9085624999998</v>
      </c>
      <c r="DF22" s="32">
        <f t="shared" si="21"/>
        <v>1864.9085624999998</v>
      </c>
      <c r="DG22" s="32">
        <v>100</v>
      </c>
    </row>
    <row r="23" spans="1:111" ht="12.75">
      <c r="A23" s="2">
        <v>42644</v>
      </c>
      <c r="C23" s="15">
        <v>48443.375</v>
      </c>
      <c r="D23" s="32">
        <v>17313.9609375</v>
      </c>
      <c r="E23" s="32">
        <f t="shared" si="0"/>
        <v>65757.3359375</v>
      </c>
      <c r="F23" s="32">
        <v>928</v>
      </c>
      <c r="H23" s="32">
        <v>104139.735</v>
      </c>
      <c r="I23" s="15">
        <v>37220.1834375</v>
      </c>
      <c r="J23" s="32">
        <f t="shared" si="1"/>
        <v>141359.91843750002</v>
      </c>
      <c r="K23" s="32">
        <v>1986</v>
      </c>
      <c r="M23" s="15">
        <v>104710.798</v>
      </c>
      <c r="N23" s="15">
        <v>37424.284875</v>
      </c>
      <c r="O23" s="32">
        <f t="shared" si="2"/>
        <v>142135.082875</v>
      </c>
      <c r="P23" s="15">
        <v>2021</v>
      </c>
      <c r="R23" s="15">
        <v>21247.199</v>
      </c>
      <c r="S23" s="15">
        <v>7593.879937499999</v>
      </c>
      <c r="T23" s="32">
        <f t="shared" si="3"/>
        <v>28841.0789375</v>
      </c>
      <c r="U23" s="32">
        <v>407</v>
      </c>
      <c r="W23" s="15">
        <v>11772.999000000002</v>
      </c>
      <c r="X23" s="15">
        <v>4207.7424375</v>
      </c>
      <c r="Y23" s="32">
        <f t="shared" si="4"/>
        <v>15980.7414375</v>
      </c>
      <c r="Z23" s="32">
        <v>226</v>
      </c>
      <c r="AB23" s="15">
        <v>47515.723999999995</v>
      </c>
      <c r="AC23" s="15">
        <v>16982.41275</v>
      </c>
      <c r="AD23" s="32">
        <f t="shared" si="5"/>
        <v>64498.13674999999</v>
      </c>
      <c r="AE23" s="32">
        <v>908</v>
      </c>
      <c r="AG23" s="15">
        <v>76.09200000000001</v>
      </c>
      <c r="AH23" s="15">
        <v>27.195750000000004</v>
      </c>
      <c r="AI23" s="32">
        <f t="shared" si="6"/>
        <v>103.28775000000002</v>
      </c>
      <c r="AL23" s="15">
        <v>28757.926999999996</v>
      </c>
      <c r="AM23" s="15">
        <v>10278.2604375</v>
      </c>
      <c r="AN23" s="32">
        <f t="shared" si="7"/>
        <v>39036.1874375</v>
      </c>
      <c r="AO23" s="32">
        <v>548</v>
      </c>
      <c r="AQ23" s="15">
        <v>9710.682</v>
      </c>
      <c r="AR23" s="15">
        <v>3470.6576250000003</v>
      </c>
      <c r="AS23" s="32">
        <f t="shared" si="8"/>
        <v>13181.339625</v>
      </c>
      <c r="AT23" s="32">
        <v>186</v>
      </c>
      <c r="AV23" s="15">
        <v>7677.085999999999</v>
      </c>
      <c r="AW23" s="15">
        <v>2743.8378749999997</v>
      </c>
      <c r="AX23" s="32">
        <f t="shared" si="9"/>
        <v>10420.923874999999</v>
      </c>
      <c r="AY23" s="32">
        <v>145</v>
      </c>
      <c r="BA23" s="15">
        <v>40253.787000000004</v>
      </c>
      <c r="BB23" s="15">
        <v>14386.951687500003</v>
      </c>
      <c r="BC23" s="32">
        <f t="shared" si="10"/>
        <v>54640.73868750001</v>
      </c>
      <c r="BD23" s="32">
        <v>760</v>
      </c>
      <c r="BF23" s="15">
        <v>2721.781</v>
      </c>
      <c r="BG23" s="15">
        <v>972.7813124999999</v>
      </c>
      <c r="BH23" s="32">
        <f t="shared" si="11"/>
        <v>3694.5623124999997</v>
      </c>
      <c r="BI23" s="32">
        <v>52</v>
      </c>
      <c r="BK23" s="15">
        <v>16166.566</v>
      </c>
      <c r="BL23" s="15">
        <v>5778.030375000001</v>
      </c>
      <c r="BM23" s="32">
        <f t="shared" si="12"/>
        <v>21944.596375</v>
      </c>
      <c r="BN23" s="32">
        <v>308</v>
      </c>
      <c r="BP23" s="15">
        <v>13919.987000000001</v>
      </c>
      <c r="BQ23" s="15">
        <v>4975.0891875</v>
      </c>
      <c r="BR23" s="32">
        <f t="shared" si="13"/>
        <v>18895.076187500003</v>
      </c>
      <c r="BS23" s="32">
        <v>263</v>
      </c>
      <c r="BU23" s="15">
        <v>14436.965</v>
      </c>
      <c r="BV23" s="15">
        <v>5159.8603125</v>
      </c>
      <c r="BW23" s="32">
        <f t="shared" si="14"/>
        <v>19596.8253125</v>
      </c>
      <c r="BX23" s="32">
        <v>275</v>
      </c>
      <c r="BZ23" s="15">
        <v>6926.982999999999</v>
      </c>
      <c r="CA23" s="15">
        <v>2475.7464375</v>
      </c>
      <c r="CB23" s="32">
        <f t="shared" si="15"/>
        <v>9402.729437499998</v>
      </c>
      <c r="CC23" s="32">
        <v>128</v>
      </c>
      <c r="CE23" s="15">
        <v>47140.486</v>
      </c>
      <c r="CF23" s="15">
        <v>16848.300375</v>
      </c>
      <c r="CG23" s="32">
        <f t="shared" si="16"/>
        <v>63988.786374999996</v>
      </c>
      <c r="CH23" s="32">
        <v>894</v>
      </c>
      <c r="CJ23" s="15">
        <v>28572.546000000002</v>
      </c>
      <c r="CK23" s="15">
        <v>10212.004125000001</v>
      </c>
      <c r="CL23" s="32">
        <f t="shared" si="17"/>
        <v>38784.550125</v>
      </c>
      <c r="CM23" s="32">
        <v>532</v>
      </c>
      <c r="CO23" s="15">
        <v>373.746</v>
      </c>
      <c r="CP23" s="32">
        <v>133.57912499999998</v>
      </c>
      <c r="CQ23" s="32">
        <f t="shared" si="18"/>
        <v>507.32512499999996</v>
      </c>
      <c r="CR23" s="32">
        <v>7</v>
      </c>
      <c r="CT23" s="15">
        <v>68337.703</v>
      </c>
      <c r="CU23" s="32">
        <v>24424.316437499998</v>
      </c>
      <c r="CV23" s="32">
        <f t="shared" si="19"/>
        <v>92762.01943749998</v>
      </c>
      <c r="CW23" s="32">
        <v>1306</v>
      </c>
      <c r="CY23" s="15">
        <v>224.54600000000002</v>
      </c>
      <c r="CZ23" s="15">
        <v>80.254125</v>
      </c>
      <c r="DA23" s="32">
        <f t="shared" si="20"/>
        <v>304.80012500000004</v>
      </c>
      <c r="DB23" s="32">
        <v>4</v>
      </c>
      <c r="DD23" s="15">
        <v>5217.897</v>
      </c>
      <c r="DE23" s="15">
        <v>1864.9085624999998</v>
      </c>
      <c r="DF23" s="32">
        <f t="shared" si="21"/>
        <v>7082.8055625</v>
      </c>
      <c r="DG23" s="32">
        <v>100</v>
      </c>
    </row>
    <row r="24" spans="1:111" ht="12.75">
      <c r="A24" s="2">
        <v>42826</v>
      </c>
      <c r="D24" s="32">
        <v>16102.8765625</v>
      </c>
      <c r="E24" s="32">
        <f t="shared" si="0"/>
        <v>16102.8765625</v>
      </c>
      <c r="F24" s="32">
        <v>928</v>
      </c>
      <c r="H24" s="32"/>
      <c r="I24" s="15">
        <v>34616.6900625</v>
      </c>
      <c r="J24" s="32">
        <f t="shared" si="1"/>
        <v>34616.6900625</v>
      </c>
      <c r="K24" s="32">
        <v>1986</v>
      </c>
      <c r="N24" s="15">
        <v>34806.514924999996</v>
      </c>
      <c r="O24" s="32">
        <f t="shared" si="2"/>
        <v>34806.514924999996</v>
      </c>
      <c r="P24" s="15">
        <v>2021</v>
      </c>
      <c r="S24" s="15">
        <v>7062.6999625</v>
      </c>
      <c r="T24" s="32">
        <f t="shared" si="3"/>
        <v>7062.6999625</v>
      </c>
      <c r="U24" s="32">
        <v>407</v>
      </c>
      <c r="X24" s="15">
        <v>3913.4174625</v>
      </c>
      <c r="Y24" s="32">
        <f t="shared" si="4"/>
        <v>3913.4174625</v>
      </c>
      <c r="Z24" s="32">
        <v>226</v>
      </c>
      <c r="AC24" s="15">
        <v>15794.519649999998</v>
      </c>
      <c r="AD24" s="32">
        <f t="shared" si="5"/>
        <v>15794.519649999998</v>
      </c>
      <c r="AE24" s="32">
        <v>908</v>
      </c>
      <c r="AH24" s="15">
        <v>25.293450000000004</v>
      </c>
      <c r="AI24" s="32">
        <f t="shared" si="6"/>
        <v>25.293450000000004</v>
      </c>
      <c r="AM24" s="15">
        <v>9559.3122625</v>
      </c>
      <c r="AN24" s="32">
        <f t="shared" si="7"/>
        <v>9559.3122625</v>
      </c>
      <c r="AO24" s="32">
        <v>548</v>
      </c>
      <c r="AR24" s="15">
        <v>3227.890575</v>
      </c>
      <c r="AS24" s="32">
        <f t="shared" si="8"/>
        <v>3227.890575</v>
      </c>
      <c r="AT24" s="32">
        <v>186</v>
      </c>
      <c r="AW24" s="15">
        <v>2551.910725</v>
      </c>
      <c r="AX24" s="32">
        <f t="shared" si="9"/>
        <v>2551.910725</v>
      </c>
      <c r="AY24" s="32">
        <v>145</v>
      </c>
      <c r="BB24" s="15">
        <v>13380.607012500002</v>
      </c>
      <c r="BC24" s="32">
        <f t="shared" si="10"/>
        <v>13380.607012500002</v>
      </c>
      <c r="BD24" s="32">
        <v>760</v>
      </c>
      <c r="BG24" s="15">
        <v>904.7367874999999</v>
      </c>
      <c r="BH24" s="32">
        <f t="shared" si="11"/>
        <v>904.7367874999999</v>
      </c>
      <c r="BI24" s="32">
        <v>52</v>
      </c>
      <c r="BL24" s="15">
        <v>5373.866225000001</v>
      </c>
      <c r="BM24" s="32">
        <f t="shared" si="12"/>
        <v>5373.866225000001</v>
      </c>
      <c r="BN24" s="32">
        <v>308</v>
      </c>
      <c r="BQ24" s="15">
        <v>4627.089512500001</v>
      </c>
      <c r="BR24" s="32">
        <f t="shared" si="13"/>
        <v>4627.089512500001</v>
      </c>
      <c r="BS24" s="32">
        <v>263</v>
      </c>
      <c r="BV24" s="15">
        <v>4798.9361875</v>
      </c>
      <c r="BW24" s="32">
        <f t="shared" si="14"/>
        <v>4798.9361875</v>
      </c>
      <c r="BX24" s="32">
        <v>275</v>
      </c>
      <c r="CA24" s="15">
        <v>2302.5718624999995</v>
      </c>
      <c r="CB24" s="32">
        <f t="shared" si="15"/>
        <v>2302.5718624999995</v>
      </c>
      <c r="CC24" s="32">
        <v>128</v>
      </c>
      <c r="CF24" s="15">
        <v>15669.788225</v>
      </c>
      <c r="CG24" s="32">
        <f t="shared" si="16"/>
        <v>15669.788225</v>
      </c>
      <c r="CH24" s="32">
        <v>894</v>
      </c>
      <c r="CK24" s="15">
        <v>9497.690475</v>
      </c>
      <c r="CL24" s="32">
        <f t="shared" si="17"/>
        <v>9497.690475</v>
      </c>
      <c r="CM24" s="32">
        <v>532</v>
      </c>
      <c r="CP24" s="32">
        <v>124.235475</v>
      </c>
      <c r="CQ24" s="32">
        <f t="shared" si="18"/>
        <v>124.235475</v>
      </c>
      <c r="CR24" s="32">
        <v>7</v>
      </c>
      <c r="CU24" s="32">
        <v>22715.8738625</v>
      </c>
      <c r="CV24" s="32">
        <f t="shared" si="19"/>
        <v>22715.8738625</v>
      </c>
      <c r="CW24" s="32">
        <v>1306</v>
      </c>
      <c r="CZ24" s="15">
        <v>74.64047500000001</v>
      </c>
      <c r="DA24" s="32">
        <f t="shared" si="20"/>
        <v>74.64047500000001</v>
      </c>
      <c r="DB24" s="32">
        <v>4</v>
      </c>
      <c r="DE24" s="15">
        <v>1734.4611375</v>
      </c>
      <c r="DF24" s="32">
        <f t="shared" si="21"/>
        <v>1734.4611375</v>
      </c>
      <c r="DG24" s="32">
        <v>100</v>
      </c>
    </row>
    <row r="25" spans="1:111" ht="12.75">
      <c r="A25" s="2">
        <v>43009</v>
      </c>
      <c r="C25" s="15">
        <v>50911</v>
      </c>
      <c r="D25" s="32">
        <v>16102.8765625</v>
      </c>
      <c r="E25" s="32">
        <f t="shared" si="0"/>
        <v>67013.8765625</v>
      </c>
      <c r="F25" s="32">
        <v>928</v>
      </c>
      <c r="H25" s="32">
        <v>109444.44</v>
      </c>
      <c r="I25" s="15">
        <v>34616.6900625</v>
      </c>
      <c r="J25" s="32">
        <f t="shared" si="1"/>
        <v>144061.13006250001</v>
      </c>
      <c r="K25" s="32">
        <v>1986</v>
      </c>
      <c r="M25" s="15">
        <v>110044.59199999999</v>
      </c>
      <c r="N25" s="15">
        <v>34806.514924999996</v>
      </c>
      <c r="O25" s="32">
        <f t="shared" si="2"/>
        <v>144851.10692499997</v>
      </c>
      <c r="P25" s="15">
        <v>2021</v>
      </c>
      <c r="R25" s="15">
        <v>22329.496</v>
      </c>
      <c r="S25" s="15">
        <v>7062.6999625</v>
      </c>
      <c r="T25" s="32">
        <f t="shared" si="3"/>
        <v>29392.195962499998</v>
      </c>
      <c r="U25" s="32">
        <v>407</v>
      </c>
      <c r="W25" s="15">
        <v>12372.696000000002</v>
      </c>
      <c r="X25" s="15">
        <v>3913.4174625</v>
      </c>
      <c r="Y25" s="32">
        <f t="shared" si="4"/>
        <v>16286.113462500001</v>
      </c>
      <c r="Z25" s="32">
        <v>226</v>
      </c>
      <c r="AB25" s="15">
        <v>49936.096</v>
      </c>
      <c r="AC25" s="15">
        <v>15794.519649999998</v>
      </c>
      <c r="AD25" s="32">
        <f t="shared" si="5"/>
        <v>65730.61564999999</v>
      </c>
      <c r="AE25" s="32">
        <v>908</v>
      </c>
      <c r="AG25" s="15">
        <v>79.968</v>
      </c>
      <c r="AH25" s="15">
        <v>25.293450000000004</v>
      </c>
      <c r="AI25" s="32">
        <f t="shared" si="6"/>
        <v>105.26145000000001</v>
      </c>
      <c r="AL25" s="15">
        <v>30222.807999999997</v>
      </c>
      <c r="AM25" s="15">
        <v>9559.3122625</v>
      </c>
      <c r="AN25" s="32">
        <f t="shared" si="7"/>
        <v>39782.1202625</v>
      </c>
      <c r="AO25" s="32">
        <v>548</v>
      </c>
      <c r="AQ25" s="15">
        <v>10205.328000000001</v>
      </c>
      <c r="AR25" s="15">
        <v>3227.890575</v>
      </c>
      <c r="AS25" s="32">
        <f t="shared" si="8"/>
        <v>13433.218575</v>
      </c>
      <c r="AT25" s="32">
        <v>186</v>
      </c>
      <c r="AV25" s="15">
        <v>8068.144</v>
      </c>
      <c r="AW25" s="15">
        <v>2551.910725</v>
      </c>
      <c r="AX25" s="32">
        <f t="shared" si="9"/>
        <v>10620.054725</v>
      </c>
      <c r="AY25" s="32">
        <v>145</v>
      </c>
      <c r="BA25" s="15">
        <v>42304.24800000001</v>
      </c>
      <c r="BB25" s="15">
        <v>13380.607012500002</v>
      </c>
      <c r="BC25" s="32">
        <f t="shared" si="10"/>
        <v>55684.85501250001</v>
      </c>
      <c r="BD25" s="32">
        <v>760</v>
      </c>
      <c r="BF25" s="15">
        <v>2860.4239999999995</v>
      </c>
      <c r="BG25" s="15">
        <v>904.7367874999999</v>
      </c>
      <c r="BH25" s="32">
        <f t="shared" si="11"/>
        <v>3765.1607874999995</v>
      </c>
      <c r="BI25" s="32">
        <v>52</v>
      </c>
      <c r="BK25" s="15">
        <v>16990.064000000002</v>
      </c>
      <c r="BL25" s="15">
        <v>5373.866225000001</v>
      </c>
      <c r="BM25" s="32">
        <f t="shared" si="12"/>
        <v>22363.930225000004</v>
      </c>
      <c r="BN25" s="32">
        <v>308</v>
      </c>
      <c r="BP25" s="15">
        <v>14629.048</v>
      </c>
      <c r="BQ25" s="15">
        <v>4627.089512500001</v>
      </c>
      <c r="BR25" s="32">
        <f t="shared" si="13"/>
        <v>19256.1375125</v>
      </c>
      <c r="BS25" s="32">
        <v>263</v>
      </c>
      <c r="BU25" s="15">
        <v>15172.36</v>
      </c>
      <c r="BV25" s="15">
        <v>4798.9361875</v>
      </c>
      <c r="BW25" s="32">
        <f t="shared" si="14"/>
        <v>19971.2961875</v>
      </c>
      <c r="BX25" s="32">
        <v>275</v>
      </c>
      <c r="BZ25" s="15">
        <v>7279.831999999999</v>
      </c>
      <c r="CA25" s="15">
        <v>2302.5718624999995</v>
      </c>
      <c r="CB25" s="32">
        <f t="shared" si="15"/>
        <v>9582.4038625</v>
      </c>
      <c r="CC25" s="32">
        <v>128</v>
      </c>
      <c r="CE25" s="15">
        <v>49541.74399999999</v>
      </c>
      <c r="CF25" s="15">
        <v>15669.788225</v>
      </c>
      <c r="CG25" s="32">
        <f t="shared" si="16"/>
        <v>65211.53222499999</v>
      </c>
      <c r="CH25" s="32">
        <v>894</v>
      </c>
      <c r="CJ25" s="15">
        <v>30027.984</v>
      </c>
      <c r="CK25" s="15">
        <v>9497.690475</v>
      </c>
      <c r="CL25" s="32">
        <f t="shared" si="17"/>
        <v>39525.674475</v>
      </c>
      <c r="CM25" s="32">
        <v>532</v>
      </c>
      <c r="CO25" s="15">
        <v>392.78399999999993</v>
      </c>
      <c r="CP25" s="32">
        <v>124.235475</v>
      </c>
      <c r="CQ25" s="32">
        <f t="shared" si="18"/>
        <v>517.0194749999999</v>
      </c>
      <c r="CR25" s="32">
        <v>7</v>
      </c>
      <c r="CT25" s="15">
        <v>71818.712</v>
      </c>
      <c r="CU25" s="32">
        <v>22715.8738625</v>
      </c>
      <c r="CV25" s="32">
        <f t="shared" si="19"/>
        <v>94534.5858625</v>
      </c>
      <c r="CW25" s="32">
        <v>1306</v>
      </c>
      <c r="CY25" s="15">
        <v>235.984</v>
      </c>
      <c r="CZ25" s="15">
        <v>74.64047500000001</v>
      </c>
      <c r="DA25" s="32">
        <f t="shared" si="20"/>
        <v>310.624475</v>
      </c>
      <c r="DB25" s="32">
        <v>4</v>
      </c>
      <c r="DD25" s="15">
        <v>5483.687999999999</v>
      </c>
      <c r="DE25" s="15">
        <v>1734.4611375</v>
      </c>
      <c r="DF25" s="32">
        <f t="shared" si="21"/>
        <v>7218.149137499999</v>
      </c>
      <c r="DG25" s="32">
        <v>100</v>
      </c>
    </row>
    <row r="26" spans="1:111" ht="12.75">
      <c r="A26" s="33">
        <v>43191</v>
      </c>
      <c r="D26" s="32">
        <v>14830.1015625</v>
      </c>
      <c r="E26" s="32">
        <f t="shared" si="0"/>
        <v>14830.1015625</v>
      </c>
      <c r="F26" s="32">
        <v>928</v>
      </c>
      <c r="H26" s="32"/>
      <c r="I26" s="15">
        <v>31880.5790625</v>
      </c>
      <c r="J26" s="32">
        <f t="shared" si="1"/>
        <v>31880.5790625</v>
      </c>
      <c r="K26" s="32">
        <v>1986</v>
      </c>
      <c r="N26" s="15">
        <v>32055.400124999996</v>
      </c>
      <c r="O26" s="32">
        <f t="shared" si="2"/>
        <v>32055.400124999996</v>
      </c>
      <c r="P26" s="15">
        <v>2021</v>
      </c>
      <c r="S26" s="15">
        <v>6504.4625625</v>
      </c>
      <c r="T26" s="32">
        <f t="shared" si="3"/>
        <v>6504.4625625</v>
      </c>
      <c r="U26" s="32">
        <v>407</v>
      </c>
      <c r="X26" s="15">
        <v>3604.1000625</v>
      </c>
      <c r="Y26" s="32">
        <f t="shared" si="4"/>
        <v>3604.1000625</v>
      </c>
      <c r="Z26" s="32">
        <v>226</v>
      </c>
      <c r="AC26" s="15">
        <v>14546.11725</v>
      </c>
      <c r="AD26" s="32">
        <f t="shared" si="5"/>
        <v>14546.11725</v>
      </c>
      <c r="AE26" s="32">
        <v>908</v>
      </c>
      <c r="AH26" s="15">
        <v>23.29425</v>
      </c>
      <c r="AI26" s="32">
        <f t="shared" si="6"/>
        <v>23.29425</v>
      </c>
      <c r="AM26" s="15">
        <v>8803.7420625</v>
      </c>
      <c r="AN26" s="32">
        <f t="shared" si="7"/>
        <v>8803.7420625</v>
      </c>
      <c r="AO26" s="32">
        <v>548</v>
      </c>
      <c r="AR26" s="15">
        <v>2972.7573750000006</v>
      </c>
      <c r="AS26" s="32">
        <f t="shared" si="8"/>
        <v>2972.7573750000006</v>
      </c>
      <c r="AT26" s="32">
        <v>186</v>
      </c>
      <c r="AW26" s="15">
        <v>2350.207125</v>
      </c>
      <c r="AX26" s="32">
        <f t="shared" si="9"/>
        <v>2350.207125</v>
      </c>
      <c r="AY26" s="32">
        <v>145</v>
      </c>
      <c r="BB26" s="15">
        <v>12323.0008125</v>
      </c>
      <c r="BC26" s="32">
        <f t="shared" si="10"/>
        <v>12323.0008125</v>
      </c>
      <c r="BD26" s="32">
        <v>760</v>
      </c>
      <c r="BG26" s="15">
        <v>833.2261874999999</v>
      </c>
      <c r="BH26" s="32">
        <f t="shared" si="11"/>
        <v>833.2261874999999</v>
      </c>
      <c r="BI26" s="32">
        <v>52</v>
      </c>
      <c r="BL26" s="15">
        <v>4949.114625</v>
      </c>
      <c r="BM26" s="32">
        <f t="shared" si="12"/>
        <v>4949.114625</v>
      </c>
      <c r="BN26" s="32">
        <v>308</v>
      </c>
      <c r="BQ26" s="15">
        <v>4261.363312500001</v>
      </c>
      <c r="BR26" s="32">
        <f t="shared" si="13"/>
        <v>4261.363312500001</v>
      </c>
      <c r="BS26" s="32">
        <v>263</v>
      </c>
      <c r="BV26" s="15">
        <v>4419.6271875</v>
      </c>
      <c r="BW26" s="32">
        <f t="shared" si="14"/>
        <v>4419.6271875</v>
      </c>
      <c r="BX26" s="32">
        <v>275</v>
      </c>
      <c r="CA26" s="15">
        <v>2120.5760625</v>
      </c>
      <c r="CB26" s="32">
        <f t="shared" si="15"/>
        <v>2120.5760625</v>
      </c>
      <c r="CC26" s="32">
        <v>128</v>
      </c>
      <c r="CF26" s="15">
        <v>14431.244625</v>
      </c>
      <c r="CG26" s="32">
        <f t="shared" si="16"/>
        <v>14431.244625</v>
      </c>
      <c r="CH26" s="32">
        <v>894</v>
      </c>
      <c r="CK26" s="15">
        <v>8746.990875</v>
      </c>
      <c r="CL26" s="32">
        <f t="shared" si="17"/>
        <v>8746.990875</v>
      </c>
      <c r="CM26" s="32">
        <v>532</v>
      </c>
      <c r="CP26" s="32">
        <v>114.415875</v>
      </c>
      <c r="CQ26" s="32">
        <f t="shared" si="18"/>
        <v>114.415875</v>
      </c>
      <c r="CR26" s="32">
        <v>7</v>
      </c>
      <c r="CU26" s="32">
        <v>20920.4060625</v>
      </c>
      <c r="CV26" s="32">
        <f t="shared" si="19"/>
        <v>20920.4060625</v>
      </c>
      <c r="CW26" s="32">
        <v>1306</v>
      </c>
      <c r="CZ26" s="15">
        <v>68.740875</v>
      </c>
      <c r="DA26" s="32">
        <f t="shared" si="20"/>
        <v>68.740875</v>
      </c>
      <c r="DB26" s="32">
        <v>4</v>
      </c>
      <c r="DE26" s="15">
        <v>1597.3689375</v>
      </c>
      <c r="DF26" s="32">
        <f t="shared" si="21"/>
        <v>1597.3689375</v>
      </c>
      <c r="DG26" s="32">
        <v>100</v>
      </c>
    </row>
    <row r="27" spans="1:111" ht="12.75">
      <c r="A27" s="33">
        <v>43374</v>
      </c>
      <c r="C27" s="15">
        <v>53508.5</v>
      </c>
      <c r="D27" s="32">
        <v>14830.1015625</v>
      </c>
      <c r="E27" s="32">
        <f t="shared" si="0"/>
        <v>68338.6015625</v>
      </c>
      <c r="F27" s="32">
        <v>928</v>
      </c>
      <c r="H27" s="32">
        <v>115028.34</v>
      </c>
      <c r="I27" s="15">
        <v>31880.5790625</v>
      </c>
      <c r="J27" s="32">
        <f t="shared" si="1"/>
        <v>146908.9190625</v>
      </c>
      <c r="K27" s="32">
        <v>1986</v>
      </c>
      <c r="M27" s="15">
        <v>115659.112</v>
      </c>
      <c r="N27" s="15">
        <v>32055.400124999996</v>
      </c>
      <c r="O27" s="32">
        <f t="shared" si="2"/>
        <v>147714.51212499998</v>
      </c>
      <c r="P27" s="15">
        <v>2021</v>
      </c>
      <c r="R27" s="15">
        <v>23468.756</v>
      </c>
      <c r="S27" s="15">
        <v>6504.4625625</v>
      </c>
      <c r="T27" s="32">
        <f t="shared" si="3"/>
        <v>29973.218562500002</v>
      </c>
      <c r="U27" s="32">
        <v>407</v>
      </c>
      <c r="W27" s="15">
        <v>13003.956</v>
      </c>
      <c r="X27" s="15">
        <v>3604.1000625</v>
      </c>
      <c r="Y27" s="32">
        <f t="shared" si="4"/>
        <v>16608.0560625</v>
      </c>
      <c r="Z27" s="32">
        <v>226</v>
      </c>
      <c r="AB27" s="15">
        <v>52483.856</v>
      </c>
      <c r="AC27" s="15">
        <v>14546.11725</v>
      </c>
      <c r="AD27" s="32">
        <f t="shared" si="5"/>
        <v>67029.97325</v>
      </c>
      <c r="AE27" s="32">
        <v>908</v>
      </c>
      <c r="AG27" s="15">
        <v>84.04800000000002</v>
      </c>
      <c r="AH27" s="15">
        <v>23.29425</v>
      </c>
      <c r="AI27" s="32">
        <f t="shared" si="6"/>
        <v>107.34225000000002</v>
      </c>
      <c r="AL27" s="15">
        <v>31764.787999999997</v>
      </c>
      <c r="AM27" s="15">
        <v>8803.7420625</v>
      </c>
      <c r="AN27" s="32">
        <f t="shared" si="7"/>
        <v>40568.530062499995</v>
      </c>
      <c r="AO27" s="32">
        <v>548</v>
      </c>
      <c r="AQ27" s="15">
        <v>10726.008</v>
      </c>
      <c r="AR27" s="15">
        <v>2972.7573750000006</v>
      </c>
      <c r="AS27" s="32">
        <f t="shared" si="8"/>
        <v>13698.765375</v>
      </c>
      <c r="AT27" s="32">
        <v>186</v>
      </c>
      <c r="AV27" s="15">
        <v>8479.784</v>
      </c>
      <c r="AW27" s="15">
        <v>2350.207125</v>
      </c>
      <c r="AX27" s="32">
        <f t="shared" si="9"/>
        <v>10829.991125</v>
      </c>
      <c r="AY27" s="32">
        <v>145</v>
      </c>
      <c r="BA27" s="15">
        <v>44462.628000000004</v>
      </c>
      <c r="BB27" s="15">
        <v>12323.0008125</v>
      </c>
      <c r="BC27" s="32">
        <f t="shared" si="10"/>
        <v>56785.62881250001</v>
      </c>
      <c r="BD27" s="32">
        <v>760</v>
      </c>
      <c r="BF27" s="15">
        <v>3006.3639999999996</v>
      </c>
      <c r="BG27" s="15">
        <v>833.2261874999999</v>
      </c>
      <c r="BH27" s="32">
        <f t="shared" si="11"/>
        <v>3839.5901874999995</v>
      </c>
      <c r="BI27" s="32">
        <v>52</v>
      </c>
      <c r="BK27" s="15">
        <v>17856.904000000002</v>
      </c>
      <c r="BL27" s="15">
        <v>4949.114625</v>
      </c>
      <c r="BM27" s="32">
        <f t="shared" si="12"/>
        <v>22806.018625000004</v>
      </c>
      <c r="BN27" s="32">
        <v>308</v>
      </c>
      <c r="BP27" s="15">
        <v>15375.428</v>
      </c>
      <c r="BQ27" s="15">
        <v>4261.363312500001</v>
      </c>
      <c r="BR27" s="32">
        <f t="shared" si="13"/>
        <v>19636.7913125</v>
      </c>
      <c r="BS27" s="32">
        <v>263</v>
      </c>
      <c r="BU27" s="15">
        <v>15946.46</v>
      </c>
      <c r="BV27" s="15">
        <v>4419.6271875</v>
      </c>
      <c r="BW27" s="32">
        <f t="shared" si="14"/>
        <v>20366.0871875</v>
      </c>
      <c r="BX27" s="32">
        <v>275</v>
      </c>
      <c r="BZ27" s="15">
        <v>7651.2519999999995</v>
      </c>
      <c r="CA27" s="15">
        <v>2120.5760625</v>
      </c>
      <c r="CB27" s="32">
        <f t="shared" si="15"/>
        <v>9771.828062499999</v>
      </c>
      <c r="CC27" s="32">
        <v>128</v>
      </c>
      <c r="CE27" s="15">
        <v>52069.38399999999</v>
      </c>
      <c r="CF27" s="15">
        <v>14431.244625</v>
      </c>
      <c r="CG27" s="32">
        <f t="shared" si="16"/>
        <v>66500.62862499998</v>
      </c>
      <c r="CH27" s="32">
        <v>894</v>
      </c>
      <c r="CJ27" s="15">
        <v>31560.024000000005</v>
      </c>
      <c r="CK27" s="15">
        <v>8746.990875</v>
      </c>
      <c r="CL27" s="32">
        <f t="shared" si="17"/>
        <v>40307.01487500001</v>
      </c>
      <c r="CM27" s="32">
        <v>532</v>
      </c>
      <c r="CO27" s="15">
        <v>412.82399999999996</v>
      </c>
      <c r="CP27" s="32">
        <v>114.415875</v>
      </c>
      <c r="CQ27" s="32">
        <f t="shared" si="18"/>
        <v>527.239875</v>
      </c>
      <c r="CR27" s="32">
        <v>7</v>
      </c>
      <c r="CT27" s="15">
        <v>75482.93199999999</v>
      </c>
      <c r="CU27" s="32">
        <v>20920.4060625</v>
      </c>
      <c r="CV27" s="32">
        <f t="shared" si="19"/>
        <v>96403.33806249998</v>
      </c>
      <c r="CW27" s="32">
        <v>1306</v>
      </c>
      <c r="CY27" s="15">
        <v>248.024</v>
      </c>
      <c r="CZ27" s="15">
        <v>68.740875</v>
      </c>
      <c r="DA27" s="32">
        <f t="shared" si="20"/>
        <v>316.764875</v>
      </c>
      <c r="DB27" s="32">
        <v>4</v>
      </c>
      <c r="DD27" s="15">
        <v>5763.467999999999</v>
      </c>
      <c r="DE27" s="15">
        <v>1597.3689375</v>
      </c>
      <c r="DF27" s="32">
        <f t="shared" si="21"/>
        <v>7360.836937499998</v>
      </c>
      <c r="DG27" s="32">
        <v>100</v>
      </c>
    </row>
    <row r="28" spans="1:111" ht="12.75">
      <c r="A28" s="33">
        <v>43556</v>
      </c>
      <c r="D28" s="32">
        <v>13492.3890625</v>
      </c>
      <c r="E28" s="32">
        <f t="shared" si="0"/>
        <v>13492.3890625</v>
      </c>
      <c r="F28" s="32">
        <v>928</v>
      </c>
      <c r="H28" s="32"/>
      <c r="I28" s="15">
        <v>29004.8705625</v>
      </c>
      <c r="J28" s="32">
        <f t="shared" si="1"/>
        <v>29004.8705625</v>
      </c>
      <c r="K28" s="32">
        <v>1986</v>
      </c>
      <c r="N28" s="15">
        <v>29163.922325</v>
      </c>
      <c r="O28" s="32">
        <f t="shared" si="2"/>
        <v>29163.922325</v>
      </c>
      <c r="P28" s="15">
        <v>2021</v>
      </c>
      <c r="S28" s="15">
        <v>5917.7436625</v>
      </c>
      <c r="T28" s="32">
        <f t="shared" si="3"/>
        <v>5917.7436625</v>
      </c>
      <c r="U28" s="32">
        <v>407</v>
      </c>
      <c r="X28" s="15">
        <v>3279.0011625</v>
      </c>
      <c r="Y28" s="32">
        <f t="shared" si="4"/>
        <v>3279.0011625</v>
      </c>
      <c r="Z28" s="32">
        <v>226</v>
      </c>
      <c r="AC28" s="15">
        <v>13234.020849999999</v>
      </c>
      <c r="AD28" s="32">
        <f t="shared" si="5"/>
        <v>13234.020849999999</v>
      </c>
      <c r="AE28" s="32">
        <v>908</v>
      </c>
      <c r="AH28" s="15">
        <v>21.193050000000003</v>
      </c>
      <c r="AI28" s="32">
        <f t="shared" si="6"/>
        <v>21.193050000000003</v>
      </c>
      <c r="AM28" s="15">
        <v>8009.622362499999</v>
      </c>
      <c r="AN28" s="32">
        <f t="shared" si="7"/>
        <v>8009.622362499999</v>
      </c>
      <c r="AO28" s="32">
        <v>548</v>
      </c>
      <c r="AR28" s="15">
        <v>2704.607175</v>
      </c>
      <c r="AS28" s="32">
        <f t="shared" si="8"/>
        <v>2704.607175</v>
      </c>
      <c r="AT28" s="32">
        <v>186</v>
      </c>
      <c r="AW28" s="15">
        <v>2138.212525</v>
      </c>
      <c r="AX28" s="32">
        <f t="shared" si="9"/>
        <v>2138.212525</v>
      </c>
      <c r="AY28" s="32">
        <v>145</v>
      </c>
      <c r="BB28" s="15">
        <v>11211.4351125</v>
      </c>
      <c r="BC28" s="32">
        <f t="shared" si="10"/>
        <v>11211.4351125</v>
      </c>
      <c r="BD28" s="32">
        <v>760</v>
      </c>
      <c r="BG28" s="15">
        <v>758.0670875</v>
      </c>
      <c r="BH28" s="32">
        <f t="shared" si="11"/>
        <v>758.0670875</v>
      </c>
      <c r="BI28" s="32">
        <v>52</v>
      </c>
      <c r="BL28" s="15">
        <v>4502.692025</v>
      </c>
      <c r="BM28" s="32">
        <f t="shared" si="12"/>
        <v>4502.692025</v>
      </c>
      <c r="BN28" s="32">
        <v>308</v>
      </c>
      <c r="BQ28" s="15">
        <v>3876.9776125000003</v>
      </c>
      <c r="BR28" s="32">
        <f t="shared" si="13"/>
        <v>3876.9776125000003</v>
      </c>
      <c r="BS28" s="32">
        <v>263</v>
      </c>
      <c r="BV28" s="15">
        <v>4020.9656874999996</v>
      </c>
      <c r="BW28" s="32">
        <f t="shared" si="14"/>
        <v>4020.9656874999996</v>
      </c>
      <c r="BX28" s="32">
        <v>275</v>
      </c>
      <c r="CA28" s="15">
        <v>1929.2947624999997</v>
      </c>
      <c r="CB28" s="32">
        <f t="shared" si="15"/>
        <v>1929.2947624999997</v>
      </c>
      <c r="CC28" s="32">
        <v>128</v>
      </c>
      <c r="CF28" s="15">
        <v>13129.510025</v>
      </c>
      <c r="CG28" s="32">
        <f t="shared" si="16"/>
        <v>13129.510025</v>
      </c>
      <c r="CH28" s="32">
        <v>894</v>
      </c>
      <c r="CK28" s="15">
        <v>7957.990275000001</v>
      </c>
      <c r="CL28" s="32">
        <f t="shared" si="17"/>
        <v>7957.990275000001</v>
      </c>
      <c r="CM28" s="32">
        <v>532</v>
      </c>
      <c r="CP28" s="32">
        <v>104.095275</v>
      </c>
      <c r="CQ28" s="32">
        <f t="shared" si="18"/>
        <v>104.095275</v>
      </c>
      <c r="CR28" s="32">
        <v>7</v>
      </c>
      <c r="CU28" s="32">
        <v>19033.3327625</v>
      </c>
      <c r="CV28" s="32">
        <f t="shared" si="19"/>
        <v>19033.3327625</v>
      </c>
      <c r="CW28" s="32">
        <v>1306</v>
      </c>
      <c r="CZ28" s="15">
        <v>62.540275</v>
      </c>
      <c r="DA28" s="32">
        <f t="shared" si="20"/>
        <v>62.540275</v>
      </c>
      <c r="DB28" s="32">
        <v>4</v>
      </c>
      <c r="DE28" s="15">
        <v>1453.2822374999998</v>
      </c>
      <c r="DF28" s="32">
        <f t="shared" si="21"/>
        <v>1453.2822374999998</v>
      </c>
      <c r="DG28" s="32">
        <v>100</v>
      </c>
    </row>
    <row r="29" spans="1:111" ht="12.75">
      <c r="A29" s="33">
        <v>43739</v>
      </c>
      <c r="C29" s="15">
        <v>56235.875</v>
      </c>
      <c r="D29" s="32">
        <v>13492.3890625</v>
      </c>
      <c r="E29" s="32">
        <f t="shared" si="0"/>
        <v>69728.2640625</v>
      </c>
      <c r="F29" s="32">
        <v>928</v>
      </c>
      <c r="H29" s="32">
        <v>120891.435</v>
      </c>
      <c r="I29" s="15">
        <v>29004.8705625</v>
      </c>
      <c r="J29" s="32">
        <f t="shared" si="1"/>
        <v>149896.3055625</v>
      </c>
      <c r="K29" s="32">
        <v>1986</v>
      </c>
      <c r="M29" s="15">
        <v>121554.358</v>
      </c>
      <c r="N29" s="15">
        <v>29163.922325</v>
      </c>
      <c r="O29" s="32">
        <f t="shared" si="2"/>
        <v>150718.280325</v>
      </c>
      <c r="P29" s="15">
        <v>2021</v>
      </c>
      <c r="R29" s="15">
        <v>24664.979</v>
      </c>
      <c r="S29" s="15">
        <v>5917.7436625</v>
      </c>
      <c r="T29" s="32">
        <f t="shared" si="3"/>
        <v>30582.7226625</v>
      </c>
      <c r="U29" s="32">
        <v>407</v>
      </c>
      <c r="W29" s="15">
        <v>13666.779000000002</v>
      </c>
      <c r="X29" s="15">
        <v>3279.0011625</v>
      </c>
      <c r="Y29" s="32">
        <f t="shared" si="4"/>
        <v>16945.780162500003</v>
      </c>
      <c r="Z29" s="32">
        <v>226</v>
      </c>
      <c r="AB29" s="15">
        <v>55159.00399999999</v>
      </c>
      <c r="AC29" s="15">
        <v>13234.020849999999</v>
      </c>
      <c r="AD29" s="32">
        <f t="shared" si="5"/>
        <v>68393.02484999999</v>
      </c>
      <c r="AE29" s="32">
        <v>908</v>
      </c>
      <c r="AG29" s="15">
        <v>88.33200000000001</v>
      </c>
      <c r="AH29" s="15">
        <v>21.193050000000003</v>
      </c>
      <c r="AI29" s="32">
        <f t="shared" si="6"/>
        <v>109.52505000000001</v>
      </c>
      <c r="AL29" s="15">
        <v>33383.867</v>
      </c>
      <c r="AM29" s="15">
        <v>8009.622362499999</v>
      </c>
      <c r="AN29" s="32">
        <f t="shared" si="7"/>
        <v>41393.4893625</v>
      </c>
      <c r="AO29" s="32">
        <v>548</v>
      </c>
      <c r="AQ29" s="15">
        <v>11272.722</v>
      </c>
      <c r="AR29" s="15">
        <v>2704.607175</v>
      </c>
      <c r="AS29" s="32">
        <f t="shared" si="8"/>
        <v>13977.329174999999</v>
      </c>
      <c r="AT29" s="32">
        <v>186</v>
      </c>
      <c r="AV29" s="15">
        <v>8912.006</v>
      </c>
      <c r="AW29" s="15">
        <v>2138.212525</v>
      </c>
      <c r="AX29" s="32">
        <f t="shared" si="9"/>
        <v>11050.218525</v>
      </c>
      <c r="AY29" s="32">
        <v>145</v>
      </c>
      <c r="BA29" s="15">
        <v>46728.927</v>
      </c>
      <c r="BB29" s="15">
        <v>11211.4351125</v>
      </c>
      <c r="BC29" s="32">
        <f t="shared" si="10"/>
        <v>57940.362112500006</v>
      </c>
      <c r="BD29" s="32">
        <v>760</v>
      </c>
      <c r="BF29" s="15">
        <v>3159.6009999999997</v>
      </c>
      <c r="BG29" s="15">
        <v>758.0670875</v>
      </c>
      <c r="BH29" s="32">
        <f t="shared" si="11"/>
        <v>3917.6680874999997</v>
      </c>
      <c r="BI29" s="32">
        <v>52</v>
      </c>
      <c r="BK29" s="15">
        <v>18767.086</v>
      </c>
      <c r="BL29" s="15">
        <v>4502.692025</v>
      </c>
      <c r="BM29" s="32">
        <f t="shared" si="12"/>
        <v>23269.778025</v>
      </c>
      <c r="BN29" s="32">
        <v>308</v>
      </c>
      <c r="BP29" s="15">
        <v>16159.127000000002</v>
      </c>
      <c r="BQ29" s="15">
        <v>3876.9776125000003</v>
      </c>
      <c r="BR29" s="32">
        <f t="shared" si="13"/>
        <v>20036.104612500003</v>
      </c>
      <c r="BS29" s="32">
        <v>263</v>
      </c>
      <c r="BU29" s="15">
        <v>16759.265</v>
      </c>
      <c r="BV29" s="15">
        <v>4020.9656874999996</v>
      </c>
      <c r="BW29" s="32">
        <f t="shared" si="14"/>
        <v>20780.2306875</v>
      </c>
      <c r="BX29" s="32">
        <v>275</v>
      </c>
      <c r="BZ29" s="15">
        <v>8041.2429999999995</v>
      </c>
      <c r="CA29" s="15">
        <v>1929.2947624999997</v>
      </c>
      <c r="CB29" s="32">
        <f t="shared" si="15"/>
        <v>9970.5377625</v>
      </c>
      <c r="CC29" s="32">
        <v>128</v>
      </c>
      <c r="CE29" s="15">
        <v>54723.405999999995</v>
      </c>
      <c r="CF29" s="15">
        <v>13129.510025</v>
      </c>
      <c r="CG29" s="32">
        <f t="shared" si="16"/>
        <v>67852.916025</v>
      </c>
      <c r="CH29" s="32">
        <v>894</v>
      </c>
      <c r="CJ29" s="15">
        <v>33168.666</v>
      </c>
      <c r="CK29" s="15">
        <v>7957.990275000001</v>
      </c>
      <c r="CL29" s="32">
        <f t="shared" si="17"/>
        <v>41126.656275</v>
      </c>
      <c r="CM29" s="32">
        <v>532</v>
      </c>
      <c r="CO29" s="15">
        <v>433.866</v>
      </c>
      <c r="CP29" s="32">
        <v>104.095275</v>
      </c>
      <c r="CQ29" s="32">
        <f t="shared" si="18"/>
        <v>537.961275</v>
      </c>
      <c r="CR29" s="32">
        <v>7</v>
      </c>
      <c r="CT29" s="15">
        <v>79330.363</v>
      </c>
      <c r="CU29" s="32">
        <v>19033.3327625</v>
      </c>
      <c r="CV29" s="32">
        <f t="shared" si="19"/>
        <v>98363.69576249999</v>
      </c>
      <c r="CW29" s="32">
        <v>1306</v>
      </c>
      <c r="CY29" s="15">
        <v>260.666</v>
      </c>
      <c r="CZ29" s="15">
        <v>62.540275</v>
      </c>
      <c r="DA29" s="32">
        <f t="shared" si="20"/>
        <v>323.206275</v>
      </c>
      <c r="DB29" s="32">
        <v>4</v>
      </c>
      <c r="DD29" s="15">
        <v>6057.236999999999</v>
      </c>
      <c r="DE29" s="15">
        <v>1453.2822374999998</v>
      </c>
      <c r="DF29" s="32">
        <f t="shared" si="21"/>
        <v>7510.519237499999</v>
      </c>
      <c r="DG29" s="32">
        <v>100</v>
      </c>
    </row>
    <row r="30" spans="1:111" ht="12.75">
      <c r="A30" s="33">
        <v>43922</v>
      </c>
      <c r="B30" s="34"/>
      <c r="D30" s="32">
        <v>12086.4921875</v>
      </c>
      <c r="E30" s="32">
        <f t="shared" si="0"/>
        <v>12086.4921875</v>
      </c>
      <c r="F30" s="32">
        <v>928</v>
      </c>
      <c r="H30" s="32"/>
      <c r="I30" s="15">
        <v>25982.5846875</v>
      </c>
      <c r="J30" s="32">
        <f t="shared" si="1"/>
        <v>25982.5846875</v>
      </c>
      <c r="K30" s="32">
        <v>1986</v>
      </c>
      <c r="N30" s="15">
        <v>26125.063374999998</v>
      </c>
      <c r="O30" s="32">
        <f t="shared" si="2"/>
        <v>26125.063374999998</v>
      </c>
      <c r="P30" s="15">
        <v>2021</v>
      </c>
      <c r="S30" s="15">
        <v>5301.1191874999995</v>
      </c>
      <c r="T30" s="32">
        <f t="shared" si="3"/>
        <v>5301.1191874999995</v>
      </c>
      <c r="U30" s="32">
        <v>407</v>
      </c>
      <c r="X30" s="15">
        <v>2937.3316875</v>
      </c>
      <c r="Y30" s="32">
        <f t="shared" si="4"/>
        <v>2937.3316875</v>
      </c>
      <c r="Z30" s="32">
        <v>226</v>
      </c>
      <c r="AC30" s="15">
        <v>11855.04575</v>
      </c>
      <c r="AD30" s="32">
        <f t="shared" si="5"/>
        <v>11855.04575</v>
      </c>
      <c r="AE30" s="32">
        <v>908</v>
      </c>
      <c r="AH30" s="15">
        <v>18.984750000000002</v>
      </c>
      <c r="AI30" s="32">
        <f t="shared" si="6"/>
        <v>18.984750000000002</v>
      </c>
      <c r="AM30" s="15">
        <v>7175.0256875</v>
      </c>
      <c r="AN30" s="32">
        <f t="shared" si="7"/>
        <v>7175.0256875</v>
      </c>
      <c r="AO30" s="32">
        <v>548</v>
      </c>
      <c r="AR30" s="15">
        <v>2422.7891250000002</v>
      </c>
      <c r="AS30" s="32">
        <f t="shared" si="8"/>
        <v>2422.7891250000002</v>
      </c>
      <c r="AT30" s="32">
        <v>186</v>
      </c>
      <c r="AW30" s="15">
        <v>1915.4123749999999</v>
      </c>
      <c r="AX30" s="32">
        <f t="shared" si="9"/>
        <v>1915.4123749999999</v>
      </c>
      <c r="AY30" s="32">
        <v>145</v>
      </c>
      <c r="BB30" s="15">
        <v>10043.2119375</v>
      </c>
      <c r="BC30" s="32">
        <f t="shared" si="10"/>
        <v>10043.2119375</v>
      </c>
      <c r="BD30" s="32">
        <v>760</v>
      </c>
      <c r="BG30" s="15">
        <v>679.0770624999999</v>
      </c>
      <c r="BH30" s="32">
        <f t="shared" si="11"/>
        <v>679.0770624999999</v>
      </c>
      <c r="BI30" s="32">
        <v>52</v>
      </c>
      <c r="BL30" s="15">
        <v>4033.5148750000003</v>
      </c>
      <c r="BM30" s="32">
        <f t="shared" si="12"/>
        <v>4033.5148750000003</v>
      </c>
      <c r="BN30" s="32">
        <v>308</v>
      </c>
      <c r="BQ30" s="15">
        <v>3472.9994375000006</v>
      </c>
      <c r="BR30" s="32">
        <f t="shared" si="13"/>
        <v>3472.9994375000006</v>
      </c>
      <c r="BS30" s="32">
        <v>263</v>
      </c>
      <c r="BV30" s="15">
        <v>3601.9840625</v>
      </c>
      <c r="BW30" s="32">
        <f t="shared" si="14"/>
        <v>3601.9840625</v>
      </c>
      <c r="BX30" s="32">
        <v>275</v>
      </c>
      <c r="CA30" s="15">
        <v>1728.2636874999998</v>
      </c>
      <c r="CB30" s="32">
        <f t="shared" si="15"/>
        <v>1728.2636874999998</v>
      </c>
      <c r="CC30" s="32">
        <v>128</v>
      </c>
      <c r="CF30" s="15">
        <v>11761.424875</v>
      </c>
      <c r="CG30" s="32">
        <f t="shared" si="16"/>
        <v>11761.424875</v>
      </c>
      <c r="CH30" s="32">
        <v>894</v>
      </c>
      <c r="CK30" s="15">
        <v>7128.773625000001</v>
      </c>
      <c r="CL30" s="32">
        <f t="shared" si="17"/>
        <v>7128.773625000001</v>
      </c>
      <c r="CM30" s="32">
        <v>532</v>
      </c>
      <c r="CP30" s="32">
        <v>93.24862499999999</v>
      </c>
      <c r="CQ30" s="32">
        <f t="shared" si="18"/>
        <v>93.24862499999999</v>
      </c>
      <c r="CR30" s="32">
        <v>7</v>
      </c>
      <c r="CU30" s="32">
        <v>17050.0736875</v>
      </c>
      <c r="CV30" s="32">
        <f t="shared" si="19"/>
        <v>17050.0736875</v>
      </c>
      <c r="CW30" s="32">
        <v>1306</v>
      </c>
      <c r="CZ30" s="15">
        <v>56.023625</v>
      </c>
      <c r="DA30" s="32">
        <f t="shared" si="20"/>
        <v>56.023625</v>
      </c>
      <c r="DB30" s="32">
        <v>4</v>
      </c>
      <c r="DE30" s="15">
        <v>1301.8513125</v>
      </c>
      <c r="DF30" s="32">
        <f t="shared" si="21"/>
        <v>1301.8513125</v>
      </c>
      <c r="DG30" s="32">
        <v>100</v>
      </c>
    </row>
    <row r="31" spans="1:111" ht="12.75">
      <c r="A31" s="33">
        <v>44105</v>
      </c>
      <c r="B31" s="34"/>
      <c r="C31" s="15">
        <v>59158.0625</v>
      </c>
      <c r="D31" s="32">
        <v>12086.4921875</v>
      </c>
      <c r="E31" s="32">
        <f t="shared" si="0"/>
        <v>71244.5546875</v>
      </c>
      <c r="F31" s="32">
        <v>928</v>
      </c>
      <c r="H31" s="32">
        <v>127173.3225</v>
      </c>
      <c r="I31" s="15">
        <v>25982.5846875</v>
      </c>
      <c r="J31" s="32">
        <f t="shared" si="1"/>
        <v>153155.90718749998</v>
      </c>
      <c r="K31" s="32">
        <v>1986</v>
      </c>
      <c r="M31" s="15">
        <v>127870.69299999998</v>
      </c>
      <c r="N31" s="15">
        <v>26125.063374999998</v>
      </c>
      <c r="O31" s="32">
        <f t="shared" si="2"/>
        <v>153995.756375</v>
      </c>
      <c r="P31" s="15">
        <v>2021</v>
      </c>
      <c r="R31" s="15">
        <v>25946.6465</v>
      </c>
      <c r="S31" s="15">
        <v>5301.1191874999995</v>
      </c>
      <c r="T31" s="32">
        <f t="shared" si="3"/>
        <v>31247.7656875</v>
      </c>
      <c r="U31" s="32">
        <v>407</v>
      </c>
      <c r="W31" s="15">
        <v>14376.946500000002</v>
      </c>
      <c r="X31" s="15">
        <v>2937.3316875</v>
      </c>
      <c r="Y31" s="32">
        <f t="shared" si="4"/>
        <v>17314.2781875</v>
      </c>
      <c r="Z31" s="32">
        <v>226</v>
      </c>
      <c r="AB31" s="15">
        <v>58025.234</v>
      </c>
      <c r="AC31" s="15">
        <v>11855.04575</v>
      </c>
      <c r="AD31" s="32">
        <f t="shared" si="5"/>
        <v>69880.27975</v>
      </c>
      <c r="AE31" s="32">
        <v>908</v>
      </c>
      <c r="AG31" s="15">
        <v>92.92200000000001</v>
      </c>
      <c r="AH31" s="15">
        <v>18.984750000000002</v>
      </c>
      <c r="AI31" s="32">
        <f t="shared" si="6"/>
        <v>111.90675000000002</v>
      </c>
      <c r="AL31" s="15">
        <v>35118.5945</v>
      </c>
      <c r="AM31" s="15">
        <v>7175.0256875</v>
      </c>
      <c r="AN31" s="32">
        <f t="shared" si="7"/>
        <v>42293.6201875</v>
      </c>
      <c r="AO31" s="32">
        <v>548</v>
      </c>
      <c r="AQ31" s="15">
        <v>11858.487000000001</v>
      </c>
      <c r="AR31" s="15">
        <v>2422.7891250000002</v>
      </c>
      <c r="AS31" s="32">
        <f t="shared" si="8"/>
        <v>14281.276125</v>
      </c>
      <c r="AT31" s="32">
        <v>186</v>
      </c>
      <c r="AV31" s="15">
        <v>9375.101</v>
      </c>
      <c r="AW31" s="15">
        <v>1915.4123749999999</v>
      </c>
      <c r="AX31" s="32">
        <f t="shared" si="9"/>
        <v>11290.513375</v>
      </c>
      <c r="AY31" s="32">
        <v>145</v>
      </c>
      <c r="BA31" s="15">
        <v>49157.1045</v>
      </c>
      <c r="BB31" s="15">
        <v>10043.2119375</v>
      </c>
      <c r="BC31" s="32">
        <f t="shared" si="10"/>
        <v>59200.316437500005</v>
      </c>
      <c r="BD31" s="32">
        <v>760</v>
      </c>
      <c r="BF31" s="15">
        <v>3323.7834999999995</v>
      </c>
      <c r="BG31" s="15">
        <v>679.0770624999999</v>
      </c>
      <c r="BH31" s="32">
        <f t="shared" si="11"/>
        <v>4002.8605624999996</v>
      </c>
      <c r="BI31" s="32">
        <v>52</v>
      </c>
      <c r="BK31" s="15">
        <v>19742.281000000003</v>
      </c>
      <c r="BL31" s="15">
        <v>4033.5148750000003</v>
      </c>
      <c r="BM31" s="32">
        <f t="shared" si="12"/>
        <v>23775.795875000003</v>
      </c>
      <c r="BN31" s="32">
        <v>308</v>
      </c>
      <c r="BP31" s="15">
        <v>16998.804500000002</v>
      </c>
      <c r="BQ31" s="15">
        <v>3472.9994375000006</v>
      </c>
      <c r="BR31" s="32">
        <f t="shared" si="13"/>
        <v>20471.8039375</v>
      </c>
      <c r="BS31" s="32">
        <v>263</v>
      </c>
      <c r="BU31" s="15">
        <v>17630.1275</v>
      </c>
      <c r="BV31" s="15">
        <v>3601.9840625</v>
      </c>
      <c r="BW31" s="32">
        <f t="shared" si="14"/>
        <v>21232.1115625</v>
      </c>
      <c r="BX31" s="32">
        <v>275</v>
      </c>
      <c r="BZ31" s="15">
        <v>8459.090499999998</v>
      </c>
      <c r="CA31" s="15">
        <v>1728.2636874999998</v>
      </c>
      <c r="CB31" s="32">
        <f t="shared" si="15"/>
        <v>10187.354187499997</v>
      </c>
      <c r="CC31" s="32">
        <v>128</v>
      </c>
      <c r="CE31" s="15">
        <v>57567.001</v>
      </c>
      <c r="CF31" s="15">
        <v>11761.424875</v>
      </c>
      <c r="CG31" s="32">
        <f t="shared" si="16"/>
        <v>69328.425875</v>
      </c>
      <c r="CH31" s="32">
        <v>894</v>
      </c>
      <c r="CJ31" s="15">
        <v>34892.211</v>
      </c>
      <c r="CK31" s="15">
        <v>7128.773625000001</v>
      </c>
      <c r="CL31" s="32">
        <f t="shared" si="17"/>
        <v>42020.984625000005</v>
      </c>
      <c r="CM31" s="32">
        <v>532</v>
      </c>
      <c r="CO31" s="15">
        <v>456.411</v>
      </c>
      <c r="CP31" s="32">
        <v>93.24862499999999</v>
      </c>
      <c r="CQ31" s="32">
        <f t="shared" si="18"/>
        <v>549.659625</v>
      </c>
      <c r="CR31" s="32">
        <v>7</v>
      </c>
      <c r="CT31" s="15">
        <v>83452.6105</v>
      </c>
      <c r="CU31" s="32">
        <v>17050.0736875</v>
      </c>
      <c r="CV31" s="32">
        <f t="shared" si="19"/>
        <v>100502.6841875</v>
      </c>
      <c r="CW31" s="32">
        <v>1306</v>
      </c>
      <c r="CY31" s="15">
        <v>274.211</v>
      </c>
      <c r="CZ31" s="15">
        <v>56.023625</v>
      </c>
      <c r="DA31" s="32">
        <f t="shared" si="20"/>
        <v>330.234625</v>
      </c>
      <c r="DB31" s="32">
        <v>4</v>
      </c>
      <c r="DD31" s="15">
        <v>6371.9895</v>
      </c>
      <c r="DE31" s="15">
        <v>1301.8513125</v>
      </c>
      <c r="DF31" s="32">
        <f t="shared" si="21"/>
        <v>7673.8408125</v>
      </c>
      <c r="DG31" s="32">
        <v>100</v>
      </c>
    </row>
    <row r="32" spans="1:111" s="34" customFormat="1" ht="12.75">
      <c r="A32" s="33">
        <v>44287</v>
      </c>
      <c r="C32" s="15"/>
      <c r="D32" s="32">
        <v>10607.540625</v>
      </c>
      <c r="E32" s="32">
        <f t="shared" si="0"/>
        <v>10607.540625</v>
      </c>
      <c r="F32" s="32">
        <v>928</v>
      </c>
      <c r="G32" s="32"/>
      <c r="H32" s="32"/>
      <c r="I32" s="15">
        <v>22803.251625</v>
      </c>
      <c r="J32" s="32">
        <f t="shared" si="1"/>
        <v>22803.251625</v>
      </c>
      <c r="K32" s="32">
        <v>1986</v>
      </c>
      <c r="L32" s="32"/>
      <c r="M32" s="15"/>
      <c r="N32" s="15">
        <v>22928.29605</v>
      </c>
      <c r="O32" s="32">
        <f t="shared" si="2"/>
        <v>22928.29605</v>
      </c>
      <c r="P32" s="15">
        <v>2021</v>
      </c>
      <c r="Q32" s="32"/>
      <c r="R32" s="15"/>
      <c r="S32" s="15">
        <v>4652.453025</v>
      </c>
      <c r="T32" s="32">
        <f t="shared" si="3"/>
        <v>4652.453025</v>
      </c>
      <c r="U32" s="32">
        <v>407</v>
      </c>
      <c r="V32" s="15"/>
      <c r="W32" s="15"/>
      <c r="X32" s="15">
        <v>2577.908025</v>
      </c>
      <c r="Y32" s="32">
        <f t="shared" si="4"/>
        <v>2577.908025</v>
      </c>
      <c r="Z32" s="32">
        <v>226</v>
      </c>
      <c r="AA32" s="15"/>
      <c r="AB32" s="15"/>
      <c r="AC32" s="15">
        <v>10404.414899999998</v>
      </c>
      <c r="AD32" s="32">
        <f t="shared" si="5"/>
        <v>10404.414899999998</v>
      </c>
      <c r="AE32" s="32">
        <v>908</v>
      </c>
      <c r="AF32" s="32"/>
      <c r="AG32" s="15"/>
      <c r="AH32" s="15">
        <v>16.6617</v>
      </c>
      <c r="AI32" s="32">
        <f t="shared" si="6"/>
        <v>16.6617</v>
      </c>
      <c r="AJ32" s="15"/>
      <c r="AK32" s="32"/>
      <c r="AL32" s="15"/>
      <c r="AM32" s="15">
        <v>6297.0608250000005</v>
      </c>
      <c r="AN32" s="32">
        <f t="shared" si="7"/>
        <v>6297.0608250000005</v>
      </c>
      <c r="AO32" s="32">
        <v>548</v>
      </c>
      <c r="AP32" s="32"/>
      <c r="AQ32" s="15"/>
      <c r="AR32" s="15">
        <v>2126.32695</v>
      </c>
      <c r="AS32" s="32">
        <f t="shared" si="8"/>
        <v>2126.32695</v>
      </c>
      <c r="AT32" s="32">
        <v>186</v>
      </c>
      <c r="AU32" s="15"/>
      <c r="AV32" s="15"/>
      <c r="AW32" s="15">
        <v>1681.0348500000002</v>
      </c>
      <c r="AX32" s="32">
        <f t="shared" si="9"/>
        <v>1681.0348500000002</v>
      </c>
      <c r="AY32" s="32">
        <v>145</v>
      </c>
      <c r="AZ32" s="32"/>
      <c r="BA32" s="15"/>
      <c r="BB32" s="15">
        <v>8814.284325</v>
      </c>
      <c r="BC32" s="32">
        <f t="shared" si="10"/>
        <v>8814.284325</v>
      </c>
      <c r="BD32" s="32">
        <v>760</v>
      </c>
      <c r="BE32" s="32"/>
      <c r="BF32" s="15"/>
      <c r="BG32" s="15">
        <v>595.982475</v>
      </c>
      <c r="BH32" s="32">
        <f t="shared" si="11"/>
        <v>595.982475</v>
      </c>
      <c r="BI32" s="32">
        <v>52</v>
      </c>
      <c r="BJ32" s="32"/>
      <c r="BK32" s="15"/>
      <c r="BL32" s="15">
        <v>3539.9578500000002</v>
      </c>
      <c r="BM32" s="32">
        <f t="shared" si="12"/>
        <v>3539.9578500000002</v>
      </c>
      <c r="BN32" s="32">
        <v>308</v>
      </c>
      <c r="BO32" s="32"/>
      <c r="BP32" s="15"/>
      <c r="BQ32" s="15">
        <v>3048.029325</v>
      </c>
      <c r="BR32" s="32">
        <f t="shared" si="13"/>
        <v>3048.029325</v>
      </c>
      <c r="BS32" s="32">
        <v>263</v>
      </c>
      <c r="BT32" s="32"/>
      <c r="BU32" s="15"/>
      <c r="BV32" s="15">
        <v>3161.230875</v>
      </c>
      <c r="BW32" s="32">
        <f t="shared" si="14"/>
        <v>3161.230875</v>
      </c>
      <c r="BX32" s="32">
        <v>275</v>
      </c>
      <c r="BY32" s="32"/>
      <c r="BZ32" s="15"/>
      <c r="CA32" s="15">
        <v>1516.7864249999998</v>
      </c>
      <c r="CB32" s="32">
        <f t="shared" si="15"/>
        <v>1516.7864249999998</v>
      </c>
      <c r="CC32" s="32">
        <v>128</v>
      </c>
      <c r="CD32" s="32"/>
      <c r="CE32" s="15"/>
      <c r="CF32" s="15">
        <v>10322.24985</v>
      </c>
      <c r="CG32" s="32">
        <f t="shared" si="16"/>
        <v>10322.24985</v>
      </c>
      <c r="CH32" s="32">
        <v>894</v>
      </c>
      <c r="CI32" s="32"/>
      <c r="CJ32" s="15"/>
      <c r="CK32" s="15">
        <v>6256.468350000001</v>
      </c>
      <c r="CL32" s="32">
        <f t="shared" si="17"/>
        <v>6256.468350000001</v>
      </c>
      <c r="CM32" s="32">
        <v>532</v>
      </c>
      <c r="CN32" s="32"/>
      <c r="CO32" s="15"/>
      <c r="CP32" s="32">
        <v>81.83834999999999</v>
      </c>
      <c r="CQ32" s="32">
        <f t="shared" si="18"/>
        <v>81.83834999999999</v>
      </c>
      <c r="CR32" s="32">
        <v>7</v>
      </c>
      <c r="CS32" s="32"/>
      <c r="CT32" s="15"/>
      <c r="CU32" s="32">
        <v>14963.758425</v>
      </c>
      <c r="CV32" s="32">
        <f t="shared" si="19"/>
        <v>14963.758425</v>
      </c>
      <c r="CW32" s="32">
        <v>1306</v>
      </c>
      <c r="CX32" s="32"/>
      <c r="CY32" s="15"/>
      <c r="CZ32" s="15">
        <v>49.168350000000004</v>
      </c>
      <c r="DA32" s="32">
        <f t="shared" si="20"/>
        <v>49.168350000000004</v>
      </c>
      <c r="DB32" s="32">
        <v>4</v>
      </c>
      <c r="DC32" s="32"/>
      <c r="DD32" s="15"/>
      <c r="DE32" s="15">
        <v>1142.551575</v>
      </c>
      <c r="DF32" s="32">
        <f t="shared" si="21"/>
        <v>1142.551575</v>
      </c>
      <c r="DG32" s="32">
        <v>100</v>
      </c>
    </row>
    <row r="33" spans="1:111" s="34" customFormat="1" ht="12.75">
      <c r="A33" s="33">
        <v>44470</v>
      </c>
      <c r="C33" s="15">
        <v>62145.1875</v>
      </c>
      <c r="D33" s="32">
        <v>10607.540625</v>
      </c>
      <c r="E33" s="32">
        <f t="shared" si="0"/>
        <v>72752.728125</v>
      </c>
      <c r="F33" s="32">
        <v>928</v>
      </c>
      <c r="G33" s="32"/>
      <c r="H33" s="32">
        <v>133594.8075</v>
      </c>
      <c r="I33" s="15">
        <v>22803.251625</v>
      </c>
      <c r="J33" s="32">
        <f t="shared" si="1"/>
        <v>156398.059125</v>
      </c>
      <c r="K33" s="32">
        <v>1986</v>
      </c>
      <c r="L33" s="32"/>
      <c r="M33" s="15">
        <v>134327.391</v>
      </c>
      <c r="N33" s="15">
        <v>22928.29605</v>
      </c>
      <c r="O33" s="32">
        <f t="shared" si="2"/>
        <v>157255.68705</v>
      </c>
      <c r="P33" s="15">
        <v>2021</v>
      </c>
      <c r="Q33" s="32"/>
      <c r="R33" s="15">
        <v>27256.795499999997</v>
      </c>
      <c r="S33" s="15">
        <v>4652.453025</v>
      </c>
      <c r="T33" s="32">
        <f t="shared" si="3"/>
        <v>31909.248524999995</v>
      </c>
      <c r="U33" s="32">
        <v>407</v>
      </c>
      <c r="V33" s="15"/>
      <c r="W33" s="15">
        <v>15102.8955</v>
      </c>
      <c r="X33" s="15">
        <v>2577.908025</v>
      </c>
      <c r="Y33" s="32">
        <f t="shared" si="4"/>
        <v>17680.803525</v>
      </c>
      <c r="Z33" s="32">
        <v>226</v>
      </c>
      <c r="AA33" s="15"/>
      <c r="AB33" s="15">
        <v>60955.157999999996</v>
      </c>
      <c r="AC33" s="15">
        <v>10404.414899999998</v>
      </c>
      <c r="AD33" s="32">
        <f t="shared" si="5"/>
        <v>71359.5729</v>
      </c>
      <c r="AE33" s="32">
        <v>908</v>
      </c>
      <c r="AF33" s="32"/>
      <c r="AG33" s="15">
        <v>97.61400000000002</v>
      </c>
      <c r="AH33" s="15">
        <v>16.6617</v>
      </c>
      <c r="AI33" s="32">
        <f t="shared" si="6"/>
        <v>114.27570000000001</v>
      </c>
      <c r="AJ33" s="15"/>
      <c r="AK33" s="32"/>
      <c r="AL33" s="15">
        <v>36891.8715</v>
      </c>
      <c r="AM33" s="15">
        <v>6297.0608250000005</v>
      </c>
      <c r="AN33" s="32">
        <f t="shared" si="7"/>
        <v>43188.932325</v>
      </c>
      <c r="AO33" s="32">
        <v>548</v>
      </c>
      <c r="AP33" s="32"/>
      <c r="AQ33" s="15">
        <v>12457.269000000002</v>
      </c>
      <c r="AR33" s="15">
        <v>2126.32695</v>
      </c>
      <c r="AS33" s="32">
        <f t="shared" si="8"/>
        <v>14583.595950000003</v>
      </c>
      <c r="AT33" s="32">
        <v>186</v>
      </c>
      <c r="AU33" s="15"/>
      <c r="AV33" s="15">
        <v>9848.487000000001</v>
      </c>
      <c r="AW33" s="15">
        <v>1681.0348500000002</v>
      </c>
      <c r="AX33" s="32">
        <f t="shared" si="9"/>
        <v>11529.521850000001</v>
      </c>
      <c r="AY33" s="32">
        <v>145</v>
      </c>
      <c r="AZ33" s="32"/>
      <c r="BA33" s="15">
        <v>51639.241500000004</v>
      </c>
      <c r="BB33" s="15">
        <v>8814.284325</v>
      </c>
      <c r="BC33" s="32">
        <f t="shared" si="10"/>
        <v>60453.525825000004</v>
      </c>
      <c r="BD33" s="32">
        <v>760</v>
      </c>
      <c r="BE33" s="32"/>
      <c r="BF33" s="15">
        <v>3491.6144999999997</v>
      </c>
      <c r="BG33" s="15">
        <v>595.982475</v>
      </c>
      <c r="BH33" s="32">
        <f t="shared" si="11"/>
        <v>4087.5969749999995</v>
      </c>
      <c r="BI33" s="32">
        <v>52</v>
      </c>
      <c r="BJ33" s="32"/>
      <c r="BK33" s="15">
        <v>20739.147</v>
      </c>
      <c r="BL33" s="15">
        <v>3539.9578500000002</v>
      </c>
      <c r="BM33" s="32">
        <f t="shared" si="12"/>
        <v>24279.10485</v>
      </c>
      <c r="BN33" s="32">
        <v>308</v>
      </c>
      <c r="BO33" s="32"/>
      <c r="BP33" s="15">
        <v>17857.1415</v>
      </c>
      <c r="BQ33" s="15">
        <v>3048.029325</v>
      </c>
      <c r="BR33" s="32">
        <f t="shared" si="13"/>
        <v>20905.170825</v>
      </c>
      <c r="BS33" s="32">
        <v>263</v>
      </c>
      <c r="BT33" s="32"/>
      <c r="BU33" s="15">
        <v>18520.3425</v>
      </c>
      <c r="BV33" s="15">
        <v>3161.230875</v>
      </c>
      <c r="BW33" s="32">
        <f t="shared" si="14"/>
        <v>21681.573375</v>
      </c>
      <c r="BX33" s="32">
        <v>275</v>
      </c>
      <c r="BY33" s="32"/>
      <c r="BZ33" s="15">
        <v>8886.2235</v>
      </c>
      <c r="CA33" s="15">
        <v>1516.7864249999998</v>
      </c>
      <c r="CB33" s="32">
        <f t="shared" si="15"/>
        <v>10403.009925</v>
      </c>
      <c r="CC33" s="32">
        <v>128</v>
      </c>
      <c r="CD33" s="32"/>
      <c r="CE33" s="15">
        <v>60473.787000000004</v>
      </c>
      <c r="CF33" s="15">
        <v>10322.24985</v>
      </c>
      <c r="CG33" s="32">
        <f t="shared" si="16"/>
        <v>70796.03685</v>
      </c>
      <c r="CH33" s="32">
        <v>894</v>
      </c>
      <c r="CI33" s="32"/>
      <c r="CJ33" s="15">
        <v>36654.057</v>
      </c>
      <c r="CK33" s="15">
        <v>6256.468350000001</v>
      </c>
      <c r="CL33" s="32">
        <f t="shared" si="17"/>
        <v>42910.52535</v>
      </c>
      <c r="CM33" s="32">
        <v>532</v>
      </c>
      <c r="CN33" s="32"/>
      <c r="CO33" s="15">
        <v>479.457</v>
      </c>
      <c r="CP33" s="32">
        <v>81.83834999999999</v>
      </c>
      <c r="CQ33" s="32">
        <f t="shared" si="18"/>
        <v>561.29535</v>
      </c>
      <c r="CR33" s="32">
        <v>7</v>
      </c>
      <c r="CS33" s="32"/>
      <c r="CT33" s="15">
        <v>87666.4635</v>
      </c>
      <c r="CU33" s="32">
        <v>14963.758425</v>
      </c>
      <c r="CV33" s="32">
        <f t="shared" si="19"/>
        <v>102630.22192499999</v>
      </c>
      <c r="CW33" s="32">
        <v>1306</v>
      </c>
      <c r="CX33" s="32"/>
      <c r="CY33" s="15">
        <v>288.057</v>
      </c>
      <c r="CZ33" s="15">
        <v>49.168350000000004</v>
      </c>
      <c r="DA33" s="32">
        <f t="shared" si="20"/>
        <v>337.22535000000005</v>
      </c>
      <c r="DB33" s="32">
        <v>4</v>
      </c>
      <c r="DC33" s="32"/>
      <c r="DD33" s="15">
        <v>6693.736499999999</v>
      </c>
      <c r="DE33" s="15">
        <v>1142.551575</v>
      </c>
      <c r="DF33" s="32">
        <f t="shared" si="21"/>
        <v>7836.288074999999</v>
      </c>
      <c r="DG33" s="32">
        <v>100</v>
      </c>
    </row>
    <row r="34" spans="1:111" s="34" customFormat="1" ht="12.75">
      <c r="A34" s="33">
        <v>44652</v>
      </c>
      <c r="C34" s="15"/>
      <c r="D34" s="32">
        <v>9053.9109375</v>
      </c>
      <c r="E34" s="32">
        <f t="shared" si="0"/>
        <v>9053.9109375</v>
      </c>
      <c r="F34" s="32">
        <v>928</v>
      </c>
      <c r="G34" s="32"/>
      <c r="H34" s="32"/>
      <c r="I34" s="15">
        <v>19463.3814375</v>
      </c>
      <c r="J34" s="32">
        <f t="shared" si="1"/>
        <v>19463.3814375</v>
      </c>
      <c r="K34" s="32">
        <v>1986</v>
      </c>
      <c r="L34" s="32"/>
      <c r="M34" s="15"/>
      <c r="N34" s="15">
        <v>19570.111275</v>
      </c>
      <c r="O34" s="32">
        <f t="shared" si="2"/>
        <v>19570.111275</v>
      </c>
      <c r="P34" s="15">
        <v>2021</v>
      </c>
      <c r="Q34" s="32"/>
      <c r="R34" s="15"/>
      <c r="S34" s="15">
        <v>3971.0331374999996</v>
      </c>
      <c r="T34" s="32">
        <f t="shared" si="3"/>
        <v>3971.0331374999996</v>
      </c>
      <c r="U34" s="32">
        <v>407</v>
      </c>
      <c r="V34" s="15"/>
      <c r="W34" s="15"/>
      <c r="X34" s="15">
        <v>2200.3356375</v>
      </c>
      <c r="Y34" s="32">
        <f t="shared" si="4"/>
        <v>2200.3356375</v>
      </c>
      <c r="Z34" s="32">
        <v>226</v>
      </c>
      <c r="AA34" s="15"/>
      <c r="AB34" s="15"/>
      <c r="AC34" s="15">
        <v>8880.53595</v>
      </c>
      <c r="AD34" s="32">
        <f t="shared" si="5"/>
        <v>8880.53595</v>
      </c>
      <c r="AE34" s="32">
        <v>908</v>
      </c>
      <c r="AF34" s="32"/>
      <c r="AG34" s="15"/>
      <c r="AH34" s="15">
        <v>14.22135</v>
      </c>
      <c r="AI34" s="32">
        <f t="shared" si="6"/>
        <v>14.22135</v>
      </c>
      <c r="AJ34" s="15"/>
      <c r="AK34" s="32"/>
      <c r="AL34" s="15"/>
      <c r="AM34" s="15">
        <v>5374.764037499999</v>
      </c>
      <c r="AN34" s="32">
        <f t="shared" si="7"/>
        <v>5374.764037499999</v>
      </c>
      <c r="AO34" s="32">
        <v>548</v>
      </c>
      <c r="AP34" s="32"/>
      <c r="AQ34" s="15"/>
      <c r="AR34" s="15">
        <v>1814.8952250000002</v>
      </c>
      <c r="AS34" s="32">
        <f t="shared" si="8"/>
        <v>1814.8952250000002</v>
      </c>
      <c r="AT34" s="32">
        <v>186</v>
      </c>
      <c r="AU34" s="15"/>
      <c r="AV34" s="15"/>
      <c r="AW34" s="15">
        <v>1434.8226750000001</v>
      </c>
      <c r="AX34" s="32">
        <f t="shared" si="9"/>
        <v>1434.8226750000001</v>
      </c>
      <c r="AY34" s="32">
        <v>145</v>
      </c>
      <c r="AZ34" s="32"/>
      <c r="BA34" s="15"/>
      <c r="BB34" s="15">
        <v>7523.303287500001</v>
      </c>
      <c r="BC34" s="32">
        <f t="shared" si="10"/>
        <v>7523.303287500001</v>
      </c>
      <c r="BD34" s="32">
        <v>760</v>
      </c>
      <c r="BE34" s="32"/>
      <c r="BF34" s="15"/>
      <c r="BG34" s="15">
        <v>508.69211249999995</v>
      </c>
      <c r="BH34" s="32">
        <f t="shared" si="11"/>
        <v>508.69211249999995</v>
      </c>
      <c r="BI34" s="32">
        <v>52</v>
      </c>
      <c r="BJ34" s="32"/>
      <c r="BK34" s="15"/>
      <c r="BL34" s="15">
        <v>3021.4791750000004</v>
      </c>
      <c r="BM34" s="32">
        <f t="shared" si="12"/>
        <v>3021.4791750000004</v>
      </c>
      <c r="BN34" s="32">
        <v>308</v>
      </c>
      <c r="BO34" s="32"/>
      <c r="BP34" s="15"/>
      <c r="BQ34" s="15">
        <v>2601.6007875</v>
      </c>
      <c r="BR34" s="32">
        <f t="shared" si="13"/>
        <v>2601.6007875</v>
      </c>
      <c r="BS34" s="32">
        <v>263</v>
      </c>
      <c r="BT34" s="32"/>
      <c r="BU34" s="15"/>
      <c r="BV34" s="15">
        <v>2698.2223125</v>
      </c>
      <c r="BW34" s="32">
        <f t="shared" si="14"/>
        <v>2698.2223125</v>
      </c>
      <c r="BX34" s="32">
        <v>275</v>
      </c>
      <c r="BY34" s="32"/>
      <c r="BZ34" s="15"/>
      <c r="CA34" s="15">
        <v>1294.6308374999999</v>
      </c>
      <c r="CB34" s="32">
        <f t="shared" si="15"/>
        <v>1294.6308374999999</v>
      </c>
      <c r="CC34" s="32">
        <v>128</v>
      </c>
      <c r="CD34" s="32"/>
      <c r="CE34" s="15"/>
      <c r="CF34" s="15">
        <v>8810.405175</v>
      </c>
      <c r="CG34" s="32">
        <f t="shared" si="16"/>
        <v>8810.405175</v>
      </c>
      <c r="CH34" s="32">
        <v>894</v>
      </c>
      <c r="CI34" s="32"/>
      <c r="CJ34" s="15"/>
      <c r="CK34" s="15">
        <v>5340.116925</v>
      </c>
      <c r="CL34" s="32">
        <f t="shared" si="17"/>
        <v>5340.116925</v>
      </c>
      <c r="CM34" s="32">
        <v>532</v>
      </c>
      <c r="CN34" s="32"/>
      <c r="CO34" s="15"/>
      <c r="CP34" s="32">
        <v>69.851925</v>
      </c>
      <c r="CQ34" s="32">
        <f t="shared" si="18"/>
        <v>69.851925</v>
      </c>
      <c r="CR34" s="32">
        <v>7</v>
      </c>
      <c r="CS34" s="32"/>
      <c r="CT34" s="15"/>
      <c r="CU34" s="32">
        <v>12772.0968375</v>
      </c>
      <c r="CV34" s="32">
        <f t="shared" si="19"/>
        <v>12772.0968375</v>
      </c>
      <c r="CW34" s="32">
        <v>1306</v>
      </c>
      <c r="CX34" s="32"/>
      <c r="CY34" s="15"/>
      <c r="CZ34" s="15">
        <v>41.966925</v>
      </c>
      <c r="DA34" s="32">
        <f t="shared" si="20"/>
        <v>41.966925</v>
      </c>
      <c r="DB34" s="32">
        <v>4</v>
      </c>
      <c r="DC34" s="32"/>
      <c r="DD34" s="15"/>
      <c r="DE34" s="15">
        <v>975.2081624999998</v>
      </c>
      <c r="DF34" s="32">
        <f t="shared" si="21"/>
        <v>975.2081624999998</v>
      </c>
      <c r="DG34" s="32">
        <v>100</v>
      </c>
    </row>
    <row r="35" spans="1:111" s="34" customFormat="1" ht="12.75">
      <c r="A35" s="33">
        <v>44835</v>
      </c>
      <c r="C35" s="15">
        <v>65392.0625</v>
      </c>
      <c r="D35" s="32">
        <v>9053.9109375</v>
      </c>
      <c r="E35" s="32">
        <f t="shared" si="0"/>
        <v>74445.9734375</v>
      </c>
      <c r="F35" s="32">
        <v>928</v>
      </c>
      <c r="G35" s="32"/>
      <c r="H35" s="32">
        <v>140574.6825</v>
      </c>
      <c r="I35" s="15">
        <v>19463.3814375</v>
      </c>
      <c r="J35" s="32">
        <f t="shared" si="1"/>
        <v>160038.0639375</v>
      </c>
      <c r="K35" s="32">
        <v>1986</v>
      </c>
      <c r="L35" s="32"/>
      <c r="M35" s="15">
        <v>141345.541</v>
      </c>
      <c r="N35" s="15">
        <v>19570.111275</v>
      </c>
      <c r="O35" s="32">
        <f t="shared" si="2"/>
        <v>160915.652275</v>
      </c>
      <c r="P35" s="15">
        <v>2021</v>
      </c>
      <c r="Q35" s="32"/>
      <c r="R35" s="15">
        <v>28680.870499999997</v>
      </c>
      <c r="S35" s="15">
        <v>3971.0331374999996</v>
      </c>
      <c r="T35" s="32">
        <f t="shared" si="3"/>
        <v>32651.903637499996</v>
      </c>
      <c r="U35" s="32">
        <v>407</v>
      </c>
      <c r="V35" s="15"/>
      <c r="W35" s="15">
        <v>15891.970500000001</v>
      </c>
      <c r="X35" s="15">
        <v>2200.3356375</v>
      </c>
      <c r="Y35" s="32">
        <f t="shared" si="4"/>
        <v>18092.3061375</v>
      </c>
      <c r="Z35" s="32">
        <v>226</v>
      </c>
      <c r="AA35" s="15"/>
      <c r="AB35" s="15">
        <v>64139.858</v>
      </c>
      <c r="AC35" s="15">
        <v>8880.53595</v>
      </c>
      <c r="AD35" s="32">
        <f t="shared" si="5"/>
        <v>73020.39395</v>
      </c>
      <c r="AE35" s="32">
        <v>908</v>
      </c>
      <c r="AF35" s="32"/>
      <c r="AG35" s="15">
        <v>102.71400000000001</v>
      </c>
      <c r="AH35" s="15">
        <v>14.22135</v>
      </c>
      <c r="AI35" s="32">
        <f t="shared" si="6"/>
        <v>116.93535000000001</v>
      </c>
      <c r="AJ35" s="15"/>
      <c r="AK35" s="32"/>
      <c r="AL35" s="15">
        <v>38819.3465</v>
      </c>
      <c r="AM35" s="15">
        <v>5374.764037499999</v>
      </c>
      <c r="AN35" s="32">
        <f t="shared" si="7"/>
        <v>44194.1105375</v>
      </c>
      <c r="AO35" s="32">
        <v>548</v>
      </c>
      <c r="AP35" s="32"/>
      <c r="AQ35" s="15">
        <v>13108.119</v>
      </c>
      <c r="AR35" s="15">
        <v>1814.8952250000002</v>
      </c>
      <c r="AS35" s="32">
        <f t="shared" si="8"/>
        <v>14923.014225</v>
      </c>
      <c r="AT35" s="32">
        <v>186</v>
      </c>
      <c r="AU35" s="15"/>
      <c r="AV35" s="15">
        <v>10363.037</v>
      </c>
      <c r="AW35" s="15">
        <v>1434.8226750000001</v>
      </c>
      <c r="AX35" s="32">
        <f t="shared" si="9"/>
        <v>11797.859675</v>
      </c>
      <c r="AY35" s="32">
        <v>145</v>
      </c>
      <c r="AZ35" s="32"/>
      <c r="BA35" s="15">
        <v>54337.2165</v>
      </c>
      <c r="BB35" s="15">
        <v>7523.303287500001</v>
      </c>
      <c r="BC35" s="32">
        <f t="shared" si="10"/>
        <v>61860.5197875</v>
      </c>
      <c r="BD35" s="32">
        <v>760</v>
      </c>
      <c r="BE35" s="32"/>
      <c r="BF35" s="15">
        <v>3674.0394999999994</v>
      </c>
      <c r="BG35" s="15">
        <v>508.69211249999995</v>
      </c>
      <c r="BH35" s="32">
        <f t="shared" si="11"/>
        <v>4182.7316125</v>
      </c>
      <c r="BI35" s="32">
        <v>52</v>
      </c>
      <c r="BJ35" s="32"/>
      <c r="BK35" s="15">
        <v>21822.697</v>
      </c>
      <c r="BL35" s="15">
        <v>3021.4791750000004</v>
      </c>
      <c r="BM35" s="32">
        <f t="shared" si="12"/>
        <v>24844.176175</v>
      </c>
      <c r="BN35" s="32">
        <v>308</v>
      </c>
      <c r="BO35" s="32"/>
      <c r="BP35" s="15">
        <v>18790.1165</v>
      </c>
      <c r="BQ35" s="15">
        <v>2601.6007875</v>
      </c>
      <c r="BR35" s="32">
        <f t="shared" si="13"/>
        <v>21391.7172875</v>
      </c>
      <c r="BS35" s="32">
        <v>263</v>
      </c>
      <c r="BT35" s="32"/>
      <c r="BU35" s="15">
        <v>19487.9675</v>
      </c>
      <c r="BV35" s="15">
        <v>2698.2223125</v>
      </c>
      <c r="BW35" s="32">
        <f t="shared" si="14"/>
        <v>22186.1898125</v>
      </c>
      <c r="BX35" s="32">
        <v>275</v>
      </c>
      <c r="BY35" s="32"/>
      <c r="BZ35" s="15">
        <v>9350.4985</v>
      </c>
      <c r="CA35" s="15">
        <v>1294.6308374999999</v>
      </c>
      <c r="CB35" s="32">
        <f t="shared" si="15"/>
        <v>10645.129337499999</v>
      </c>
      <c r="CC35" s="32">
        <v>128</v>
      </c>
      <c r="CD35" s="32"/>
      <c r="CE35" s="15">
        <v>63633.33699999999</v>
      </c>
      <c r="CF35" s="15">
        <v>8810.405175</v>
      </c>
      <c r="CG35" s="32">
        <f t="shared" si="16"/>
        <v>72443.74217499999</v>
      </c>
      <c r="CH35" s="32">
        <v>894</v>
      </c>
      <c r="CI35" s="32"/>
      <c r="CJ35" s="15">
        <v>38569.107</v>
      </c>
      <c r="CK35" s="15">
        <v>5340.116925</v>
      </c>
      <c r="CL35" s="32">
        <f t="shared" si="17"/>
        <v>43909.223925000006</v>
      </c>
      <c r="CM35" s="32">
        <v>532</v>
      </c>
      <c r="CN35" s="32"/>
      <c r="CO35" s="15">
        <v>504.50699999999995</v>
      </c>
      <c r="CP35" s="32">
        <v>69.851925</v>
      </c>
      <c r="CQ35" s="32">
        <f t="shared" si="18"/>
        <v>574.358925</v>
      </c>
      <c r="CR35" s="32">
        <v>7</v>
      </c>
      <c r="CS35" s="32"/>
      <c r="CT35" s="15">
        <v>92246.73849999999</v>
      </c>
      <c r="CU35" s="32">
        <v>12772.0968375</v>
      </c>
      <c r="CV35" s="32">
        <f t="shared" si="19"/>
        <v>105018.83533749999</v>
      </c>
      <c r="CW35" s="32">
        <v>1306</v>
      </c>
      <c r="CX35" s="32"/>
      <c r="CY35" s="15">
        <v>303.107</v>
      </c>
      <c r="CZ35" s="15">
        <v>41.966925</v>
      </c>
      <c r="DA35" s="32">
        <f t="shared" si="20"/>
        <v>345.07392500000003</v>
      </c>
      <c r="DB35" s="32">
        <v>4</v>
      </c>
      <c r="DC35" s="32"/>
      <c r="DD35" s="15">
        <v>7043.461499999999</v>
      </c>
      <c r="DE35" s="15">
        <v>975.2081624999998</v>
      </c>
      <c r="DF35" s="32">
        <f t="shared" si="21"/>
        <v>8018.6696624999995</v>
      </c>
      <c r="DG35" s="32">
        <v>100</v>
      </c>
    </row>
    <row r="36" spans="1:111" s="34" customFormat="1" ht="12.75">
      <c r="A36" s="33">
        <v>45017</v>
      </c>
      <c r="C36" s="15"/>
      <c r="D36" s="32">
        <v>7419.109375</v>
      </c>
      <c r="E36" s="32">
        <f t="shared" si="0"/>
        <v>7419.109375</v>
      </c>
      <c r="F36" s="32">
        <v>928</v>
      </c>
      <c r="G36" s="32"/>
      <c r="H36" s="32"/>
      <c r="I36" s="15">
        <v>15949.014375</v>
      </c>
      <c r="J36" s="32">
        <f t="shared" si="1"/>
        <v>15949.014375</v>
      </c>
      <c r="K36" s="32">
        <v>1986</v>
      </c>
      <c r="L36" s="32"/>
      <c r="M36" s="15"/>
      <c r="N36" s="15">
        <v>16036.472749999999</v>
      </c>
      <c r="O36" s="32">
        <f t="shared" si="2"/>
        <v>16036.472749999999</v>
      </c>
      <c r="P36" s="15">
        <v>2021</v>
      </c>
      <c r="Q36" s="32"/>
      <c r="R36" s="15"/>
      <c r="S36" s="15">
        <v>3254.011375</v>
      </c>
      <c r="T36" s="32">
        <f t="shared" si="3"/>
        <v>3254.011375</v>
      </c>
      <c r="U36" s="32">
        <v>407</v>
      </c>
      <c r="V36" s="15"/>
      <c r="W36" s="15"/>
      <c r="X36" s="15">
        <v>1803.0363750000001</v>
      </c>
      <c r="Y36" s="32">
        <f t="shared" si="4"/>
        <v>1803.0363750000001</v>
      </c>
      <c r="Z36" s="32">
        <v>226</v>
      </c>
      <c r="AA36" s="15"/>
      <c r="AB36" s="15"/>
      <c r="AC36" s="15">
        <v>7277.0395</v>
      </c>
      <c r="AD36" s="32">
        <f t="shared" si="5"/>
        <v>7277.0395</v>
      </c>
      <c r="AE36" s="32">
        <v>908</v>
      </c>
      <c r="AF36" s="32"/>
      <c r="AG36" s="15"/>
      <c r="AH36" s="15">
        <v>11.653500000000001</v>
      </c>
      <c r="AI36" s="32">
        <f t="shared" si="6"/>
        <v>11.653500000000001</v>
      </c>
      <c r="AJ36" s="15"/>
      <c r="AK36" s="32"/>
      <c r="AL36" s="15"/>
      <c r="AM36" s="15">
        <v>4404.280374999999</v>
      </c>
      <c r="AN36" s="32">
        <f t="shared" si="7"/>
        <v>4404.280374999999</v>
      </c>
      <c r="AO36" s="32">
        <v>548</v>
      </c>
      <c r="AP36" s="32"/>
      <c r="AQ36" s="15"/>
      <c r="AR36" s="15">
        <v>1487.19225</v>
      </c>
      <c r="AS36" s="32">
        <f t="shared" si="8"/>
        <v>1487.19225</v>
      </c>
      <c r="AT36" s="32">
        <v>186</v>
      </c>
      <c r="AU36" s="15"/>
      <c r="AV36" s="15"/>
      <c r="AW36" s="15">
        <v>1175.74675</v>
      </c>
      <c r="AX36" s="32">
        <f t="shared" si="9"/>
        <v>1175.74675</v>
      </c>
      <c r="AY36" s="32">
        <v>145</v>
      </c>
      <c r="AZ36" s="32"/>
      <c r="BA36" s="15"/>
      <c r="BB36" s="15">
        <v>6164.872875000001</v>
      </c>
      <c r="BC36" s="32">
        <f t="shared" si="10"/>
        <v>6164.872875000001</v>
      </c>
      <c r="BD36" s="32">
        <v>760</v>
      </c>
      <c r="BE36" s="32"/>
      <c r="BF36" s="15"/>
      <c r="BG36" s="15">
        <v>416.841125</v>
      </c>
      <c r="BH36" s="32">
        <f t="shared" si="11"/>
        <v>416.841125</v>
      </c>
      <c r="BI36" s="32">
        <v>52</v>
      </c>
      <c r="BJ36" s="32"/>
      <c r="BK36" s="15"/>
      <c r="BL36" s="15">
        <v>2475.91175</v>
      </c>
      <c r="BM36" s="32">
        <f t="shared" si="12"/>
        <v>2475.91175</v>
      </c>
      <c r="BN36" s="32">
        <v>308</v>
      </c>
      <c r="BO36" s="32"/>
      <c r="BP36" s="15"/>
      <c r="BQ36" s="15">
        <v>2131.847875</v>
      </c>
      <c r="BR36" s="32">
        <f t="shared" si="13"/>
        <v>2131.847875</v>
      </c>
      <c r="BS36" s="32">
        <v>263</v>
      </c>
      <c r="BT36" s="32"/>
      <c r="BU36" s="15"/>
      <c r="BV36" s="15">
        <v>2211.023125</v>
      </c>
      <c r="BW36" s="32">
        <f t="shared" si="14"/>
        <v>2211.023125</v>
      </c>
      <c r="BX36" s="32">
        <v>275</v>
      </c>
      <c r="BY36" s="32"/>
      <c r="BZ36" s="15"/>
      <c r="CA36" s="15">
        <v>1060.868375</v>
      </c>
      <c r="CB36" s="32">
        <f t="shared" si="15"/>
        <v>1060.868375</v>
      </c>
      <c r="CC36" s="32">
        <v>128</v>
      </c>
      <c r="CD36" s="32"/>
      <c r="CE36" s="15"/>
      <c r="CF36" s="15">
        <v>7219.571749999999</v>
      </c>
      <c r="CG36" s="32">
        <f t="shared" si="16"/>
        <v>7219.571749999999</v>
      </c>
      <c r="CH36" s="32">
        <v>894</v>
      </c>
      <c r="CI36" s="32"/>
      <c r="CJ36" s="15"/>
      <c r="CK36" s="15">
        <v>4375.88925</v>
      </c>
      <c r="CL36" s="32">
        <f t="shared" si="17"/>
        <v>4375.88925</v>
      </c>
      <c r="CM36" s="32">
        <v>532</v>
      </c>
      <c r="CN36" s="32"/>
      <c r="CO36" s="15"/>
      <c r="CP36" s="32">
        <v>57.23924999999999</v>
      </c>
      <c r="CQ36" s="32">
        <f t="shared" si="18"/>
        <v>57.23924999999999</v>
      </c>
      <c r="CR36" s="32">
        <v>7</v>
      </c>
      <c r="CS36" s="32"/>
      <c r="CT36" s="15"/>
      <c r="CU36" s="32">
        <v>10465.928375</v>
      </c>
      <c r="CV36" s="32">
        <f t="shared" si="19"/>
        <v>10465.928375</v>
      </c>
      <c r="CW36" s="32">
        <v>1306</v>
      </c>
      <c r="CX36" s="32"/>
      <c r="CY36" s="15"/>
      <c r="CZ36" s="15">
        <v>34.389250000000004</v>
      </c>
      <c r="DA36" s="32">
        <f t="shared" si="20"/>
        <v>34.389250000000004</v>
      </c>
      <c r="DB36" s="32">
        <v>4</v>
      </c>
      <c r="DC36" s="32"/>
      <c r="DD36" s="15"/>
      <c r="DE36" s="15">
        <v>799.1216249999999</v>
      </c>
      <c r="DF36" s="32">
        <f t="shared" si="21"/>
        <v>799.1216249999999</v>
      </c>
      <c r="DG36" s="32">
        <v>100</v>
      </c>
    </row>
    <row r="37" spans="1:111" s="34" customFormat="1" ht="12.75">
      <c r="A37" s="33">
        <v>45200</v>
      </c>
      <c r="C37" s="15">
        <v>68703.875</v>
      </c>
      <c r="D37" s="32">
        <v>7419.109375</v>
      </c>
      <c r="E37" s="32">
        <f t="shared" si="0"/>
        <v>76122.984375</v>
      </c>
      <c r="F37" s="32">
        <v>928</v>
      </c>
      <c r="G37" s="32"/>
      <c r="H37" s="32">
        <v>147694.155</v>
      </c>
      <c r="I37" s="15">
        <v>15949.014375</v>
      </c>
      <c r="J37" s="32">
        <f t="shared" si="1"/>
        <v>163643.169375</v>
      </c>
      <c r="K37" s="32">
        <v>1986</v>
      </c>
      <c r="L37" s="32"/>
      <c r="M37" s="15">
        <v>148504.05399999997</v>
      </c>
      <c r="N37" s="15">
        <v>16036.472749999999</v>
      </c>
      <c r="O37" s="32">
        <f t="shared" si="2"/>
        <v>164540.52674999996</v>
      </c>
      <c r="P37" s="15">
        <v>2021</v>
      </c>
      <c r="Q37" s="32"/>
      <c r="R37" s="15">
        <v>30133.426999999996</v>
      </c>
      <c r="S37" s="15">
        <v>3254.011375</v>
      </c>
      <c r="T37" s="32">
        <f t="shared" si="3"/>
        <v>33387.438375</v>
      </c>
      <c r="U37" s="32">
        <v>407</v>
      </c>
      <c r="V37" s="15"/>
      <c r="W37" s="15">
        <v>16696.827</v>
      </c>
      <c r="X37" s="15">
        <v>1803.0363750000001</v>
      </c>
      <c r="Y37" s="32">
        <f t="shared" si="4"/>
        <v>18499.863375</v>
      </c>
      <c r="Z37" s="32">
        <v>226</v>
      </c>
      <c r="AA37" s="15"/>
      <c r="AB37" s="15">
        <v>67388.252</v>
      </c>
      <c r="AC37" s="15">
        <v>7277.0395</v>
      </c>
      <c r="AD37" s="32">
        <f t="shared" si="5"/>
        <v>74665.29149999999</v>
      </c>
      <c r="AE37" s="32">
        <v>908</v>
      </c>
      <c r="AF37" s="32"/>
      <c r="AG37" s="15">
        <v>107.916</v>
      </c>
      <c r="AH37" s="15">
        <v>11.653500000000001</v>
      </c>
      <c r="AI37" s="32">
        <f t="shared" si="6"/>
        <v>119.5695</v>
      </c>
      <c r="AJ37" s="15"/>
      <c r="AK37" s="32"/>
      <c r="AL37" s="15">
        <v>40785.371</v>
      </c>
      <c r="AM37" s="15">
        <v>4404.280374999999</v>
      </c>
      <c r="AN37" s="32">
        <f t="shared" si="7"/>
        <v>45189.651375</v>
      </c>
      <c r="AO37" s="32">
        <v>548</v>
      </c>
      <c r="AP37" s="32"/>
      <c r="AQ37" s="15">
        <v>13771.986</v>
      </c>
      <c r="AR37" s="15">
        <v>1487.19225</v>
      </c>
      <c r="AS37" s="32">
        <f t="shared" si="8"/>
        <v>15259.17825</v>
      </c>
      <c r="AT37" s="32">
        <v>186</v>
      </c>
      <c r="AU37" s="15"/>
      <c r="AV37" s="15">
        <v>10887.878</v>
      </c>
      <c r="AW37" s="15">
        <v>1175.74675</v>
      </c>
      <c r="AX37" s="32">
        <f t="shared" si="9"/>
        <v>12063.62475</v>
      </c>
      <c r="AY37" s="32">
        <v>145</v>
      </c>
      <c r="AZ37" s="32"/>
      <c r="BA37" s="15">
        <v>57089.151000000005</v>
      </c>
      <c r="BB37" s="15">
        <v>6164.872875000001</v>
      </c>
      <c r="BC37" s="32">
        <f t="shared" si="10"/>
        <v>63254.023875000006</v>
      </c>
      <c r="BD37" s="32">
        <v>760</v>
      </c>
      <c r="BE37" s="32"/>
      <c r="BF37" s="15">
        <v>3860.113</v>
      </c>
      <c r="BG37" s="15">
        <v>416.841125</v>
      </c>
      <c r="BH37" s="32">
        <f t="shared" si="11"/>
        <v>4276.954125</v>
      </c>
      <c r="BI37" s="32">
        <v>52</v>
      </c>
      <c r="BJ37" s="32"/>
      <c r="BK37" s="15">
        <v>22927.918</v>
      </c>
      <c r="BL37" s="15">
        <v>2475.91175</v>
      </c>
      <c r="BM37" s="32">
        <f t="shared" si="12"/>
        <v>25403.82975</v>
      </c>
      <c r="BN37" s="32">
        <v>308</v>
      </c>
      <c r="BO37" s="32"/>
      <c r="BP37" s="15">
        <v>19741.751</v>
      </c>
      <c r="BQ37" s="15">
        <v>2131.847875</v>
      </c>
      <c r="BR37" s="32">
        <f t="shared" si="13"/>
        <v>21873.598875</v>
      </c>
      <c r="BS37" s="32">
        <v>263</v>
      </c>
      <c r="BT37" s="32"/>
      <c r="BU37" s="15">
        <v>20474.945</v>
      </c>
      <c r="BV37" s="15">
        <v>2211.023125</v>
      </c>
      <c r="BW37" s="32">
        <f t="shared" si="14"/>
        <v>22685.968125</v>
      </c>
      <c r="BX37" s="32">
        <v>275</v>
      </c>
      <c r="BY37" s="32"/>
      <c r="BZ37" s="15">
        <v>9824.059</v>
      </c>
      <c r="CA37" s="15">
        <v>1060.868375</v>
      </c>
      <c r="CB37" s="32">
        <f t="shared" si="15"/>
        <v>10884.927375</v>
      </c>
      <c r="CC37" s="32">
        <v>128</v>
      </c>
      <c r="CD37" s="32"/>
      <c r="CE37" s="15">
        <v>66856.078</v>
      </c>
      <c r="CF37" s="15">
        <v>7219.571749999999</v>
      </c>
      <c r="CG37" s="32">
        <f t="shared" si="16"/>
        <v>74075.64975</v>
      </c>
      <c r="CH37" s="32">
        <v>894</v>
      </c>
      <c r="CI37" s="32"/>
      <c r="CJ37" s="15">
        <v>40522.458000000006</v>
      </c>
      <c r="CK37" s="15">
        <v>4375.88925</v>
      </c>
      <c r="CL37" s="32">
        <f t="shared" si="17"/>
        <v>44898.347250000006</v>
      </c>
      <c r="CM37" s="32">
        <v>532</v>
      </c>
      <c r="CN37" s="32"/>
      <c r="CO37" s="15">
        <v>530.058</v>
      </c>
      <c r="CP37" s="32">
        <v>57.23924999999999</v>
      </c>
      <c r="CQ37" s="32">
        <f t="shared" si="18"/>
        <v>587.29725</v>
      </c>
      <c r="CR37" s="32">
        <v>7</v>
      </c>
      <c r="CS37" s="32"/>
      <c r="CT37" s="15">
        <v>96918.619</v>
      </c>
      <c r="CU37" s="32">
        <v>10465.928375</v>
      </c>
      <c r="CV37" s="32">
        <f t="shared" si="19"/>
        <v>107384.54737500001</v>
      </c>
      <c r="CW37" s="32">
        <v>1306</v>
      </c>
      <c r="CX37" s="32"/>
      <c r="CY37" s="15">
        <v>318.45799999999997</v>
      </c>
      <c r="CZ37" s="15">
        <v>34.389250000000004</v>
      </c>
      <c r="DA37" s="32">
        <f t="shared" si="20"/>
        <v>352.84725</v>
      </c>
      <c r="DB37" s="32">
        <v>4</v>
      </c>
      <c r="DC37" s="32"/>
      <c r="DD37" s="15">
        <v>7400.181</v>
      </c>
      <c r="DE37" s="15">
        <v>799.1216249999999</v>
      </c>
      <c r="DF37" s="32">
        <f t="shared" si="21"/>
        <v>8199.302625</v>
      </c>
      <c r="DG37" s="32">
        <v>100</v>
      </c>
    </row>
    <row r="38" spans="1:111" s="34" customFormat="1" ht="12.75">
      <c r="A38" s="33">
        <v>45383</v>
      </c>
      <c r="C38" s="15"/>
      <c r="D38" s="32">
        <v>5701.5125</v>
      </c>
      <c r="E38" s="32">
        <f t="shared" si="0"/>
        <v>5701.5125</v>
      </c>
      <c r="F38" s="32">
        <v>928</v>
      </c>
      <c r="G38" s="32"/>
      <c r="H38" s="32"/>
      <c r="I38" s="15">
        <v>12256.6605</v>
      </c>
      <c r="J38" s="32">
        <f t="shared" si="1"/>
        <v>12256.6605</v>
      </c>
      <c r="K38" s="32">
        <v>1986</v>
      </c>
      <c r="L38" s="32"/>
      <c r="M38" s="15"/>
      <c r="N38" s="15">
        <v>12323.871399999998</v>
      </c>
      <c r="O38" s="32">
        <f t="shared" si="2"/>
        <v>12323.871399999998</v>
      </c>
      <c r="P38" s="15">
        <v>2021</v>
      </c>
      <c r="Q38" s="32"/>
      <c r="R38" s="15"/>
      <c r="S38" s="15">
        <v>2500.6757</v>
      </c>
      <c r="T38" s="32">
        <f t="shared" si="3"/>
        <v>2500.6757</v>
      </c>
      <c r="U38" s="32">
        <v>407</v>
      </c>
      <c r="V38" s="15"/>
      <c r="W38" s="15"/>
      <c r="X38" s="15">
        <v>1385.6157</v>
      </c>
      <c r="Y38" s="32">
        <f t="shared" si="4"/>
        <v>1385.6157</v>
      </c>
      <c r="Z38" s="32">
        <v>226</v>
      </c>
      <c r="AA38" s="15"/>
      <c r="AB38" s="15"/>
      <c r="AC38" s="15">
        <v>5592.333199999999</v>
      </c>
      <c r="AD38" s="32">
        <f t="shared" si="5"/>
        <v>5592.333199999999</v>
      </c>
      <c r="AE38" s="32">
        <v>908</v>
      </c>
      <c r="AF38" s="32"/>
      <c r="AG38" s="15"/>
      <c r="AH38" s="15">
        <v>8.9556</v>
      </c>
      <c r="AI38" s="32">
        <f t="shared" si="6"/>
        <v>8.9556</v>
      </c>
      <c r="AJ38" s="15"/>
      <c r="AK38" s="32"/>
      <c r="AL38" s="15"/>
      <c r="AM38" s="15">
        <v>3384.6461</v>
      </c>
      <c r="AN38" s="32">
        <f t="shared" si="7"/>
        <v>3384.6461</v>
      </c>
      <c r="AO38" s="32">
        <v>548</v>
      </c>
      <c r="AP38" s="32"/>
      <c r="AQ38" s="15"/>
      <c r="AR38" s="15">
        <v>1142.8926000000001</v>
      </c>
      <c r="AS38" s="32">
        <f t="shared" si="8"/>
        <v>1142.8926000000001</v>
      </c>
      <c r="AT38" s="32">
        <v>186</v>
      </c>
      <c r="AU38" s="15"/>
      <c r="AV38" s="15"/>
      <c r="AW38" s="15">
        <v>903.5498</v>
      </c>
      <c r="AX38" s="32">
        <f t="shared" si="9"/>
        <v>903.5498</v>
      </c>
      <c r="AY38" s="32">
        <v>145</v>
      </c>
      <c r="AZ38" s="32"/>
      <c r="BA38" s="15"/>
      <c r="BB38" s="15">
        <v>4737.6441</v>
      </c>
      <c r="BC38" s="32">
        <f t="shared" si="10"/>
        <v>4737.6441</v>
      </c>
      <c r="BD38" s="32">
        <v>760</v>
      </c>
      <c r="BE38" s="32"/>
      <c r="BF38" s="15"/>
      <c r="BG38" s="15">
        <v>320.3383</v>
      </c>
      <c r="BH38" s="32">
        <f t="shared" si="11"/>
        <v>320.3383</v>
      </c>
      <c r="BI38" s="32">
        <v>52</v>
      </c>
      <c r="BJ38" s="32"/>
      <c r="BK38" s="15"/>
      <c r="BL38" s="15">
        <v>1902.7138</v>
      </c>
      <c r="BM38" s="32">
        <f t="shared" si="12"/>
        <v>1902.7138</v>
      </c>
      <c r="BN38" s="32">
        <v>308</v>
      </c>
      <c r="BO38" s="32"/>
      <c r="BP38" s="15"/>
      <c r="BQ38" s="15">
        <v>1638.3041</v>
      </c>
      <c r="BR38" s="32">
        <f t="shared" si="13"/>
        <v>1638.3041</v>
      </c>
      <c r="BS38" s="32">
        <v>263</v>
      </c>
      <c r="BT38" s="32"/>
      <c r="BU38" s="15"/>
      <c r="BV38" s="15">
        <v>1699.1495000000002</v>
      </c>
      <c r="BW38" s="32">
        <f t="shared" si="14"/>
        <v>1699.1495000000002</v>
      </c>
      <c r="BX38" s="32">
        <v>275</v>
      </c>
      <c r="BY38" s="32"/>
      <c r="BZ38" s="15"/>
      <c r="CA38" s="15">
        <v>815.2668999999999</v>
      </c>
      <c r="CB38" s="32">
        <f t="shared" si="15"/>
        <v>815.2668999999999</v>
      </c>
      <c r="CC38" s="32">
        <v>128</v>
      </c>
      <c r="CD38" s="32"/>
      <c r="CE38" s="15"/>
      <c r="CF38" s="15">
        <v>5548.1698</v>
      </c>
      <c r="CG38" s="32">
        <f t="shared" si="16"/>
        <v>5548.1698</v>
      </c>
      <c r="CH38" s="32">
        <v>894</v>
      </c>
      <c r="CI38" s="32"/>
      <c r="CJ38" s="15"/>
      <c r="CK38" s="15">
        <v>3362.8278000000005</v>
      </c>
      <c r="CL38" s="32">
        <f t="shared" si="17"/>
        <v>3362.8278000000005</v>
      </c>
      <c r="CM38" s="32">
        <v>532</v>
      </c>
      <c r="CN38" s="32"/>
      <c r="CO38" s="15"/>
      <c r="CP38" s="32">
        <v>43.9878</v>
      </c>
      <c r="CQ38" s="32">
        <f t="shared" si="18"/>
        <v>43.9878</v>
      </c>
      <c r="CR38" s="32">
        <v>7</v>
      </c>
      <c r="CS38" s="32"/>
      <c r="CT38" s="15"/>
      <c r="CU38" s="32">
        <v>8042.9628999999995</v>
      </c>
      <c r="CV38" s="32">
        <f t="shared" si="19"/>
        <v>8042.9628999999995</v>
      </c>
      <c r="CW38" s="32">
        <v>1306</v>
      </c>
      <c r="CX38" s="32"/>
      <c r="CY38" s="15"/>
      <c r="CZ38" s="15">
        <v>26.4278</v>
      </c>
      <c r="DA38" s="32">
        <f t="shared" si="20"/>
        <v>26.4278</v>
      </c>
      <c r="DB38" s="32">
        <v>4</v>
      </c>
      <c r="DC38" s="32"/>
      <c r="DD38" s="15"/>
      <c r="DE38" s="15">
        <v>614.1170999999999</v>
      </c>
      <c r="DF38" s="32">
        <f t="shared" si="21"/>
        <v>614.1170999999999</v>
      </c>
      <c r="DG38" s="32">
        <v>100</v>
      </c>
    </row>
    <row r="39" spans="1:111" s="34" customFormat="1" ht="12.75">
      <c r="A39" s="2">
        <v>45566</v>
      </c>
      <c r="C39" s="15">
        <v>72210.5</v>
      </c>
      <c r="D39" s="32">
        <v>5701.5125</v>
      </c>
      <c r="E39" s="32">
        <f t="shared" si="0"/>
        <v>77912.0125</v>
      </c>
      <c r="F39" s="32">
        <v>928</v>
      </c>
      <c r="G39" s="32"/>
      <c r="H39" s="32">
        <v>155232.42</v>
      </c>
      <c r="I39" s="15">
        <v>12256.6605</v>
      </c>
      <c r="J39" s="32">
        <f t="shared" si="1"/>
        <v>167489.0805</v>
      </c>
      <c r="K39" s="32">
        <v>1986</v>
      </c>
      <c r="L39" s="32"/>
      <c r="M39" s="15">
        <v>156083.656</v>
      </c>
      <c r="N39" s="15">
        <v>12323.871399999998</v>
      </c>
      <c r="O39" s="32">
        <f t="shared" si="2"/>
        <v>168407.5274</v>
      </c>
      <c r="P39" s="15">
        <v>2021</v>
      </c>
      <c r="Q39" s="32"/>
      <c r="R39" s="15">
        <v>31671.428</v>
      </c>
      <c r="S39" s="15">
        <v>2500.6757</v>
      </c>
      <c r="T39" s="32">
        <f t="shared" si="3"/>
        <v>34172.1037</v>
      </c>
      <c r="U39" s="32">
        <v>407</v>
      </c>
      <c r="V39" s="15"/>
      <c r="W39" s="15">
        <v>17549.028000000002</v>
      </c>
      <c r="X39" s="15">
        <v>1385.6157</v>
      </c>
      <c r="Y39" s="32">
        <f t="shared" si="4"/>
        <v>18934.6437</v>
      </c>
      <c r="Z39" s="32">
        <v>226</v>
      </c>
      <c r="AA39" s="15"/>
      <c r="AB39" s="15">
        <v>70827.728</v>
      </c>
      <c r="AC39" s="15">
        <v>5592.333199999999</v>
      </c>
      <c r="AD39" s="32">
        <f t="shared" si="5"/>
        <v>76420.0612</v>
      </c>
      <c r="AE39" s="32">
        <v>908</v>
      </c>
      <c r="AF39" s="32"/>
      <c r="AG39" s="15">
        <v>113.42400000000002</v>
      </c>
      <c r="AH39" s="15">
        <v>8.9556</v>
      </c>
      <c r="AI39" s="32">
        <f t="shared" si="6"/>
        <v>122.37960000000002</v>
      </c>
      <c r="AJ39" s="15"/>
      <c r="AK39" s="32"/>
      <c r="AL39" s="15">
        <v>42867.043999999994</v>
      </c>
      <c r="AM39" s="15">
        <v>3384.6461</v>
      </c>
      <c r="AN39" s="32">
        <f t="shared" si="7"/>
        <v>46251.69009999999</v>
      </c>
      <c r="AO39" s="32">
        <v>548</v>
      </c>
      <c r="AP39" s="32"/>
      <c r="AQ39" s="15">
        <v>14474.904000000002</v>
      </c>
      <c r="AR39" s="15">
        <v>1142.8926000000001</v>
      </c>
      <c r="AS39" s="32">
        <f t="shared" si="8"/>
        <v>15617.796600000001</v>
      </c>
      <c r="AT39" s="32">
        <v>186</v>
      </c>
      <c r="AU39" s="15"/>
      <c r="AV39" s="15">
        <v>11443.591999999999</v>
      </c>
      <c r="AW39" s="15">
        <v>903.5498</v>
      </c>
      <c r="AX39" s="32">
        <f t="shared" si="9"/>
        <v>12347.1418</v>
      </c>
      <c r="AY39" s="32">
        <v>145</v>
      </c>
      <c r="AZ39" s="32"/>
      <c r="BA39" s="15">
        <v>60002.96400000001</v>
      </c>
      <c r="BB39" s="15">
        <v>4737.6441</v>
      </c>
      <c r="BC39" s="32">
        <f t="shared" si="10"/>
        <v>64740.608100000005</v>
      </c>
      <c r="BD39" s="32">
        <v>760</v>
      </c>
      <c r="BE39" s="32"/>
      <c r="BF39" s="15">
        <v>4057.1319999999996</v>
      </c>
      <c r="BG39" s="15">
        <v>320.3383</v>
      </c>
      <c r="BH39" s="32">
        <f t="shared" si="11"/>
        <v>4377.4703</v>
      </c>
      <c r="BI39" s="32">
        <v>52</v>
      </c>
      <c r="BJ39" s="32"/>
      <c r="BK39" s="15">
        <v>24098.152000000002</v>
      </c>
      <c r="BL39" s="15">
        <v>1902.7138</v>
      </c>
      <c r="BM39" s="32">
        <f t="shared" si="12"/>
        <v>26000.865800000003</v>
      </c>
      <c r="BN39" s="32">
        <v>308</v>
      </c>
      <c r="BO39" s="32"/>
      <c r="BP39" s="15">
        <v>20749.364</v>
      </c>
      <c r="BQ39" s="15">
        <v>1638.3041</v>
      </c>
      <c r="BR39" s="32">
        <f t="shared" si="13"/>
        <v>22387.668100000003</v>
      </c>
      <c r="BS39" s="32">
        <v>263</v>
      </c>
      <c r="BT39" s="32"/>
      <c r="BU39" s="15">
        <v>21519.98</v>
      </c>
      <c r="BV39" s="15">
        <v>1699.1495000000002</v>
      </c>
      <c r="BW39" s="32">
        <f t="shared" si="14"/>
        <v>23219.1295</v>
      </c>
      <c r="BX39" s="32">
        <v>275</v>
      </c>
      <c r="BY39" s="32"/>
      <c r="BZ39" s="15">
        <v>10325.476</v>
      </c>
      <c r="CA39" s="15">
        <v>815.2668999999999</v>
      </c>
      <c r="CB39" s="32">
        <f t="shared" si="15"/>
        <v>11140.742900000001</v>
      </c>
      <c r="CC39" s="32">
        <v>128</v>
      </c>
      <c r="CD39" s="32"/>
      <c r="CE39" s="15">
        <v>70268.39199999999</v>
      </c>
      <c r="CF39" s="15">
        <v>5548.1698</v>
      </c>
      <c r="CG39" s="32">
        <f t="shared" si="16"/>
        <v>75816.5618</v>
      </c>
      <c r="CH39" s="32">
        <v>894</v>
      </c>
      <c r="CI39" s="32"/>
      <c r="CJ39" s="15">
        <v>42590.712</v>
      </c>
      <c r="CK39" s="15">
        <v>3362.8278000000005</v>
      </c>
      <c r="CL39" s="32">
        <f t="shared" si="17"/>
        <v>45953.5398</v>
      </c>
      <c r="CM39" s="32">
        <v>532</v>
      </c>
      <c r="CN39" s="32"/>
      <c r="CO39" s="15">
        <v>557.112</v>
      </c>
      <c r="CP39" s="32">
        <v>43.9878</v>
      </c>
      <c r="CQ39" s="32">
        <f t="shared" si="18"/>
        <v>601.0998</v>
      </c>
      <c r="CR39" s="32">
        <v>7</v>
      </c>
      <c r="CS39" s="32"/>
      <c r="CT39" s="15">
        <v>101865.31599999999</v>
      </c>
      <c r="CU39" s="32">
        <v>8042.9628999999995</v>
      </c>
      <c r="CV39" s="32">
        <f t="shared" si="19"/>
        <v>109908.27889999999</v>
      </c>
      <c r="CW39" s="32">
        <v>1306</v>
      </c>
      <c r="CX39" s="32"/>
      <c r="CY39" s="15">
        <v>334.71200000000005</v>
      </c>
      <c r="CZ39" s="15">
        <v>26.4278</v>
      </c>
      <c r="DA39" s="32">
        <f t="shared" si="20"/>
        <v>361.13980000000004</v>
      </c>
      <c r="DB39" s="32">
        <v>4</v>
      </c>
      <c r="DC39" s="32"/>
      <c r="DD39" s="15">
        <v>7777.883999999999</v>
      </c>
      <c r="DE39" s="15">
        <v>614.1170999999999</v>
      </c>
      <c r="DF39" s="32">
        <f t="shared" si="21"/>
        <v>8392.0011</v>
      </c>
      <c r="DG39" s="32">
        <v>100</v>
      </c>
    </row>
    <row r="40" spans="1:111" s="34" customFormat="1" ht="12.75">
      <c r="A40" s="2">
        <v>45748</v>
      </c>
      <c r="C40" s="15"/>
      <c r="D40" s="32">
        <v>3896.25</v>
      </c>
      <c r="E40" s="32">
        <f t="shared" si="0"/>
        <v>3896.25</v>
      </c>
      <c r="F40" s="32">
        <v>928</v>
      </c>
      <c r="G40" s="32"/>
      <c r="H40" s="32"/>
      <c r="I40" s="15">
        <v>8375.85</v>
      </c>
      <c r="J40" s="32">
        <f t="shared" si="1"/>
        <v>8375.85</v>
      </c>
      <c r="K40" s="32">
        <v>1986</v>
      </c>
      <c r="L40" s="32"/>
      <c r="M40" s="15"/>
      <c r="N40" s="15">
        <v>8421.78</v>
      </c>
      <c r="O40" s="32">
        <f t="shared" si="2"/>
        <v>8421.78</v>
      </c>
      <c r="P40" s="15">
        <v>2021</v>
      </c>
      <c r="Q40" s="32"/>
      <c r="R40" s="15"/>
      <c r="S40" s="15">
        <v>1708.89</v>
      </c>
      <c r="T40" s="32">
        <f t="shared" si="3"/>
        <v>1708.89</v>
      </c>
      <c r="U40" s="32">
        <v>407</v>
      </c>
      <c r="V40" s="15"/>
      <c r="W40" s="15"/>
      <c r="X40" s="15">
        <v>946.89</v>
      </c>
      <c r="Y40" s="32">
        <f t="shared" si="4"/>
        <v>946.89</v>
      </c>
      <c r="Z40" s="32">
        <v>226</v>
      </c>
      <c r="AA40" s="15"/>
      <c r="AB40" s="15"/>
      <c r="AC40" s="15">
        <v>3821.6399999999994</v>
      </c>
      <c r="AD40" s="32">
        <f t="shared" si="5"/>
        <v>3821.6399999999994</v>
      </c>
      <c r="AE40" s="32">
        <v>908</v>
      </c>
      <c r="AF40" s="32"/>
      <c r="AG40" s="15"/>
      <c r="AH40" s="15">
        <v>6.12</v>
      </c>
      <c r="AI40" s="32">
        <f t="shared" si="6"/>
        <v>6.12</v>
      </c>
      <c r="AJ40" s="15"/>
      <c r="AK40" s="32"/>
      <c r="AL40" s="15"/>
      <c r="AM40" s="15">
        <v>2312.97</v>
      </c>
      <c r="AN40" s="32">
        <f t="shared" si="7"/>
        <v>2312.97</v>
      </c>
      <c r="AO40" s="32">
        <v>548</v>
      </c>
      <c r="AP40" s="32"/>
      <c r="AQ40" s="15"/>
      <c r="AR40" s="15">
        <v>781.02</v>
      </c>
      <c r="AS40" s="32">
        <f t="shared" si="8"/>
        <v>781.02</v>
      </c>
      <c r="AT40" s="32">
        <v>186</v>
      </c>
      <c r="AU40" s="15"/>
      <c r="AV40" s="15"/>
      <c r="AW40" s="15">
        <v>617.46</v>
      </c>
      <c r="AX40" s="32">
        <f t="shared" si="9"/>
        <v>617.46</v>
      </c>
      <c r="AY40" s="32">
        <v>145</v>
      </c>
      <c r="AZ40" s="32"/>
      <c r="BA40" s="15"/>
      <c r="BB40" s="15">
        <v>3237.57</v>
      </c>
      <c r="BC40" s="32">
        <f t="shared" si="10"/>
        <v>3237.57</v>
      </c>
      <c r="BD40" s="32">
        <v>760</v>
      </c>
      <c r="BE40" s="32"/>
      <c r="BF40" s="15"/>
      <c r="BG40" s="15">
        <v>218.90999999999997</v>
      </c>
      <c r="BH40" s="32">
        <f t="shared" si="11"/>
        <v>218.90999999999997</v>
      </c>
      <c r="BI40" s="32">
        <v>52</v>
      </c>
      <c r="BJ40" s="32"/>
      <c r="BK40" s="15"/>
      <c r="BL40" s="15">
        <v>1300.2600000000002</v>
      </c>
      <c r="BM40" s="32">
        <f t="shared" si="12"/>
        <v>1300.2600000000002</v>
      </c>
      <c r="BN40" s="32">
        <v>308</v>
      </c>
      <c r="BO40" s="32"/>
      <c r="BP40" s="15"/>
      <c r="BQ40" s="15">
        <v>1119.57</v>
      </c>
      <c r="BR40" s="32">
        <f t="shared" si="13"/>
        <v>1119.57</v>
      </c>
      <c r="BS40" s="32">
        <v>263</v>
      </c>
      <c r="BT40" s="32"/>
      <c r="BU40" s="15"/>
      <c r="BV40" s="15">
        <v>1161.15</v>
      </c>
      <c r="BW40" s="32">
        <f t="shared" si="14"/>
        <v>1161.15</v>
      </c>
      <c r="BX40" s="32">
        <v>275</v>
      </c>
      <c r="BY40" s="32"/>
      <c r="BZ40" s="15"/>
      <c r="CA40" s="15">
        <v>557.1299999999999</v>
      </c>
      <c r="CB40" s="32">
        <f t="shared" si="15"/>
        <v>557.1299999999999</v>
      </c>
      <c r="CC40" s="32">
        <v>128</v>
      </c>
      <c r="CD40" s="32"/>
      <c r="CE40" s="15"/>
      <c r="CF40" s="15">
        <v>3791.46</v>
      </c>
      <c r="CG40" s="32">
        <f t="shared" si="16"/>
        <v>3791.46</v>
      </c>
      <c r="CH40" s="32">
        <v>894</v>
      </c>
      <c r="CI40" s="32"/>
      <c r="CJ40" s="15"/>
      <c r="CK40" s="15">
        <v>2298.06</v>
      </c>
      <c r="CL40" s="32">
        <f t="shared" si="17"/>
        <v>2298.06</v>
      </c>
      <c r="CM40" s="32">
        <v>532</v>
      </c>
      <c r="CN40" s="32"/>
      <c r="CO40" s="15"/>
      <c r="CP40" s="32">
        <v>30.06</v>
      </c>
      <c r="CQ40" s="32">
        <f t="shared" si="18"/>
        <v>30.06</v>
      </c>
      <c r="CR40" s="32">
        <v>7</v>
      </c>
      <c r="CS40" s="32"/>
      <c r="CT40" s="15"/>
      <c r="CU40" s="32">
        <v>5496.33</v>
      </c>
      <c r="CV40" s="32">
        <f t="shared" si="19"/>
        <v>5496.33</v>
      </c>
      <c r="CW40" s="32">
        <v>1306</v>
      </c>
      <c r="CX40" s="32"/>
      <c r="CY40" s="15"/>
      <c r="CZ40" s="15">
        <v>18.06</v>
      </c>
      <c r="DA40" s="32">
        <f t="shared" si="20"/>
        <v>18.06</v>
      </c>
      <c r="DB40" s="32">
        <v>4</v>
      </c>
      <c r="DC40" s="32"/>
      <c r="DD40" s="15"/>
      <c r="DE40" s="15">
        <v>419.6699999999999</v>
      </c>
      <c r="DF40" s="32">
        <f t="shared" si="21"/>
        <v>419.6699999999999</v>
      </c>
      <c r="DG40" s="32">
        <v>100</v>
      </c>
    </row>
    <row r="41" spans="1:111" s="34" customFormat="1" ht="12.75">
      <c r="A41" s="2">
        <v>45931</v>
      </c>
      <c r="B41"/>
      <c r="C41" s="15">
        <v>75976.875</v>
      </c>
      <c r="D41" s="32">
        <v>3896.25</v>
      </c>
      <c r="E41" s="32">
        <f t="shared" si="0"/>
        <v>79873.125</v>
      </c>
      <c r="F41" s="32">
        <v>928</v>
      </c>
      <c r="G41" s="32"/>
      <c r="H41" s="32">
        <v>163329.075</v>
      </c>
      <c r="I41" s="15">
        <v>8375.85</v>
      </c>
      <c r="J41" s="32">
        <f t="shared" si="1"/>
        <v>171704.92500000002</v>
      </c>
      <c r="K41" s="32">
        <v>1986</v>
      </c>
      <c r="L41" s="32"/>
      <c r="M41" s="15">
        <v>164224.71</v>
      </c>
      <c r="N41" s="15">
        <v>8421.78</v>
      </c>
      <c r="O41" s="32">
        <f t="shared" si="2"/>
        <v>172646.49</v>
      </c>
      <c r="P41" s="15">
        <v>2021</v>
      </c>
      <c r="Q41" s="32"/>
      <c r="R41" s="15">
        <v>33323.355</v>
      </c>
      <c r="S41" s="15">
        <v>1708.89</v>
      </c>
      <c r="T41" s="32">
        <f t="shared" si="3"/>
        <v>35032.245</v>
      </c>
      <c r="U41" s="32">
        <v>407</v>
      </c>
      <c r="V41" s="15"/>
      <c r="W41" s="15">
        <v>18464.355000000003</v>
      </c>
      <c r="X41" s="15">
        <v>946.89</v>
      </c>
      <c r="Y41" s="32">
        <f t="shared" si="4"/>
        <v>19411.245000000003</v>
      </c>
      <c r="Z41" s="32">
        <v>226</v>
      </c>
      <c r="AA41" s="15"/>
      <c r="AB41" s="15">
        <v>74521.98</v>
      </c>
      <c r="AC41" s="15">
        <v>3821.6399999999994</v>
      </c>
      <c r="AD41" s="32">
        <f t="shared" si="5"/>
        <v>78343.62</v>
      </c>
      <c r="AE41" s="32">
        <v>908</v>
      </c>
      <c r="AF41" s="32"/>
      <c r="AG41" s="15">
        <v>119.34</v>
      </c>
      <c r="AH41" s="15">
        <v>6.12</v>
      </c>
      <c r="AI41" s="32">
        <f t="shared" si="6"/>
        <v>125.46000000000001</v>
      </c>
      <c r="AJ41" s="15"/>
      <c r="AK41" s="32"/>
      <c r="AL41" s="15">
        <v>45102.915</v>
      </c>
      <c r="AM41" s="15">
        <v>2312.97</v>
      </c>
      <c r="AN41" s="32">
        <f t="shared" si="7"/>
        <v>47415.885</v>
      </c>
      <c r="AO41" s="32">
        <v>548</v>
      </c>
      <c r="AP41" s="32"/>
      <c r="AQ41" s="15">
        <v>15229.89</v>
      </c>
      <c r="AR41" s="15">
        <v>781.02</v>
      </c>
      <c r="AS41" s="32">
        <f t="shared" si="8"/>
        <v>16010.91</v>
      </c>
      <c r="AT41" s="32">
        <v>186</v>
      </c>
      <c r="AU41" s="15"/>
      <c r="AV41" s="15">
        <v>12040.47</v>
      </c>
      <c r="AW41" s="15">
        <v>617.46</v>
      </c>
      <c r="AX41" s="32">
        <f t="shared" si="9"/>
        <v>12657.93</v>
      </c>
      <c r="AY41" s="32">
        <v>145</v>
      </c>
      <c r="AZ41" s="32"/>
      <c r="BA41" s="15">
        <v>63132.61500000001</v>
      </c>
      <c r="BB41" s="15">
        <v>3237.57</v>
      </c>
      <c r="BC41" s="32">
        <f t="shared" si="10"/>
        <v>66370.18500000001</v>
      </c>
      <c r="BD41" s="32">
        <v>760</v>
      </c>
      <c r="BE41" s="32"/>
      <c r="BF41" s="15">
        <v>4268.744999999999</v>
      </c>
      <c r="BG41" s="15">
        <v>218.90999999999997</v>
      </c>
      <c r="BH41" s="32">
        <f t="shared" si="11"/>
        <v>4487.654999999999</v>
      </c>
      <c r="BI41" s="32">
        <v>52</v>
      </c>
      <c r="BJ41" s="32"/>
      <c r="BK41" s="15">
        <v>25355.07</v>
      </c>
      <c r="BL41" s="15">
        <v>1300.2600000000002</v>
      </c>
      <c r="BM41" s="32">
        <f t="shared" si="12"/>
        <v>26655.33</v>
      </c>
      <c r="BN41" s="32">
        <v>308</v>
      </c>
      <c r="BO41" s="32"/>
      <c r="BP41" s="15">
        <v>21831.615</v>
      </c>
      <c r="BQ41" s="15">
        <v>1119.57</v>
      </c>
      <c r="BR41" s="32">
        <f t="shared" si="13"/>
        <v>22951.185</v>
      </c>
      <c r="BS41" s="32">
        <v>263</v>
      </c>
      <c r="BT41" s="32"/>
      <c r="BU41" s="15">
        <v>22642.425</v>
      </c>
      <c r="BV41" s="15">
        <v>1161.15</v>
      </c>
      <c r="BW41" s="32">
        <f t="shared" si="14"/>
        <v>23803.575</v>
      </c>
      <c r="BX41" s="32">
        <v>275</v>
      </c>
      <c r="BY41" s="32"/>
      <c r="BZ41" s="15">
        <v>10864.035</v>
      </c>
      <c r="CA41" s="15">
        <v>557.1299999999999</v>
      </c>
      <c r="CB41" s="32">
        <f t="shared" si="15"/>
        <v>11421.164999999999</v>
      </c>
      <c r="CC41" s="32">
        <v>128</v>
      </c>
      <c r="CD41" s="32"/>
      <c r="CE41" s="15">
        <v>73933.47</v>
      </c>
      <c r="CF41" s="15">
        <v>3791.46</v>
      </c>
      <c r="CG41" s="32">
        <f t="shared" si="16"/>
        <v>77724.93000000001</v>
      </c>
      <c r="CH41" s="32">
        <v>894</v>
      </c>
      <c r="CI41" s="32"/>
      <c r="CJ41" s="15">
        <v>44812.17</v>
      </c>
      <c r="CK41" s="15">
        <v>2298.06</v>
      </c>
      <c r="CL41" s="32">
        <f t="shared" si="17"/>
        <v>47110.229999999996</v>
      </c>
      <c r="CM41" s="32">
        <v>532</v>
      </c>
      <c r="CN41" s="32"/>
      <c r="CO41" s="15">
        <v>586.17</v>
      </c>
      <c r="CP41" s="32">
        <v>30.06</v>
      </c>
      <c r="CQ41" s="32">
        <f t="shared" si="18"/>
        <v>616.2299999999999</v>
      </c>
      <c r="CR41" s="32">
        <v>7</v>
      </c>
      <c r="CS41" s="32"/>
      <c r="CT41" s="15">
        <v>107178.435</v>
      </c>
      <c r="CU41" s="32">
        <v>5496.33</v>
      </c>
      <c r="CV41" s="32">
        <f t="shared" si="19"/>
        <v>112674.765</v>
      </c>
      <c r="CW41" s="32">
        <v>1306</v>
      </c>
      <c r="CX41" s="32"/>
      <c r="CY41" s="15">
        <v>352.17</v>
      </c>
      <c r="CZ41" s="15">
        <v>18.06</v>
      </c>
      <c r="DA41" s="32">
        <f t="shared" si="20"/>
        <v>370.23</v>
      </c>
      <c r="DB41" s="32">
        <v>4</v>
      </c>
      <c r="DC41" s="32"/>
      <c r="DD41" s="15">
        <v>8183.564999999999</v>
      </c>
      <c r="DE41" s="15">
        <v>419.6699999999999</v>
      </c>
      <c r="DF41" s="32">
        <f t="shared" si="21"/>
        <v>8603.234999999999</v>
      </c>
      <c r="DG41" s="32">
        <v>100</v>
      </c>
    </row>
    <row r="42" spans="1:111" s="34" customFormat="1" ht="12.75">
      <c r="A42" s="2">
        <v>46113</v>
      </c>
      <c r="B42"/>
      <c r="C42" s="15"/>
      <c r="D42" s="32">
        <v>1996.828125</v>
      </c>
      <c r="E42" s="32">
        <f t="shared" si="0"/>
        <v>1996.828125</v>
      </c>
      <c r="F42" s="32">
        <v>928</v>
      </c>
      <c r="G42" s="32"/>
      <c r="H42" s="32"/>
      <c r="I42" s="15">
        <v>4292.623125</v>
      </c>
      <c r="J42" s="32">
        <f t="shared" si="1"/>
        <v>4292.623125</v>
      </c>
      <c r="K42" s="32">
        <v>1986</v>
      </c>
      <c r="L42" s="32"/>
      <c r="M42" s="15"/>
      <c r="N42" s="15">
        <v>4316.162249999999</v>
      </c>
      <c r="O42" s="32">
        <f t="shared" si="2"/>
        <v>4316.162249999999</v>
      </c>
      <c r="P42" s="15">
        <v>2021</v>
      </c>
      <c r="Q42" s="32"/>
      <c r="R42" s="15"/>
      <c r="S42" s="15">
        <v>875.8061249999998</v>
      </c>
      <c r="T42" s="32">
        <f t="shared" si="3"/>
        <v>875.8061249999998</v>
      </c>
      <c r="U42" s="32">
        <v>407</v>
      </c>
      <c r="V42" s="15"/>
      <c r="W42" s="15"/>
      <c r="X42" s="15">
        <v>485.28112500000003</v>
      </c>
      <c r="Y42" s="32">
        <f t="shared" si="4"/>
        <v>485.28112500000003</v>
      </c>
      <c r="Z42" s="32">
        <v>226</v>
      </c>
      <c r="AA42" s="15"/>
      <c r="AB42" s="15"/>
      <c r="AC42" s="15">
        <v>1958.5904999999998</v>
      </c>
      <c r="AD42" s="32">
        <f t="shared" si="5"/>
        <v>1958.5904999999998</v>
      </c>
      <c r="AE42" s="32">
        <v>908</v>
      </c>
      <c r="AF42" s="32"/>
      <c r="AG42" s="15"/>
      <c r="AH42" s="15">
        <v>3.1365000000000003</v>
      </c>
      <c r="AI42" s="32">
        <f t="shared" si="6"/>
        <v>3.1365000000000003</v>
      </c>
      <c r="AJ42" s="15"/>
      <c r="AK42" s="32"/>
      <c r="AL42" s="15"/>
      <c r="AM42" s="15">
        <v>1185.397125</v>
      </c>
      <c r="AN42" s="32">
        <f t="shared" si="7"/>
        <v>1185.397125</v>
      </c>
      <c r="AO42" s="32">
        <v>548</v>
      </c>
      <c r="AP42" s="32"/>
      <c r="AQ42" s="15"/>
      <c r="AR42" s="15">
        <v>400.27275000000003</v>
      </c>
      <c r="AS42" s="32">
        <f t="shared" si="8"/>
        <v>400.27275000000003</v>
      </c>
      <c r="AT42" s="32">
        <v>186</v>
      </c>
      <c r="AU42" s="15"/>
      <c r="AV42" s="15"/>
      <c r="AW42" s="15">
        <v>316.44825000000003</v>
      </c>
      <c r="AX42" s="32">
        <f t="shared" si="9"/>
        <v>316.44825000000003</v>
      </c>
      <c r="AY42" s="32">
        <v>145</v>
      </c>
      <c r="AZ42" s="32"/>
      <c r="BA42" s="15"/>
      <c r="BB42" s="15">
        <v>1659.2546250000003</v>
      </c>
      <c r="BC42" s="32">
        <f t="shared" si="10"/>
        <v>1659.2546250000003</v>
      </c>
      <c r="BD42" s="32">
        <v>760</v>
      </c>
      <c r="BE42" s="32"/>
      <c r="BF42" s="15"/>
      <c r="BG42" s="15">
        <v>112.191375</v>
      </c>
      <c r="BH42" s="32">
        <f t="shared" si="11"/>
        <v>112.191375</v>
      </c>
      <c r="BI42" s="32">
        <v>52</v>
      </c>
      <c r="BJ42" s="32"/>
      <c r="BK42" s="15"/>
      <c r="BL42" s="15">
        <v>666.38325</v>
      </c>
      <c r="BM42" s="32">
        <f t="shared" si="12"/>
        <v>666.38325</v>
      </c>
      <c r="BN42" s="32">
        <v>308</v>
      </c>
      <c r="BO42" s="32"/>
      <c r="BP42" s="15"/>
      <c r="BQ42" s="15">
        <v>573.779625</v>
      </c>
      <c r="BR42" s="32">
        <f t="shared" si="13"/>
        <v>573.779625</v>
      </c>
      <c r="BS42" s="32">
        <v>263</v>
      </c>
      <c r="BT42" s="32"/>
      <c r="BU42" s="15"/>
      <c r="BV42" s="15">
        <v>595.089375</v>
      </c>
      <c r="BW42" s="32">
        <f t="shared" si="14"/>
        <v>595.089375</v>
      </c>
      <c r="BX42" s="32">
        <v>275</v>
      </c>
      <c r="BY42" s="32"/>
      <c r="BZ42" s="15"/>
      <c r="CA42" s="15">
        <v>285.52912499999996</v>
      </c>
      <c r="CB42" s="32">
        <f t="shared" si="15"/>
        <v>285.52912499999996</v>
      </c>
      <c r="CC42" s="32">
        <v>128</v>
      </c>
      <c r="CD42" s="32"/>
      <c r="CE42" s="15"/>
      <c r="CF42" s="15">
        <v>1943.1232499999999</v>
      </c>
      <c r="CG42" s="32">
        <f t="shared" si="16"/>
        <v>1943.1232499999999</v>
      </c>
      <c r="CH42" s="32">
        <v>894</v>
      </c>
      <c r="CI42" s="32"/>
      <c r="CJ42" s="15"/>
      <c r="CK42" s="15">
        <v>1177.75575</v>
      </c>
      <c r="CL42" s="32">
        <f t="shared" si="17"/>
        <v>1177.75575</v>
      </c>
      <c r="CM42" s="32">
        <v>532</v>
      </c>
      <c r="CN42" s="32"/>
      <c r="CO42" s="15"/>
      <c r="CP42" s="32">
        <v>15.405749999999998</v>
      </c>
      <c r="CQ42" s="32">
        <f t="shared" si="18"/>
        <v>15.405749999999998</v>
      </c>
      <c r="CR42" s="32">
        <v>7</v>
      </c>
      <c r="CS42" s="32"/>
      <c r="CT42" s="15"/>
      <c r="CU42" s="32">
        <v>2816.8691249999997</v>
      </c>
      <c r="CV42" s="32">
        <f t="shared" si="19"/>
        <v>2816.8691249999997</v>
      </c>
      <c r="CW42" s="32">
        <v>1306</v>
      </c>
      <c r="CX42" s="32"/>
      <c r="CY42" s="15"/>
      <c r="CZ42" s="15">
        <v>9.25575</v>
      </c>
      <c r="DA42" s="32">
        <f t="shared" si="20"/>
        <v>9.25575</v>
      </c>
      <c r="DB42" s="32">
        <v>4</v>
      </c>
      <c r="DC42" s="32"/>
      <c r="DD42" s="15"/>
      <c r="DE42" s="15">
        <v>215.080875</v>
      </c>
      <c r="DF42" s="32">
        <f t="shared" si="21"/>
        <v>215.080875</v>
      </c>
      <c r="DG42" s="32">
        <v>100</v>
      </c>
    </row>
    <row r="43" spans="1:111" ht="12.75">
      <c r="A43" s="2">
        <v>46296</v>
      </c>
      <c r="C43" s="15">
        <v>79873.125</v>
      </c>
      <c r="D43" s="32">
        <v>1996.828125</v>
      </c>
      <c r="E43" s="32">
        <f t="shared" si="0"/>
        <v>81869.953125</v>
      </c>
      <c r="F43" s="32">
        <v>930</v>
      </c>
      <c r="H43" s="32">
        <v>171704.925</v>
      </c>
      <c r="I43" s="15">
        <v>4292.623125</v>
      </c>
      <c r="J43" s="32">
        <f t="shared" si="1"/>
        <v>175997.548125</v>
      </c>
      <c r="K43" s="32">
        <v>2000</v>
      </c>
      <c r="M43" s="15">
        <v>172646.49</v>
      </c>
      <c r="N43" s="15">
        <v>4316.162249999999</v>
      </c>
      <c r="O43" s="32">
        <f t="shared" si="2"/>
        <v>176962.65224999998</v>
      </c>
      <c r="P43" s="15">
        <v>2007</v>
      </c>
      <c r="R43" s="15">
        <v>35032.245</v>
      </c>
      <c r="S43" s="15">
        <v>875.8061249999998</v>
      </c>
      <c r="T43" s="32">
        <f t="shared" si="3"/>
        <v>35908.051125000005</v>
      </c>
      <c r="U43" s="32">
        <v>409</v>
      </c>
      <c r="W43" s="15">
        <v>19411.245000000003</v>
      </c>
      <c r="X43" s="15">
        <v>485.28112500000003</v>
      </c>
      <c r="Y43" s="32">
        <f t="shared" si="4"/>
        <v>19896.526125000004</v>
      </c>
      <c r="Z43" s="32">
        <v>209</v>
      </c>
      <c r="AB43" s="15">
        <v>78343.62</v>
      </c>
      <c r="AC43" s="15">
        <v>1958.5904999999998</v>
      </c>
      <c r="AD43" s="32">
        <f t="shared" si="5"/>
        <v>80302.2105</v>
      </c>
      <c r="AE43" s="32">
        <v>907</v>
      </c>
      <c r="AG43" s="15">
        <v>125.46</v>
      </c>
      <c r="AH43" s="15">
        <v>3.1365000000000003</v>
      </c>
      <c r="AI43" s="32">
        <f t="shared" si="6"/>
        <v>128.5965</v>
      </c>
      <c r="AL43" s="15">
        <v>47415.885</v>
      </c>
      <c r="AM43" s="15">
        <v>1185.397125</v>
      </c>
      <c r="AN43" s="32">
        <f t="shared" si="7"/>
        <v>48601.282125000005</v>
      </c>
      <c r="AO43" s="32">
        <v>549</v>
      </c>
      <c r="AQ43" s="15">
        <v>16010.91</v>
      </c>
      <c r="AR43" s="15">
        <v>400.27275000000003</v>
      </c>
      <c r="AS43" s="32">
        <f t="shared" si="8"/>
        <v>16411.18275</v>
      </c>
      <c r="AT43" s="32">
        <v>187</v>
      </c>
      <c r="AV43" s="15">
        <v>12657.93</v>
      </c>
      <c r="AW43" s="15">
        <v>316.44825000000003</v>
      </c>
      <c r="AX43" s="32">
        <f t="shared" si="9"/>
        <v>12974.37825</v>
      </c>
      <c r="AY43" s="32">
        <v>139</v>
      </c>
      <c r="BA43" s="15">
        <v>66370.18500000001</v>
      </c>
      <c r="BB43" s="15">
        <v>1659.2546250000003</v>
      </c>
      <c r="BC43" s="32">
        <f t="shared" si="10"/>
        <v>68029.43962500001</v>
      </c>
      <c r="BD43" s="32">
        <v>768</v>
      </c>
      <c r="BF43" s="15">
        <v>4487.655</v>
      </c>
      <c r="BG43" s="15">
        <v>112.191375</v>
      </c>
      <c r="BH43" s="32">
        <f t="shared" si="11"/>
        <v>4599.846375</v>
      </c>
      <c r="BI43" s="32">
        <v>42</v>
      </c>
      <c r="BK43" s="15">
        <v>26655.33</v>
      </c>
      <c r="BL43" s="15">
        <v>666.38325</v>
      </c>
      <c r="BM43" s="32">
        <f t="shared" si="12"/>
        <v>27321.71325</v>
      </c>
      <c r="BN43" s="32">
        <v>314</v>
      </c>
      <c r="BP43" s="15">
        <v>22951.185</v>
      </c>
      <c r="BQ43" s="15">
        <v>573.779625</v>
      </c>
      <c r="BR43" s="32">
        <f t="shared" si="13"/>
        <v>23524.964625</v>
      </c>
      <c r="BS43" s="32">
        <v>281</v>
      </c>
      <c r="BU43" s="15">
        <v>23803.575</v>
      </c>
      <c r="BV43" s="15">
        <v>595.089375</v>
      </c>
      <c r="BW43" s="32">
        <f t="shared" si="14"/>
        <v>24398.664375</v>
      </c>
      <c r="BX43" s="32">
        <v>269</v>
      </c>
      <c r="BZ43" s="15">
        <v>11421.165</v>
      </c>
      <c r="CA43" s="15">
        <v>285.52912499999996</v>
      </c>
      <c r="CB43" s="32">
        <f t="shared" si="15"/>
        <v>11706.694125</v>
      </c>
      <c r="CC43" s="32">
        <v>138</v>
      </c>
      <c r="CE43" s="15">
        <v>77724.93</v>
      </c>
      <c r="CF43" s="15">
        <v>1943.1232499999999</v>
      </c>
      <c r="CG43" s="32">
        <f t="shared" si="16"/>
        <v>79668.05325</v>
      </c>
      <c r="CH43" s="32">
        <v>900</v>
      </c>
      <c r="CJ43" s="15">
        <v>47110.23</v>
      </c>
      <c r="CK43" s="15">
        <v>1177.75575</v>
      </c>
      <c r="CL43" s="32">
        <f t="shared" si="17"/>
        <v>48287.98575</v>
      </c>
      <c r="CM43" s="32">
        <v>548</v>
      </c>
      <c r="CO43" s="15">
        <v>616.2299999999999</v>
      </c>
      <c r="CP43" s="32">
        <v>15.405749999999998</v>
      </c>
      <c r="CQ43" s="32">
        <f t="shared" si="18"/>
        <v>631.6357499999999</v>
      </c>
      <c r="CR43" s="32">
        <v>8</v>
      </c>
      <c r="CT43" s="15">
        <v>112674.765</v>
      </c>
      <c r="CU43" s="32">
        <v>2816.8691249999997</v>
      </c>
      <c r="CV43" s="32">
        <f t="shared" si="19"/>
        <v>115491.634125</v>
      </c>
      <c r="CW43" s="32">
        <v>1322</v>
      </c>
      <c r="CY43" s="15">
        <v>370.23</v>
      </c>
      <c r="CZ43" s="15">
        <v>9.25575</v>
      </c>
      <c r="DA43" s="32">
        <f t="shared" si="20"/>
        <v>379.48575</v>
      </c>
      <c r="DB43" s="32">
        <v>14</v>
      </c>
      <c r="DD43" s="15">
        <v>8603.234999999999</v>
      </c>
      <c r="DE43" s="15">
        <v>215.080875</v>
      </c>
      <c r="DF43" s="32">
        <f t="shared" si="21"/>
        <v>8818.315874999998</v>
      </c>
      <c r="DG43" s="32">
        <v>92</v>
      </c>
    </row>
    <row r="44" ht="12.75">
      <c r="F44" s="32"/>
    </row>
    <row r="45" spans="1:111" ht="13.5" thickBot="1">
      <c r="A45" s="13" t="s">
        <v>0</v>
      </c>
      <c r="C45" s="31">
        <f>SUM(C9:C43)</f>
        <v>973088.4375</v>
      </c>
      <c r="D45" s="31">
        <f>SUM(D9:D43)</f>
        <v>500091.15531250014</v>
      </c>
      <c r="E45" s="31">
        <f>SUM(E9:E43)</f>
        <v>1473179.5928124997</v>
      </c>
      <c r="F45" s="31">
        <f>SUM(F9:F43)</f>
        <v>32482</v>
      </c>
      <c r="H45" s="31">
        <f>SUM(H9:H43)</f>
        <v>2091868.5374999999</v>
      </c>
      <c r="I45" s="31">
        <f>SUM(I9:I43)</f>
        <v>1075056.4012125002</v>
      </c>
      <c r="J45" s="31">
        <f>SUM(J9:J43)</f>
        <v>3166924.9387125005</v>
      </c>
      <c r="K45" s="31">
        <f>SUM(K9:K43)</f>
        <v>69524</v>
      </c>
      <c r="M45" s="31">
        <f>SUM(M9:M43)</f>
        <v>2103339.5549999997</v>
      </c>
      <c r="N45" s="31">
        <f>SUM(N9:N43)</f>
        <v>1080951.6047450004</v>
      </c>
      <c r="O45" s="31">
        <f>SUM(O9:O43)</f>
        <v>3184291.159744999</v>
      </c>
      <c r="P45" s="31">
        <f>SUM(P9:P43)</f>
        <v>70721</v>
      </c>
      <c r="R45" s="31">
        <f>SUM(R9:R43)</f>
        <v>426795.2775</v>
      </c>
      <c r="S45" s="31">
        <f>SUM(S9:S43)</f>
        <v>219339.3068725</v>
      </c>
      <c r="T45" s="31">
        <f>SUM(T9:T43)</f>
        <v>646134.5843725</v>
      </c>
      <c r="U45" s="31">
        <f>SUM(U9:U43)</f>
        <v>14247</v>
      </c>
      <c r="V45" s="22"/>
      <c r="W45" s="31">
        <f>SUM(W9:W43)</f>
        <v>236485.7775</v>
      </c>
      <c r="X45" s="31">
        <f>SUM(X9:X43)</f>
        <v>121535.14637249999</v>
      </c>
      <c r="Y45" s="31">
        <f>SUM(Y9:Y43)</f>
        <v>358020.9238725001</v>
      </c>
      <c r="Z45" s="31">
        <f>SUM(Z9:Z43)</f>
        <v>7893</v>
      </c>
      <c r="AA45" s="22"/>
      <c r="AB45" s="31">
        <f>SUM(AB9:AB43)</f>
        <v>954454.59</v>
      </c>
      <c r="AC45" s="31">
        <f>SUM(AC9:AC43)</f>
        <v>490514.81880999985</v>
      </c>
      <c r="AD45" s="31">
        <f>SUM(AD9:AD43)</f>
        <v>1444969.40881</v>
      </c>
      <c r="AE45" s="31">
        <f>SUM(AE9:AE43)</f>
        <v>31779</v>
      </c>
      <c r="AG45" s="31">
        <f>SUM(AG9:AG43)</f>
        <v>1528.47</v>
      </c>
      <c r="AH45" s="31">
        <f>SUM(AH9:AH43)</f>
        <v>785.5137299999999</v>
      </c>
      <c r="AI45" s="31">
        <f>SUM(AI9:AI43)</f>
        <v>2313.98373</v>
      </c>
      <c r="AJ45" s="31">
        <f>SUM(AJ9:AJ43)</f>
        <v>0</v>
      </c>
      <c r="AL45" s="31">
        <f>SUM(AL9:AL43)</f>
        <v>577664.2575</v>
      </c>
      <c r="AM45" s="31">
        <f>SUM(AM9:AM43)</f>
        <v>296874.13269249996</v>
      </c>
      <c r="AN45" s="31">
        <f>SUM(AN9:AN43)</f>
        <v>874538.3901925001</v>
      </c>
      <c r="AO45" s="31">
        <f>SUM(AO9:AO43)</f>
        <v>19181</v>
      </c>
      <c r="AQ45" s="31">
        <f>SUM(AQ9:AQ43)</f>
        <v>195059.74500000002</v>
      </c>
      <c r="AR45" s="31">
        <f>SUM(AR9:AR43)</f>
        <v>100245.41395500003</v>
      </c>
      <c r="AS45" s="31">
        <f>SUM(AS9:AS43)</f>
        <v>295305.15895499993</v>
      </c>
      <c r="AT45" s="31">
        <f>SUM(AT9:AT43)</f>
        <v>6511</v>
      </c>
      <c r="AU45" s="22"/>
      <c r="AV45" s="31">
        <f>SUM(AV9:AV43)</f>
        <v>154210.63499999998</v>
      </c>
      <c r="AW45" s="31">
        <f>SUM(AW9:AW43)</f>
        <v>79252.17446500002</v>
      </c>
      <c r="AX45" s="31">
        <f>SUM(AX9:AX43)</f>
        <v>233462.80946499997</v>
      </c>
      <c r="AY45" s="31">
        <f>SUM(AY9:AY43)</f>
        <v>5069</v>
      </c>
      <c r="BA45" s="31">
        <f>SUM(BA9:BA43)</f>
        <v>808583.1075000002</v>
      </c>
      <c r="BB45" s="31">
        <f>SUM(BB9:BB43)</f>
        <v>415548.3148424999</v>
      </c>
      <c r="BC45" s="31">
        <f>SUM(BC9:BC43)</f>
        <v>1224131.4223425006</v>
      </c>
      <c r="BD45" s="31">
        <f>SUM(BD9:BD43)</f>
        <v>26608</v>
      </c>
      <c r="BF45" s="31">
        <f>SUM(BF9:BF43)</f>
        <v>54672.77249999999</v>
      </c>
      <c r="BG45" s="31">
        <f>SUM(BG9:BG43)</f>
        <v>28097.518077499994</v>
      </c>
      <c r="BH45" s="31">
        <f>SUM(BH9:BH43)</f>
        <v>82770.29057749998</v>
      </c>
      <c r="BI45" s="31">
        <f>SUM(BI9:BI43)</f>
        <v>1810</v>
      </c>
      <c r="BK45" s="31">
        <f>SUM(BK9:BK43)</f>
        <v>324739.93500000006</v>
      </c>
      <c r="BL45" s="31">
        <f>SUM(BL9:BL43)</f>
        <v>166890.86316500005</v>
      </c>
      <c r="BM45" s="31">
        <f>SUM(BM9:BM43)</f>
        <v>491630.79816500016</v>
      </c>
      <c r="BN45" s="31">
        <f>SUM(BN9:BN43)</f>
        <v>10786</v>
      </c>
      <c r="BP45" s="31">
        <f>SUM(BP9:BP43)</f>
        <v>279612.6075</v>
      </c>
      <c r="BQ45" s="31">
        <f>SUM(BQ9:BQ43)</f>
        <v>143698.95534250003</v>
      </c>
      <c r="BR45" s="31">
        <f>SUM(BR9:BR43)</f>
        <v>423311.56284250005</v>
      </c>
      <c r="BS45" s="31">
        <f>SUM(BS9:BS43)</f>
        <v>9223</v>
      </c>
      <c r="BU45" s="31">
        <f>SUM(BU9:BU43)</f>
        <v>289997.2125</v>
      </c>
      <c r="BV45" s="31">
        <f>SUM(BV9:BV43)</f>
        <v>149035.8280375</v>
      </c>
      <c r="BW45" s="31">
        <f>SUM(BW9:BW43)</f>
        <v>439033.0405375</v>
      </c>
      <c r="BX45" s="31">
        <f>SUM(BX9:BX43)</f>
        <v>9619</v>
      </c>
      <c r="BZ45" s="31">
        <f>SUM(BZ9:BZ43)</f>
        <v>139143.2175</v>
      </c>
      <c r="CA45" s="31">
        <f>SUM(CA9:CA43)</f>
        <v>71508.70333250002</v>
      </c>
      <c r="CB45" s="31">
        <f>SUM(CB9:CB43)</f>
        <v>210651.9208325</v>
      </c>
      <c r="CC45" s="31">
        <f>SUM(CC9:CC43)</f>
        <v>4490</v>
      </c>
      <c r="CE45" s="31">
        <f>SUM(CE9:CE43)</f>
        <v>946917.1349999998</v>
      </c>
      <c r="CF45" s="31">
        <f>SUM(CF9:CF43)</f>
        <v>486641.15796500025</v>
      </c>
      <c r="CG45" s="31">
        <f>SUM(CG9:CG43)</f>
        <v>1433558.292965</v>
      </c>
      <c r="CH45" s="31">
        <f>SUM(CH9:CH43)</f>
        <v>31296</v>
      </c>
      <c r="CJ45" s="31">
        <f>SUM(CJ9:CJ43)</f>
        <v>573940.4850000001</v>
      </c>
      <c r="CK45" s="31">
        <f>SUM(CK9:CK43)</f>
        <v>294960.4056150001</v>
      </c>
      <c r="CL45" s="31">
        <f>SUM(CL9:CL43)</f>
        <v>868900.8906150002</v>
      </c>
      <c r="CM45" s="31">
        <f>SUM(CM9:CM43)</f>
        <v>18636</v>
      </c>
      <c r="CO45" s="31">
        <f>SUM(CO9:CO43)</f>
        <v>7507.485</v>
      </c>
      <c r="CP45" s="31">
        <f>SUM(CP9:CP43)</f>
        <v>3858.2586150000006</v>
      </c>
      <c r="CQ45" s="31">
        <f>SUM(CQ9:CQ43)</f>
        <v>11365.743615000001</v>
      </c>
      <c r="CR45" s="31">
        <f>SUM(CR9:CR43)</f>
        <v>246</v>
      </c>
      <c r="CT45" s="31">
        <f>SUM(CT9:CT43)</f>
        <v>1372708.4174999997</v>
      </c>
      <c r="CU45" s="31">
        <f>SUM(CU9:CU43)</f>
        <v>705464.4901325</v>
      </c>
      <c r="CV45" s="31">
        <f>SUM(CV9:CV43)</f>
        <v>2078172.9076325</v>
      </c>
      <c r="CW45" s="31">
        <f>SUM(CW9:CW43)</f>
        <v>45726</v>
      </c>
      <c r="CY45" s="31">
        <f>SUM(CY9:CY43)</f>
        <v>4510.485000000001</v>
      </c>
      <c r="CZ45" s="31">
        <f>SUM(CZ9:CZ43)</f>
        <v>2318.035615</v>
      </c>
      <c r="DA45" s="31">
        <f>SUM(DA9:DA43)</f>
        <v>6828.520614999999</v>
      </c>
      <c r="DB45" s="31">
        <f>SUM(DB9:DB43)</f>
        <v>150</v>
      </c>
      <c r="DD45" s="31">
        <f>SUM(DD9:DD43)</f>
        <v>104812.5825</v>
      </c>
      <c r="DE45" s="31">
        <f>SUM(DE9:DE43)</f>
        <v>53865.44886750001</v>
      </c>
      <c r="DF45" s="31">
        <f>SUM(DF9:DF43)</f>
        <v>158678.03136750002</v>
      </c>
      <c r="DG45" s="31">
        <f>SUM(DG9:DG43)</f>
        <v>3492</v>
      </c>
    </row>
    <row r="46" ht="13.5" thickTop="1"/>
  </sheetData>
  <sheetProtection/>
  <printOptions/>
  <pageMargins left="0.75" right="0.75" top="0.5" bottom="0.25" header="0.25" footer="0.25"/>
  <pageSetup horizontalDpi="600" verticalDpi="600" orientation="landscape" scale="85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2008-12-08T19:09:43Z</cp:lastPrinted>
  <dcterms:created xsi:type="dcterms:W3CDTF">1998-02-23T20:58:01Z</dcterms:created>
  <dcterms:modified xsi:type="dcterms:W3CDTF">2009-12-08T21:36:22Z</dcterms:modified>
  <cp:category/>
  <cp:version/>
  <cp:contentType/>
  <cp:contentStatus/>
</cp:coreProperties>
</file>