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40" yWindow="520" windowWidth="8000" windowHeight="6340" activeTab="0"/>
  </bookViews>
  <sheets>
    <sheet name="93C-2003A" sheetId="1" r:id="rId1"/>
    <sheet name="Percentage" sheetId="2" r:id="rId2"/>
  </sheets>
  <definedNames/>
  <calcPr fullCalcOnLoad="1"/>
</workbook>
</file>

<file path=xl/sharedStrings.xml><?xml version="1.0" encoding="utf-8"?>
<sst xmlns="http://schemas.openxmlformats.org/spreadsheetml/2006/main" count="220" uniqueCount="56">
  <si>
    <t>Payment</t>
  </si>
  <si>
    <t>Date</t>
  </si>
  <si>
    <t>Total</t>
  </si>
  <si>
    <t xml:space="preserve">              University System of Maryland</t>
  </si>
  <si>
    <t>Principal</t>
  </si>
  <si>
    <t>Interest</t>
  </si>
  <si>
    <t xml:space="preserve">           UMB Parking Garage (Auxiliary) </t>
  </si>
  <si>
    <t xml:space="preserve">           UMB Student Union (Auxiliary)</t>
  </si>
  <si>
    <t xml:space="preserve">               UMCP Dormitory (Auxiliary)</t>
  </si>
  <si>
    <t xml:space="preserve">             UMCP Fraternities (Auxiliary)</t>
  </si>
  <si>
    <t xml:space="preserve">                UMCP SCUB (Auxiliary)</t>
  </si>
  <si>
    <t xml:space="preserve">        UMCP Physical Sciences (Auxiliary)</t>
  </si>
  <si>
    <t xml:space="preserve">           UMCP Annapolis Hall (Auxiliary)</t>
  </si>
  <si>
    <t xml:space="preserve">           UMCP Parking Garage (Auxiliary)</t>
  </si>
  <si>
    <t xml:space="preserve">        TU Dorm/Parking Garage (Auxiliary)</t>
  </si>
  <si>
    <t xml:space="preserve">                UMES Dormitory (Auxiliary)</t>
  </si>
  <si>
    <t xml:space="preserve">           UMBC Parking Garage (Auxiliary)</t>
  </si>
  <si>
    <t xml:space="preserve">          UMCP Business MGMT (Institution)</t>
  </si>
  <si>
    <t xml:space="preserve">         UMCP Business MGMT (Academic)</t>
  </si>
  <si>
    <t xml:space="preserve">           UMCP A.V. Williams (Academic)</t>
  </si>
  <si>
    <t xml:space="preserve">         SSU Academic Building (Academic)</t>
  </si>
  <si>
    <t>Campus</t>
  </si>
  <si>
    <t>Project Name</t>
  </si>
  <si>
    <t>Percentage</t>
  </si>
  <si>
    <t>UMB</t>
  </si>
  <si>
    <t>Parking Garage</t>
  </si>
  <si>
    <t>Student Union</t>
  </si>
  <si>
    <t>UMCP</t>
  </si>
  <si>
    <t>Dormitory</t>
  </si>
  <si>
    <t>Fraternities</t>
  </si>
  <si>
    <t>SCUB</t>
  </si>
  <si>
    <t>Physical Sciences</t>
  </si>
  <si>
    <t>Annapolis Hall</t>
  </si>
  <si>
    <t>Dorm/Parking Garage</t>
  </si>
  <si>
    <t>TU</t>
  </si>
  <si>
    <t>UMES</t>
  </si>
  <si>
    <t>UMBC</t>
  </si>
  <si>
    <t>Business MGMT (inst.)</t>
  </si>
  <si>
    <t>Auxiliary</t>
  </si>
  <si>
    <t>Academic</t>
  </si>
  <si>
    <t>BMGT</t>
  </si>
  <si>
    <t>A.V. willimas</t>
  </si>
  <si>
    <t>SSU</t>
  </si>
  <si>
    <t>Academic Building</t>
  </si>
  <si>
    <t>Difference</t>
  </si>
  <si>
    <t>before 10/91</t>
  </si>
  <si>
    <t>after 4/92</t>
  </si>
  <si>
    <t xml:space="preserve">            Total Academic Projects - 89B</t>
  </si>
  <si>
    <t xml:space="preserve">            Total Auxiliary Projects - 89B</t>
  </si>
  <si>
    <t>Amort of</t>
  </si>
  <si>
    <t>Distribution of Debt Service after 2009 C Bonds Issue</t>
  </si>
  <si>
    <t xml:space="preserve">           1989 Series B Bond Funded Project</t>
  </si>
  <si>
    <t>Premium</t>
  </si>
  <si>
    <t>89B project- 93C\2003 Series A - Total</t>
  </si>
  <si>
    <t xml:space="preserve">Amort of </t>
  </si>
  <si>
    <t>Gain on Refunding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</si>
</sst>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0000%"/>
    <numFmt numFmtId="166" formatCode="mm/dd/yy;@"/>
    <numFmt numFmtId="167" formatCode="_(* #,##0_);_(* \(#,##0\);_(* &quot;-&quot;??_);_(@_)"/>
  </numFmts>
  <fonts count="38"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3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0" borderId="10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3" fontId="0" fillId="0" borderId="12" xfId="0" applyNumberFormat="1" applyBorder="1" applyAlignment="1" quotePrefix="1">
      <alignment horizontal="left"/>
    </xf>
    <xf numFmtId="3" fontId="0" fillId="0" borderId="13" xfId="0" applyNumberFormat="1" applyBorder="1" applyAlignment="1">
      <alignment horizontal="center"/>
    </xf>
    <xf numFmtId="3" fontId="0" fillId="0" borderId="0" xfId="0" applyNumberFormat="1" applyAlignment="1" quotePrefix="1">
      <alignment horizontal="left"/>
    </xf>
    <xf numFmtId="164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right"/>
    </xf>
    <xf numFmtId="3" fontId="0" fillId="0" borderId="14" xfId="0" applyNumberFormat="1" applyBorder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 applyAlignment="1" quotePrefix="1">
      <alignment horizontal="right"/>
    </xf>
    <xf numFmtId="3" fontId="0" fillId="0" borderId="15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3" fontId="0" fillId="0" borderId="17" xfId="0" applyNumberFormat="1" applyBorder="1" applyAlignment="1">
      <alignment horizontal="right"/>
    </xf>
    <xf numFmtId="3" fontId="0" fillId="0" borderId="15" xfId="0" applyNumberFormat="1" applyBorder="1" applyAlignment="1">
      <alignment horizontal="center"/>
    </xf>
    <xf numFmtId="165" fontId="0" fillId="0" borderId="18" xfId="0" applyNumberFormat="1" applyBorder="1" applyAlignment="1">
      <alignment horizontal="center"/>
    </xf>
    <xf numFmtId="165" fontId="0" fillId="33" borderId="16" xfId="0" applyNumberFormat="1" applyFill="1" applyBorder="1" applyAlignment="1">
      <alignment horizontal="right"/>
    </xf>
    <xf numFmtId="165" fontId="0" fillId="0" borderId="12" xfId="0" applyNumberFormat="1" applyBorder="1" applyAlignment="1" quotePrefix="1">
      <alignment horizontal="right"/>
    </xf>
    <xf numFmtId="165" fontId="0" fillId="0" borderId="15" xfId="0" applyNumberFormat="1" applyBorder="1" applyAlignment="1">
      <alignment horizontal="right"/>
    </xf>
    <xf numFmtId="165" fontId="0" fillId="0" borderId="17" xfId="0" applyNumberFormat="1" applyBorder="1" applyAlignment="1">
      <alignment horizontal="right"/>
    </xf>
    <xf numFmtId="165" fontId="0" fillId="0" borderId="0" xfId="0" applyNumberFormat="1" applyAlignment="1">
      <alignment/>
    </xf>
    <xf numFmtId="3" fontId="0" fillId="0" borderId="0" xfId="0" applyNumberFormat="1" applyAlignment="1">
      <alignment horizontal="left"/>
    </xf>
    <xf numFmtId="3" fontId="0" fillId="0" borderId="0" xfId="0" applyNumberFormat="1" applyAlignment="1">
      <alignment/>
    </xf>
    <xf numFmtId="3" fontId="0" fillId="0" borderId="13" xfId="0" applyNumberFormat="1" applyBorder="1" applyAlignment="1" quotePrefix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1" xfId="0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65" fontId="0" fillId="0" borderId="14" xfId="0" applyNumberFormat="1" applyBorder="1" applyAlignment="1">
      <alignment/>
    </xf>
    <xf numFmtId="165" fontId="0" fillId="0" borderId="11" xfId="0" applyNumberFormat="1" applyBorder="1" applyAlignment="1" quotePrefix="1">
      <alignment horizontal="center"/>
    </xf>
    <xf numFmtId="165" fontId="0" fillId="0" borderId="0" xfId="0" applyNumberFormat="1" applyAlignment="1">
      <alignment horizontal="left"/>
    </xf>
    <xf numFmtId="3" fontId="0" fillId="0" borderId="0" xfId="0" applyNumberFormat="1" applyBorder="1" applyAlignment="1">
      <alignment horizontal="left"/>
    </xf>
    <xf numFmtId="38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165" fontId="0" fillId="33" borderId="12" xfId="0" applyNumberFormat="1" applyFill="1" applyBorder="1" applyAlignment="1">
      <alignment horizontal="left"/>
    </xf>
    <xf numFmtId="167" fontId="0" fillId="0" borderId="0" xfId="42" applyNumberFormat="1" applyFont="1" applyAlignment="1">
      <alignment horizontal="right"/>
    </xf>
    <xf numFmtId="167" fontId="0" fillId="0" borderId="0" xfId="42" applyNumberFormat="1" applyFont="1" applyBorder="1" applyAlignment="1">
      <alignment horizontal="right"/>
    </xf>
    <xf numFmtId="167" fontId="0" fillId="0" borderId="14" xfId="42" applyNumberFormat="1" applyFont="1" applyBorder="1" applyAlignment="1">
      <alignment horizontal="right"/>
    </xf>
    <xf numFmtId="3" fontId="0" fillId="0" borderId="13" xfId="0" applyNumberFormat="1" applyFont="1" applyBorder="1" applyAlignment="1">
      <alignment horizontal="center"/>
    </xf>
    <xf numFmtId="38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right"/>
    </xf>
    <xf numFmtId="3" fontId="0" fillId="0" borderId="14" xfId="0" applyNumberFormat="1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D14"/>
  <sheetViews>
    <sheetView showZeros="0" tabSelected="1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" sqref="B9"/>
    </sheetView>
  </sheetViews>
  <sheetFormatPr defaultColWidth="8.8515625" defaultRowHeight="12.75"/>
  <cols>
    <col min="1" max="1" width="10.7109375" style="0" customWidth="1"/>
    <col min="2" max="5" width="11.7109375" style="0" customWidth="1"/>
    <col min="6" max="6" width="17.00390625" style="0" customWidth="1"/>
    <col min="7" max="7" width="3.140625" style="0" customWidth="1"/>
    <col min="8" max="11" width="11.7109375" style="0" customWidth="1"/>
    <col min="12" max="12" width="15.8515625" style="0" customWidth="1"/>
    <col min="13" max="13" width="3.8515625" style="0" customWidth="1"/>
    <col min="14" max="17" width="11.7109375" style="0" customWidth="1"/>
    <col min="18" max="18" width="16.00390625" style="0" customWidth="1"/>
    <col min="19" max="19" width="3.8515625" style="0" customWidth="1"/>
    <col min="20" max="23" width="11.7109375" style="0" customWidth="1"/>
    <col min="24" max="24" width="16.421875" style="0" customWidth="1"/>
    <col min="25" max="25" width="4.00390625" style="0" customWidth="1"/>
    <col min="26" max="29" width="11.7109375" style="0" customWidth="1"/>
    <col min="30" max="30" width="15.8515625" style="0" customWidth="1"/>
    <col min="31" max="31" width="4.7109375" style="0" customWidth="1"/>
    <col min="32" max="35" width="11.7109375" style="0" customWidth="1"/>
    <col min="36" max="36" width="16.140625" style="0" customWidth="1"/>
    <col min="37" max="37" width="3.8515625" style="0" customWidth="1"/>
    <col min="38" max="41" width="11.7109375" style="0" customWidth="1"/>
    <col min="42" max="42" width="17.140625" style="0" customWidth="1"/>
    <col min="43" max="43" width="4.140625" style="0" customWidth="1"/>
    <col min="44" max="47" width="11.7109375" style="0" customWidth="1"/>
    <col min="48" max="48" width="18.140625" style="0" customWidth="1"/>
    <col min="49" max="49" width="3.7109375" style="0" customWidth="1"/>
    <col min="50" max="53" width="11.7109375" style="0" customWidth="1"/>
    <col min="54" max="54" width="16.7109375" style="0" customWidth="1"/>
    <col min="55" max="55" width="3.7109375" style="0" customWidth="1"/>
    <col min="56" max="59" width="11.7109375" style="0" customWidth="1"/>
    <col min="60" max="60" width="16.28125" style="0" customWidth="1"/>
    <col min="61" max="61" width="4.28125" style="0" customWidth="1"/>
    <col min="62" max="65" width="11.7109375" style="0" customWidth="1"/>
    <col min="66" max="66" width="16.00390625" style="0" customWidth="1"/>
    <col min="67" max="67" width="3.7109375" style="0" customWidth="1"/>
    <col min="68" max="71" width="11.7109375" style="0" customWidth="1"/>
    <col min="72" max="72" width="16.28125" style="0" customWidth="1"/>
    <col min="73" max="73" width="4.00390625" style="0" customWidth="1"/>
    <col min="74" max="77" width="11.7109375" style="0" customWidth="1"/>
    <col min="78" max="78" width="15.421875" style="0" customWidth="1"/>
    <col min="79" max="79" width="3.8515625" style="0" customWidth="1"/>
    <col min="80" max="83" width="11.7109375" style="0" customWidth="1"/>
    <col min="84" max="84" width="16.00390625" style="0" customWidth="1"/>
    <col min="85" max="85" width="4.421875" style="0" customWidth="1"/>
    <col min="86" max="89" width="11.7109375" style="0" customWidth="1"/>
    <col min="90" max="90" width="16.140625" style="0" customWidth="1"/>
    <col min="91" max="91" width="3.140625" style="0" customWidth="1"/>
    <col min="92" max="95" width="11.7109375" style="0" customWidth="1"/>
    <col min="96" max="96" width="16.00390625" style="0" customWidth="1"/>
    <col min="97" max="97" width="4.140625" style="0" customWidth="1"/>
    <col min="98" max="101" width="11.7109375" style="0" customWidth="1"/>
    <col min="102" max="102" width="16.140625" style="0" customWidth="1"/>
    <col min="103" max="103" width="3.421875" style="0" customWidth="1"/>
    <col min="104" max="107" width="11.7109375" style="0" customWidth="1"/>
    <col min="108" max="108" width="16.00390625" style="0" customWidth="1"/>
    <col min="109" max="109" width="3.421875" style="0" customWidth="1"/>
  </cols>
  <sheetData>
    <row r="1" spans="1:83" ht="12">
      <c r="A1" s="1"/>
      <c r="B1" s="11"/>
      <c r="C1" s="11"/>
      <c r="D1" s="11"/>
      <c r="E1" s="11"/>
      <c r="F1" s="35"/>
      <c r="G1" s="35"/>
      <c r="H1" s="35"/>
      <c r="I1" s="11"/>
      <c r="J1" s="11"/>
      <c r="K1" s="11"/>
      <c r="L1" s="11"/>
      <c r="M1" s="11"/>
      <c r="N1" s="11"/>
      <c r="O1" s="11"/>
      <c r="P1" s="23"/>
      <c r="Y1" s="11"/>
      <c r="Z1" s="11"/>
      <c r="AA1" s="11"/>
      <c r="AC1" s="11"/>
      <c r="AD1" s="11"/>
      <c r="AE1" s="11"/>
      <c r="AG1" s="11"/>
      <c r="AH1" s="11"/>
      <c r="AI1" s="11"/>
      <c r="AK1" s="11"/>
      <c r="AL1" s="11"/>
      <c r="AM1" s="11"/>
      <c r="AO1" s="11"/>
      <c r="AP1" s="11"/>
      <c r="AQ1" s="11"/>
      <c r="AS1" s="11"/>
      <c r="AT1" s="11"/>
      <c r="AU1" s="11"/>
      <c r="AW1" s="11"/>
      <c r="AX1" s="11"/>
      <c r="AY1" s="11"/>
      <c r="BA1" s="11"/>
      <c r="BB1" s="11"/>
      <c r="BC1" s="11"/>
      <c r="BE1" s="11"/>
      <c r="BF1" s="11"/>
      <c r="BG1" s="11"/>
      <c r="BI1" s="11"/>
      <c r="BJ1" s="11"/>
      <c r="BK1" s="11"/>
      <c r="BM1" s="11"/>
      <c r="BN1" s="11"/>
      <c r="BO1" s="11"/>
      <c r="BQ1" s="11"/>
      <c r="BR1" s="11"/>
      <c r="BS1" s="11"/>
      <c r="BU1" s="11"/>
      <c r="BV1" s="11"/>
      <c r="BW1" s="11"/>
      <c r="BY1" s="11"/>
      <c r="BZ1" s="11"/>
      <c r="CA1" s="11"/>
      <c r="CC1" s="11"/>
      <c r="CD1" s="11"/>
      <c r="CE1" s="11"/>
    </row>
    <row r="2" spans="1:83" ht="12">
      <c r="A2" s="1"/>
      <c r="B2" s="11"/>
      <c r="C2" s="24"/>
      <c r="D2" s="11"/>
      <c r="E2" s="11"/>
      <c r="F2" s="6" t="s">
        <v>3</v>
      </c>
      <c r="G2" s="35"/>
      <c r="H2" s="35"/>
      <c r="I2" s="11"/>
      <c r="J2" s="11"/>
      <c r="K2" s="11"/>
      <c r="L2" s="11"/>
      <c r="M2" s="11"/>
      <c r="N2" s="11"/>
      <c r="O2" s="11"/>
      <c r="P2" s="23"/>
      <c r="R2" s="6" t="s">
        <v>3</v>
      </c>
      <c r="U2" s="6"/>
      <c r="Y2" s="11"/>
      <c r="Z2" s="11"/>
      <c r="AA2" s="11"/>
      <c r="AC2" s="11"/>
      <c r="AD2" s="6" t="s">
        <v>3</v>
      </c>
      <c r="AE2" s="11"/>
      <c r="AG2" s="6"/>
      <c r="AH2" s="11"/>
      <c r="AI2" s="12"/>
      <c r="AK2" s="11"/>
      <c r="AL2" s="12"/>
      <c r="AM2" s="11"/>
      <c r="AO2" s="11"/>
      <c r="AP2" s="6" t="s">
        <v>3</v>
      </c>
      <c r="AQ2" s="11"/>
      <c r="AS2" s="11"/>
      <c r="AT2" s="11"/>
      <c r="AU2" s="11"/>
      <c r="AW2" s="6"/>
      <c r="AX2" s="11"/>
      <c r="AY2" s="11"/>
      <c r="BA2" s="11"/>
      <c r="BB2" s="6" t="s">
        <v>3</v>
      </c>
      <c r="BC2" s="11"/>
      <c r="BE2" s="11"/>
      <c r="BF2" s="11"/>
      <c r="BG2" s="11"/>
      <c r="BI2" s="6"/>
      <c r="BJ2" s="11"/>
      <c r="BK2" s="11"/>
      <c r="BM2" s="11"/>
      <c r="BN2" s="6" t="s">
        <v>3</v>
      </c>
      <c r="BO2" s="11"/>
      <c r="BQ2" s="6"/>
      <c r="BR2" s="11"/>
      <c r="BS2" s="11"/>
      <c r="BU2" s="11"/>
      <c r="BV2" s="11"/>
      <c r="BW2" s="11"/>
      <c r="BY2" s="6"/>
      <c r="BZ2" s="6" t="s">
        <v>3</v>
      </c>
      <c r="CA2" s="11"/>
      <c r="CC2" s="11"/>
      <c r="CD2" s="11"/>
      <c r="CE2" s="11"/>
    </row>
    <row r="3" spans="1:83" ht="12">
      <c r="A3" s="1"/>
      <c r="B3" s="23"/>
      <c r="C3" s="23"/>
      <c r="D3" s="11"/>
      <c r="E3" s="11"/>
      <c r="F3" s="23" t="s">
        <v>50</v>
      </c>
      <c r="G3" s="35"/>
      <c r="H3" s="35"/>
      <c r="I3" s="11"/>
      <c r="J3" s="11"/>
      <c r="K3" s="11"/>
      <c r="L3" s="11"/>
      <c r="M3" s="11"/>
      <c r="N3" s="11"/>
      <c r="O3" s="11"/>
      <c r="P3" s="23"/>
      <c r="R3" s="23" t="s">
        <v>50</v>
      </c>
      <c r="U3" s="6"/>
      <c r="Y3" s="11"/>
      <c r="Z3" s="11"/>
      <c r="AA3" s="11"/>
      <c r="AC3" s="11"/>
      <c r="AD3" s="23" t="s">
        <v>50</v>
      </c>
      <c r="AE3" s="11"/>
      <c r="AG3" s="6"/>
      <c r="AH3" s="11"/>
      <c r="AI3" s="11"/>
      <c r="AK3" s="11"/>
      <c r="AL3" s="11"/>
      <c r="AM3" s="11"/>
      <c r="AO3" s="11"/>
      <c r="AP3" s="23" t="s">
        <v>50</v>
      </c>
      <c r="AQ3" s="11"/>
      <c r="AS3" s="11"/>
      <c r="AT3" s="11"/>
      <c r="AU3" s="11"/>
      <c r="AW3" s="6"/>
      <c r="AX3" s="11"/>
      <c r="AY3" s="11"/>
      <c r="BA3" s="11"/>
      <c r="BB3" s="23" t="s">
        <v>50</v>
      </c>
      <c r="BC3" s="11"/>
      <c r="BE3" s="11"/>
      <c r="BF3" s="11"/>
      <c r="BG3" s="11"/>
      <c r="BI3" s="6"/>
      <c r="BJ3" s="11"/>
      <c r="BK3" s="11"/>
      <c r="BM3" s="11"/>
      <c r="BN3" s="23" t="s">
        <v>50</v>
      </c>
      <c r="BO3" s="11"/>
      <c r="BQ3" s="6"/>
      <c r="BR3" s="11"/>
      <c r="BS3" s="11"/>
      <c r="BU3" s="11"/>
      <c r="BV3" s="11"/>
      <c r="BW3" s="11"/>
      <c r="BY3" s="6"/>
      <c r="BZ3" s="23" t="s">
        <v>50</v>
      </c>
      <c r="CA3" s="11"/>
      <c r="CC3" s="11"/>
      <c r="CD3" s="11"/>
      <c r="CE3" s="11"/>
    </row>
    <row r="4" spans="1:83" ht="12">
      <c r="A4" s="1"/>
      <c r="B4" s="23"/>
      <c r="C4" s="23"/>
      <c r="D4" s="11"/>
      <c r="E4" s="11"/>
      <c r="F4" s="6" t="s">
        <v>51</v>
      </c>
      <c r="G4" s="35"/>
      <c r="H4" s="35"/>
      <c r="I4" s="11"/>
      <c r="J4" s="11"/>
      <c r="K4" s="11"/>
      <c r="L4" s="11"/>
      <c r="M4" s="11"/>
      <c r="N4" s="11"/>
      <c r="O4" s="11"/>
      <c r="P4" s="23"/>
      <c r="R4" s="6" t="s">
        <v>51</v>
      </c>
      <c r="U4" s="6"/>
      <c r="Y4" s="11"/>
      <c r="Z4" s="11"/>
      <c r="AA4" s="11"/>
      <c r="AC4" s="11"/>
      <c r="AD4" s="6" t="s">
        <v>51</v>
      </c>
      <c r="AE4" s="11"/>
      <c r="AG4" s="6"/>
      <c r="AH4" s="11"/>
      <c r="AI4" s="12"/>
      <c r="AK4" s="11"/>
      <c r="AL4" s="12"/>
      <c r="AM4" s="11"/>
      <c r="AO4" s="11"/>
      <c r="AP4" s="6" t="s">
        <v>51</v>
      </c>
      <c r="AQ4" s="11"/>
      <c r="AS4" s="11"/>
      <c r="AT4" s="11"/>
      <c r="AU4" s="11"/>
      <c r="AW4" s="6"/>
      <c r="AX4" s="11"/>
      <c r="AY4" s="11"/>
      <c r="BA4" s="11"/>
      <c r="BB4" s="6" t="s">
        <v>51</v>
      </c>
      <c r="BC4" s="11"/>
      <c r="BE4" s="11"/>
      <c r="BF4" s="11"/>
      <c r="BG4" s="11"/>
      <c r="BI4" s="6"/>
      <c r="BJ4" s="11"/>
      <c r="BK4" s="11"/>
      <c r="BM4" s="11"/>
      <c r="BN4" s="6" t="s">
        <v>51</v>
      </c>
      <c r="BO4" s="11"/>
      <c r="BQ4" s="6"/>
      <c r="BR4" s="11"/>
      <c r="BS4" s="11"/>
      <c r="BU4" s="11"/>
      <c r="BV4" s="11"/>
      <c r="BW4" s="11"/>
      <c r="BY4" s="6"/>
      <c r="BZ4" s="6" t="s">
        <v>51</v>
      </c>
      <c r="CA4" s="11"/>
      <c r="CC4" s="11"/>
      <c r="CD4" s="11"/>
      <c r="CE4" s="11"/>
    </row>
    <row r="5" spans="1:108" ht="12">
      <c r="A5" s="1"/>
      <c r="B5" s="11"/>
      <c r="C5" s="11"/>
      <c r="D5" s="11"/>
      <c r="E5" s="11"/>
      <c r="F5" s="11"/>
      <c r="G5" s="23"/>
      <c r="S5" s="23"/>
      <c r="T5" s="11"/>
      <c r="U5" s="11"/>
      <c r="V5" s="11"/>
      <c r="W5" s="11"/>
      <c r="X5" s="11"/>
      <c r="Y5" s="23"/>
      <c r="Z5" s="11"/>
      <c r="AA5" s="11"/>
      <c r="AB5" s="11"/>
      <c r="AC5" s="11"/>
      <c r="AD5" s="11"/>
      <c r="AE5" s="23"/>
      <c r="AF5" s="11"/>
      <c r="AG5" s="11"/>
      <c r="AH5" s="11"/>
      <c r="AI5" s="11"/>
      <c r="AJ5" s="11"/>
      <c r="AK5" s="23"/>
      <c r="AL5" s="11"/>
      <c r="AM5" s="11"/>
      <c r="AN5" s="11"/>
      <c r="AO5" s="11"/>
      <c r="AP5" s="11"/>
      <c r="AR5" s="11"/>
      <c r="AS5" s="11"/>
      <c r="AT5" s="11"/>
      <c r="AU5" s="11"/>
      <c r="AV5" s="11"/>
      <c r="AW5" s="23"/>
      <c r="AX5" s="11"/>
      <c r="AY5" s="11"/>
      <c r="AZ5" s="11"/>
      <c r="BA5" s="11"/>
      <c r="BB5" s="11"/>
      <c r="BC5" s="23"/>
      <c r="BD5" s="11"/>
      <c r="BE5" s="11"/>
      <c r="BF5" s="11"/>
      <c r="BG5" s="11"/>
      <c r="BH5" s="11"/>
      <c r="BI5" s="23"/>
      <c r="BJ5" s="11"/>
      <c r="BK5" s="11"/>
      <c r="BL5" s="11"/>
      <c r="BM5" s="11"/>
      <c r="BN5" s="11"/>
      <c r="BO5" s="23"/>
      <c r="BP5" s="11"/>
      <c r="BQ5" s="11"/>
      <c r="BR5" s="11"/>
      <c r="BS5" s="11"/>
      <c r="BT5" s="11"/>
      <c r="BU5" s="23"/>
      <c r="BV5" s="11"/>
      <c r="BW5" s="11"/>
      <c r="BX5" s="11"/>
      <c r="BY5" s="11"/>
      <c r="BZ5" s="11"/>
      <c r="CA5" s="23"/>
      <c r="CB5" s="11"/>
      <c r="CC5" s="11"/>
      <c r="CD5" s="11"/>
      <c r="CE5" s="11"/>
      <c r="CF5" s="11"/>
      <c r="CG5" s="23"/>
      <c r="CH5" s="11"/>
      <c r="CI5" s="11"/>
      <c r="CJ5" s="11"/>
      <c r="CK5" s="11"/>
      <c r="CL5" s="11"/>
      <c r="CM5" s="23"/>
      <c r="CN5" s="11"/>
      <c r="CO5" s="11"/>
      <c r="CP5" s="11"/>
      <c r="CQ5" s="11"/>
      <c r="CR5" s="11"/>
      <c r="CS5" s="23"/>
      <c r="CT5" s="11"/>
      <c r="CU5" s="11"/>
      <c r="CV5" s="11"/>
      <c r="CW5" s="11"/>
      <c r="CX5" s="11"/>
      <c r="CY5" s="23"/>
      <c r="CZ5" s="11"/>
      <c r="DA5" s="11"/>
      <c r="DB5" s="11"/>
      <c r="DC5" s="11"/>
      <c r="DD5" s="11"/>
    </row>
    <row r="6" spans="1:108" ht="12">
      <c r="A6" s="2" t="s">
        <v>0</v>
      </c>
      <c r="B6" s="16"/>
      <c r="C6" s="14"/>
      <c r="D6" s="5"/>
      <c r="E6" s="9"/>
      <c r="F6" s="9"/>
      <c r="G6" s="23"/>
      <c r="H6" s="4" t="s">
        <v>47</v>
      </c>
      <c r="I6" s="13"/>
      <c r="J6" s="15"/>
      <c r="K6" s="9"/>
      <c r="L6" s="9"/>
      <c r="N6" s="4" t="s">
        <v>48</v>
      </c>
      <c r="O6" s="13"/>
      <c r="P6" s="15"/>
      <c r="Q6" s="9"/>
      <c r="R6" s="9"/>
      <c r="S6" s="23"/>
      <c r="T6" s="4" t="s">
        <v>17</v>
      </c>
      <c r="U6" s="13"/>
      <c r="V6" s="15"/>
      <c r="W6" s="9"/>
      <c r="X6" s="9"/>
      <c r="Y6" s="23"/>
      <c r="Z6" s="4" t="s">
        <v>18</v>
      </c>
      <c r="AA6" s="13"/>
      <c r="AB6" s="15"/>
      <c r="AC6" s="9"/>
      <c r="AD6" s="9"/>
      <c r="AE6" s="23"/>
      <c r="AF6" s="4" t="s">
        <v>19</v>
      </c>
      <c r="AG6" s="13"/>
      <c r="AH6" s="15"/>
      <c r="AI6" s="9"/>
      <c r="AJ6" s="9"/>
      <c r="AK6" s="23"/>
      <c r="AL6" s="4" t="s">
        <v>20</v>
      </c>
      <c r="AM6" s="13"/>
      <c r="AN6" s="15"/>
      <c r="AO6" s="9"/>
      <c r="AP6" s="9"/>
      <c r="AR6" s="4" t="s">
        <v>6</v>
      </c>
      <c r="AS6" s="13"/>
      <c r="AT6" s="15"/>
      <c r="AU6" s="9"/>
      <c r="AV6" s="9"/>
      <c r="AW6" s="23"/>
      <c r="AX6" s="4" t="s">
        <v>7</v>
      </c>
      <c r="AY6" s="13"/>
      <c r="AZ6" s="15"/>
      <c r="BA6" s="9"/>
      <c r="BB6" s="9"/>
      <c r="BC6" s="23"/>
      <c r="BD6" s="4" t="s">
        <v>8</v>
      </c>
      <c r="BE6" s="13"/>
      <c r="BF6" s="15"/>
      <c r="BG6" s="9"/>
      <c r="BH6" s="9"/>
      <c r="BI6" s="23"/>
      <c r="BJ6" s="4" t="s">
        <v>9</v>
      </c>
      <c r="BK6" s="13"/>
      <c r="BL6" s="15"/>
      <c r="BM6" s="9"/>
      <c r="BN6" s="9"/>
      <c r="BO6" s="23"/>
      <c r="BP6" s="4" t="s">
        <v>10</v>
      </c>
      <c r="BQ6" s="13"/>
      <c r="BR6" s="15"/>
      <c r="BS6" s="9"/>
      <c r="BT6" s="9"/>
      <c r="BU6" s="23"/>
      <c r="BV6" s="4" t="s">
        <v>11</v>
      </c>
      <c r="BW6" s="13"/>
      <c r="BX6" s="15"/>
      <c r="BY6" s="9"/>
      <c r="BZ6" s="9"/>
      <c r="CA6" s="23"/>
      <c r="CB6" s="4" t="s">
        <v>12</v>
      </c>
      <c r="CC6" s="13"/>
      <c r="CD6" s="15"/>
      <c r="CE6" s="9"/>
      <c r="CF6" s="9"/>
      <c r="CG6" s="23"/>
      <c r="CH6" s="4" t="s">
        <v>13</v>
      </c>
      <c r="CI6" s="13"/>
      <c r="CJ6" s="15"/>
      <c r="CK6" s="9"/>
      <c r="CL6" s="9"/>
      <c r="CM6" s="23"/>
      <c r="CN6" s="4" t="s">
        <v>14</v>
      </c>
      <c r="CO6" s="13"/>
      <c r="CP6" s="15"/>
      <c r="CQ6" s="9"/>
      <c r="CR6" s="9"/>
      <c r="CS6" s="23"/>
      <c r="CT6" s="4" t="s">
        <v>15</v>
      </c>
      <c r="CU6" s="13"/>
      <c r="CV6" s="15"/>
      <c r="CW6" s="9"/>
      <c r="CX6" s="9"/>
      <c r="CY6" s="23"/>
      <c r="CZ6" s="4" t="s">
        <v>16</v>
      </c>
      <c r="DA6" s="13"/>
      <c r="DB6" s="15"/>
      <c r="DC6" s="9"/>
      <c r="DD6" s="9"/>
    </row>
    <row r="7" spans="1:108" ht="12">
      <c r="A7" s="17" t="s">
        <v>1</v>
      </c>
      <c r="B7" s="37" t="s">
        <v>53</v>
      </c>
      <c r="C7" s="18"/>
      <c r="D7" s="5"/>
      <c r="E7" s="5" t="s">
        <v>54</v>
      </c>
      <c r="F7" s="41" t="s">
        <v>49</v>
      </c>
      <c r="G7" s="33"/>
      <c r="H7" s="19"/>
      <c r="I7" s="20"/>
      <c r="J7" s="21"/>
      <c r="K7" s="5" t="s">
        <v>54</v>
      </c>
      <c r="L7" s="5" t="s">
        <v>49</v>
      </c>
      <c r="M7" s="22"/>
      <c r="N7" s="19"/>
      <c r="O7" s="20"/>
      <c r="P7" s="21"/>
      <c r="Q7" s="5" t="s">
        <v>54</v>
      </c>
      <c r="R7" s="5" t="s">
        <v>49</v>
      </c>
      <c r="S7" s="33"/>
      <c r="T7" s="19"/>
      <c r="U7" s="20">
        <v>0.112572</v>
      </c>
      <c r="V7" s="21"/>
      <c r="W7" s="5" t="s">
        <v>54</v>
      </c>
      <c r="X7" s="5" t="s">
        <v>49</v>
      </c>
      <c r="Y7" s="33"/>
      <c r="Z7" s="19"/>
      <c r="AA7" s="20">
        <v>0.1044562</v>
      </c>
      <c r="AB7" s="21"/>
      <c r="AC7" s="5" t="s">
        <v>54</v>
      </c>
      <c r="AD7" s="5" t="s">
        <v>49</v>
      </c>
      <c r="AE7" s="33"/>
      <c r="AF7" s="19"/>
      <c r="AG7" s="20">
        <v>0.146921</v>
      </c>
      <c r="AH7" s="21"/>
      <c r="AI7" s="5" t="s">
        <v>54</v>
      </c>
      <c r="AJ7" s="5" t="s">
        <v>49</v>
      </c>
      <c r="AK7" s="33"/>
      <c r="AL7" s="19"/>
      <c r="AM7" s="20">
        <v>0.1685472</v>
      </c>
      <c r="AN7" s="21"/>
      <c r="AO7" s="5" t="s">
        <v>54</v>
      </c>
      <c r="AP7" s="5" t="s">
        <v>49</v>
      </c>
      <c r="AQ7" s="22"/>
      <c r="AR7" s="19">
        <v>0.1073086</v>
      </c>
      <c r="AS7" s="20">
        <v>0.1051065</v>
      </c>
      <c r="AT7" s="21"/>
      <c r="AU7" s="5" t="s">
        <v>54</v>
      </c>
      <c r="AV7" s="5" t="s">
        <v>49</v>
      </c>
      <c r="AW7" s="33"/>
      <c r="AX7" s="19">
        <v>0.0245276</v>
      </c>
      <c r="AY7" s="20">
        <v>0.023945</v>
      </c>
      <c r="AZ7" s="21"/>
      <c r="BA7" s="5" t="s">
        <v>54</v>
      </c>
      <c r="BB7" s="5" t="s">
        <v>49</v>
      </c>
      <c r="BC7" s="33"/>
      <c r="BD7" s="19">
        <v>0.0524075</v>
      </c>
      <c r="BE7" s="20">
        <v>0.051263</v>
      </c>
      <c r="BF7" s="21"/>
      <c r="BG7" s="5" t="s">
        <v>54</v>
      </c>
      <c r="BH7" s="5" t="s">
        <v>49</v>
      </c>
      <c r="BI7" s="33"/>
      <c r="BJ7" s="19">
        <v>0.0434346</v>
      </c>
      <c r="BK7" s="20">
        <v>0.042403</v>
      </c>
      <c r="BL7" s="21"/>
      <c r="BM7" s="5" t="s">
        <v>54</v>
      </c>
      <c r="BN7" s="5" t="s">
        <v>49</v>
      </c>
      <c r="BO7" s="33"/>
      <c r="BP7" s="19">
        <v>0.0601748</v>
      </c>
      <c r="BQ7" s="20">
        <v>0.0588456</v>
      </c>
      <c r="BR7" s="21"/>
      <c r="BS7" s="5" t="s">
        <v>54</v>
      </c>
      <c r="BT7" s="5" t="s">
        <v>49</v>
      </c>
      <c r="BU7" s="33"/>
      <c r="BV7" s="19">
        <v>0.003679</v>
      </c>
      <c r="BW7" s="20">
        <v>0.0035918</v>
      </c>
      <c r="BX7" s="21"/>
      <c r="BY7" s="5" t="s">
        <v>54</v>
      </c>
      <c r="BZ7" s="5" t="s">
        <v>49</v>
      </c>
      <c r="CA7" s="33"/>
      <c r="CB7" s="19">
        <v>0.0299646</v>
      </c>
      <c r="CC7" s="20">
        <v>0.0332781</v>
      </c>
      <c r="CD7" s="21"/>
      <c r="CE7" s="5" t="s">
        <v>54</v>
      </c>
      <c r="CF7" s="5" t="s">
        <v>49</v>
      </c>
      <c r="CG7" s="33"/>
      <c r="CH7" s="19">
        <v>0.0245276</v>
      </c>
      <c r="CI7" s="20">
        <v>0.0255246</v>
      </c>
      <c r="CJ7" s="21"/>
      <c r="CK7" s="5" t="s">
        <v>54</v>
      </c>
      <c r="CL7" s="5" t="s">
        <v>49</v>
      </c>
      <c r="CM7" s="33"/>
      <c r="CN7" s="19">
        <v>0.0459896</v>
      </c>
      <c r="CO7" s="20">
        <v>0.0449641</v>
      </c>
      <c r="CP7" s="21"/>
      <c r="CQ7" s="5" t="s">
        <v>54</v>
      </c>
      <c r="CR7" s="5" t="s">
        <v>49</v>
      </c>
      <c r="CS7" s="33"/>
      <c r="CT7" s="19">
        <v>0.0549324</v>
      </c>
      <c r="CU7" s="20">
        <v>0.0584699</v>
      </c>
      <c r="CV7" s="21"/>
      <c r="CW7" s="5" t="s">
        <v>54</v>
      </c>
      <c r="CX7" s="5" t="s">
        <v>49</v>
      </c>
      <c r="CY7" s="33"/>
      <c r="CZ7" s="19">
        <v>0.0205574</v>
      </c>
      <c r="DA7" s="20">
        <v>0.0201121</v>
      </c>
      <c r="DB7" s="21"/>
      <c r="DC7" s="5" t="s">
        <v>54</v>
      </c>
      <c r="DD7" s="5" t="s">
        <v>49</v>
      </c>
    </row>
    <row r="8" spans="1:108" ht="12">
      <c r="A8" s="3"/>
      <c r="B8" s="5" t="s">
        <v>4</v>
      </c>
      <c r="C8" s="5" t="s">
        <v>5</v>
      </c>
      <c r="D8" s="5"/>
      <c r="E8" s="5" t="s">
        <v>52</v>
      </c>
      <c r="F8" s="41" t="s">
        <v>55</v>
      </c>
      <c r="G8" s="23"/>
      <c r="H8" s="5" t="s">
        <v>4</v>
      </c>
      <c r="I8" s="5" t="s">
        <v>5</v>
      </c>
      <c r="J8" s="5" t="s">
        <v>2</v>
      </c>
      <c r="K8" s="5" t="s">
        <v>52</v>
      </c>
      <c r="L8" s="5" t="s">
        <v>55</v>
      </c>
      <c r="M8" s="26"/>
      <c r="N8" s="5" t="s">
        <v>4</v>
      </c>
      <c r="O8" s="5" t="s">
        <v>5</v>
      </c>
      <c r="P8" s="5" t="s">
        <v>2</v>
      </c>
      <c r="Q8" s="5" t="s">
        <v>52</v>
      </c>
      <c r="R8" s="5" t="s">
        <v>55</v>
      </c>
      <c r="S8" s="23"/>
      <c r="T8" s="5" t="s">
        <v>4</v>
      </c>
      <c r="U8" s="5" t="s">
        <v>5</v>
      </c>
      <c r="V8" s="5" t="s">
        <v>2</v>
      </c>
      <c r="W8" s="5" t="s">
        <v>52</v>
      </c>
      <c r="X8" s="5" t="s">
        <v>55</v>
      </c>
      <c r="Y8" s="23"/>
      <c r="Z8" s="5" t="s">
        <v>4</v>
      </c>
      <c r="AA8" s="5" t="s">
        <v>5</v>
      </c>
      <c r="AB8" s="5" t="s">
        <v>2</v>
      </c>
      <c r="AC8" s="5" t="s">
        <v>52</v>
      </c>
      <c r="AD8" s="5" t="s">
        <v>55</v>
      </c>
      <c r="AE8" s="23"/>
      <c r="AF8" s="5" t="s">
        <v>4</v>
      </c>
      <c r="AG8" s="5" t="s">
        <v>5</v>
      </c>
      <c r="AH8" s="5" t="s">
        <v>2</v>
      </c>
      <c r="AI8" s="5" t="s">
        <v>52</v>
      </c>
      <c r="AJ8" s="5" t="s">
        <v>55</v>
      </c>
      <c r="AK8" s="23"/>
      <c r="AL8" s="5" t="s">
        <v>4</v>
      </c>
      <c r="AM8" s="5" t="s">
        <v>5</v>
      </c>
      <c r="AN8" s="5" t="s">
        <v>2</v>
      </c>
      <c r="AO8" s="5" t="s">
        <v>52</v>
      </c>
      <c r="AP8" s="5" t="s">
        <v>55</v>
      </c>
      <c r="AQ8" s="26"/>
      <c r="AR8" s="5" t="s">
        <v>4</v>
      </c>
      <c r="AS8" s="5" t="s">
        <v>5</v>
      </c>
      <c r="AT8" s="5" t="s">
        <v>2</v>
      </c>
      <c r="AU8" s="5" t="s">
        <v>52</v>
      </c>
      <c r="AV8" s="5" t="s">
        <v>55</v>
      </c>
      <c r="AW8" s="23"/>
      <c r="AX8" s="5" t="s">
        <v>4</v>
      </c>
      <c r="AY8" s="5" t="s">
        <v>5</v>
      </c>
      <c r="AZ8" s="25" t="s">
        <v>2</v>
      </c>
      <c r="BA8" s="5" t="s">
        <v>52</v>
      </c>
      <c r="BB8" s="5" t="s">
        <v>55</v>
      </c>
      <c r="BC8" s="23"/>
      <c r="BD8" s="5" t="s">
        <v>4</v>
      </c>
      <c r="BE8" s="5" t="s">
        <v>5</v>
      </c>
      <c r="BF8" s="25" t="s">
        <v>2</v>
      </c>
      <c r="BG8" s="5" t="s">
        <v>52</v>
      </c>
      <c r="BH8" s="5" t="s">
        <v>55</v>
      </c>
      <c r="BI8" s="23"/>
      <c r="BJ8" s="5" t="s">
        <v>4</v>
      </c>
      <c r="BK8" s="5" t="s">
        <v>5</v>
      </c>
      <c r="BL8" s="5" t="s">
        <v>2</v>
      </c>
      <c r="BM8" s="5" t="s">
        <v>52</v>
      </c>
      <c r="BN8" s="5" t="s">
        <v>55</v>
      </c>
      <c r="BO8" s="23"/>
      <c r="BP8" s="5" t="s">
        <v>4</v>
      </c>
      <c r="BQ8" s="5" t="s">
        <v>5</v>
      </c>
      <c r="BR8" s="5" t="s">
        <v>2</v>
      </c>
      <c r="BS8" s="5" t="s">
        <v>52</v>
      </c>
      <c r="BT8" s="5" t="s">
        <v>55</v>
      </c>
      <c r="BU8" s="23"/>
      <c r="BV8" s="5" t="s">
        <v>4</v>
      </c>
      <c r="BW8" s="5" t="s">
        <v>5</v>
      </c>
      <c r="BX8" s="5" t="s">
        <v>2</v>
      </c>
      <c r="BY8" s="5" t="s">
        <v>52</v>
      </c>
      <c r="BZ8" s="5" t="s">
        <v>55</v>
      </c>
      <c r="CA8" s="23"/>
      <c r="CB8" s="5" t="s">
        <v>4</v>
      </c>
      <c r="CC8" s="5" t="s">
        <v>5</v>
      </c>
      <c r="CD8" s="5" t="s">
        <v>2</v>
      </c>
      <c r="CE8" s="5" t="s">
        <v>52</v>
      </c>
      <c r="CF8" s="5" t="s">
        <v>55</v>
      </c>
      <c r="CG8" s="23"/>
      <c r="CH8" s="5" t="s">
        <v>4</v>
      </c>
      <c r="CI8" s="5" t="s">
        <v>5</v>
      </c>
      <c r="CJ8" s="5" t="s">
        <v>2</v>
      </c>
      <c r="CK8" s="5" t="s">
        <v>52</v>
      </c>
      <c r="CL8" s="5" t="s">
        <v>55</v>
      </c>
      <c r="CM8" s="23"/>
      <c r="CN8" s="5" t="s">
        <v>4</v>
      </c>
      <c r="CO8" s="5" t="s">
        <v>5</v>
      </c>
      <c r="CP8" s="5" t="s">
        <v>2</v>
      </c>
      <c r="CQ8" s="5" t="s">
        <v>52</v>
      </c>
      <c r="CR8" s="5" t="s">
        <v>55</v>
      </c>
      <c r="CS8" s="23"/>
      <c r="CT8" s="5" t="s">
        <v>4</v>
      </c>
      <c r="CU8" s="5" t="s">
        <v>5</v>
      </c>
      <c r="CV8" s="5" t="s">
        <v>2</v>
      </c>
      <c r="CW8" s="5" t="s">
        <v>52</v>
      </c>
      <c r="CX8" s="5" t="s">
        <v>55</v>
      </c>
      <c r="CY8" s="23"/>
      <c r="CZ8" s="5" t="s">
        <v>4</v>
      </c>
      <c r="DA8" s="5" t="s">
        <v>5</v>
      </c>
      <c r="DB8" s="5" t="s">
        <v>2</v>
      </c>
      <c r="DC8" s="5" t="s">
        <v>52</v>
      </c>
      <c r="DD8" s="5" t="s">
        <v>55</v>
      </c>
    </row>
    <row r="9" spans="1:108" ht="12">
      <c r="A9" s="1">
        <v>40452</v>
      </c>
      <c r="B9" s="35"/>
      <c r="C9" s="35">
        <v>104780</v>
      </c>
      <c r="D9" s="35">
        <f>SUM(B9:C9)</f>
        <v>104780</v>
      </c>
      <c r="E9" s="35">
        <f aca="true" t="shared" si="0" ref="E9:F12">K9+Q9</f>
        <v>196425</v>
      </c>
      <c r="F9" s="42">
        <f t="shared" si="0"/>
        <v>51831</v>
      </c>
      <c r="G9" s="23"/>
      <c r="H9" s="36">
        <f aca="true" t="shared" si="1" ref="H9:I12">Z9+AF9+AL9</f>
        <v>0</v>
      </c>
      <c r="I9" s="36">
        <f t="shared" si="1"/>
        <v>43999.678631999996</v>
      </c>
      <c r="J9" s="36">
        <f>H9+I9</f>
        <v>43999.678631999996</v>
      </c>
      <c r="K9" s="36">
        <f aca="true" t="shared" si="2" ref="K9:L12">AC9+AI9+AO9</f>
        <v>82483</v>
      </c>
      <c r="L9" s="36">
        <f t="shared" si="2"/>
        <v>21765</v>
      </c>
      <c r="M9" s="8"/>
      <c r="N9" s="36">
        <f>AR9+AX9+BD9+BJ9+BP9+BV9+CB9+CH9+CN9+CT9+CZ9+T9</f>
        <v>0</v>
      </c>
      <c r="O9" s="36">
        <f>AS9+AY9+BE9+BK9+BQ9+BW9+CC9+CI9+CO9+CU9+DA9+U9</f>
        <v>60780.331846</v>
      </c>
      <c r="P9" s="36">
        <f>N9+O9</f>
        <v>60780.331846</v>
      </c>
      <c r="Q9" s="36">
        <f aca="true" t="shared" si="3" ref="Q9:R12">W9+AU9+BA9+BG9+BM9+BS9+BY9+CE9+CK9+CQ9+CW9+DC9</f>
        <v>113942</v>
      </c>
      <c r="R9" s="36">
        <f t="shared" si="3"/>
        <v>30066</v>
      </c>
      <c r="S9" s="23"/>
      <c r="T9" s="11">
        <f>B9*U$7</f>
        <v>0</v>
      </c>
      <c r="U9" s="11">
        <f>C9*U$7</f>
        <v>11795.294160000001</v>
      </c>
      <c r="V9" s="11">
        <f>SUM(T9:U9)</f>
        <v>11795.294160000001</v>
      </c>
      <c r="W9" s="11">
        <v>22112</v>
      </c>
      <c r="X9" s="11">
        <v>5835</v>
      </c>
      <c r="Y9" s="34"/>
      <c r="Z9" s="11">
        <f>B9*AA$7</f>
        <v>0</v>
      </c>
      <c r="AA9" s="11">
        <f>C9*AA$7</f>
        <v>10944.920636</v>
      </c>
      <c r="AB9" s="11">
        <f>SUM(Z9:AA9)</f>
        <v>10944.920636</v>
      </c>
      <c r="AC9" s="11">
        <v>20518</v>
      </c>
      <c r="AD9" s="11">
        <v>5414</v>
      </c>
      <c r="AE9" s="34"/>
      <c r="AF9" s="11">
        <f>B9*AG$7</f>
        <v>0</v>
      </c>
      <c r="AG9" s="11">
        <f>C9*AG$7</f>
        <v>15394.38238</v>
      </c>
      <c r="AH9" s="11">
        <f>SUM(AF9:AG9)</f>
        <v>15394.38238</v>
      </c>
      <c r="AI9" s="11">
        <v>28859</v>
      </c>
      <c r="AJ9" s="11">
        <v>7615</v>
      </c>
      <c r="AK9" s="34"/>
      <c r="AL9" s="11">
        <f>B9*AM$7</f>
        <v>0</v>
      </c>
      <c r="AM9" s="11">
        <f>C9*AM$7</f>
        <v>17660.375616</v>
      </c>
      <c r="AN9" s="11">
        <f>SUM(AL9:AM9)</f>
        <v>17660.375616</v>
      </c>
      <c r="AO9" s="11">
        <v>33106</v>
      </c>
      <c r="AP9" s="11">
        <v>8736</v>
      </c>
      <c r="AQ9" s="8"/>
      <c r="AR9" s="11">
        <f>B9*AS$7</f>
        <v>0</v>
      </c>
      <c r="AS9" s="11">
        <f>C9*AS$7</f>
        <v>11013.059070000001</v>
      </c>
      <c r="AT9" s="11">
        <f>SUM(AR9:AS9)</f>
        <v>11013.059070000001</v>
      </c>
      <c r="AU9" s="11">
        <v>20645</v>
      </c>
      <c r="AV9" s="38">
        <v>5448</v>
      </c>
      <c r="AW9" s="34"/>
      <c r="AX9" s="11">
        <f>B9*AY$7</f>
        <v>0</v>
      </c>
      <c r="AY9" s="11">
        <f>C9*AY$7</f>
        <v>2508.9571</v>
      </c>
      <c r="AZ9" s="11">
        <f>SUM(AX9:AY9)</f>
        <v>2508.9571</v>
      </c>
      <c r="BA9" s="11">
        <v>4703</v>
      </c>
      <c r="BB9" s="11">
        <v>1241</v>
      </c>
      <c r="BC9" s="34"/>
      <c r="BD9" s="11">
        <f>B9*BE$7</f>
        <v>0</v>
      </c>
      <c r="BE9" s="11">
        <f>C9*BE$7</f>
        <v>5371.3371400000005</v>
      </c>
      <c r="BF9" s="11">
        <f>SUM(BD9:BE9)</f>
        <v>5371.3371400000005</v>
      </c>
      <c r="BG9" s="11">
        <v>10069</v>
      </c>
      <c r="BH9" s="11">
        <v>2657</v>
      </c>
      <c r="BI9" s="34"/>
      <c r="BJ9" s="11">
        <f>B9*BK$7</f>
        <v>0</v>
      </c>
      <c r="BK9" s="11">
        <f>C9*BK$7</f>
        <v>4442.98634</v>
      </c>
      <c r="BL9" s="11">
        <f>SUM(BJ9:BK9)</f>
        <v>4442.98634</v>
      </c>
      <c r="BM9" s="11">
        <v>8329</v>
      </c>
      <c r="BN9" s="11">
        <v>2198</v>
      </c>
      <c r="BO9" s="34"/>
      <c r="BP9" s="11">
        <f>B9*BQ$7</f>
        <v>0</v>
      </c>
      <c r="BQ9" s="11">
        <f>C9*BQ$7</f>
        <v>6165.841968</v>
      </c>
      <c r="BR9" s="11">
        <f>SUM(BP9:BQ9)</f>
        <v>6165.841968</v>
      </c>
      <c r="BS9" s="11">
        <v>11559</v>
      </c>
      <c r="BT9" s="11">
        <v>3050</v>
      </c>
      <c r="BU9" s="34"/>
      <c r="BV9" s="11">
        <f>B9*BW$7</f>
        <v>0</v>
      </c>
      <c r="BW9" s="11">
        <f>C9*BW$7</f>
        <v>376.34880400000003</v>
      </c>
      <c r="BX9" s="11">
        <f>SUM(BV9:BW9)</f>
        <v>376.34880400000003</v>
      </c>
      <c r="BY9" s="11">
        <v>706</v>
      </c>
      <c r="BZ9" s="11">
        <v>186</v>
      </c>
      <c r="CA9" s="34"/>
      <c r="CB9" s="11">
        <f>B9*CC$7</f>
        <v>0</v>
      </c>
      <c r="CC9" s="11">
        <f>C9*CC$7</f>
        <v>3486.879318</v>
      </c>
      <c r="CD9" s="11">
        <f>SUM(CB9:CC9)</f>
        <v>3486.879318</v>
      </c>
      <c r="CE9" s="11">
        <v>6537</v>
      </c>
      <c r="CF9" s="11">
        <v>1725</v>
      </c>
      <c r="CG9" s="34"/>
      <c r="CH9" s="11">
        <f>B9*CI$7</f>
        <v>0</v>
      </c>
      <c r="CI9" s="11">
        <f>C9*CI$7</f>
        <v>2674.467588</v>
      </c>
      <c r="CJ9" s="11">
        <f>SUM(CH9:CI9)</f>
        <v>2674.467588</v>
      </c>
      <c r="CK9" s="11">
        <v>5014</v>
      </c>
      <c r="CL9" s="11">
        <v>1323</v>
      </c>
      <c r="CM9" s="34"/>
      <c r="CN9" s="11">
        <f>B9*CO$7</f>
        <v>0</v>
      </c>
      <c r="CO9" s="11">
        <f>C9*CO$7</f>
        <v>4711.338398</v>
      </c>
      <c r="CP9" s="11">
        <f>SUM(CN9:CO9)</f>
        <v>4711.338398</v>
      </c>
      <c r="CQ9" s="11">
        <v>8832</v>
      </c>
      <c r="CR9" s="11">
        <v>2331</v>
      </c>
      <c r="CS9" s="34"/>
      <c r="CT9" s="11">
        <f>B9*CU$7</f>
        <v>0</v>
      </c>
      <c r="CU9" s="11">
        <f>C9*CU$7</f>
        <v>6126.476122</v>
      </c>
      <c r="CV9" s="11">
        <f>SUM(CT9:CU9)</f>
        <v>6126.476122</v>
      </c>
      <c r="CW9" s="11">
        <v>11485</v>
      </c>
      <c r="CX9" s="11">
        <v>3030</v>
      </c>
      <c r="CY9" s="34"/>
      <c r="CZ9" s="11">
        <f>B9*DA$7</f>
        <v>0</v>
      </c>
      <c r="DA9" s="11">
        <f>C9*DA$7</f>
        <v>2107.345838</v>
      </c>
      <c r="DB9" s="11">
        <f>SUM(CZ9:DA9)</f>
        <v>2107.345838</v>
      </c>
      <c r="DC9" s="11">
        <v>3951</v>
      </c>
      <c r="DD9" s="11">
        <v>1042</v>
      </c>
    </row>
    <row r="10" spans="1:108" ht="12">
      <c r="A10" s="1">
        <v>40634</v>
      </c>
      <c r="B10" s="35">
        <v>2183836</v>
      </c>
      <c r="C10" s="35">
        <v>104780</v>
      </c>
      <c r="D10" s="35">
        <f>SUM(B10:C10)</f>
        <v>2288616</v>
      </c>
      <c r="E10" s="35">
        <f t="shared" si="0"/>
        <v>196425</v>
      </c>
      <c r="F10" s="42">
        <f t="shared" si="0"/>
        <v>51831</v>
      </c>
      <c r="G10" s="23"/>
      <c r="H10" s="36">
        <f t="shared" si="1"/>
        <v>917046.0219984001</v>
      </c>
      <c r="I10" s="36">
        <f t="shared" si="1"/>
        <v>43999.678631999996</v>
      </c>
      <c r="J10" s="36">
        <f>H10+I10</f>
        <v>961045.7006304001</v>
      </c>
      <c r="K10" s="36">
        <f t="shared" si="2"/>
        <v>82483</v>
      </c>
      <c r="L10" s="36">
        <f t="shared" si="2"/>
        <v>21765</v>
      </c>
      <c r="M10" s="8"/>
      <c r="N10" s="36">
        <f>AR10+AX10+BD10+BJ10+BP10+BV10+CB10+CH10+CN10+CT10+CZ10+T10</f>
        <v>1266790.1963852001</v>
      </c>
      <c r="O10" s="36">
        <f>AS10+AY10+BE10+BK10+BQ10+BW10+CC10+CI10+CO10+CU10+DA10+U10</f>
        <v>60780.331846</v>
      </c>
      <c r="P10" s="36">
        <f>N10+O10</f>
        <v>1327570.5282312</v>
      </c>
      <c r="Q10" s="36">
        <f>W10+AU10+BA10+BG10+BM10+BS10+BY10+CE10+CK10+CQ10+CW10+DC10</f>
        <v>113942</v>
      </c>
      <c r="R10" s="36">
        <f>X10+AV10+BB10+BH10+BN10+BT10+BZ10+CF10+CL10+CR10+CX10+DD10</f>
        <v>30066</v>
      </c>
      <c r="S10" s="23"/>
      <c r="T10" s="11">
        <f>B10*U$7</f>
        <v>245838.786192</v>
      </c>
      <c r="U10" s="11">
        <f>C10*U$7</f>
        <v>11795.294160000001</v>
      </c>
      <c r="V10" s="11">
        <f>SUM(T10:U10)</f>
        <v>257634.080352</v>
      </c>
      <c r="W10" s="11">
        <v>22112</v>
      </c>
      <c r="X10" s="11">
        <v>5835</v>
      </c>
      <c r="Y10" s="34"/>
      <c r="Z10" s="11">
        <f>B10*AA$7</f>
        <v>228115.2099832</v>
      </c>
      <c r="AA10" s="11">
        <f>C10*AA$7</f>
        <v>10944.920636</v>
      </c>
      <c r="AB10" s="11">
        <f>SUM(Z10:AA10)</f>
        <v>239060.1306192</v>
      </c>
      <c r="AC10" s="11">
        <v>20518</v>
      </c>
      <c r="AD10" s="11">
        <v>5414</v>
      </c>
      <c r="AE10" s="34"/>
      <c r="AF10" s="11">
        <f>B10*AG$7</f>
        <v>320851.368956</v>
      </c>
      <c r="AG10" s="11">
        <f>C10*AG$7</f>
        <v>15394.38238</v>
      </c>
      <c r="AH10" s="11">
        <f>SUM(AF10:AG10)</f>
        <v>336245.75133600004</v>
      </c>
      <c r="AI10" s="11">
        <v>28859</v>
      </c>
      <c r="AJ10" s="11">
        <v>7615</v>
      </c>
      <c r="AK10" s="34"/>
      <c r="AL10" s="11">
        <f>B10*AM$7</f>
        <v>368079.4430592</v>
      </c>
      <c r="AM10" s="11">
        <f>C10*AM$7</f>
        <v>17660.375616</v>
      </c>
      <c r="AN10" s="11">
        <f>SUM(AL10:AM10)</f>
        <v>385739.8186752</v>
      </c>
      <c r="AO10" s="11">
        <v>33106</v>
      </c>
      <c r="AP10" s="11">
        <v>8736</v>
      </c>
      <c r="AQ10" s="8"/>
      <c r="AR10" s="11">
        <f>B10*AS$7</f>
        <v>229535.358534</v>
      </c>
      <c r="AS10" s="11">
        <f>C10*AS$7</f>
        <v>11013.059070000001</v>
      </c>
      <c r="AT10" s="11">
        <f>SUM(AR10:AS10)</f>
        <v>240548.417604</v>
      </c>
      <c r="AU10" s="11">
        <v>20645</v>
      </c>
      <c r="AV10" s="38">
        <v>5448</v>
      </c>
      <c r="AW10" s="34"/>
      <c r="AX10" s="11">
        <f>B10*AY$7</f>
        <v>52291.95302</v>
      </c>
      <c r="AY10" s="11">
        <f>C10*AY$7</f>
        <v>2508.9571</v>
      </c>
      <c r="AZ10" s="11">
        <f>SUM(AX10:AY10)</f>
        <v>54800.91012</v>
      </c>
      <c r="BA10" s="11">
        <v>4703</v>
      </c>
      <c r="BB10" s="11">
        <v>1241</v>
      </c>
      <c r="BC10" s="34"/>
      <c r="BD10" s="11">
        <f>B10*BE$7</f>
        <v>111949.984868</v>
      </c>
      <c r="BE10" s="11">
        <f>C10*BE$7</f>
        <v>5371.3371400000005</v>
      </c>
      <c r="BF10" s="11">
        <f>SUM(BD10:BE10)</f>
        <v>117321.322008</v>
      </c>
      <c r="BG10" s="11">
        <v>10069</v>
      </c>
      <c r="BH10" s="11">
        <v>2657</v>
      </c>
      <c r="BI10" s="34"/>
      <c r="BJ10" s="11">
        <f>B10*BK$7</f>
        <v>92601.197908</v>
      </c>
      <c r="BK10" s="11">
        <f>C10*BK$7</f>
        <v>4442.98634</v>
      </c>
      <c r="BL10" s="11">
        <f>SUM(BJ10:BK10)</f>
        <v>97044.184248</v>
      </c>
      <c r="BM10" s="11">
        <v>8329</v>
      </c>
      <c r="BN10" s="11">
        <v>2198</v>
      </c>
      <c r="BO10" s="34"/>
      <c r="BP10" s="11">
        <f>B10*BQ$7</f>
        <v>128509.13972159999</v>
      </c>
      <c r="BQ10" s="11">
        <f>C10*BQ$7</f>
        <v>6165.841968</v>
      </c>
      <c r="BR10" s="11">
        <f>SUM(BP10:BQ10)</f>
        <v>134674.98168959998</v>
      </c>
      <c r="BS10" s="11">
        <v>11559</v>
      </c>
      <c r="BT10" s="11">
        <v>3050</v>
      </c>
      <c r="BU10" s="34"/>
      <c r="BV10" s="11">
        <f>B10*BW$7</f>
        <v>7843.9021448</v>
      </c>
      <c r="BW10" s="11">
        <f>C10*BW$7</f>
        <v>376.34880400000003</v>
      </c>
      <c r="BX10" s="11">
        <f>SUM(BV10:BW10)</f>
        <v>8220.2509488</v>
      </c>
      <c r="BY10" s="11">
        <v>706</v>
      </c>
      <c r="BZ10" s="11">
        <v>186</v>
      </c>
      <c r="CA10" s="34"/>
      <c r="CB10" s="11">
        <f>B10*CC$7</f>
        <v>72673.9127916</v>
      </c>
      <c r="CC10" s="11">
        <f>C10*CC$7</f>
        <v>3486.879318</v>
      </c>
      <c r="CD10" s="11">
        <f>SUM(CB10:CC10)</f>
        <v>76160.7921096</v>
      </c>
      <c r="CE10" s="11">
        <v>6537</v>
      </c>
      <c r="CF10" s="11">
        <v>1725</v>
      </c>
      <c r="CG10" s="34"/>
      <c r="CH10" s="11">
        <f>B10*CI$7</f>
        <v>55741.540365600005</v>
      </c>
      <c r="CI10" s="11">
        <f>C10*CI$7</f>
        <v>2674.467588</v>
      </c>
      <c r="CJ10" s="11">
        <f>SUM(CH10:CI10)</f>
        <v>58416.007953600005</v>
      </c>
      <c r="CK10" s="11">
        <v>5014</v>
      </c>
      <c r="CL10" s="11">
        <v>1323</v>
      </c>
      <c r="CM10" s="34"/>
      <c r="CN10" s="11">
        <f>B10*CO$7</f>
        <v>98194.2202876</v>
      </c>
      <c r="CO10" s="11">
        <f>C10*CO$7</f>
        <v>4711.338398</v>
      </c>
      <c r="CP10" s="11">
        <f>SUM(CN10:CO10)</f>
        <v>102905.5586856</v>
      </c>
      <c r="CQ10" s="11">
        <v>8832</v>
      </c>
      <c r="CR10" s="11">
        <v>2331</v>
      </c>
      <c r="CS10" s="34"/>
      <c r="CT10" s="11">
        <f>B10*CU$7</f>
        <v>127688.6725364</v>
      </c>
      <c r="CU10" s="11">
        <f>C10*CU$7</f>
        <v>6126.476122</v>
      </c>
      <c r="CV10" s="11">
        <f>SUM(CT10:CU10)</f>
        <v>133815.1486584</v>
      </c>
      <c r="CW10" s="11">
        <v>11485</v>
      </c>
      <c r="CX10" s="11">
        <v>3030</v>
      </c>
      <c r="CY10" s="34"/>
      <c r="CZ10" s="11">
        <f>B10*DA$7</f>
        <v>43921.5280156</v>
      </c>
      <c r="DA10" s="11">
        <f>C10*DA$7</f>
        <v>2107.345838</v>
      </c>
      <c r="DB10" s="11">
        <f>SUM(CZ10:DA10)</f>
        <v>46028.8738536</v>
      </c>
      <c r="DC10" s="11">
        <v>3951</v>
      </c>
      <c r="DD10" s="11">
        <v>1042</v>
      </c>
    </row>
    <row r="11" spans="1:108" ht="12">
      <c r="A11" s="1">
        <v>40817</v>
      </c>
      <c r="B11" s="35"/>
      <c r="C11" s="35">
        <v>50184</v>
      </c>
      <c r="D11" s="35">
        <f>SUM(B11:C11)</f>
        <v>50184</v>
      </c>
      <c r="E11" s="35">
        <f t="shared" si="0"/>
        <v>196425</v>
      </c>
      <c r="F11" s="42">
        <f t="shared" si="0"/>
        <v>51831</v>
      </c>
      <c r="G11" s="23"/>
      <c r="H11" s="36">
        <f t="shared" si="1"/>
        <v>0</v>
      </c>
      <c r="I11" s="36">
        <f t="shared" si="1"/>
        <v>21073.4860896</v>
      </c>
      <c r="J11" s="36">
        <f>H11+I11</f>
        <v>21073.4860896</v>
      </c>
      <c r="K11" s="36">
        <f t="shared" si="2"/>
        <v>82483</v>
      </c>
      <c r="L11" s="36">
        <f t="shared" si="2"/>
        <v>21765</v>
      </c>
      <c r="M11" s="8"/>
      <c r="N11" s="36">
        <f>AR11+AX11+BD11+BJ11+BP11+BV11+CB11+CH11+CN11+CT11+CZ11+T11</f>
        <v>0</v>
      </c>
      <c r="O11" s="36">
        <f>AS11+AY11+BE11+BK11+BQ11+BW11+CC11+CI11+CO11+CU11+DA11+U11</f>
        <v>29110.518928800004</v>
      </c>
      <c r="P11" s="36">
        <f>N11+O11</f>
        <v>29110.518928800004</v>
      </c>
      <c r="Q11" s="36">
        <f>W11+AU11+BA11+BG11+BM11+BS11+BY11+CE11+CK11+CQ11+CW11+DC11</f>
        <v>113942</v>
      </c>
      <c r="R11" s="36">
        <f>X11+AV11+BB11+BH11+BN11+BT11+BZ11+CF11+CL11+CR11+CX11+DD11</f>
        <v>30066</v>
      </c>
      <c r="S11" s="23"/>
      <c r="T11" s="11">
        <f>B11*U$7</f>
        <v>0</v>
      </c>
      <c r="U11" s="11">
        <f>C11*U$7</f>
        <v>5649.313248</v>
      </c>
      <c r="V11" s="11">
        <f>SUM(T11:U11)</f>
        <v>5649.313248</v>
      </c>
      <c r="W11" s="11">
        <v>22112</v>
      </c>
      <c r="X11" s="11">
        <v>5835</v>
      </c>
      <c r="Y11" s="34"/>
      <c r="Z11" s="11">
        <f>B11*AA$7</f>
        <v>0</v>
      </c>
      <c r="AA11" s="11">
        <f>C11*AA$7</f>
        <v>5242.0299408</v>
      </c>
      <c r="AB11" s="11">
        <f>SUM(Z11:AA11)</f>
        <v>5242.0299408</v>
      </c>
      <c r="AC11" s="11">
        <v>20518</v>
      </c>
      <c r="AD11" s="11">
        <v>5414</v>
      </c>
      <c r="AE11" s="34"/>
      <c r="AF11" s="11">
        <f>B11*AG$7</f>
        <v>0</v>
      </c>
      <c r="AG11" s="11">
        <f>C11*AG$7</f>
        <v>7373.083463999999</v>
      </c>
      <c r="AH11" s="11">
        <f>SUM(AF11:AG11)</f>
        <v>7373.083463999999</v>
      </c>
      <c r="AI11" s="11">
        <v>28859</v>
      </c>
      <c r="AJ11" s="11">
        <v>7615</v>
      </c>
      <c r="AK11" s="34"/>
      <c r="AL11" s="11">
        <f>B11*AM$7</f>
        <v>0</v>
      </c>
      <c r="AM11" s="11">
        <f>C11*AM$7</f>
        <v>8458.3726848</v>
      </c>
      <c r="AN11" s="11">
        <f>SUM(AL11:AM11)</f>
        <v>8458.3726848</v>
      </c>
      <c r="AO11" s="11">
        <v>33106</v>
      </c>
      <c r="AP11" s="11">
        <v>8736</v>
      </c>
      <c r="AQ11" s="8"/>
      <c r="AR11" s="11">
        <f>B11*AS$7</f>
        <v>0</v>
      </c>
      <c r="AS11" s="11">
        <f>C11*AS$7</f>
        <v>5274.6645960000005</v>
      </c>
      <c r="AT11" s="11">
        <f>SUM(AR11:AS11)</f>
        <v>5274.6645960000005</v>
      </c>
      <c r="AU11" s="11">
        <v>20645</v>
      </c>
      <c r="AV11" s="38">
        <v>5448</v>
      </c>
      <c r="AW11" s="34"/>
      <c r="AX11" s="11">
        <f>B11*AY$7</f>
        <v>0</v>
      </c>
      <c r="AY11" s="11">
        <f>C11*AY$7</f>
        <v>1201.65588</v>
      </c>
      <c r="AZ11" s="11">
        <f>SUM(AX11:AY11)</f>
        <v>1201.65588</v>
      </c>
      <c r="BA11" s="11">
        <v>4703</v>
      </c>
      <c r="BB11" s="11">
        <v>1241</v>
      </c>
      <c r="BC11" s="34"/>
      <c r="BD11" s="11">
        <f>B11*BE$7</f>
        <v>0</v>
      </c>
      <c r="BE11" s="11">
        <f>C11*BE$7</f>
        <v>2572.5823920000003</v>
      </c>
      <c r="BF11" s="11">
        <f>SUM(BD11:BE11)</f>
        <v>2572.5823920000003</v>
      </c>
      <c r="BG11" s="11">
        <v>10069</v>
      </c>
      <c r="BH11" s="11">
        <v>2657</v>
      </c>
      <c r="BI11" s="34"/>
      <c r="BJ11" s="11">
        <f>B11*BK$7</f>
        <v>0</v>
      </c>
      <c r="BK11" s="11">
        <f>C11*BK$7</f>
        <v>2127.9521520000003</v>
      </c>
      <c r="BL11" s="11">
        <f>SUM(BJ11:BK11)</f>
        <v>2127.9521520000003</v>
      </c>
      <c r="BM11" s="11">
        <v>8329</v>
      </c>
      <c r="BN11" s="11">
        <v>2198</v>
      </c>
      <c r="BO11" s="34"/>
      <c r="BP11" s="11">
        <f>B11*BQ$7</f>
        <v>0</v>
      </c>
      <c r="BQ11" s="11">
        <f>C11*BQ$7</f>
        <v>2953.1075904</v>
      </c>
      <c r="BR11" s="11">
        <f>SUM(BP11:BQ11)</f>
        <v>2953.1075904</v>
      </c>
      <c r="BS11" s="11">
        <v>11559</v>
      </c>
      <c r="BT11" s="11">
        <v>3050</v>
      </c>
      <c r="BU11" s="34"/>
      <c r="BV11" s="11">
        <f>B11*BW$7</f>
        <v>0</v>
      </c>
      <c r="BW11" s="11">
        <f>C11*BW$7</f>
        <v>180.2508912</v>
      </c>
      <c r="BX11" s="11">
        <f>SUM(BV11:BW11)</f>
        <v>180.2508912</v>
      </c>
      <c r="BY11" s="11">
        <v>706</v>
      </c>
      <c r="BZ11" s="11">
        <v>186</v>
      </c>
      <c r="CA11" s="34"/>
      <c r="CB11" s="11">
        <f>B11*CC$7</f>
        <v>0</v>
      </c>
      <c r="CC11" s="11">
        <f>C11*CC$7</f>
        <v>1670.0281704</v>
      </c>
      <c r="CD11" s="11">
        <f>SUM(CB11:CC11)</f>
        <v>1670.0281704</v>
      </c>
      <c r="CE11" s="11">
        <v>6537</v>
      </c>
      <c r="CF11" s="11">
        <v>1725</v>
      </c>
      <c r="CG11" s="34"/>
      <c r="CH11" s="11">
        <f>B11*CI$7</f>
        <v>0</v>
      </c>
      <c r="CI11" s="11">
        <f>C11*CI$7</f>
        <v>1280.9265264</v>
      </c>
      <c r="CJ11" s="11">
        <f>SUM(CH11:CI11)</f>
        <v>1280.9265264</v>
      </c>
      <c r="CK11" s="11">
        <v>5014</v>
      </c>
      <c r="CL11" s="11">
        <v>1323</v>
      </c>
      <c r="CM11" s="34"/>
      <c r="CN11" s="11">
        <f>B11*CO$7</f>
        <v>0</v>
      </c>
      <c r="CO11" s="11">
        <f>C11*CO$7</f>
        <v>2256.4783944</v>
      </c>
      <c r="CP11" s="11">
        <f>SUM(CN11:CO11)</f>
        <v>2256.4783944</v>
      </c>
      <c r="CQ11" s="11">
        <v>8832</v>
      </c>
      <c r="CR11" s="11">
        <v>2331</v>
      </c>
      <c r="CS11" s="34"/>
      <c r="CT11" s="11">
        <f>B11*CU$7</f>
        <v>0</v>
      </c>
      <c r="CU11" s="11">
        <f>C11*CU$7</f>
        <v>2934.2534616</v>
      </c>
      <c r="CV11" s="11">
        <f>SUM(CT11:CU11)</f>
        <v>2934.2534616</v>
      </c>
      <c r="CW11" s="11">
        <v>11485</v>
      </c>
      <c r="CX11" s="11">
        <v>3030</v>
      </c>
      <c r="CY11" s="34"/>
      <c r="CZ11" s="11">
        <f>B11*DA$7</f>
        <v>0</v>
      </c>
      <c r="DA11" s="11">
        <f>C11*DA$7</f>
        <v>1009.3056264</v>
      </c>
      <c r="DB11" s="11">
        <f>SUM(CZ11:DA11)</f>
        <v>1009.3056264</v>
      </c>
      <c r="DC11" s="11">
        <v>3951</v>
      </c>
      <c r="DD11" s="11">
        <v>1042</v>
      </c>
    </row>
    <row r="12" spans="1:108" ht="12">
      <c r="A12" s="1">
        <v>41000</v>
      </c>
      <c r="B12" s="35">
        <v>2007377</v>
      </c>
      <c r="C12" s="35">
        <v>50184</v>
      </c>
      <c r="D12" s="35">
        <f>SUM(B12:C12)</f>
        <v>2057561</v>
      </c>
      <c r="E12" s="35">
        <f t="shared" si="0"/>
        <v>196404</v>
      </c>
      <c r="F12" s="42">
        <f t="shared" si="0"/>
        <v>51814</v>
      </c>
      <c r="G12" s="23"/>
      <c r="H12" s="36">
        <f t="shared" si="1"/>
        <v>842946.5822987999</v>
      </c>
      <c r="I12" s="36">
        <f t="shared" si="1"/>
        <v>21073.4860896</v>
      </c>
      <c r="J12" s="36">
        <f>H12+I12</f>
        <v>864020.0683883999</v>
      </c>
      <c r="K12" s="36">
        <f t="shared" si="2"/>
        <v>82478</v>
      </c>
      <c r="L12" s="36">
        <f t="shared" si="2"/>
        <v>21759</v>
      </c>
      <c r="M12" s="8"/>
      <c r="N12" s="36">
        <f>AR12+AX12+BD12+BJ12+BP12+BV12+CB12+CH12+CN12+CT12+CZ12+T12</f>
        <v>1164430.6184389</v>
      </c>
      <c r="O12" s="36">
        <f>AS12+AY12+BE12+BK12+BQ12+BW12+CC12+CI12+CO12+CU12+DA12+U12</f>
        <v>29110.518928800004</v>
      </c>
      <c r="P12" s="36">
        <f>N12+O12</f>
        <v>1193541.1373677</v>
      </c>
      <c r="Q12" s="36">
        <f>W12+AU12+BA12+BG12+BM12+BS12+BY12+CE12+CK12+CQ12+CW12+DC12</f>
        <v>113926</v>
      </c>
      <c r="R12" s="36">
        <f>X12+AV12+BB12+BH12+BN12+BT12+BZ12+CF12+CL12+CR12+CX12+DD12</f>
        <v>30055</v>
      </c>
      <c r="S12" s="23"/>
      <c r="T12" s="11">
        <f>B12*U$7</f>
        <v>225974.443644</v>
      </c>
      <c r="U12" s="11">
        <f>C12*U$7</f>
        <v>5649.313248</v>
      </c>
      <c r="V12" s="11">
        <f>SUM(T12:U12)</f>
        <v>231623.756892</v>
      </c>
      <c r="W12" s="11">
        <v>22109</v>
      </c>
      <c r="X12" s="11">
        <v>5831</v>
      </c>
      <c r="Y12" s="34"/>
      <c r="Z12" s="11">
        <f>B12*AA$7</f>
        <v>209682.9733874</v>
      </c>
      <c r="AA12" s="11">
        <f>C12*AA$7</f>
        <v>5242.0299408</v>
      </c>
      <c r="AB12" s="11">
        <f>SUM(Z12:AA12)</f>
        <v>214925.00332820002</v>
      </c>
      <c r="AC12" s="11">
        <v>20514</v>
      </c>
      <c r="AD12" s="11">
        <v>5413</v>
      </c>
      <c r="AE12" s="34"/>
      <c r="AF12" s="11">
        <f>B12*AG$7</f>
        <v>294925.836217</v>
      </c>
      <c r="AG12" s="11">
        <f>C12*AG$7</f>
        <v>7373.083463999999</v>
      </c>
      <c r="AH12" s="11">
        <f>SUM(AF12:AG12)</f>
        <v>302298.919681</v>
      </c>
      <c r="AI12" s="11">
        <v>28855</v>
      </c>
      <c r="AJ12" s="11">
        <v>7613</v>
      </c>
      <c r="AK12" s="34"/>
      <c r="AL12" s="11">
        <f>B12*AM$7</f>
        <v>338337.7726944</v>
      </c>
      <c r="AM12" s="11">
        <f>C12*AM$7</f>
        <v>8458.3726848</v>
      </c>
      <c r="AN12" s="11">
        <f>SUM(AL12:AM12)</f>
        <v>346796.1453792</v>
      </c>
      <c r="AO12" s="11">
        <v>33109</v>
      </c>
      <c r="AP12" s="11">
        <v>8733</v>
      </c>
      <c r="AQ12" s="8"/>
      <c r="AR12" s="11">
        <f>B12*AS$7</f>
        <v>210988.3706505</v>
      </c>
      <c r="AS12" s="11">
        <f>C12*AS$7</f>
        <v>5274.6645960000005</v>
      </c>
      <c r="AT12" s="11">
        <f>SUM(AR12:AS12)</f>
        <v>216263.0352465</v>
      </c>
      <c r="AU12" s="11">
        <v>20647</v>
      </c>
      <c r="AV12" s="38">
        <v>5445</v>
      </c>
      <c r="AW12" s="34"/>
      <c r="AX12" s="11">
        <f>B12*AY$7</f>
        <v>48066.642265</v>
      </c>
      <c r="AY12" s="11">
        <f>C12*AY$7</f>
        <v>1201.65588</v>
      </c>
      <c r="AZ12" s="11">
        <f>SUM(AX12:AY12)</f>
        <v>49268.298145</v>
      </c>
      <c r="BA12" s="11">
        <v>4706</v>
      </c>
      <c r="BB12" s="11">
        <v>1241</v>
      </c>
      <c r="BC12" s="34"/>
      <c r="BD12" s="11">
        <f>B12*BE$7</f>
        <v>102904.167151</v>
      </c>
      <c r="BE12" s="11">
        <f>C12*BE$7</f>
        <v>2572.5823920000003</v>
      </c>
      <c r="BF12" s="11">
        <f>SUM(BD12:BE12)</f>
        <v>105476.749543</v>
      </c>
      <c r="BG12" s="11">
        <v>10071</v>
      </c>
      <c r="BH12" s="11">
        <v>2656</v>
      </c>
      <c r="BI12" s="34"/>
      <c r="BJ12" s="11">
        <f>B12*BK$7</f>
        <v>85118.806931</v>
      </c>
      <c r="BK12" s="11">
        <f>C12*BK$7</f>
        <v>2127.9521520000003</v>
      </c>
      <c r="BL12" s="11">
        <f>SUM(BJ12:BK12)</f>
        <v>87246.759083</v>
      </c>
      <c r="BM12" s="11">
        <v>8328</v>
      </c>
      <c r="BN12" s="11">
        <v>2196</v>
      </c>
      <c r="BO12" s="34"/>
      <c r="BP12" s="11">
        <f>B12*BQ$7</f>
        <v>118125.3039912</v>
      </c>
      <c r="BQ12" s="11">
        <f>C12*BQ$7</f>
        <v>2953.1075904</v>
      </c>
      <c r="BR12" s="11">
        <f>SUM(BP12:BQ12)</f>
        <v>121078.4115816</v>
      </c>
      <c r="BS12" s="11">
        <v>11556</v>
      </c>
      <c r="BT12" s="11">
        <v>3049</v>
      </c>
      <c r="BU12" s="34"/>
      <c r="BV12" s="11">
        <f>B12*BW$7</f>
        <v>7210.0967086</v>
      </c>
      <c r="BW12" s="11">
        <f>C12*BW$7</f>
        <v>180.2508912</v>
      </c>
      <c r="BX12" s="11">
        <f>SUM(BV12:BW12)</f>
        <v>7390.3475998</v>
      </c>
      <c r="BY12" s="11">
        <v>702</v>
      </c>
      <c r="BZ12" s="11">
        <v>187</v>
      </c>
      <c r="CA12" s="34"/>
      <c r="CB12" s="11">
        <f>B12*CC$7</f>
        <v>66801.6925437</v>
      </c>
      <c r="CC12" s="11">
        <f>C12*CC$7</f>
        <v>1670.0281704</v>
      </c>
      <c r="CD12" s="11">
        <f>SUM(CB12:CC12)</f>
        <v>68471.7207141</v>
      </c>
      <c r="CE12" s="11">
        <v>6534</v>
      </c>
      <c r="CF12" s="11">
        <v>1723</v>
      </c>
      <c r="CG12" s="34"/>
      <c r="CH12" s="11">
        <f>B12*CI$7</f>
        <v>51237.4949742</v>
      </c>
      <c r="CI12" s="11">
        <f>C12*CI$7</f>
        <v>1280.9265264</v>
      </c>
      <c r="CJ12" s="11">
        <f>SUM(CH12:CI12)</f>
        <v>52518.4215006</v>
      </c>
      <c r="CK12" s="11">
        <v>5011</v>
      </c>
      <c r="CL12" s="11">
        <v>1322</v>
      </c>
      <c r="CM12" s="34"/>
      <c r="CN12" s="11">
        <f>B12*CO$7</f>
        <v>90259.9001657</v>
      </c>
      <c r="CO12" s="11">
        <f>C12*CO$7</f>
        <v>2256.4783944</v>
      </c>
      <c r="CP12" s="11">
        <f>SUM(CN12:CO12)</f>
        <v>92516.3785601</v>
      </c>
      <c r="CQ12" s="11">
        <v>8832</v>
      </c>
      <c r="CR12" s="11">
        <v>2327</v>
      </c>
      <c r="CS12" s="34"/>
      <c r="CT12" s="11">
        <f>B12*CU$7</f>
        <v>117371.1324523</v>
      </c>
      <c r="CU12" s="11">
        <f>C12*CU$7</f>
        <v>2934.2534616</v>
      </c>
      <c r="CV12" s="11">
        <f>SUM(CT12:CU12)</f>
        <v>120305.3859139</v>
      </c>
      <c r="CW12" s="11">
        <v>11483</v>
      </c>
      <c r="CX12" s="11">
        <v>3033</v>
      </c>
      <c r="CY12" s="34"/>
      <c r="CZ12" s="11">
        <f>B12*DA$7</f>
        <v>40372.5669617</v>
      </c>
      <c r="DA12" s="11">
        <f>C12*DA$7</f>
        <v>1009.3056264</v>
      </c>
      <c r="DB12" s="11">
        <f>SUM(CZ12:DA12)</f>
        <v>41381.8725881</v>
      </c>
      <c r="DC12" s="11">
        <v>3947</v>
      </c>
      <c r="DD12" s="11">
        <v>1045</v>
      </c>
    </row>
    <row r="13" spans="1:108" ht="12">
      <c r="A13" s="1"/>
      <c r="B13" s="11"/>
      <c r="C13" s="11"/>
      <c r="D13" s="11"/>
      <c r="E13" s="11"/>
      <c r="F13" s="43"/>
      <c r="G13" s="23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23"/>
      <c r="T13" s="9"/>
      <c r="U13" s="9"/>
      <c r="V13" s="9"/>
      <c r="W13" s="9"/>
      <c r="X13" s="9"/>
      <c r="Y13" s="34"/>
      <c r="Z13" s="9"/>
      <c r="AA13" s="9"/>
      <c r="AB13" s="9"/>
      <c r="AC13" s="9"/>
      <c r="AD13" s="9"/>
      <c r="AE13" s="34"/>
      <c r="AF13" s="9"/>
      <c r="AG13" s="9"/>
      <c r="AH13" s="9"/>
      <c r="AI13" s="9"/>
      <c r="AJ13" s="9"/>
      <c r="AK13" s="34"/>
      <c r="AL13" s="9"/>
      <c r="AM13" s="9"/>
      <c r="AN13" s="9"/>
      <c r="AO13" s="9"/>
      <c r="AP13" s="9"/>
      <c r="AQ13" s="8"/>
      <c r="AR13" s="9"/>
      <c r="AS13" s="9"/>
      <c r="AT13" s="9"/>
      <c r="AU13" s="9"/>
      <c r="AV13" s="39"/>
      <c r="AW13" s="34"/>
      <c r="AX13" s="9"/>
      <c r="AY13" s="9"/>
      <c r="AZ13" s="9"/>
      <c r="BA13" s="9"/>
      <c r="BB13" s="9"/>
      <c r="BC13" s="34"/>
      <c r="BD13" s="9"/>
      <c r="BE13" s="9"/>
      <c r="BF13" s="9"/>
      <c r="BG13" s="9"/>
      <c r="BH13" s="9"/>
      <c r="BI13" s="34"/>
      <c r="BJ13" s="9"/>
      <c r="BK13" s="9"/>
      <c r="BL13" s="9"/>
      <c r="BM13" s="9"/>
      <c r="BN13" s="9"/>
      <c r="BO13" s="34"/>
      <c r="BP13" s="9"/>
      <c r="BQ13" s="9"/>
      <c r="BR13" s="9"/>
      <c r="BS13" s="9"/>
      <c r="BT13" s="9"/>
      <c r="BU13" s="34"/>
      <c r="BV13" s="9"/>
      <c r="BW13" s="9"/>
      <c r="BX13" s="9"/>
      <c r="BY13" s="9"/>
      <c r="BZ13" s="9"/>
      <c r="CA13" s="34"/>
      <c r="CB13" s="9"/>
      <c r="CC13" s="9"/>
      <c r="CD13" s="9"/>
      <c r="CE13" s="9"/>
      <c r="CF13" s="9"/>
      <c r="CG13" s="34"/>
      <c r="CH13" s="9"/>
      <c r="CI13" s="9"/>
      <c r="CJ13" s="9"/>
      <c r="CK13" s="9"/>
      <c r="CL13" s="9"/>
      <c r="CM13" s="34"/>
      <c r="CN13" s="9"/>
      <c r="CO13" s="9"/>
      <c r="CP13" s="9"/>
      <c r="CQ13" s="9"/>
      <c r="CR13" s="9"/>
      <c r="CS13" s="34"/>
      <c r="CT13" s="9"/>
      <c r="CU13" s="9"/>
      <c r="CV13" s="9"/>
      <c r="CW13" s="9"/>
      <c r="CX13" s="9"/>
      <c r="CY13" s="34"/>
      <c r="CZ13" s="9"/>
      <c r="DA13" s="9"/>
      <c r="DB13" s="9"/>
      <c r="DC13" s="9"/>
      <c r="DD13" s="9"/>
    </row>
    <row r="14" spans="1:108" ht="12.75" thickBot="1">
      <c r="A14" s="7" t="s">
        <v>2</v>
      </c>
      <c r="B14" s="10">
        <f>SUM(B9:B13)</f>
        <v>4191213</v>
      </c>
      <c r="C14" s="10">
        <f>SUM(C9:C13)</f>
        <v>309928</v>
      </c>
      <c r="D14" s="10">
        <f>SUM(D9:D13)</f>
        <v>4501141</v>
      </c>
      <c r="E14" s="10">
        <f>SUM(E9:E13)</f>
        <v>785679</v>
      </c>
      <c r="F14" s="44">
        <f>SUM(F9:F13)</f>
        <v>207307</v>
      </c>
      <c r="G14" s="23"/>
      <c r="H14" s="10">
        <f>SUM(H9:H13)</f>
        <v>1759992.6042972</v>
      </c>
      <c r="I14" s="10">
        <f>SUM(I9:I13)</f>
        <v>130146.3294432</v>
      </c>
      <c r="J14" s="10">
        <f>SUM(J9:J13)</f>
        <v>1890138.9337404</v>
      </c>
      <c r="K14" s="10">
        <f>SUM(K9:K13)</f>
        <v>329927</v>
      </c>
      <c r="L14" s="10">
        <f>SUM(L9:L13)</f>
        <v>87054</v>
      </c>
      <c r="N14" s="10">
        <f>SUM(N9:N13)</f>
        <v>2431220.8148241</v>
      </c>
      <c r="O14" s="10">
        <f>SUM(O9:O13)</f>
        <v>179781.70154960002</v>
      </c>
      <c r="P14" s="10">
        <f>SUM(P9:P13)</f>
        <v>2611002.5163737</v>
      </c>
      <c r="Q14" s="10">
        <f>SUM(Q9:Q13)</f>
        <v>455752</v>
      </c>
      <c r="R14" s="10">
        <f>SUM(R9:R13)</f>
        <v>120253</v>
      </c>
      <c r="S14" s="23"/>
      <c r="T14" s="10">
        <f>SUM(T9:T13)</f>
        <v>471813.229836</v>
      </c>
      <c r="U14" s="10">
        <f>SUM(U9:U13)</f>
        <v>34889.214816</v>
      </c>
      <c r="V14" s="10">
        <f>SUM(V9:V13)</f>
        <v>506702.444652</v>
      </c>
      <c r="W14" s="10">
        <f>SUM(W9:W13)</f>
        <v>88445</v>
      </c>
      <c r="X14" s="10">
        <f>SUM(X9:X13)</f>
        <v>23336</v>
      </c>
      <c r="Y14" s="23"/>
      <c r="Z14" s="10">
        <f>SUM(Z9:Z13)</f>
        <v>437798.1833706</v>
      </c>
      <c r="AA14" s="10">
        <f>SUM(AA9:AA13)</f>
        <v>32373.9011536</v>
      </c>
      <c r="AB14" s="10">
        <f>SUM(AB9:AB13)</f>
        <v>470172.08452420007</v>
      </c>
      <c r="AC14" s="10">
        <f>SUM(AC9:AC13)</f>
        <v>82068</v>
      </c>
      <c r="AD14" s="10">
        <f>SUM(AD9:AD13)</f>
        <v>21655</v>
      </c>
      <c r="AE14" s="23"/>
      <c r="AF14" s="10">
        <f>SUM(AF9:AF13)</f>
        <v>615777.205173</v>
      </c>
      <c r="AG14" s="10">
        <f>SUM(AG9:AG13)</f>
        <v>45534.931688</v>
      </c>
      <c r="AH14" s="10">
        <f>SUM(AH9:AH13)</f>
        <v>661312.1368610001</v>
      </c>
      <c r="AI14" s="10">
        <f>SUM(AI9:AI13)</f>
        <v>115432</v>
      </c>
      <c r="AJ14" s="10">
        <f>SUM(AJ9:AJ13)</f>
        <v>30458</v>
      </c>
      <c r="AK14" s="23"/>
      <c r="AL14" s="10">
        <f>SUM(AL9:AL13)</f>
        <v>706417.2157536</v>
      </c>
      <c r="AM14" s="10">
        <f>SUM(AM9:AM13)</f>
        <v>52237.4966016</v>
      </c>
      <c r="AN14" s="10">
        <f>SUM(AN9:AN13)</f>
        <v>758654.7123552</v>
      </c>
      <c r="AO14" s="10">
        <f>SUM(AO9:AO13)</f>
        <v>132427</v>
      </c>
      <c r="AP14" s="10">
        <f>SUM(AP9:AP13)</f>
        <v>34941</v>
      </c>
      <c r="AR14" s="10">
        <f>SUM(AR9:AR13)</f>
        <v>440523.7291845</v>
      </c>
      <c r="AS14" s="10">
        <f>SUM(AS9:AS13)</f>
        <v>32575.447332000003</v>
      </c>
      <c r="AT14" s="10">
        <f>SUM(AT9:AT13)</f>
        <v>473099.17651649995</v>
      </c>
      <c r="AU14" s="10">
        <f>SUM(AU9:AU13)</f>
        <v>82582</v>
      </c>
      <c r="AV14" s="40">
        <f>SUM(AV9:AV13)</f>
        <v>21789</v>
      </c>
      <c r="AW14" s="23"/>
      <c r="AX14" s="10">
        <f>SUM(AX9:AX13)</f>
        <v>100358.595285</v>
      </c>
      <c r="AY14" s="10">
        <f>SUM(AY9:AY13)</f>
        <v>7421.225960000001</v>
      </c>
      <c r="AZ14" s="10">
        <f>SUM(AZ9:AZ13)</f>
        <v>107779.821245</v>
      </c>
      <c r="BA14" s="10">
        <f>SUM(BA9:BA13)</f>
        <v>18815</v>
      </c>
      <c r="BB14" s="10">
        <f>SUM(BB9:BB13)</f>
        <v>4964</v>
      </c>
      <c r="BC14" s="23"/>
      <c r="BD14" s="10">
        <f>SUM(BD9:BD13)</f>
        <v>214854.152019</v>
      </c>
      <c r="BE14" s="10">
        <f>SUM(BE9:BE13)</f>
        <v>15887.839064000002</v>
      </c>
      <c r="BF14" s="10">
        <f>SUM(BF9:BF13)</f>
        <v>230741.991083</v>
      </c>
      <c r="BG14" s="10">
        <f>SUM(BG9:BG13)</f>
        <v>40278</v>
      </c>
      <c r="BH14" s="10">
        <f>SUM(BH9:BH13)</f>
        <v>10627</v>
      </c>
      <c r="BI14" s="23"/>
      <c r="BJ14" s="10">
        <f>SUM(BJ9:BJ13)</f>
        <v>177720.004839</v>
      </c>
      <c r="BK14" s="10">
        <f>SUM(BK9:BK13)</f>
        <v>13141.876984</v>
      </c>
      <c r="BL14" s="10">
        <f>SUM(BL9:BL13)</f>
        <v>190861.881823</v>
      </c>
      <c r="BM14" s="10">
        <f>SUM(BM9:BM13)</f>
        <v>33315</v>
      </c>
      <c r="BN14" s="10">
        <f>SUM(BN9:BN13)</f>
        <v>8790</v>
      </c>
      <c r="BO14" s="23"/>
      <c r="BP14" s="10">
        <f>SUM(BP9:BP13)</f>
        <v>246634.44371279998</v>
      </c>
      <c r="BQ14" s="10">
        <f>SUM(BQ9:BQ13)</f>
        <v>18237.8991168</v>
      </c>
      <c r="BR14" s="10">
        <f>SUM(BR9:BR13)</f>
        <v>264872.3428296</v>
      </c>
      <c r="BS14" s="10">
        <f>SUM(BS9:BS13)</f>
        <v>46233</v>
      </c>
      <c r="BT14" s="10">
        <f>SUM(BT9:BT13)</f>
        <v>12199</v>
      </c>
      <c r="BU14" s="23"/>
      <c r="BV14" s="10">
        <f>SUM(BV9:BV13)</f>
        <v>15053.9988534</v>
      </c>
      <c r="BW14" s="10">
        <f>SUM(BW9:BW13)</f>
        <v>1113.1993904</v>
      </c>
      <c r="BX14" s="10">
        <f>SUM(BX9:BX13)</f>
        <v>16167.198243799998</v>
      </c>
      <c r="BY14" s="10">
        <f>SUM(BY9:BY13)</f>
        <v>2820</v>
      </c>
      <c r="BZ14" s="10">
        <f>SUM(BZ9:BZ13)</f>
        <v>745</v>
      </c>
      <c r="CA14" s="23"/>
      <c r="CB14" s="10">
        <f>SUM(CB9:CB13)</f>
        <v>139475.6053353</v>
      </c>
      <c r="CC14" s="10">
        <f>SUM(CC9:CC13)</f>
        <v>10313.8149768</v>
      </c>
      <c r="CD14" s="10">
        <f>SUM(CD9:CD13)</f>
        <v>149789.4203121</v>
      </c>
      <c r="CE14" s="10">
        <f>SUM(CE9:CE13)</f>
        <v>26145</v>
      </c>
      <c r="CF14" s="10">
        <f>SUM(CF9:CF13)</f>
        <v>6898</v>
      </c>
      <c r="CG14" s="23"/>
      <c r="CH14" s="10">
        <f>SUM(CH9:CH13)</f>
        <v>106979.0353398</v>
      </c>
      <c r="CI14" s="10">
        <f>SUM(CI9:CI13)</f>
        <v>7910.7882288</v>
      </c>
      <c r="CJ14" s="10">
        <f>SUM(CJ9:CJ13)</f>
        <v>114889.8235686</v>
      </c>
      <c r="CK14" s="10">
        <f>SUM(CK9:CK13)</f>
        <v>20053</v>
      </c>
      <c r="CL14" s="10">
        <f>SUM(CL9:CL13)</f>
        <v>5291</v>
      </c>
      <c r="CM14" s="23"/>
      <c r="CN14" s="10">
        <f>SUM(CN9:CN13)</f>
        <v>188454.1204533</v>
      </c>
      <c r="CO14" s="10">
        <f>SUM(CO9:CO13)</f>
        <v>13935.633584800002</v>
      </c>
      <c r="CP14" s="10">
        <f>SUM(CP9:CP13)</f>
        <v>202389.75403809999</v>
      </c>
      <c r="CQ14" s="10">
        <f>SUM(CQ9:CQ13)</f>
        <v>35328</v>
      </c>
      <c r="CR14" s="10">
        <f>SUM(CR9:CR13)</f>
        <v>9320</v>
      </c>
      <c r="CS14" s="23"/>
      <c r="CT14" s="10">
        <f>SUM(CT9:CT13)</f>
        <v>245059.8049887</v>
      </c>
      <c r="CU14" s="10">
        <f>SUM(CU9:CU13)</f>
        <v>18121.4591672</v>
      </c>
      <c r="CV14" s="10">
        <f>SUM(CV9:CV13)</f>
        <v>263181.2641559</v>
      </c>
      <c r="CW14" s="10">
        <f>SUM(CW9:CW13)</f>
        <v>45938</v>
      </c>
      <c r="CX14" s="10">
        <f>SUM(CX9:CX13)</f>
        <v>12123</v>
      </c>
      <c r="CY14" s="23"/>
      <c r="CZ14" s="10">
        <f>SUM(CZ9:CZ13)</f>
        <v>84294.0949773</v>
      </c>
      <c r="DA14" s="10">
        <f>SUM(DA9:DA13)</f>
        <v>6233.3029288</v>
      </c>
      <c r="DB14" s="10">
        <f>SUM(DB9:DB13)</f>
        <v>90527.3979061</v>
      </c>
      <c r="DC14" s="10">
        <f>SUM(DC9:DC13)</f>
        <v>15800</v>
      </c>
      <c r="DD14" s="10">
        <f>SUM(DD9:DD13)</f>
        <v>4171</v>
      </c>
    </row>
    <row r="15" ht="12.75" thickTop="1"/>
  </sheetData>
  <sheetProtection/>
  <printOptions/>
  <pageMargins left="0.75" right="0.75" top="1" bottom="1" header="0.5" footer="0.5"/>
  <pageSetup horizontalDpi="600" verticalDpi="600" orientation="landscape" scale="88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F21"/>
  <sheetViews>
    <sheetView workbookViewId="0" topLeftCell="A1">
      <selection activeCell="E12" sqref="E12"/>
    </sheetView>
  </sheetViews>
  <sheetFormatPr defaultColWidth="8.8515625" defaultRowHeight="12.75"/>
  <cols>
    <col min="1" max="1" width="8.8515625" style="0" customWidth="1"/>
    <col min="2" max="2" width="20.7109375" style="0" customWidth="1"/>
    <col min="3" max="3" width="10.7109375" style="0" customWidth="1"/>
    <col min="4" max="5" width="13.7109375" style="22" customWidth="1"/>
    <col min="6" max="6" width="9.8515625" style="0" bestFit="1" customWidth="1"/>
  </cols>
  <sheetData>
    <row r="3" spans="1:5" ht="12">
      <c r="A3" s="27" t="s">
        <v>21</v>
      </c>
      <c r="B3" s="27" t="s">
        <v>22</v>
      </c>
      <c r="C3" s="27"/>
      <c r="D3" s="30" t="s">
        <v>23</v>
      </c>
      <c r="E3" s="30" t="s">
        <v>23</v>
      </c>
    </row>
    <row r="4" spans="1:6" ht="12">
      <c r="A4" s="28"/>
      <c r="B4" s="29"/>
      <c r="C4" s="29"/>
      <c r="D4" s="32" t="s">
        <v>45</v>
      </c>
      <c r="E4" s="32" t="s">
        <v>46</v>
      </c>
      <c r="F4" t="s">
        <v>44</v>
      </c>
    </row>
    <row r="5" spans="1:6" ht="12">
      <c r="A5" t="s">
        <v>24</v>
      </c>
      <c r="B5" t="s">
        <v>25</v>
      </c>
      <c r="C5" t="s">
        <v>38</v>
      </c>
      <c r="D5" s="22">
        <f>319122/2973871</f>
        <v>0.1073086223309619</v>
      </c>
      <c r="E5" s="22">
        <v>0.1051065</v>
      </c>
      <c r="F5" s="22">
        <f>E5-D5</f>
        <v>-0.0022021223309618976</v>
      </c>
    </row>
    <row r="6" spans="1:6" ht="12">
      <c r="A6" t="s">
        <v>24</v>
      </c>
      <c r="B6" t="s">
        <v>26</v>
      </c>
      <c r="C6" t="s">
        <v>38</v>
      </c>
      <c r="D6" s="22">
        <f>72942/2973871</f>
        <v>0.024527627459294637</v>
      </c>
      <c r="E6" s="22">
        <v>0.023945</v>
      </c>
      <c r="F6" s="22">
        <f aca="true" t="shared" si="0" ref="F6:F19">E6-D6</f>
        <v>-0.0005826274592946358</v>
      </c>
    </row>
    <row r="7" spans="1:6" ht="12">
      <c r="A7" t="s">
        <v>27</v>
      </c>
      <c r="B7" t="s">
        <v>28</v>
      </c>
      <c r="C7" t="s">
        <v>38</v>
      </c>
      <c r="D7" s="22">
        <f>155853/2973871</f>
        <v>0.05240745143282947</v>
      </c>
      <c r="E7" s="22">
        <v>0.051263</v>
      </c>
      <c r="F7" s="22">
        <f t="shared" si="0"/>
        <v>-0.0011444514328294644</v>
      </c>
    </row>
    <row r="8" spans="1:6" ht="12">
      <c r="A8" t="s">
        <v>27</v>
      </c>
      <c r="B8" t="s">
        <v>29</v>
      </c>
      <c r="C8" t="s">
        <v>38</v>
      </c>
      <c r="D8" s="22">
        <f>129169/2973871</f>
        <v>0.043434634521806764</v>
      </c>
      <c r="E8" s="22">
        <v>0.042403</v>
      </c>
      <c r="F8" s="22">
        <f t="shared" si="0"/>
        <v>-0.001031634521806761</v>
      </c>
    </row>
    <row r="9" spans="1:6" ht="12">
      <c r="A9" t="s">
        <v>27</v>
      </c>
      <c r="B9" t="s">
        <v>30</v>
      </c>
      <c r="C9" t="s">
        <v>38</v>
      </c>
      <c r="D9" s="22">
        <f>178952/2973871</f>
        <v>0.060174768845050776</v>
      </c>
      <c r="E9" s="22">
        <v>0.0588456</v>
      </c>
      <c r="F9" s="22">
        <f t="shared" si="0"/>
        <v>-0.001329168845050778</v>
      </c>
    </row>
    <row r="10" spans="1:6" ht="12">
      <c r="A10" t="s">
        <v>27</v>
      </c>
      <c r="B10" t="s">
        <v>31</v>
      </c>
      <c r="C10" t="s">
        <v>38</v>
      </c>
      <c r="D10" s="22">
        <f>10941/2973871</f>
        <v>0.003679043240275049</v>
      </c>
      <c r="E10" s="22">
        <v>0.0035918</v>
      </c>
      <c r="F10" s="22">
        <f t="shared" si="0"/>
        <v>-8.724324027504886E-05</v>
      </c>
    </row>
    <row r="11" spans="1:6" ht="12">
      <c r="A11" t="s">
        <v>27</v>
      </c>
      <c r="B11" t="s">
        <v>32</v>
      </c>
      <c r="C11" t="s">
        <v>38</v>
      </c>
      <c r="D11" s="22">
        <f>89111/2973871</f>
        <v>0.02996464876923041</v>
      </c>
      <c r="E11" s="22">
        <v>0.0332781</v>
      </c>
      <c r="F11" s="22">
        <f t="shared" si="0"/>
        <v>0.0033134512307695894</v>
      </c>
    </row>
    <row r="12" spans="1:6" ht="12">
      <c r="A12" t="s">
        <v>27</v>
      </c>
      <c r="B12" t="s">
        <v>25</v>
      </c>
      <c r="C12" t="s">
        <v>38</v>
      </c>
      <c r="D12" s="22">
        <f>72942/2973871</f>
        <v>0.024527627459294637</v>
      </c>
      <c r="E12" s="22">
        <v>0.0255246</v>
      </c>
      <c r="F12" s="22">
        <f t="shared" si="0"/>
        <v>0.0009969725407053646</v>
      </c>
    </row>
    <row r="13" spans="1:6" ht="12">
      <c r="A13" t="s">
        <v>34</v>
      </c>
      <c r="B13" t="s">
        <v>33</v>
      </c>
      <c r="C13" t="s">
        <v>38</v>
      </c>
      <c r="D13" s="22">
        <f>136767/2973871</f>
        <v>0.04598955368272531</v>
      </c>
      <c r="E13" s="22">
        <v>0.0449641</v>
      </c>
      <c r="F13" s="22">
        <f t="shared" si="0"/>
        <v>-0.0010254536827253094</v>
      </c>
    </row>
    <row r="14" spans="1:6" ht="12">
      <c r="A14" t="s">
        <v>35</v>
      </c>
      <c r="B14" t="s">
        <v>28</v>
      </c>
      <c r="C14" t="s">
        <v>38</v>
      </c>
      <c r="D14" s="22">
        <f>163362/2973871</f>
        <v>0.05493244327006787</v>
      </c>
      <c r="E14" s="22">
        <v>0.0584699</v>
      </c>
      <c r="F14" s="22">
        <f t="shared" si="0"/>
        <v>0.00353745672993213</v>
      </c>
    </row>
    <row r="15" spans="1:6" ht="12">
      <c r="A15" t="s">
        <v>36</v>
      </c>
      <c r="B15" t="s">
        <v>25</v>
      </c>
      <c r="C15" t="s">
        <v>38</v>
      </c>
      <c r="D15" s="22">
        <f>61135/2973871</f>
        <v>0.02055738127174985</v>
      </c>
      <c r="E15" s="22">
        <v>0.0201121</v>
      </c>
      <c r="F15" s="22">
        <f t="shared" si="0"/>
        <v>-0.00044528127174985055</v>
      </c>
    </row>
    <row r="16" spans="1:6" ht="12">
      <c r="A16" t="s">
        <v>27</v>
      </c>
      <c r="B16" t="s">
        <v>37</v>
      </c>
      <c r="C16" t="s">
        <v>39</v>
      </c>
      <c r="D16" s="22">
        <v>0.112572</v>
      </c>
      <c r="E16" s="22">
        <v>0.112572</v>
      </c>
      <c r="F16" s="22">
        <f t="shared" si="0"/>
        <v>0</v>
      </c>
    </row>
    <row r="17" spans="1:6" ht="12">
      <c r="A17" t="s">
        <v>27</v>
      </c>
      <c r="B17" t="s">
        <v>40</v>
      </c>
      <c r="C17" t="s">
        <v>39</v>
      </c>
      <c r="D17" s="22">
        <v>0.1044562</v>
      </c>
      <c r="E17" s="22">
        <v>0.1044562</v>
      </c>
      <c r="F17" s="22">
        <f t="shared" si="0"/>
        <v>0</v>
      </c>
    </row>
    <row r="18" spans="1:6" ht="12">
      <c r="A18" t="s">
        <v>27</v>
      </c>
      <c r="B18" t="s">
        <v>41</v>
      </c>
      <c r="C18" t="s">
        <v>39</v>
      </c>
      <c r="D18" s="22">
        <v>0.1469211</v>
      </c>
      <c r="E18" s="22">
        <v>0.1469211</v>
      </c>
      <c r="F18" s="22">
        <f t="shared" si="0"/>
        <v>0</v>
      </c>
    </row>
    <row r="19" spans="1:6" ht="12">
      <c r="A19" t="s">
        <v>42</v>
      </c>
      <c r="B19" t="s">
        <v>43</v>
      </c>
      <c r="C19" t="s">
        <v>39</v>
      </c>
      <c r="D19" s="22">
        <v>0.1685472</v>
      </c>
      <c r="E19" s="22">
        <v>0.1685472</v>
      </c>
      <c r="F19" s="22">
        <f t="shared" si="0"/>
        <v>0</v>
      </c>
    </row>
    <row r="21" spans="3:6" ht="12.75" thickBot="1">
      <c r="C21" t="s">
        <v>2</v>
      </c>
      <c r="D21" s="31">
        <f>SUM(D5:D20)</f>
        <v>1.0000003022832866</v>
      </c>
      <c r="E21" s="31">
        <f>SUM(E5:E20)</f>
        <v>1.0000002000000001</v>
      </c>
      <c r="F21" s="31">
        <f>SUM(F5:F20)</f>
        <v>-1.0228328666157804E-07</v>
      </c>
    </row>
    <row r="22" ht="12.75" thickTop="1"/>
  </sheetData>
  <sheetProtection/>
  <printOptions/>
  <pageMargins left="2" right="0.75" top="1.5" bottom="1" header="1" footer="0.5"/>
  <pageSetup horizontalDpi="600" verticalDpi="600" orientation="landscape"/>
  <headerFooter alignWithMargins="0">
    <oddHeader>&amp;C1989 Series B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University of Maryland System Admin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mcyang</dc:creator>
  <cp:keywords/>
  <dc:description/>
  <cp:lastModifiedBy>Eric Nicholson</cp:lastModifiedBy>
  <cp:lastPrinted>2011-05-02T18:39:30Z</cp:lastPrinted>
  <dcterms:created xsi:type="dcterms:W3CDTF">1997-11-06T16:03:09Z</dcterms:created>
  <dcterms:modified xsi:type="dcterms:W3CDTF">2011-05-02T19:59:32Z</dcterms:modified>
  <cp:category/>
  <cp:version/>
  <cp:contentType/>
  <cp:contentStatus/>
</cp:coreProperties>
</file>