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0" yWindow="65396" windowWidth="8000" windowHeight="8900" tabRatio="871" activeTab="1"/>
  </bookViews>
  <sheets>
    <sheet name="97A" sheetId="1" r:id="rId1"/>
    <sheet name="2005A" sheetId="2" r:id="rId2"/>
    <sheet name="09C" sheetId="3" r:id="rId3"/>
  </sheets>
  <definedNames>
    <definedName name="_xlnm.Print_Titles" localSheetId="1">'2005A'!$A:$A</definedName>
    <definedName name="_xlnm.Print_Titles" localSheetId="0">'97A'!$A:$A</definedName>
  </definedNames>
  <calcPr fullCalcOnLoad="1"/>
</workbook>
</file>

<file path=xl/sharedStrings.xml><?xml version="1.0" encoding="utf-8"?>
<sst xmlns="http://schemas.openxmlformats.org/spreadsheetml/2006/main" count="400" uniqueCount="54">
  <si>
    <t>Total</t>
  </si>
  <si>
    <t>SSU</t>
  </si>
  <si>
    <t>Discount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</si>
  <si>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</si>
  <si>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</si>
  <si>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</si>
  <si>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</si>
  <si>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</si>
  <si>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</si>
  <si>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</si>
  <si>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</si>
  <si>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>Date</t>
  </si>
  <si>
    <t>Principal</t>
  </si>
  <si>
    <t>Interest</t>
  </si>
  <si>
    <t xml:space="preserve">    UMCP Performing Arts Center (Academic)</t>
  </si>
  <si>
    <t xml:space="preserve">          SSU Facilities Renewal (Academic)</t>
  </si>
  <si>
    <t xml:space="preserve">       UMBC Facilities Renewal (Academic)</t>
  </si>
  <si>
    <t xml:space="preserve">        CEES Facilities Renewal (Academic)</t>
  </si>
  <si>
    <t xml:space="preserve">            BSU Facilities Renewal (Academic)</t>
  </si>
  <si>
    <t xml:space="preserve">         FSU Facilities Renewal (Academic)</t>
  </si>
  <si>
    <t xml:space="preserve">          SSU Holloway Hall (Academic)</t>
  </si>
  <si>
    <t xml:space="preserve">          TU Facilities Renewal (Academic)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</si>
  <si>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</si>
  <si>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</si>
  <si>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</si>
  <si>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</si>
  <si>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UMCP Parking Garage - Planning (Auxiliary)</t>
  </si>
  <si>
    <t xml:space="preserve">  (1.2 millions) +</t>
  </si>
  <si>
    <t xml:space="preserve">                89B Bond Refinanced</t>
  </si>
  <si>
    <t xml:space="preserve">        Total New Money - 1997 Series A</t>
  </si>
  <si>
    <t xml:space="preserve">           (not included 1.2 millions for SSU)</t>
  </si>
  <si>
    <t xml:space="preserve">          New Money (1.2 Millions)  - 1997 A</t>
  </si>
  <si>
    <t xml:space="preserve">        UMCP Facilities Renewal (Academic)</t>
  </si>
  <si>
    <t xml:space="preserve">    UMCP Construct Steam Plant (Academic)</t>
  </si>
  <si>
    <t xml:space="preserve">     UMB Health Sciences Library (Academic)</t>
  </si>
  <si>
    <t xml:space="preserve"> UMB Health Sci Facility Equipment (Academic)</t>
  </si>
  <si>
    <t xml:space="preserve">         UMB Facilities Renewal (Academic)</t>
  </si>
  <si>
    <t xml:space="preserve">           Total Auxiliary Projects - 1997 A</t>
  </si>
  <si>
    <t xml:space="preserve">           Total Academic Projects - 1997 A</t>
  </si>
  <si>
    <t>University System of Maryland</t>
  </si>
  <si>
    <t xml:space="preserve">                     1997 Series A Bonds Funded Projects</t>
  </si>
  <si>
    <t xml:space="preserve">        Distribution of Debt Service after 2005 A Bonds Issue</t>
  </si>
  <si>
    <t>1997 Series A Original - Total</t>
  </si>
  <si>
    <t>97A Refinanced on the 2005A</t>
  </si>
  <si>
    <t>Revised 97A after 2005A</t>
  </si>
  <si>
    <t>Amort of</t>
  </si>
  <si>
    <t>Premium</t>
  </si>
  <si>
    <t xml:space="preserve">Amort of </t>
  </si>
  <si>
    <t>Loss on Refunding</t>
  </si>
  <si>
    <t xml:space="preserve">    </t>
  </si>
  <si>
    <t>Revised 97A after 2009C</t>
  </si>
  <si>
    <t xml:space="preserve">        Distribution of Debt Service after 2009 C Bonds Issue</t>
  </si>
  <si>
    <t>SEE 89 SERIES B</t>
  </si>
  <si>
    <t>Refinanced in FY10- SEE 89 SERIES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</si>
</sst>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3" xfId="57" applyFont="1" applyBorder="1" applyAlignment="1">
      <alignment horizontal="right"/>
    </xf>
    <xf numFmtId="9" fontId="0" fillId="0" borderId="11" xfId="57" applyFont="1" applyBorder="1" applyAlignment="1" quotePrefix="1">
      <alignment horizontal="right"/>
    </xf>
    <xf numFmtId="3" fontId="0" fillId="0" borderId="18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Continuous"/>
    </xf>
    <xf numFmtId="38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14"/>
  <sheetViews>
    <sheetView showZeros="0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5" width="13.7109375" style="0" customWidth="1"/>
    <col min="16" max="16" width="3.7109375" style="0" customWidth="1"/>
    <col min="17" max="19" width="13.7109375" style="0" customWidth="1"/>
    <col min="20" max="20" width="3.7109375" style="0" customWidth="1"/>
    <col min="21" max="23" width="13.7109375" style="0" customWidth="1"/>
    <col min="24" max="24" width="3.7109375" style="0" customWidth="1"/>
    <col min="25" max="27" width="13.7109375" style="0" customWidth="1"/>
    <col min="28" max="28" width="3.7109375" style="0" customWidth="1"/>
    <col min="29" max="31" width="13.7109375" style="0" customWidth="1"/>
    <col min="32" max="32" width="3.7109375" style="0" customWidth="1"/>
    <col min="33" max="35" width="13.7109375" style="0" customWidth="1"/>
    <col min="36" max="36" width="3.7109375" style="0" customWidth="1"/>
    <col min="37" max="39" width="13.7109375" style="0" customWidth="1"/>
    <col min="40" max="40" width="3.7109375" style="0" customWidth="1"/>
    <col min="41" max="43" width="13.7109375" style="0" customWidth="1"/>
    <col min="44" max="44" width="3.7109375" style="0" customWidth="1"/>
    <col min="45" max="47" width="13.7109375" style="0" customWidth="1"/>
    <col min="48" max="48" width="3.7109375" style="0" customWidth="1"/>
    <col min="49" max="51" width="13.7109375" style="0" customWidth="1"/>
    <col min="52" max="52" width="3.7109375" style="0" customWidth="1"/>
    <col min="53" max="55" width="13.7109375" style="0" customWidth="1"/>
    <col min="56" max="56" width="3.7109375" style="0" customWidth="1"/>
    <col min="57" max="59" width="13.7109375" style="0" customWidth="1"/>
    <col min="60" max="60" width="3.7109375" style="0" customWidth="1"/>
    <col min="61" max="63" width="13.7109375" style="0" customWidth="1"/>
    <col min="64" max="64" width="3.7109375" style="0" customWidth="1"/>
    <col min="65" max="67" width="13.7109375" style="0" customWidth="1"/>
    <col min="68" max="68" width="3.7109375" style="0" customWidth="1"/>
    <col min="69" max="71" width="13.7109375" style="0" customWidth="1"/>
    <col min="72" max="72" width="3.7109375" style="0" customWidth="1"/>
    <col min="73" max="75" width="13.7109375" style="0" customWidth="1"/>
    <col min="76" max="76" width="4.28125" style="0" customWidth="1"/>
    <col min="77" max="79" width="13.7109375" style="0" customWidth="1"/>
    <col min="80" max="80" width="3.7109375" style="0" customWidth="1"/>
    <col min="81" max="83" width="13.7109375" style="0" customWidth="1"/>
    <col min="84" max="84" width="3.7109375" style="0" customWidth="1"/>
    <col min="85" max="87" width="13.7109375" style="0" customWidth="1"/>
    <col min="88" max="88" width="3.7109375" style="0" customWidth="1"/>
    <col min="89" max="91" width="13.7109375" style="0" customWidth="1"/>
    <col min="92" max="92" width="3.7109375" style="0" customWidth="1"/>
    <col min="93" max="95" width="13.7109375" style="0" customWidth="1"/>
    <col min="96" max="96" width="3.7109375" style="0" customWidth="1"/>
    <col min="97" max="99" width="13.7109375" style="0" customWidth="1"/>
    <col min="100" max="100" width="3.7109375" style="0" customWidth="1"/>
    <col min="101" max="103" width="13.7109375" style="0" customWidth="1"/>
    <col min="104" max="104" width="3.7109375" style="0" customWidth="1"/>
    <col min="105" max="107" width="13.7109375" style="0" customWidth="1"/>
    <col min="108" max="108" width="3.7109375" style="0" customWidth="1"/>
    <col min="109" max="111" width="13.7109375" style="0" customWidth="1"/>
    <col min="112" max="112" width="3.7109375" style="0" customWidth="1"/>
    <col min="113" max="115" width="13.7109375" style="0" customWidth="1"/>
    <col min="116" max="116" width="3.7109375" style="0" customWidth="1"/>
    <col min="117" max="119" width="13.7109375" style="0" customWidth="1"/>
    <col min="120" max="120" width="3.7109375" style="0" customWidth="1"/>
    <col min="121" max="123" width="13.7109375" style="0" customWidth="1"/>
    <col min="124" max="124" width="3.7109375" style="0" customWidth="1"/>
    <col min="125" max="127" width="13.7109375" style="0" customWidth="1"/>
  </cols>
  <sheetData>
    <row r="1" spans="3:74" ht="22.5">
      <c r="C1" s="41" t="s">
        <v>53</v>
      </c>
      <c r="M1" s="24"/>
      <c r="N1" s="24" t="s">
        <v>39</v>
      </c>
      <c r="Y1" s="24"/>
      <c r="Z1" s="24" t="s">
        <v>39</v>
      </c>
      <c r="AK1" s="24"/>
      <c r="AL1" s="24" t="s">
        <v>39</v>
      </c>
      <c r="AW1" s="24"/>
      <c r="AX1" s="24" t="s">
        <v>39</v>
      </c>
      <c r="BI1" s="24"/>
      <c r="BJ1" s="24" t="s">
        <v>39</v>
      </c>
      <c r="BU1" s="24"/>
      <c r="BV1" s="24" t="s">
        <v>39</v>
      </c>
    </row>
    <row r="2" spans="13:74" ht="12">
      <c r="M2" s="39" t="s">
        <v>51</v>
      </c>
      <c r="N2" s="17"/>
      <c r="Y2" s="39" t="s">
        <v>51</v>
      </c>
      <c r="Z2" s="17"/>
      <c r="AK2" s="39" t="s">
        <v>51</v>
      </c>
      <c r="AL2" s="17"/>
      <c r="AW2" s="39" t="s">
        <v>51</v>
      </c>
      <c r="AX2" s="17"/>
      <c r="BI2" s="39" t="s">
        <v>51</v>
      </c>
      <c r="BJ2" s="17"/>
      <c r="BU2" s="39" t="s">
        <v>51</v>
      </c>
      <c r="BV2" s="17"/>
    </row>
    <row r="3" spans="13:74" ht="12">
      <c r="M3" s="24" t="s">
        <v>40</v>
      </c>
      <c r="N3" s="17"/>
      <c r="Y3" s="24" t="s">
        <v>40</v>
      </c>
      <c r="Z3" s="17"/>
      <c r="AK3" s="24" t="s">
        <v>40</v>
      </c>
      <c r="AL3" s="17"/>
      <c r="AW3" s="24" t="s">
        <v>40</v>
      </c>
      <c r="AX3" s="17"/>
      <c r="BI3" s="24" t="s">
        <v>40</v>
      </c>
      <c r="BJ3" s="17"/>
      <c r="BU3" s="24" t="s">
        <v>40</v>
      </c>
      <c r="BV3" s="17"/>
    </row>
    <row r="5" spans="1:127" ht="12">
      <c r="A5" s="4" t="s">
        <v>3</v>
      </c>
      <c r="C5" s="42" t="s">
        <v>50</v>
      </c>
      <c r="D5" s="43"/>
      <c r="E5" s="44"/>
      <c r="F5" s="37" t="s">
        <v>45</v>
      </c>
      <c r="G5" s="16"/>
      <c r="H5" s="18" t="s">
        <v>28</v>
      </c>
      <c r="I5" s="19"/>
      <c r="J5" s="20"/>
      <c r="K5" s="37" t="s">
        <v>45</v>
      </c>
      <c r="L5" s="16"/>
      <c r="M5" s="18" t="s">
        <v>29</v>
      </c>
      <c r="N5" s="19"/>
      <c r="O5" s="20"/>
      <c r="P5" s="16"/>
      <c r="Q5" s="18" t="s">
        <v>31</v>
      </c>
      <c r="R5" s="19"/>
      <c r="S5" s="20"/>
      <c r="T5" s="16"/>
      <c r="U5" s="18" t="s">
        <v>38</v>
      </c>
      <c r="V5" s="19"/>
      <c r="W5" s="20"/>
      <c r="Y5" s="18" t="s">
        <v>37</v>
      </c>
      <c r="Z5" s="19"/>
      <c r="AA5" s="20"/>
      <c r="AC5" s="5" t="s">
        <v>4</v>
      </c>
      <c r="AD5" s="6"/>
      <c r="AE5" s="7"/>
      <c r="AF5" s="3"/>
      <c r="AG5" s="5" t="s">
        <v>6</v>
      </c>
      <c r="AH5" s="6"/>
      <c r="AI5" s="7"/>
      <c r="AJ5" s="3"/>
      <c r="AK5" s="5" t="s">
        <v>7</v>
      </c>
      <c r="AL5" s="6"/>
      <c r="AM5" s="7"/>
      <c r="AN5" s="3"/>
      <c r="AO5" s="5" t="s">
        <v>5</v>
      </c>
      <c r="AP5" s="6"/>
      <c r="AQ5" s="7"/>
      <c r="AR5" s="3"/>
      <c r="AS5" s="5" t="s">
        <v>26</v>
      </c>
      <c r="AT5" s="6"/>
      <c r="AU5" s="7"/>
      <c r="AV5" s="12"/>
      <c r="AW5" s="5" t="s">
        <v>22</v>
      </c>
      <c r="AX5" s="6"/>
      <c r="AY5" s="7"/>
      <c r="AZ5" s="12"/>
      <c r="BA5" s="5" t="s">
        <v>23</v>
      </c>
      <c r="BB5" s="6"/>
      <c r="BC5" s="7"/>
      <c r="BD5" s="12"/>
      <c r="BE5" s="5" t="s">
        <v>24</v>
      </c>
      <c r="BF5" s="6"/>
      <c r="BG5" s="7"/>
      <c r="BH5" s="3"/>
      <c r="BI5" s="5" t="s">
        <v>8</v>
      </c>
      <c r="BJ5" s="6"/>
      <c r="BK5" s="7"/>
      <c r="BL5" s="3"/>
      <c r="BM5" s="5" t="s">
        <v>9</v>
      </c>
      <c r="BN5" s="6"/>
      <c r="BO5" s="7"/>
      <c r="BP5" s="12"/>
      <c r="BQ5" s="5" t="s">
        <v>25</v>
      </c>
      <c r="BR5" s="6"/>
      <c r="BS5" s="7"/>
      <c r="BT5" s="12"/>
      <c r="BU5" s="5" t="s">
        <v>10</v>
      </c>
      <c r="BV5" s="6"/>
      <c r="BW5" s="7"/>
      <c r="BY5" s="18" t="s">
        <v>32</v>
      </c>
      <c r="BZ5" s="28"/>
      <c r="CA5" s="29"/>
      <c r="CB5" s="3"/>
      <c r="CC5" s="5" t="s">
        <v>14</v>
      </c>
      <c r="CD5" s="6"/>
      <c r="CE5" s="7"/>
      <c r="CG5" s="18" t="s">
        <v>33</v>
      </c>
      <c r="CH5" s="28"/>
      <c r="CI5" s="29"/>
      <c r="CK5" s="18" t="s">
        <v>34</v>
      </c>
      <c r="CL5" s="28"/>
      <c r="CM5" s="29"/>
      <c r="CO5" s="5" t="s">
        <v>35</v>
      </c>
      <c r="CP5" s="6"/>
      <c r="CQ5" s="7"/>
      <c r="CR5" s="12"/>
      <c r="CS5" s="5" t="s">
        <v>36</v>
      </c>
      <c r="CT5" s="6"/>
      <c r="CU5" s="7"/>
      <c r="CW5" s="5" t="s">
        <v>16</v>
      </c>
      <c r="CX5" s="6"/>
      <c r="CY5" s="7"/>
      <c r="DA5" s="5" t="s">
        <v>17</v>
      </c>
      <c r="DB5" s="6"/>
      <c r="DC5" s="7"/>
      <c r="DE5" s="5" t="s">
        <v>18</v>
      </c>
      <c r="DF5" s="6"/>
      <c r="DG5" s="7"/>
      <c r="DI5" s="5" t="s">
        <v>19</v>
      </c>
      <c r="DJ5" s="6"/>
      <c r="DK5" s="7"/>
      <c r="DM5" s="5" t="s">
        <v>20</v>
      </c>
      <c r="DN5" s="6"/>
      <c r="DO5" s="7"/>
      <c r="DQ5" s="5" t="s">
        <v>15</v>
      </c>
      <c r="DR5" s="6"/>
      <c r="DS5" s="7"/>
      <c r="DT5" s="12"/>
      <c r="DU5" s="5" t="s">
        <v>21</v>
      </c>
      <c r="DV5" s="6"/>
      <c r="DW5" s="7"/>
    </row>
    <row r="6" spans="1:127" s="1" customFormat="1" ht="12">
      <c r="A6" s="25" t="s">
        <v>11</v>
      </c>
      <c r="C6" s="45" t="s">
        <v>42</v>
      </c>
      <c r="D6" s="43"/>
      <c r="E6" s="43"/>
      <c r="F6" s="38" t="s">
        <v>2</v>
      </c>
      <c r="G6" s="16"/>
      <c r="H6" s="21"/>
      <c r="I6" s="19"/>
      <c r="J6" s="20"/>
      <c r="K6" s="38" t="s">
        <v>2</v>
      </c>
      <c r="L6" s="16"/>
      <c r="M6" s="18" t="s">
        <v>30</v>
      </c>
      <c r="N6" s="19"/>
      <c r="O6" s="20"/>
      <c r="P6" s="16"/>
      <c r="Q6" s="36">
        <v>0.02</v>
      </c>
      <c r="R6" s="30" t="s">
        <v>1</v>
      </c>
      <c r="S6" s="35">
        <v>0.0049</v>
      </c>
      <c r="T6" s="16"/>
      <c r="U6" s="21"/>
      <c r="V6" s="19"/>
      <c r="W6" s="20"/>
      <c r="Y6" s="21"/>
      <c r="Z6" s="19"/>
      <c r="AA6" s="20"/>
      <c r="AC6" s="26"/>
      <c r="AD6" s="15">
        <v>0.0037339</v>
      </c>
      <c r="AE6" s="27"/>
      <c r="AG6" s="26"/>
      <c r="AH6" s="15">
        <v>0.0021809</v>
      </c>
      <c r="AI6" s="27"/>
      <c r="AK6" s="26"/>
      <c r="AL6" s="15">
        <v>0.0102552</v>
      </c>
      <c r="AM6" s="27"/>
      <c r="AO6" s="26"/>
      <c r="AP6" s="15">
        <v>0.1989677</v>
      </c>
      <c r="AQ6" s="27"/>
      <c r="AS6" s="26"/>
      <c r="AT6" s="15">
        <v>0.0011078</v>
      </c>
      <c r="AU6" s="27"/>
      <c r="AV6" s="11"/>
      <c r="AW6" s="26"/>
      <c r="AX6" s="15">
        <v>0.0021643</v>
      </c>
      <c r="AY6" s="27"/>
      <c r="AZ6" s="11"/>
      <c r="BA6" s="26"/>
      <c r="BB6" s="15">
        <v>0.0151823</v>
      </c>
      <c r="BC6" s="27"/>
      <c r="BD6" s="11"/>
      <c r="BE6" s="26"/>
      <c r="BF6" s="15">
        <v>0.1390135</v>
      </c>
      <c r="BG6" s="27"/>
      <c r="BI6" s="26"/>
      <c r="BJ6" s="15">
        <v>0.0077001</v>
      </c>
      <c r="BK6" s="27"/>
      <c r="BM6" s="26" t="s">
        <v>27</v>
      </c>
      <c r="BN6" s="15">
        <v>0.0072914</v>
      </c>
      <c r="BO6" s="27"/>
      <c r="BP6" s="11"/>
      <c r="BQ6" s="26"/>
      <c r="BR6" s="15">
        <v>0.0006017</v>
      </c>
      <c r="BS6" s="27"/>
      <c r="BT6" s="11"/>
      <c r="BU6" s="26"/>
      <c r="BV6" s="15"/>
      <c r="BW6" s="27"/>
      <c r="BY6" s="18"/>
      <c r="BZ6" s="15">
        <v>0.0602983</v>
      </c>
      <c r="CA6" s="29"/>
      <c r="CC6" s="26"/>
      <c r="CD6" s="15">
        <v>0.3809199</v>
      </c>
      <c r="CE6" s="27"/>
      <c r="CG6" s="18"/>
      <c r="CH6" s="15">
        <v>1.85E-05</v>
      </c>
      <c r="CI6" s="29"/>
      <c r="CK6" s="18"/>
      <c r="CL6" s="15">
        <v>0.1342347</v>
      </c>
      <c r="CM6" s="29"/>
      <c r="CO6" s="26"/>
      <c r="CP6" s="15">
        <v>0.0038294</v>
      </c>
      <c r="CQ6" s="27"/>
      <c r="CR6" s="11"/>
      <c r="CS6" s="26"/>
      <c r="CT6" s="15">
        <v>0.0007256</v>
      </c>
      <c r="CU6" s="27"/>
      <c r="CW6" s="26"/>
      <c r="CX6" s="15">
        <v>6.61E-05</v>
      </c>
      <c r="CY6" s="27"/>
      <c r="DA6" s="26"/>
      <c r="DB6" s="15">
        <v>0.0053335</v>
      </c>
      <c r="DC6" s="27"/>
      <c r="DE6" s="26"/>
      <c r="DF6" s="15">
        <v>0.0023655</v>
      </c>
      <c r="DG6" s="27"/>
      <c r="DI6" s="26"/>
      <c r="DJ6" s="15">
        <v>0.0021455</v>
      </c>
      <c r="DK6" s="27"/>
      <c r="DM6" s="26"/>
      <c r="DN6" s="15">
        <v>0.008912</v>
      </c>
      <c r="DO6" s="27"/>
      <c r="DQ6" s="26"/>
      <c r="DR6" s="15">
        <v>0.0001363</v>
      </c>
      <c r="DS6" s="27"/>
      <c r="DT6" s="11"/>
      <c r="DU6" s="26"/>
      <c r="DV6" s="15">
        <v>0.0128156</v>
      </c>
      <c r="DW6" s="27"/>
    </row>
    <row r="7" spans="1:127" ht="12">
      <c r="A7" s="8"/>
      <c r="C7" s="22" t="s">
        <v>12</v>
      </c>
      <c r="D7" s="22" t="s">
        <v>13</v>
      </c>
      <c r="E7" s="22" t="s">
        <v>0</v>
      </c>
      <c r="F7" s="9"/>
      <c r="G7" s="16"/>
      <c r="H7" s="22" t="s">
        <v>12</v>
      </c>
      <c r="I7" s="22" t="s">
        <v>13</v>
      </c>
      <c r="J7" s="22" t="s">
        <v>0</v>
      </c>
      <c r="K7" s="9"/>
      <c r="L7" s="16"/>
      <c r="M7" s="22" t="s">
        <v>12</v>
      </c>
      <c r="N7" s="22" t="s">
        <v>13</v>
      </c>
      <c r="O7" s="22" t="s">
        <v>0</v>
      </c>
      <c r="P7" s="16"/>
      <c r="Q7" s="22" t="s">
        <v>12</v>
      </c>
      <c r="R7" s="22" t="s">
        <v>13</v>
      </c>
      <c r="S7" s="22" t="s">
        <v>0</v>
      </c>
      <c r="T7" s="16"/>
      <c r="U7" s="22" t="s">
        <v>12</v>
      </c>
      <c r="V7" s="22" t="s">
        <v>13</v>
      </c>
      <c r="W7" s="22" t="s">
        <v>0</v>
      </c>
      <c r="Y7" s="22" t="s">
        <v>12</v>
      </c>
      <c r="Z7" s="22" t="s">
        <v>13</v>
      </c>
      <c r="AA7" s="22" t="s">
        <v>0</v>
      </c>
      <c r="AC7" s="9" t="s">
        <v>12</v>
      </c>
      <c r="AD7" s="9" t="s">
        <v>13</v>
      </c>
      <c r="AE7" s="9" t="s">
        <v>0</v>
      </c>
      <c r="AF7" s="3"/>
      <c r="AG7" s="9" t="s">
        <v>12</v>
      </c>
      <c r="AH7" s="9" t="s">
        <v>13</v>
      </c>
      <c r="AI7" s="9" t="s">
        <v>0</v>
      </c>
      <c r="AJ7" s="3"/>
      <c r="AK7" s="9" t="s">
        <v>12</v>
      </c>
      <c r="AL7" s="9" t="s">
        <v>13</v>
      </c>
      <c r="AM7" s="9" t="s">
        <v>0</v>
      </c>
      <c r="AN7" s="3"/>
      <c r="AO7" s="9" t="s">
        <v>12</v>
      </c>
      <c r="AP7" s="9" t="s">
        <v>13</v>
      </c>
      <c r="AQ7" s="9" t="s">
        <v>0</v>
      </c>
      <c r="AR7" s="3"/>
      <c r="AS7" s="9" t="s">
        <v>12</v>
      </c>
      <c r="AT7" s="9" t="s">
        <v>13</v>
      </c>
      <c r="AU7" s="9" t="s">
        <v>0</v>
      </c>
      <c r="AV7" s="13"/>
      <c r="AW7" s="9" t="s">
        <v>12</v>
      </c>
      <c r="AX7" s="9" t="s">
        <v>13</v>
      </c>
      <c r="AY7" s="9" t="s">
        <v>0</v>
      </c>
      <c r="AZ7" s="13"/>
      <c r="BA7" s="9" t="s">
        <v>12</v>
      </c>
      <c r="BB7" s="9" t="s">
        <v>13</v>
      </c>
      <c r="BC7" s="9" t="s">
        <v>0</v>
      </c>
      <c r="BD7" s="13"/>
      <c r="BE7" s="9" t="s">
        <v>12</v>
      </c>
      <c r="BF7" s="9" t="s">
        <v>13</v>
      </c>
      <c r="BG7" s="9" t="s">
        <v>0</v>
      </c>
      <c r="BH7" s="3"/>
      <c r="BI7" s="9" t="s">
        <v>12</v>
      </c>
      <c r="BJ7" s="9" t="s">
        <v>13</v>
      </c>
      <c r="BK7" s="9" t="s">
        <v>0</v>
      </c>
      <c r="BL7" s="3"/>
      <c r="BM7" s="9" t="s">
        <v>12</v>
      </c>
      <c r="BN7" s="9" t="s">
        <v>13</v>
      </c>
      <c r="BO7" s="9" t="s">
        <v>0</v>
      </c>
      <c r="BP7" s="13"/>
      <c r="BQ7" s="9" t="s">
        <v>12</v>
      </c>
      <c r="BR7" s="9" t="s">
        <v>13</v>
      </c>
      <c r="BS7" s="9" t="s">
        <v>0</v>
      </c>
      <c r="BT7" s="13"/>
      <c r="BU7" s="9" t="s">
        <v>12</v>
      </c>
      <c r="BV7" s="9" t="s">
        <v>13</v>
      </c>
      <c r="BW7" s="9" t="s">
        <v>0</v>
      </c>
      <c r="BY7" s="22" t="s">
        <v>12</v>
      </c>
      <c r="BZ7" s="22" t="s">
        <v>13</v>
      </c>
      <c r="CA7" s="22" t="s">
        <v>0</v>
      </c>
      <c r="CB7" s="3"/>
      <c r="CC7" s="9" t="s">
        <v>12</v>
      </c>
      <c r="CD7" s="9" t="s">
        <v>13</v>
      </c>
      <c r="CE7" s="9" t="s">
        <v>0</v>
      </c>
      <c r="CG7" s="22" t="s">
        <v>12</v>
      </c>
      <c r="CH7" s="22" t="s">
        <v>13</v>
      </c>
      <c r="CI7" s="22" t="s">
        <v>0</v>
      </c>
      <c r="CK7" s="22" t="s">
        <v>12</v>
      </c>
      <c r="CL7" s="22" t="s">
        <v>13</v>
      </c>
      <c r="CM7" s="22" t="s">
        <v>0</v>
      </c>
      <c r="CO7" s="9" t="s">
        <v>12</v>
      </c>
      <c r="CP7" s="9" t="s">
        <v>13</v>
      </c>
      <c r="CQ7" s="9" t="s">
        <v>0</v>
      </c>
      <c r="CR7" s="13"/>
      <c r="CS7" s="9" t="s">
        <v>12</v>
      </c>
      <c r="CT7" s="9" t="s">
        <v>13</v>
      </c>
      <c r="CU7" s="9" t="s">
        <v>0</v>
      </c>
      <c r="CW7" s="9" t="s">
        <v>12</v>
      </c>
      <c r="CX7" s="9" t="s">
        <v>13</v>
      </c>
      <c r="CY7" s="9" t="s">
        <v>0</v>
      </c>
      <c r="DA7" s="9" t="s">
        <v>12</v>
      </c>
      <c r="DB7" s="9" t="s">
        <v>13</v>
      </c>
      <c r="DC7" s="9" t="s">
        <v>0</v>
      </c>
      <c r="DE7" s="9" t="s">
        <v>12</v>
      </c>
      <c r="DF7" s="9" t="s">
        <v>13</v>
      </c>
      <c r="DG7" s="9" t="s">
        <v>0</v>
      </c>
      <c r="DI7" s="9" t="s">
        <v>12</v>
      </c>
      <c r="DJ7" s="9" t="s">
        <v>13</v>
      </c>
      <c r="DK7" s="9" t="s">
        <v>0</v>
      </c>
      <c r="DM7" s="9" t="s">
        <v>12</v>
      </c>
      <c r="DN7" s="9" t="s">
        <v>13</v>
      </c>
      <c r="DO7" s="9" t="s">
        <v>0</v>
      </c>
      <c r="DQ7" s="9" t="s">
        <v>12</v>
      </c>
      <c r="DR7" s="9" t="s">
        <v>13</v>
      </c>
      <c r="DS7" s="9" t="s">
        <v>0</v>
      </c>
      <c r="DT7" s="13"/>
      <c r="DU7" s="9" t="s">
        <v>12</v>
      </c>
      <c r="DV7" s="9" t="s">
        <v>13</v>
      </c>
      <c r="DW7" s="9" t="s">
        <v>0</v>
      </c>
    </row>
    <row r="8" spans="1:127" ht="12">
      <c r="A8" s="2">
        <v>40087</v>
      </c>
      <c r="C8" s="17"/>
      <c r="D8" s="17"/>
      <c r="E8" s="17">
        <f>C8+D8</f>
        <v>0</v>
      </c>
      <c r="F8" s="17"/>
      <c r="G8" s="16"/>
      <c r="H8" s="17"/>
      <c r="I8" s="17"/>
      <c r="J8" s="17">
        <f>H8+I8</f>
        <v>0</v>
      </c>
      <c r="K8" s="17"/>
      <c r="L8" s="16"/>
      <c r="M8" s="17">
        <f>C8-H8-Q8</f>
        <v>0</v>
      </c>
      <c r="N8" s="23">
        <f>D8-I8-R8</f>
        <v>0</v>
      </c>
      <c r="O8" s="17">
        <f>M8+N8</f>
        <v>0</v>
      </c>
      <c r="P8" s="16"/>
      <c r="Q8" s="17"/>
      <c r="R8" s="17"/>
      <c r="S8" s="17"/>
      <c r="T8" s="16"/>
      <c r="U8" s="17">
        <f>BY8+CC8+CG8+CK8+CO8+CS8+CW8+DA8+DE8+DI8+DM8+DQ8+DU8</f>
        <v>0</v>
      </c>
      <c r="V8" s="23">
        <f>BZ8+CD8+CH8+CL8+CP8+CT8+CX8+DB8+DF8+DJ8+DN8+DR8+DV8</f>
        <v>0</v>
      </c>
      <c r="W8" s="17">
        <f>U8+V8</f>
        <v>0</v>
      </c>
      <c r="Y8" s="16">
        <f>AC8+AG8+AK8+AO8+AS8+AW8+BA8+BE8+BI8+BM8+BQ8+BU8</f>
        <v>0</v>
      </c>
      <c r="Z8" s="16">
        <f>AD8+AH8+AL8+AP8+AT8+AX8+BB8+BF8+BJ8+BN8+BR8+BV8</f>
        <v>0</v>
      </c>
      <c r="AA8" s="16">
        <f>Y8+Z8</f>
        <v>0</v>
      </c>
      <c r="AC8" s="16"/>
      <c r="AD8" s="16">
        <f>N8*0.37339/100</f>
        <v>0</v>
      </c>
      <c r="AE8" s="16">
        <f>AC8+AD8</f>
        <v>0</v>
      </c>
      <c r="AF8" s="16"/>
      <c r="AG8" s="16"/>
      <c r="AH8" s="16">
        <f>N8*0.21809/100</f>
        <v>0</v>
      </c>
      <c r="AI8" s="16">
        <f>AG8+AH8</f>
        <v>0</v>
      </c>
      <c r="AJ8" s="16"/>
      <c r="AK8" s="16"/>
      <c r="AL8" s="16">
        <f>N8*1.02552/100</f>
        <v>0</v>
      </c>
      <c r="AM8" s="16">
        <f>AK8+AL8</f>
        <v>0</v>
      </c>
      <c r="AN8" s="16"/>
      <c r="AO8" s="16"/>
      <c r="AP8" s="16">
        <f>N8*19.89677/100</f>
        <v>0</v>
      </c>
      <c r="AQ8" s="16">
        <f>AO8+AP8</f>
        <v>0</v>
      </c>
      <c r="AR8" s="16"/>
      <c r="AS8" s="16"/>
      <c r="AT8" s="16">
        <f>N8*0.11078/100</f>
        <v>0</v>
      </c>
      <c r="AU8" s="16">
        <f>AS8+AT8</f>
        <v>0</v>
      </c>
      <c r="AV8" s="16"/>
      <c r="AW8" s="16"/>
      <c r="AX8" s="16">
        <f>N8*0.21643/100</f>
        <v>0</v>
      </c>
      <c r="AY8" s="16">
        <f>AW8+AX8</f>
        <v>0</v>
      </c>
      <c r="AZ8" s="16"/>
      <c r="BA8" s="16"/>
      <c r="BB8" s="16">
        <f>N8*1.51823/100</f>
        <v>0</v>
      </c>
      <c r="BC8" s="16">
        <f>BA8+BB8</f>
        <v>0</v>
      </c>
      <c r="BD8" s="16"/>
      <c r="BE8" s="16"/>
      <c r="BF8" s="16">
        <f>N8*13.90135/100</f>
        <v>0</v>
      </c>
      <c r="BG8" s="16">
        <f>BE8+BF8</f>
        <v>0</v>
      </c>
      <c r="BH8" s="16"/>
      <c r="BI8" s="16"/>
      <c r="BJ8" s="16">
        <f>N8*0.77001/100</f>
        <v>0</v>
      </c>
      <c r="BK8" s="16">
        <f>BI8+BJ8</f>
        <v>0</v>
      </c>
      <c r="BL8" s="16"/>
      <c r="BM8" s="16">
        <f>M8*0.72914/100</f>
        <v>0</v>
      </c>
      <c r="BN8" s="16">
        <f>N8*0.72914/100</f>
        <v>0</v>
      </c>
      <c r="BO8" s="16">
        <f>BM8+BN8</f>
        <v>0</v>
      </c>
      <c r="BP8" s="16"/>
      <c r="BQ8" s="16"/>
      <c r="BR8" s="16">
        <f>N8*0.06017/100</f>
        <v>0</v>
      </c>
      <c r="BS8" s="16">
        <f>BQ8+BR8</f>
        <v>0</v>
      </c>
      <c r="BT8" s="16"/>
      <c r="BU8" s="23"/>
      <c r="BV8" s="16"/>
      <c r="BW8" s="16"/>
      <c r="BX8" s="16"/>
      <c r="BY8" s="16">
        <f>$M8*BZ$6</f>
        <v>0</v>
      </c>
      <c r="BZ8" s="16">
        <f>$N8*BZ$6</f>
        <v>0</v>
      </c>
      <c r="CA8" s="16">
        <f>BY8+BZ8</f>
        <v>0</v>
      </c>
      <c r="CB8" s="3"/>
      <c r="CC8" s="16">
        <f>$M8*CD$6</f>
        <v>0</v>
      </c>
      <c r="CD8" s="16">
        <f>$N8*CD$6</f>
        <v>0</v>
      </c>
      <c r="CE8" s="16">
        <f>CC8+CD8</f>
        <v>0</v>
      </c>
      <c r="CG8" s="16">
        <f>$M8*CH$6</f>
        <v>0</v>
      </c>
      <c r="CH8" s="16">
        <f>$N8*CH$6</f>
        <v>0</v>
      </c>
      <c r="CI8" s="16">
        <f>CG8+CH8</f>
        <v>0</v>
      </c>
      <c r="CK8" s="16">
        <f>$M8*CL$6</f>
        <v>0</v>
      </c>
      <c r="CL8" s="16">
        <f>$N8*CL$6</f>
        <v>0</v>
      </c>
      <c r="CM8" s="17">
        <f>CK8+CL8</f>
        <v>0</v>
      </c>
      <c r="CO8" s="16">
        <f>$M8*CP$6</f>
        <v>0</v>
      </c>
      <c r="CP8" s="16">
        <f>$N8*CP$6</f>
        <v>0</v>
      </c>
      <c r="CQ8" s="16">
        <f>CO8+CP8</f>
        <v>0</v>
      </c>
      <c r="CR8" s="3"/>
      <c r="CS8" s="16">
        <f>$M8*CT$6</f>
        <v>0</v>
      </c>
      <c r="CT8" s="16">
        <f>$N8*CT$6</f>
        <v>0</v>
      </c>
      <c r="CU8" s="16">
        <f>CS8+CT8</f>
        <v>0</v>
      </c>
      <c r="CV8" s="16"/>
      <c r="CW8" s="16">
        <f>$M8*CX$6</f>
        <v>0</v>
      </c>
      <c r="CX8" s="16">
        <f>$N8*CX$6</f>
        <v>0</v>
      </c>
      <c r="CY8" s="16">
        <f>CW8+CX8</f>
        <v>0</v>
      </c>
      <c r="CZ8" s="16"/>
      <c r="DA8" s="16">
        <f>$M8*DB$6</f>
        <v>0</v>
      </c>
      <c r="DB8" s="16">
        <f>$N8*DB$6</f>
        <v>0</v>
      </c>
      <c r="DC8" s="16">
        <f>DA8+DB8</f>
        <v>0</v>
      </c>
      <c r="DD8" s="16"/>
      <c r="DE8" s="16">
        <f>$M8*DF$6</f>
        <v>0</v>
      </c>
      <c r="DF8" s="16">
        <f>$N8*DF$6</f>
        <v>0</v>
      </c>
      <c r="DG8" s="16">
        <f>DE8+DF8</f>
        <v>0</v>
      </c>
      <c r="DH8" s="16"/>
      <c r="DI8" s="16">
        <f>$M8*DJ$6</f>
        <v>0</v>
      </c>
      <c r="DJ8" s="16">
        <f>$N8*DJ$6</f>
        <v>0</v>
      </c>
      <c r="DK8" s="16">
        <f>DI8+DJ8</f>
        <v>0</v>
      </c>
      <c r="DL8" s="16"/>
      <c r="DM8" s="16">
        <f>$M8*DN$6</f>
        <v>0</v>
      </c>
      <c r="DN8" s="16">
        <f>$N8*DN$6</f>
        <v>0</v>
      </c>
      <c r="DO8" s="16">
        <f>DM8+DN8</f>
        <v>0</v>
      </c>
      <c r="DP8" s="16"/>
      <c r="DQ8" s="16">
        <f>$M8*DR$6</f>
        <v>0</v>
      </c>
      <c r="DR8" s="16">
        <f>$N8*DR$6</f>
        <v>0</v>
      </c>
      <c r="DS8" s="16">
        <f>DQ8+DR8</f>
        <v>0</v>
      </c>
      <c r="DT8" s="16"/>
      <c r="DU8" s="16">
        <f>$M8*DV$6</f>
        <v>0</v>
      </c>
      <c r="DV8" s="16">
        <f>$N8*DV$6</f>
        <v>0</v>
      </c>
      <c r="DW8" s="16">
        <f>DU8+DV8</f>
        <v>0</v>
      </c>
    </row>
    <row r="9" spans="1:127" ht="12">
      <c r="A9" s="2">
        <v>40269</v>
      </c>
      <c r="C9" s="17"/>
      <c r="D9" s="17"/>
      <c r="E9" s="17">
        <f>C9+D9</f>
        <v>0</v>
      </c>
      <c r="F9" s="17"/>
      <c r="G9" s="16"/>
      <c r="H9" s="17"/>
      <c r="I9" s="17"/>
      <c r="J9" s="17">
        <f>H9+I9</f>
        <v>0</v>
      </c>
      <c r="K9" s="17"/>
      <c r="L9" s="16"/>
      <c r="M9" s="17">
        <f>C9-H9-Q9</f>
        <v>0</v>
      </c>
      <c r="N9" s="23">
        <f>D9-I9-R9</f>
        <v>0</v>
      </c>
      <c r="O9" s="17">
        <f>M9+N9</f>
        <v>0</v>
      </c>
      <c r="P9" s="16"/>
      <c r="Q9" s="17"/>
      <c r="R9" s="17"/>
      <c r="S9" s="17"/>
      <c r="T9" s="16"/>
      <c r="U9" s="17">
        <f>BY9+CC9+CG9+CK9+CO9+CS9+CW9+DA9+DE9+DI9+DM9+DQ9+DU9</f>
        <v>0</v>
      </c>
      <c r="V9" s="23">
        <f>BZ9+CD9+CH9+CL9+CP9+CT9+CX9+DB9+DF9+DJ9+DN9+DR9+DV9</f>
        <v>0</v>
      </c>
      <c r="W9" s="17">
        <f>U9+V9</f>
        <v>0</v>
      </c>
      <c r="Y9" s="16">
        <f>AC9+AG9+AK9+AO9+AS9+AW9+BA9+BE9+BI9+BM9+BQ9+BU9</f>
        <v>0</v>
      </c>
      <c r="Z9" s="16">
        <f>AD9+AH9+AL9+AP9+AT9+AX9+BB9+BF9+BJ9+BN9+BR9+BV9</f>
        <v>0</v>
      </c>
      <c r="AA9" s="16">
        <f>Y9+Z9</f>
        <v>0</v>
      </c>
      <c r="AC9" s="16">
        <f>M9*0.37339/100</f>
        <v>0</v>
      </c>
      <c r="AD9" s="16">
        <f>N9*0.37339/100</f>
        <v>0</v>
      </c>
      <c r="AE9" s="16">
        <f>AC9+AD9</f>
        <v>0</v>
      </c>
      <c r="AF9" s="16"/>
      <c r="AG9" s="16">
        <f>M9*0.21809/100</f>
        <v>0</v>
      </c>
      <c r="AH9" s="16">
        <f>N9*0.21809/100</f>
        <v>0</v>
      </c>
      <c r="AI9" s="16">
        <f>AG9+AH9</f>
        <v>0</v>
      </c>
      <c r="AJ9" s="16"/>
      <c r="AK9" s="16">
        <f>M9*1.02552/100</f>
        <v>0</v>
      </c>
      <c r="AL9" s="16">
        <f>N9*1.02552/100</f>
        <v>0</v>
      </c>
      <c r="AM9" s="16">
        <f>AK9+AL9</f>
        <v>0</v>
      </c>
      <c r="AN9" s="16"/>
      <c r="AO9" s="16">
        <f>M9*19.89677/100</f>
        <v>0</v>
      </c>
      <c r="AP9" s="16">
        <f>N9*19.89677/100</f>
        <v>0</v>
      </c>
      <c r="AQ9" s="16">
        <f>AO9+AP9</f>
        <v>0</v>
      </c>
      <c r="AR9" s="16"/>
      <c r="AS9" s="16">
        <f>M9*0.11078/100</f>
        <v>0</v>
      </c>
      <c r="AT9" s="16">
        <f>N9*0.11078/100</f>
        <v>0</v>
      </c>
      <c r="AU9" s="16">
        <f>AS9+AT9</f>
        <v>0</v>
      </c>
      <c r="AV9" s="16"/>
      <c r="AW9" s="16">
        <f>M9*0.21643/100</f>
        <v>0</v>
      </c>
      <c r="AX9" s="16">
        <f>N9*0.21643/100</f>
        <v>0</v>
      </c>
      <c r="AY9" s="16">
        <f>AW9+AX9</f>
        <v>0</v>
      </c>
      <c r="AZ9" s="16"/>
      <c r="BA9" s="16">
        <f>M9*1.51823/100</f>
        <v>0</v>
      </c>
      <c r="BB9" s="16">
        <f>N9*1.51823/100</f>
        <v>0</v>
      </c>
      <c r="BC9" s="16">
        <f>BA9+BB9</f>
        <v>0</v>
      </c>
      <c r="BD9" s="16"/>
      <c r="BE9" s="16">
        <f>M9*13.90135/100</f>
        <v>0</v>
      </c>
      <c r="BF9" s="16">
        <f>N9*13.90135/100</f>
        <v>0</v>
      </c>
      <c r="BG9" s="16">
        <f>BE9+BF9</f>
        <v>0</v>
      </c>
      <c r="BH9" s="16"/>
      <c r="BI9" s="16">
        <f>M9*0.77001/100</f>
        <v>0</v>
      </c>
      <c r="BJ9" s="16">
        <f>N9*0.77001/100</f>
        <v>0</v>
      </c>
      <c r="BK9" s="16">
        <f>BI9+BJ9</f>
        <v>0</v>
      </c>
      <c r="BL9" s="16"/>
      <c r="BM9" s="16">
        <f>M9*0.72914/100</f>
        <v>0</v>
      </c>
      <c r="BN9" s="16">
        <f>N9*0.72914/100</f>
        <v>0</v>
      </c>
      <c r="BO9" s="16">
        <f>BM9+BN9</f>
        <v>0</v>
      </c>
      <c r="BP9" s="16"/>
      <c r="BQ9" s="16">
        <f>M9*0.06017/100</f>
        <v>0</v>
      </c>
      <c r="BR9" s="16">
        <f>N9*0.06017/100</f>
        <v>0</v>
      </c>
      <c r="BS9" s="16">
        <f>BQ9+BR9</f>
        <v>0</v>
      </c>
      <c r="BT9" s="16"/>
      <c r="BU9" s="23"/>
      <c r="BV9" s="16"/>
      <c r="BW9" s="16"/>
      <c r="BX9" s="16"/>
      <c r="BY9" s="16">
        <f>$M9*BZ$6</f>
        <v>0</v>
      </c>
      <c r="BZ9" s="16">
        <f>$N9*BZ$6</f>
        <v>0</v>
      </c>
      <c r="CA9" s="16">
        <f>BY9+BZ9</f>
        <v>0</v>
      </c>
      <c r="CB9" s="3"/>
      <c r="CC9" s="16">
        <f>$M9*CD$6</f>
        <v>0</v>
      </c>
      <c r="CD9" s="16">
        <f>$N9*CD$6</f>
        <v>0</v>
      </c>
      <c r="CE9" s="16">
        <f>CC9+CD9</f>
        <v>0</v>
      </c>
      <c r="CG9" s="16">
        <f>$M9*CH$6</f>
        <v>0</v>
      </c>
      <c r="CH9" s="16">
        <f>$N9*CH$6</f>
        <v>0</v>
      </c>
      <c r="CI9" s="16">
        <f>CG9+CH9</f>
        <v>0</v>
      </c>
      <c r="CK9" s="16">
        <f>$M9*CL$6</f>
        <v>0</v>
      </c>
      <c r="CL9" s="16">
        <f>$N9*CL$6</f>
        <v>0</v>
      </c>
      <c r="CM9" s="17">
        <f>CK9+CL9</f>
        <v>0</v>
      </c>
      <c r="CO9" s="16">
        <f>$M9*CP$6</f>
        <v>0</v>
      </c>
      <c r="CP9" s="16">
        <f>$N9*CP$6</f>
        <v>0</v>
      </c>
      <c r="CQ9" s="16">
        <f>CO9+CP9</f>
        <v>0</v>
      </c>
      <c r="CR9" s="3"/>
      <c r="CS9" s="16">
        <f>$M9*CT$6</f>
        <v>0</v>
      </c>
      <c r="CT9" s="16">
        <f>$N9*CT$6</f>
        <v>0</v>
      </c>
      <c r="CU9" s="16">
        <f>CS9+CT9</f>
        <v>0</v>
      </c>
      <c r="CV9" s="16"/>
      <c r="CW9" s="16">
        <f>$M9*CX$6</f>
        <v>0</v>
      </c>
      <c r="CX9" s="16">
        <f>$N9*CX$6</f>
        <v>0</v>
      </c>
      <c r="CY9" s="16">
        <f>CW9+CX9</f>
        <v>0</v>
      </c>
      <c r="CZ9" s="16"/>
      <c r="DA9" s="16">
        <f>$M9*DB$6</f>
        <v>0</v>
      </c>
      <c r="DB9" s="16">
        <f>$N9*DB$6</f>
        <v>0</v>
      </c>
      <c r="DC9" s="16">
        <f>DA9+DB9</f>
        <v>0</v>
      </c>
      <c r="DD9" s="16"/>
      <c r="DE9" s="16">
        <f>$M9*DF$6</f>
        <v>0</v>
      </c>
      <c r="DF9" s="16">
        <f>$N9*DF$6</f>
        <v>0</v>
      </c>
      <c r="DG9" s="16">
        <f>DE9+DF9</f>
        <v>0</v>
      </c>
      <c r="DH9" s="16"/>
      <c r="DI9" s="16">
        <f>$M9*DJ$6</f>
        <v>0</v>
      </c>
      <c r="DJ9" s="16">
        <f>$N9*DJ$6</f>
        <v>0</v>
      </c>
      <c r="DK9" s="16">
        <f>DI9+DJ9</f>
        <v>0</v>
      </c>
      <c r="DL9" s="16"/>
      <c r="DM9" s="16">
        <f>$M9*DN$6</f>
        <v>0</v>
      </c>
      <c r="DN9" s="16">
        <f>$N9*DN$6</f>
        <v>0</v>
      </c>
      <c r="DO9" s="16">
        <f>DM9+DN9</f>
        <v>0</v>
      </c>
      <c r="DP9" s="16"/>
      <c r="DQ9" s="16">
        <f>$M9*DR$6</f>
        <v>0</v>
      </c>
      <c r="DR9" s="16">
        <f>$N9*DR$6</f>
        <v>0</v>
      </c>
      <c r="DS9" s="16">
        <f>DQ9+DR9</f>
        <v>0</v>
      </c>
      <c r="DT9" s="16"/>
      <c r="DU9" s="16">
        <f>$M9*DV$6</f>
        <v>0</v>
      </c>
      <c r="DV9" s="16">
        <f>$N9*DV$6</f>
        <v>0</v>
      </c>
      <c r="DW9" s="16">
        <f>DU9+DV9</f>
        <v>0</v>
      </c>
    </row>
    <row r="10" spans="1:127" ht="12">
      <c r="A10" s="2"/>
      <c r="C10" s="23"/>
      <c r="D10" s="23"/>
      <c r="E10" s="23"/>
      <c r="F10" s="23"/>
      <c r="G10" s="16"/>
      <c r="H10" s="23"/>
      <c r="I10" s="23"/>
      <c r="J10" s="23"/>
      <c r="K10" s="23"/>
      <c r="L10" s="16"/>
      <c r="M10" s="23"/>
      <c r="N10" s="23"/>
      <c r="O10" s="23"/>
      <c r="P10" s="16"/>
      <c r="Q10" s="23"/>
      <c r="R10" s="23"/>
      <c r="S10" s="23"/>
      <c r="T10" s="16"/>
      <c r="U10" s="23"/>
      <c r="V10" s="23"/>
      <c r="W10" s="23"/>
      <c r="AC10" s="32"/>
      <c r="AD10" s="32"/>
      <c r="AE10" s="32"/>
      <c r="AF10" s="16"/>
      <c r="AG10" s="32"/>
      <c r="AH10" s="32"/>
      <c r="AI10" s="32"/>
      <c r="AJ10" s="16"/>
      <c r="AK10" s="32"/>
      <c r="AL10" s="32"/>
      <c r="AM10" s="32"/>
      <c r="AN10" s="16"/>
      <c r="AO10" s="32"/>
      <c r="AP10" s="32"/>
      <c r="AQ10" s="32"/>
      <c r="AR10" s="16"/>
      <c r="AS10" s="32"/>
      <c r="AT10" s="32"/>
      <c r="AU10" s="32"/>
      <c r="AV10" s="16"/>
      <c r="AW10" s="32"/>
      <c r="AX10" s="32"/>
      <c r="AY10" s="32"/>
      <c r="AZ10" s="16"/>
      <c r="BA10" s="32"/>
      <c r="BB10" s="32"/>
      <c r="BC10" s="32"/>
      <c r="BD10" s="16"/>
      <c r="BE10" s="32"/>
      <c r="BF10" s="32"/>
      <c r="BG10" s="32"/>
      <c r="BH10" s="16"/>
      <c r="BI10" s="32"/>
      <c r="BJ10" s="32"/>
      <c r="BK10" s="32"/>
      <c r="BL10" s="16"/>
      <c r="BM10" s="32"/>
      <c r="BN10" s="32"/>
      <c r="BO10" s="32"/>
      <c r="BP10" s="16"/>
      <c r="BQ10" s="32"/>
      <c r="BR10" s="32"/>
      <c r="BS10" s="32"/>
      <c r="BT10" s="16"/>
      <c r="BU10" s="32"/>
      <c r="BV10" s="32"/>
      <c r="BW10" s="32"/>
      <c r="BX10" s="16"/>
      <c r="BY10" s="32"/>
      <c r="BZ10" s="32"/>
      <c r="CA10" s="32"/>
      <c r="CB10" s="3"/>
      <c r="CC10" s="32"/>
      <c r="CD10" s="32"/>
      <c r="CE10" s="32"/>
      <c r="CG10" s="32"/>
      <c r="CH10" s="32"/>
      <c r="CI10" s="32"/>
      <c r="CK10" s="23"/>
      <c r="CL10" s="23"/>
      <c r="CM10" s="23"/>
      <c r="CO10" s="12"/>
      <c r="CP10" s="12"/>
      <c r="CQ10" s="12"/>
      <c r="CR10" s="3"/>
      <c r="CS10" s="32"/>
      <c r="CT10" s="32"/>
      <c r="CU10" s="32"/>
      <c r="CV10" s="16"/>
      <c r="CW10" s="32"/>
      <c r="CX10" s="32"/>
      <c r="CY10" s="32"/>
      <c r="CZ10" s="16"/>
      <c r="DA10" s="32"/>
      <c r="DB10" s="32"/>
      <c r="DC10" s="32"/>
      <c r="DD10" s="16"/>
      <c r="DE10" s="32"/>
      <c r="DF10" s="32"/>
      <c r="DG10" s="32"/>
      <c r="DH10" s="16"/>
      <c r="DI10" s="32"/>
      <c r="DJ10" s="32"/>
      <c r="DK10" s="32"/>
      <c r="DL10" s="16"/>
      <c r="DM10" s="32"/>
      <c r="DN10" s="32"/>
      <c r="DO10" s="32"/>
      <c r="DP10" s="16"/>
      <c r="DQ10" s="32"/>
      <c r="DR10" s="32"/>
      <c r="DS10" s="32"/>
      <c r="DT10" s="16"/>
      <c r="DU10" s="32"/>
      <c r="DV10" s="32"/>
      <c r="DW10" s="32"/>
    </row>
    <row r="11" spans="1:127" ht="12.75" thickBot="1">
      <c r="A11" s="14" t="s">
        <v>0</v>
      </c>
      <c r="C11" s="31">
        <f>SUM(C8:C9)</f>
        <v>0</v>
      </c>
      <c r="D11" s="31">
        <f>SUM(D8:D9)</f>
        <v>0</v>
      </c>
      <c r="E11" s="31">
        <f>SUM(E8:E9)</f>
        <v>0</v>
      </c>
      <c r="F11" s="31">
        <f>SUM(F8:F9)</f>
        <v>0</v>
      </c>
      <c r="G11" s="16"/>
      <c r="H11" s="31">
        <f>SUM(H8:H9)</f>
        <v>0</v>
      </c>
      <c r="I11" s="31">
        <f>SUM(I8:I9)</f>
        <v>0</v>
      </c>
      <c r="J11" s="31">
        <f>SUM(J8:J9)</f>
        <v>0</v>
      </c>
      <c r="K11" s="31">
        <f>SUM(K8:K9)</f>
        <v>0</v>
      </c>
      <c r="L11" s="16"/>
      <c r="M11" s="31">
        <f>SUM(M8:M9)</f>
        <v>0</v>
      </c>
      <c r="N11" s="31">
        <f>SUM(N8:N9)</f>
        <v>0</v>
      </c>
      <c r="O11" s="31">
        <f>SUM(O8:O9)</f>
        <v>0</v>
      </c>
      <c r="P11" s="16"/>
      <c r="Q11" s="31">
        <f>SUM(Q8:Q9)</f>
        <v>0</v>
      </c>
      <c r="R11" s="31">
        <f>SUM(R8:R9)</f>
        <v>0</v>
      </c>
      <c r="S11" s="31">
        <f>SUM(S8:S9)</f>
        <v>0</v>
      </c>
      <c r="T11" s="16"/>
      <c r="U11" s="31">
        <f>SUM(U8:U9)</f>
        <v>0</v>
      </c>
      <c r="V11" s="31">
        <f>SUM(V8:V9)</f>
        <v>0</v>
      </c>
      <c r="W11" s="31">
        <f>SUM(W8:W9)</f>
        <v>0</v>
      </c>
      <c r="Y11" s="31">
        <f>SUM(Y8:Y9)</f>
        <v>0</v>
      </c>
      <c r="Z11" s="31">
        <f>SUM(Z8:Z9)</f>
        <v>0</v>
      </c>
      <c r="AA11" s="31">
        <f>SUM(AA8:AA9)</f>
        <v>0</v>
      </c>
      <c r="AC11" s="31">
        <f>SUM(AC8:AC9)</f>
        <v>0</v>
      </c>
      <c r="AD11" s="31">
        <f>SUM(AD8:AD9)</f>
        <v>0</v>
      </c>
      <c r="AE11" s="31">
        <f>SUM(AE8:AE9)</f>
        <v>0</v>
      </c>
      <c r="AF11" s="16"/>
      <c r="AG11" s="31">
        <f>SUM(AG8:AG9)</f>
        <v>0</v>
      </c>
      <c r="AH11" s="31">
        <f>SUM(AH8:AH9)</f>
        <v>0</v>
      </c>
      <c r="AI11" s="31">
        <f>SUM(AI8:AI9)</f>
        <v>0</v>
      </c>
      <c r="AJ11" s="16"/>
      <c r="AK11" s="31">
        <f>SUM(AK8:AK9)</f>
        <v>0</v>
      </c>
      <c r="AL11" s="31">
        <f>SUM(AL8:AL9)</f>
        <v>0</v>
      </c>
      <c r="AM11" s="31">
        <f>SUM(AM8:AM9)</f>
        <v>0</v>
      </c>
      <c r="AN11" s="16"/>
      <c r="AO11" s="31">
        <f>SUM(AO8:AO9)</f>
        <v>0</v>
      </c>
      <c r="AP11" s="31">
        <f>SUM(AP8:AP9)</f>
        <v>0</v>
      </c>
      <c r="AQ11" s="31">
        <f>SUM(AQ8:AQ9)</f>
        <v>0</v>
      </c>
      <c r="AR11" s="16"/>
      <c r="AS11" s="31">
        <f>SUM(AS8:AS9)</f>
        <v>0</v>
      </c>
      <c r="AT11" s="31">
        <f>SUM(AT8:AT9)</f>
        <v>0</v>
      </c>
      <c r="AU11" s="31">
        <f>SUM(AU8:AU9)</f>
        <v>0</v>
      </c>
      <c r="AV11" s="16"/>
      <c r="AW11" s="31">
        <f>SUM(AW8:AW9)</f>
        <v>0</v>
      </c>
      <c r="AX11" s="31">
        <f>SUM(AX8:AX9)</f>
        <v>0</v>
      </c>
      <c r="AY11" s="31">
        <f>SUM(AY8:AY9)</f>
        <v>0</v>
      </c>
      <c r="AZ11" s="16"/>
      <c r="BA11" s="31">
        <f>SUM(BA8:BA9)</f>
        <v>0</v>
      </c>
      <c r="BB11" s="31">
        <f>SUM(BB8:BB9)</f>
        <v>0</v>
      </c>
      <c r="BC11" s="31">
        <f>SUM(BC8:BC9)</f>
        <v>0</v>
      </c>
      <c r="BD11" s="16"/>
      <c r="BE11" s="31">
        <f>SUM(BE8:BE9)</f>
        <v>0</v>
      </c>
      <c r="BF11" s="31">
        <f>SUM(BF8:BF9)</f>
        <v>0</v>
      </c>
      <c r="BG11" s="31">
        <f>SUM(BG8:BG9)</f>
        <v>0</v>
      </c>
      <c r="BH11" s="16"/>
      <c r="BI11" s="31">
        <f>SUM(BI8:BI9)</f>
        <v>0</v>
      </c>
      <c r="BJ11" s="31">
        <f>SUM(BJ8:BJ9)</f>
        <v>0</v>
      </c>
      <c r="BK11" s="31">
        <f>SUM(BK8:BK9)</f>
        <v>0</v>
      </c>
      <c r="BL11" s="16"/>
      <c r="BM11" s="31">
        <f>SUM(BM8:BM9)</f>
        <v>0</v>
      </c>
      <c r="BN11" s="31">
        <f>SUM(BN8:BN9)</f>
        <v>0</v>
      </c>
      <c r="BO11" s="31">
        <f>SUM(BO8:BO9)</f>
        <v>0</v>
      </c>
      <c r="BP11" s="16"/>
      <c r="BQ11" s="31">
        <f>SUM(BQ8:BQ9)</f>
        <v>0</v>
      </c>
      <c r="BR11" s="31">
        <f>SUM(BR8:BR9)</f>
        <v>0</v>
      </c>
      <c r="BS11" s="31">
        <f>SUM(BS8:BS9)</f>
        <v>0</v>
      </c>
      <c r="BT11" s="16"/>
      <c r="BU11" s="31">
        <f>SUM(BU8:BU9)</f>
        <v>0</v>
      </c>
      <c r="BV11" s="31">
        <f>SUM(BV8:BV9)</f>
        <v>0</v>
      </c>
      <c r="BW11" s="31">
        <f>SUM(BW8:BW9)</f>
        <v>0</v>
      </c>
      <c r="BX11" s="16"/>
      <c r="BY11" s="31">
        <f>SUM(BY8:BY9)</f>
        <v>0</v>
      </c>
      <c r="BZ11" s="31">
        <f>SUM(BZ8:BZ9)</f>
        <v>0</v>
      </c>
      <c r="CA11" s="31">
        <f>SUM(CA8:CA9)</f>
        <v>0</v>
      </c>
      <c r="CB11" s="3"/>
      <c r="CC11" s="31">
        <f>SUM(CC8:CC9)</f>
        <v>0</v>
      </c>
      <c r="CD11" s="31">
        <f>SUM(CD8:CD9)</f>
        <v>0</v>
      </c>
      <c r="CE11" s="31">
        <f>SUM(CE8:CE9)</f>
        <v>0</v>
      </c>
      <c r="CG11" s="31">
        <f>SUM(CG8:CG9)</f>
        <v>0</v>
      </c>
      <c r="CH11" s="31">
        <f>SUM(CH8:CH9)</f>
        <v>0</v>
      </c>
      <c r="CI11" s="31">
        <f>SUM(CI8:CI9)</f>
        <v>0</v>
      </c>
      <c r="CK11" s="31">
        <f>SUM(CK8:CK9)</f>
        <v>0</v>
      </c>
      <c r="CL11" s="31">
        <f>SUM(CL8:CL9)</f>
        <v>0</v>
      </c>
      <c r="CM11" s="31">
        <f>SUM(CM8:CM9)</f>
        <v>0</v>
      </c>
      <c r="CO11" s="31">
        <f>SUM(CO8:CO9)</f>
        <v>0</v>
      </c>
      <c r="CP11" s="31">
        <f>SUM(CP8:CP9)</f>
        <v>0</v>
      </c>
      <c r="CQ11" s="31">
        <f>SUM(CQ8:CQ9)</f>
        <v>0</v>
      </c>
      <c r="CR11" s="3"/>
      <c r="CS11" s="31">
        <f>SUM(CS8:CS9)</f>
        <v>0</v>
      </c>
      <c r="CT11" s="31">
        <f>SUM(CT8:CT9)</f>
        <v>0</v>
      </c>
      <c r="CU11" s="31">
        <f>SUM(CU8:CU9)</f>
        <v>0</v>
      </c>
      <c r="CV11" s="16"/>
      <c r="CW11" s="31">
        <f>SUM(CW8:CW9)</f>
        <v>0</v>
      </c>
      <c r="CX11" s="31">
        <f>SUM(CX8:CX9)</f>
        <v>0</v>
      </c>
      <c r="CY11" s="31">
        <f>SUM(CY8:CY9)</f>
        <v>0</v>
      </c>
      <c r="CZ11" s="16"/>
      <c r="DA11" s="31">
        <f>SUM(DA8:DA9)</f>
        <v>0</v>
      </c>
      <c r="DB11" s="31">
        <f>SUM(DB8:DB9)</f>
        <v>0</v>
      </c>
      <c r="DC11" s="31">
        <f>SUM(DC8:DC9)</f>
        <v>0</v>
      </c>
      <c r="DD11" s="16"/>
      <c r="DE11" s="31">
        <f>SUM(DE8:DE9)</f>
        <v>0</v>
      </c>
      <c r="DF11" s="31">
        <f>SUM(DF8:DF9)</f>
        <v>0</v>
      </c>
      <c r="DG11" s="31">
        <f>SUM(DG8:DG9)</f>
        <v>0</v>
      </c>
      <c r="DH11" s="16"/>
      <c r="DI11" s="31">
        <f>SUM(DI8:DI9)</f>
        <v>0</v>
      </c>
      <c r="DJ11" s="31">
        <f>SUM(DJ8:DJ9)</f>
        <v>0</v>
      </c>
      <c r="DK11" s="31">
        <f>SUM(DK8:DK9)</f>
        <v>0</v>
      </c>
      <c r="DL11" s="16"/>
      <c r="DM11" s="31">
        <f>SUM(DM8:DM9)</f>
        <v>0</v>
      </c>
      <c r="DN11" s="31">
        <f>SUM(DN8:DN9)</f>
        <v>0</v>
      </c>
      <c r="DO11" s="31">
        <f>SUM(DO8:DO9)</f>
        <v>0</v>
      </c>
      <c r="DP11" s="16"/>
      <c r="DQ11" s="31">
        <f>SUM(DQ8:DQ9)</f>
        <v>0</v>
      </c>
      <c r="DR11" s="31">
        <f>SUM(DR8:DR9)</f>
        <v>0</v>
      </c>
      <c r="DS11" s="31">
        <f>SUM(DS8:DS9)</f>
        <v>0</v>
      </c>
      <c r="DT11" s="16"/>
      <c r="DU11" s="31">
        <f>SUM(DU8:DU9)</f>
        <v>0</v>
      </c>
      <c r="DV11" s="31">
        <f>SUM(DV8:DV9)</f>
        <v>0</v>
      </c>
      <c r="DW11" s="31">
        <f>SUM(DW8:DW9)</f>
        <v>0</v>
      </c>
    </row>
    <row r="12" ht="12.75" thickTop="1"/>
    <row r="14" ht="12">
      <c r="H14" s="16"/>
    </row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5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21"/>
  <sheetViews>
    <sheetView showZeros="0"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8" sqref="D18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00390625" style="0" customWidth="1"/>
    <col min="8" max="8" width="3.7109375" style="0" customWidth="1"/>
    <col min="9" max="12" width="13.7109375" style="0" customWidth="1"/>
    <col min="13" max="13" width="17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5" width="13.7109375" style="0" customWidth="1"/>
    <col min="26" max="26" width="3.7109375" style="0" customWidth="1"/>
    <col min="27" max="30" width="13.7109375" style="0" customWidth="1"/>
    <col min="31" max="31" width="16.281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140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0039062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4.2812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140625" style="0" customWidth="1"/>
    <col min="104" max="104" width="3.7109375" style="0" customWidth="1"/>
    <col min="105" max="108" width="13.7109375" style="0" customWidth="1"/>
    <col min="109" max="109" width="17.003906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7.140625" style="0" customWidth="1"/>
    <col min="122" max="122" width="3.7109375" style="0" customWidth="1"/>
    <col min="123" max="126" width="13.7109375" style="0" customWidth="1"/>
    <col min="127" max="127" width="17.28125" style="0" customWidth="1"/>
    <col min="128" max="128" width="3.7109375" style="0" customWidth="1"/>
    <col min="129" max="133" width="13.710937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8515625" style="0" customWidth="1"/>
    <col min="146" max="146" width="3.7109375" style="0" customWidth="1"/>
    <col min="147" max="151" width="13.7109375" style="0" customWidth="1"/>
    <col min="152" max="152" width="3.7109375" style="0" customWidth="1"/>
    <col min="153" max="156" width="13.7109375" style="0" customWidth="1"/>
    <col min="157" max="157" width="15.7109375" style="0" customWidth="1"/>
    <col min="158" max="158" width="3.7109375" style="0" customWidth="1"/>
    <col min="159" max="163" width="13.7109375" style="0" customWidth="1"/>
    <col min="164" max="164" width="3.7109375" style="0" customWidth="1"/>
    <col min="165" max="168" width="13.7109375" style="0" customWidth="1"/>
    <col min="169" max="169" width="16.421875" style="0" customWidth="1"/>
  </cols>
  <sheetData>
    <row r="1" spans="15:88" ht="12">
      <c r="O1" s="24"/>
      <c r="P1" s="24" t="s">
        <v>39</v>
      </c>
      <c r="AG1" s="24"/>
      <c r="AH1" s="24" t="s">
        <v>39</v>
      </c>
      <c r="AY1" s="24"/>
      <c r="AZ1" s="24" t="s">
        <v>39</v>
      </c>
      <c r="BQ1" s="24"/>
      <c r="BR1" s="24" t="s">
        <v>39</v>
      </c>
      <c r="CI1" s="24"/>
      <c r="CJ1" s="24" t="s">
        <v>39</v>
      </c>
    </row>
    <row r="2" spans="15:88" ht="12">
      <c r="O2" s="24" t="s">
        <v>41</v>
      </c>
      <c r="P2" s="17"/>
      <c r="AG2" s="24" t="s">
        <v>41</v>
      </c>
      <c r="AH2" s="17"/>
      <c r="AY2" s="24" t="s">
        <v>41</v>
      </c>
      <c r="AZ2" s="17"/>
      <c r="BQ2" s="24" t="s">
        <v>41</v>
      </c>
      <c r="BR2" s="17"/>
      <c r="CI2" s="24" t="s">
        <v>41</v>
      </c>
      <c r="CJ2" s="17"/>
    </row>
    <row r="3" spans="15:88" ht="12">
      <c r="O3" s="24" t="s">
        <v>40</v>
      </c>
      <c r="P3" s="17"/>
      <c r="AG3" s="24" t="s">
        <v>40</v>
      </c>
      <c r="AH3" s="17"/>
      <c r="AY3" s="24" t="s">
        <v>40</v>
      </c>
      <c r="AZ3" s="17"/>
      <c r="BQ3" s="24" t="s">
        <v>40</v>
      </c>
      <c r="BR3" s="17"/>
      <c r="CI3" s="24" t="s">
        <v>40</v>
      </c>
      <c r="CJ3" s="17"/>
    </row>
    <row r="5" spans="1:169" ht="12">
      <c r="A5" s="4" t="s">
        <v>3</v>
      </c>
      <c r="C5" s="43" t="s">
        <v>44</v>
      </c>
      <c r="D5" s="43"/>
      <c r="E5" s="44"/>
      <c r="F5" s="22"/>
      <c r="G5" s="22"/>
      <c r="H5" s="16"/>
      <c r="I5" s="18" t="s">
        <v>38</v>
      </c>
      <c r="J5" s="19"/>
      <c r="K5" s="20"/>
      <c r="L5" s="22"/>
      <c r="M5" s="22"/>
      <c r="O5" s="18" t="s">
        <v>37</v>
      </c>
      <c r="P5" s="19"/>
      <c r="Q5" s="20"/>
      <c r="R5" s="22"/>
      <c r="S5" s="22"/>
      <c r="U5" s="5" t="s">
        <v>4</v>
      </c>
      <c r="V5" s="6"/>
      <c r="W5" s="7"/>
      <c r="X5" s="22"/>
      <c r="Y5" s="22"/>
      <c r="Z5" s="3"/>
      <c r="AA5" s="5" t="s">
        <v>6</v>
      </c>
      <c r="AB5" s="6"/>
      <c r="AC5" s="7"/>
      <c r="AD5" s="22"/>
      <c r="AE5" s="22"/>
      <c r="AF5" s="3"/>
      <c r="AG5" s="5" t="s">
        <v>7</v>
      </c>
      <c r="AH5" s="6"/>
      <c r="AI5" s="7"/>
      <c r="AJ5" s="22"/>
      <c r="AK5" s="22"/>
      <c r="AL5" s="3"/>
      <c r="AM5" s="5" t="s">
        <v>5</v>
      </c>
      <c r="AN5" s="6"/>
      <c r="AO5" s="7"/>
      <c r="AP5" s="22"/>
      <c r="AQ5" s="22"/>
      <c r="AR5" s="3"/>
      <c r="AS5" s="5" t="s">
        <v>26</v>
      </c>
      <c r="AT5" s="6"/>
      <c r="AU5" s="7"/>
      <c r="AV5" s="22"/>
      <c r="AW5" s="22"/>
      <c r="AX5" s="12"/>
      <c r="AY5" s="5" t="s">
        <v>22</v>
      </c>
      <c r="AZ5" s="6"/>
      <c r="BA5" s="7"/>
      <c r="BB5" s="22"/>
      <c r="BC5" s="22"/>
      <c r="BD5" s="12"/>
      <c r="BE5" s="5" t="s">
        <v>23</v>
      </c>
      <c r="BF5" s="6"/>
      <c r="BG5" s="7"/>
      <c r="BH5" s="22"/>
      <c r="BI5" s="22"/>
      <c r="BJ5" s="12"/>
      <c r="BK5" s="5" t="s">
        <v>24</v>
      </c>
      <c r="BL5" s="6"/>
      <c r="BM5" s="7"/>
      <c r="BN5" s="22"/>
      <c r="BO5" s="22"/>
      <c r="BP5" s="3"/>
      <c r="BQ5" s="5" t="s">
        <v>8</v>
      </c>
      <c r="BR5" s="6"/>
      <c r="BS5" s="7"/>
      <c r="BT5" s="22"/>
      <c r="BU5" s="22"/>
      <c r="BV5" s="3"/>
      <c r="BW5" s="5" t="s">
        <v>9</v>
      </c>
      <c r="BX5" s="6"/>
      <c r="BY5" s="7"/>
      <c r="BZ5" s="22"/>
      <c r="CA5" s="22"/>
      <c r="CB5" s="12"/>
      <c r="CC5" s="5" t="s">
        <v>25</v>
      </c>
      <c r="CD5" s="6"/>
      <c r="CE5" s="7"/>
      <c r="CF5" s="22"/>
      <c r="CG5" s="22"/>
      <c r="CH5" s="12"/>
      <c r="CI5" s="5" t="s">
        <v>10</v>
      </c>
      <c r="CJ5" s="6"/>
      <c r="CK5" s="7"/>
      <c r="CL5" s="22"/>
      <c r="CM5" s="22"/>
      <c r="CO5" s="18" t="s">
        <v>32</v>
      </c>
      <c r="CP5" s="28"/>
      <c r="CQ5" s="29"/>
      <c r="CR5" s="22"/>
      <c r="CS5" s="22"/>
      <c r="CT5" s="3"/>
      <c r="CU5" s="5" t="s">
        <v>14</v>
      </c>
      <c r="CV5" s="6"/>
      <c r="CW5" s="7"/>
      <c r="CX5" s="22"/>
      <c r="CY5" s="22"/>
      <c r="DA5" s="18" t="s">
        <v>33</v>
      </c>
      <c r="DB5" s="28"/>
      <c r="DC5" s="29"/>
      <c r="DD5" s="22"/>
      <c r="DE5" s="22"/>
      <c r="DG5" s="18" t="s">
        <v>34</v>
      </c>
      <c r="DH5" s="28"/>
      <c r="DI5" s="29"/>
      <c r="DJ5" s="22"/>
      <c r="DK5" s="22"/>
      <c r="DM5" s="5" t="s">
        <v>35</v>
      </c>
      <c r="DN5" s="6"/>
      <c r="DO5" s="7"/>
      <c r="DP5" s="22"/>
      <c r="DQ5" s="22"/>
      <c r="DR5" s="12"/>
      <c r="DS5" s="5" t="s">
        <v>36</v>
      </c>
      <c r="DT5" s="6"/>
      <c r="DU5" s="7"/>
      <c r="DV5" s="22"/>
      <c r="DW5" s="22"/>
      <c r="DY5" s="5" t="s">
        <v>16</v>
      </c>
      <c r="DZ5" s="6"/>
      <c r="EA5" s="7"/>
      <c r="EB5" s="22"/>
      <c r="EC5" s="22"/>
      <c r="EE5" s="5" t="s">
        <v>17</v>
      </c>
      <c r="EF5" s="6"/>
      <c r="EG5" s="7"/>
      <c r="EH5" s="22"/>
      <c r="EI5" s="22"/>
      <c r="EK5" s="5" t="s">
        <v>18</v>
      </c>
      <c r="EL5" s="6"/>
      <c r="EM5" s="7"/>
      <c r="EN5" s="22"/>
      <c r="EO5" s="22"/>
      <c r="EQ5" s="5" t="s">
        <v>19</v>
      </c>
      <c r="ER5" s="6"/>
      <c r="ES5" s="7"/>
      <c r="ET5" s="22"/>
      <c r="EU5" s="22"/>
      <c r="EW5" s="5" t="s">
        <v>20</v>
      </c>
      <c r="EX5" s="6"/>
      <c r="EY5" s="7"/>
      <c r="EZ5" s="22"/>
      <c r="FA5" s="22"/>
      <c r="FC5" s="5" t="s">
        <v>15</v>
      </c>
      <c r="FD5" s="6"/>
      <c r="FE5" s="7"/>
      <c r="FF5" s="22"/>
      <c r="FG5" s="22"/>
      <c r="FH5" s="12"/>
      <c r="FI5" s="5" t="s">
        <v>21</v>
      </c>
      <c r="FJ5" s="6"/>
      <c r="FK5" s="7"/>
      <c r="FL5" s="22"/>
      <c r="FM5" s="22"/>
    </row>
    <row r="6" spans="1:169" s="1" customFormat="1" ht="12">
      <c r="A6" s="25" t="s">
        <v>11</v>
      </c>
      <c r="C6" s="45" t="s">
        <v>43</v>
      </c>
      <c r="D6" s="43"/>
      <c r="E6" s="43"/>
      <c r="F6" s="22" t="s">
        <v>45</v>
      </c>
      <c r="G6" s="22" t="s">
        <v>47</v>
      </c>
      <c r="H6" s="16"/>
      <c r="I6" s="21"/>
      <c r="J6" s="19"/>
      <c r="K6" s="20"/>
      <c r="L6" s="22" t="s">
        <v>45</v>
      </c>
      <c r="M6" s="22" t="s">
        <v>47</v>
      </c>
      <c r="O6" s="21"/>
      <c r="P6" s="19"/>
      <c r="Q6" s="20"/>
      <c r="R6" s="22" t="s">
        <v>45</v>
      </c>
      <c r="S6" s="22" t="s">
        <v>47</v>
      </c>
      <c r="U6" s="26"/>
      <c r="V6" s="15">
        <v>0.0037339</v>
      </c>
      <c r="W6" s="27"/>
      <c r="X6" s="22" t="s">
        <v>45</v>
      </c>
      <c r="Y6" s="22" t="s">
        <v>47</v>
      </c>
      <c r="AA6" s="26"/>
      <c r="AB6" s="15">
        <v>0.0021809</v>
      </c>
      <c r="AC6" s="27"/>
      <c r="AD6" s="22" t="s">
        <v>45</v>
      </c>
      <c r="AE6" s="22" t="s">
        <v>47</v>
      </c>
      <c r="AG6" s="26"/>
      <c r="AH6" s="15">
        <v>0.0102552</v>
      </c>
      <c r="AI6" s="27"/>
      <c r="AJ6" s="22" t="s">
        <v>45</v>
      </c>
      <c r="AK6" s="22" t="s">
        <v>47</v>
      </c>
      <c r="AM6" s="26"/>
      <c r="AN6" s="15">
        <v>0.1989677</v>
      </c>
      <c r="AO6" s="27"/>
      <c r="AP6" s="22" t="s">
        <v>45</v>
      </c>
      <c r="AQ6" s="22" t="s">
        <v>47</v>
      </c>
      <c r="AS6" s="26"/>
      <c r="AT6" s="15">
        <v>0.0011078</v>
      </c>
      <c r="AU6" s="27"/>
      <c r="AV6" s="22" t="s">
        <v>45</v>
      </c>
      <c r="AW6" s="22" t="s">
        <v>47</v>
      </c>
      <c r="AX6" s="11"/>
      <c r="AY6" s="26"/>
      <c r="AZ6" s="15">
        <v>0.0021643</v>
      </c>
      <c r="BA6" s="27"/>
      <c r="BB6" s="22" t="s">
        <v>45</v>
      </c>
      <c r="BC6" s="22" t="s">
        <v>47</v>
      </c>
      <c r="BD6" s="11"/>
      <c r="BE6" s="26"/>
      <c r="BF6" s="15">
        <v>0.0151823</v>
      </c>
      <c r="BG6" s="27"/>
      <c r="BH6" s="22" t="s">
        <v>45</v>
      </c>
      <c r="BI6" s="22" t="s">
        <v>47</v>
      </c>
      <c r="BJ6" s="11"/>
      <c r="BK6" s="26"/>
      <c r="BL6" s="15">
        <v>0.1390135</v>
      </c>
      <c r="BM6" s="27"/>
      <c r="BN6" s="22" t="s">
        <v>45</v>
      </c>
      <c r="BO6" s="22" t="s">
        <v>47</v>
      </c>
      <c r="BQ6" s="26"/>
      <c r="BR6" s="15">
        <v>0.0077001</v>
      </c>
      <c r="BS6" s="27"/>
      <c r="BT6" s="22" t="s">
        <v>45</v>
      </c>
      <c r="BU6" s="22" t="s">
        <v>47</v>
      </c>
      <c r="BW6" s="26" t="s">
        <v>27</v>
      </c>
      <c r="BX6" s="15">
        <v>0.0072914</v>
      </c>
      <c r="BY6" s="27"/>
      <c r="BZ6" s="22" t="s">
        <v>45</v>
      </c>
      <c r="CA6" s="22" t="s">
        <v>47</v>
      </c>
      <c r="CB6" s="11"/>
      <c r="CC6" s="26"/>
      <c r="CD6" s="15">
        <v>0.0006017</v>
      </c>
      <c r="CE6" s="27"/>
      <c r="CF6" s="22" t="s">
        <v>45</v>
      </c>
      <c r="CG6" s="22" t="s">
        <v>47</v>
      </c>
      <c r="CH6" s="11"/>
      <c r="CI6" s="26"/>
      <c r="CJ6" s="15"/>
      <c r="CK6" s="27"/>
      <c r="CL6" s="22" t="s">
        <v>45</v>
      </c>
      <c r="CM6" s="22" t="s">
        <v>47</v>
      </c>
      <c r="CO6" s="18"/>
      <c r="CP6" s="15">
        <v>0.0602983</v>
      </c>
      <c r="CQ6" s="29"/>
      <c r="CR6" s="22" t="s">
        <v>45</v>
      </c>
      <c r="CS6" s="22" t="s">
        <v>47</v>
      </c>
      <c r="CU6" s="26"/>
      <c r="CV6" s="15">
        <v>0.3809199</v>
      </c>
      <c r="CW6" s="27"/>
      <c r="CX6" s="22" t="s">
        <v>45</v>
      </c>
      <c r="CY6" s="22" t="s">
        <v>47</v>
      </c>
      <c r="DA6" s="18"/>
      <c r="DB6" s="15">
        <v>1.85E-05</v>
      </c>
      <c r="DC6" s="29"/>
      <c r="DD6" s="22" t="s">
        <v>45</v>
      </c>
      <c r="DE6" s="22" t="s">
        <v>47</v>
      </c>
      <c r="DG6" s="18"/>
      <c r="DH6" s="15">
        <v>0.1342347</v>
      </c>
      <c r="DI6" s="29"/>
      <c r="DJ6" s="22" t="s">
        <v>45</v>
      </c>
      <c r="DK6" s="22" t="s">
        <v>47</v>
      </c>
      <c r="DM6" s="26"/>
      <c r="DN6" s="15">
        <v>0.0038294</v>
      </c>
      <c r="DO6" s="27"/>
      <c r="DP6" s="22" t="s">
        <v>45</v>
      </c>
      <c r="DQ6" s="22" t="s">
        <v>47</v>
      </c>
      <c r="DR6" s="11"/>
      <c r="DS6" s="26"/>
      <c r="DT6" s="15">
        <v>0.0007256</v>
      </c>
      <c r="DU6" s="27"/>
      <c r="DV6" s="22" t="s">
        <v>45</v>
      </c>
      <c r="DW6" s="22" t="s">
        <v>47</v>
      </c>
      <c r="DY6" s="26"/>
      <c r="DZ6" s="15">
        <v>6.61E-05</v>
      </c>
      <c r="EA6" s="27"/>
      <c r="EB6" s="22" t="s">
        <v>45</v>
      </c>
      <c r="EC6" s="22" t="s">
        <v>47</v>
      </c>
      <c r="EE6" s="26"/>
      <c r="EF6" s="15">
        <v>0.0053335</v>
      </c>
      <c r="EG6" s="27"/>
      <c r="EH6" s="22" t="s">
        <v>45</v>
      </c>
      <c r="EI6" s="22" t="s">
        <v>47</v>
      </c>
      <c r="EK6" s="26"/>
      <c r="EL6" s="15">
        <v>0.0023655</v>
      </c>
      <c r="EM6" s="27"/>
      <c r="EN6" s="22" t="s">
        <v>45</v>
      </c>
      <c r="EO6" s="22" t="s">
        <v>47</v>
      </c>
      <c r="EQ6" s="26"/>
      <c r="ER6" s="15">
        <v>0.0021455</v>
      </c>
      <c r="ES6" s="27"/>
      <c r="ET6" s="22" t="s">
        <v>45</v>
      </c>
      <c r="EU6" s="22" t="s">
        <v>47</v>
      </c>
      <c r="EW6" s="26"/>
      <c r="EX6" s="15">
        <v>0.008912</v>
      </c>
      <c r="EY6" s="27"/>
      <c r="EZ6" s="22" t="s">
        <v>45</v>
      </c>
      <c r="FA6" s="22" t="s">
        <v>47</v>
      </c>
      <c r="FC6" s="26"/>
      <c r="FD6" s="15">
        <v>0.0001363</v>
      </c>
      <c r="FE6" s="27"/>
      <c r="FF6" s="22" t="s">
        <v>45</v>
      </c>
      <c r="FG6" s="22" t="s">
        <v>47</v>
      </c>
      <c r="FH6" s="11"/>
      <c r="FI6" s="26"/>
      <c r="FJ6" s="15">
        <v>0.0128156</v>
      </c>
      <c r="FK6" s="27"/>
      <c r="FL6" s="22" t="s">
        <v>45</v>
      </c>
      <c r="FM6" s="22" t="s">
        <v>47</v>
      </c>
    </row>
    <row r="7" spans="1:169" ht="12">
      <c r="A7" s="8"/>
      <c r="C7" s="22" t="s">
        <v>12</v>
      </c>
      <c r="D7" s="22" t="s">
        <v>13</v>
      </c>
      <c r="E7" s="22" t="s">
        <v>0</v>
      </c>
      <c r="F7" s="22" t="s">
        <v>46</v>
      </c>
      <c r="G7" s="22" t="s">
        <v>48</v>
      </c>
      <c r="H7" s="16"/>
      <c r="I7" s="22" t="s">
        <v>12</v>
      </c>
      <c r="J7" s="22" t="s">
        <v>13</v>
      </c>
      <c r="K7" s="22" t="s">
        <v>0</v>
      </c>
      <c r="L7" s="22" t="s">
        <v>46</v>
      </c>
      <c r="M7" s="22" t="s">
        <v>48</v>
      </c>
      <c r="O7" s="22" t="s">
        <v>12</v>
      </c>
      <c r="P7" s="22" t="s">
        <v>13</v>
      </c>
      <c r="Q7" s="22" t="s">
        <v>0</v>
      </c>
      <c r="R7" s="22" t="s">
        <v>46</v>
      </c>
      <c r="S7" s="22" t="s">
        <v>48</v>
      </c>
      <c r="U7" s="9" t="s">
        <v>12</v>
      </c>
      <c r="V7" s="9" t="s">
        <v>13</v>
      </c>
      <c r="W7" s="9" t="s">
        <v>0</v>
      </c>
      <c r="X7" s="22" t="s">
        <v>46</v>
      </c>
      <c r="Y7" s="22" t="s">
        <v>48</v>
      </c>
      <c r="Z7" s="3"/>
      <c r="AA7" s="9" t="s">
        <v>12</v>
      </c>
      <c r="AB7" s="9" t="s">
        <v>13</v>
      </c>
      <c r="AC7" s="9" t="s">
        <v>0</v>
      </c>
      <c r="AD7" s="22" t="s">
        <v>46</v>
      </c>
      <c r="AE7" s="22" t="s">
        <v>48</v>
      </c>
      <c r="AF7" s="3"/>
      <c r="AG7" s="9" t="s">
        <v>12</v>
      </c>
      <c r="AH7" s="9" t="s">
        <v>13</v>
      </c>
      <c r="AI7" s="9" t="s">
        <v>0</v>
      </c>
      <c r="AJ7" s="22" t="s">
        <v>46</v>
      </c>
      <c r="AK7" s="22" t="s">
        <v>48</v>
      </c>
      <c r="AL7" s="3"/>
      <c r="AM7" s="9" t="s">
        <v>12</v>
      </c>
      <c r="AN7" s="9" t="s">
        <v>13</v>
      </c>
      <c r="AO7" s="9" t="s">
        <v>0</v>
      </c>
      <c r="AP7" s="22" t="s">
        <v>46</v>
      </c>
      <c r="AQ7" s="22" t="s">
        <v>48</v>
      </c>
      <c r="AR7" s="3"/>
      <c r="AS7" s="9" t="s">
        <v>12</v>
      </c>
      <c r="AT7" s="9" t="s">
        <v>13</v>
      </c>
      <c r="AU7" s="9" t="s">
        <v>0</v>
      </c>
      <c r="AV7" s="22" t="s">
        <v>46</v>
      </c>
      <c r="AW7" s="22" t="s">
        <v>48</v>
      </c>
      <c r="AX7" s="13"/>
      <c r="AY7" s="9" t="s">
        <v>12</v>
      </c>
      <c r="AZ7" s="9" t="s">
        <v>13</v>
      </c>
      <c r="BA7" s="9" t="s">
        <v>0</v>
      </c>
      <c r="BB7" s="22" t="s">
        <v>46</v>
      </c>
      <c r="BC7" s="22" t="s">
        <v>48</v>
      </c>
      <c r="BD7" s="13"/>
      <c r="BE7" s="9" t="s">
        <v>12</v>
      </c>
      <c r="BF7" s="9" t="s">
        <v>13</v>
      </c>
      <c r="BG7" s="9" t="s">
        <v>0</v>
      </c>
      <c r="BH7" s="22" t="s">
        <v>46</v>
      </c>
      <c r="BI7" s="22" t="s">
        <v>48</v>
      </c>
      <c r="BJ7" s="13"/>
      <c r="BK7" s="9" t="s">
        <v>12</v>
      </c>
      <c r="BL7" s="9" t="s">
        <v>13</v>
      </c>
      <c r="BM7" s="9" t="s">
        <v>0</v>
      </c>
      <c r="BN7" s="22" t="s">
        <v>46</v>
      </c>
      <c r="BO7" s="22" t="s">
        <v>48</v>
      </c>
      <c r="BP7" s="3"/>
      <c r="BQ7" s="9" t="s">
        <v>12</v>
      </c>
      <c r="BR7" s="9" t="s">
        <v>13</v>
      </c>
      <c r="BS7" s="9" t="s">
        <v>0</v>
      </c>
      <c r="BT7" s="22" t="s">
        <v>46</v>
      </c>
      <c r="BU7" s="22" t="s">
        <v>48</v>
      </c>
      <c r="BV7" s="3"/>
      <c r="BW7" s="9" t="s">
        <v>12</v>
      </c>
      <c r="BX7" s="9" t="s">
        <v>13</v>
      </c>
      <c r="BY7" s="9" t="s">
        <v>0</v>
      </c>
      <c r="BZ7" s="22" t="s">
        <v>46</v>
      </c>
      <c r="CA7" s="22" t="s">
        <v>48</v>
      </c>
      <c r="CB7" s="13"/>
      <c r="CC7" s="9" t="s">
        <v>12</v>
      </c>
      <c r="CD7" s="9" t="s">
        <v>13</v>
      </c>
      <c r="CE7" s="9" t="s">
        <v>0</v>
      </c>
      <c r="CF7" s="22" t="s">
        <v>46</v>
      </c>
      <c r="CG7" s="22" t="s">
        <v>48</v>
      </c>
      <c r="CH7" s="13"/>
      <c r="CI7" s="9" t="s">
        <v>12</v>
      </c>
      <c r="CJ7" s="9" t="s">
        <v>13</v>
      </c>
      <c r="CK7" s="9" t="s">
        <v>0</v>
      </c>
      <c r="CL7" s="22" t="s">
        <v>46</v>
      </c>
      <c r="CM7" s="22" t="s">
        <v>48</v>
      </c>
      <c r="CO7" s="22" t="s">
        <v>12</v>
      </c>
      <c r="CP7" s="22" t="s">
        <v>13</v>
      </c>
      <c r="CQ7" s="22" t="s">
        <v>0</v>
      </c>
      <c r="CR7" s="22" t="s">
        <v>46</v>
      </c>
      <c r="CS7" s="22" t="s">
        <v>48</v>
      </c>
      <c r="CT7" s="3"/>
      <c r="CU7" s="9" t="s">
        <v>12</v>
      </c>
      <c r="CV7" s="9" t="s">
        <v>13</v>
      </c>
      <c r="CW7" s="9" t="s">
        <v>0</v>
      </c>
      <c r="CX7" s="22" t="s">
        <v>46</v>
      </c>
      <c r="CY7" s="22" t="s">
        <v>48</v>
      </c>
      <c r="DA7" s="22" t="s">
        <v>12</v>
      </c>
      <c r="DB7" s="22" t="s">
        <v>13</v>
      </c>
      <c r="DC7" s="22" t="s">
        <v>0</v>
      </c>
      <c r="DD7" s="22" t="s">
        <v>46</v>
      </c>
      <c r="DE7" s="22" t="s">
        <v>48</v>
      </c>
      <c r="DG7" s="22" t="s">
        <v>12</v>
      </c>
      <c r="DH7" s="22" t="s">
        <v>13</v>
      </c>
      <c r="DI7" s="22" t="s">
        <v>0</v>
      </c>
      <c r="DJ7" s="22" t="s">
        <v>46</v>
      </c>
      <c r="DK7" s="22" t="s">
        <v>48</v>
      </c>
      <c r="DM7" s="9" t="s">
        <v>12</v>
      </c>
      <c r="DN7" s="9" t="s">
        <v>13</v>
      </c>
      <c r="DO7" s="9" t="s">
        <v>0</v>
      </c>
      <c r="DP7" s="22" t="s">
        <v>46</v>
      </c>
      <c r="DQ7" s="22" t="s">
        <v>48</v>
      </c>
      <c r="DR7" s="13"/>
      <c r="DS7" s="9" t="s">
        <v>12</v>
      </c>
      <c r="DT7" s="9" t="s">
        <v>13</v>
      </c>
      <c r="DU7" s="9" t="s">
        <v>0</v>
      </c>
      <c r="DV7" s="22" t="s">
        <v>46</v>
      </c>
      <c r="DW7" s="22" t="s">
        <v>48</v>
      </c>
      <c r="DY7" s="9" t="s">
        <v>12</v>
      </c>
      <c r="DZ7" s="9" t="s">
        <v>13</v>
      </c>
      <c r="EA7" s="9" t="s">
        <v>0</v>
      </c>
      <c r="EB7" s="22" t="s">
        <v>46</v>
      </c>
      <c r="EC7" s="22" t="s">
        <v>48</v>
      </c>
      <c r="EE7" s="9" t="s">
        <v>12</v>
      </c>
      <c r="EF7" s="9" t="s">
        <v>13</v>
      </c>
      <c r="EG7" s="9" t="s">
        <v>0</v>
      </c>
      <c r="EH7" s="22" t="s">
        <v>46</v>
      </c>
      <c r="EI7" s="22" t="s">
        <v>48</v>
      </c>
      <c r="EK7" s="9" t="s">
        <v>12</v>
      </c>
      <c r="EL7" s="9" t="s">
        <v>13</v>
      </c>
      <c r="EM7" s="9" t="s">
        <v>0</v>
      </c>
      <c r="EN7" s="22" t="s">
        <v>46</v>
      </c>
      <c r="EO7" s="22" t="s">
        <v>48</v>
      </c>
      <c r="EQ7" s="9" t="s">
        <v>12</v>
      </c>
      <c r="ER7" s="9" t="s">
        <v>13</v>
      </c>
      <c r="ES7" s="9" t="s">
        <v>0</v>
      </c>
      <c r="ET7" s="22" t="s">
        <v>46</v>
      </c>
      <c r="EU7" s="22" t="s">
        <v>48</v>
      </c>
      <c r="EW7" s="9" t="s">
        <v>12</v>
      </c>
      <c r="EX7" s="9" t="s">
        <v>13</v>
      </c>
      <c r="EY7" s="9" t="s">
        <v>0</v>
      </c>
      <c r="EZ7" s="22" t="s">
        <v>46</v>
      </c>
      <c r="FA7" s="22" t="s">
        <v>48</v>
      </c>
      <c r="FC7" s="9" t="s">
        <v>12</v>
      </c>
      <c r="FD7" s="9" t="s">
        <v>13</v>
      </c>
      <c r="FE7" s="9" t="s">
        <v>0</v>
      </c>
      <c r="FF7" s="22" t="s">
        <v>46</v>
      </c>
      <c r="FG7" s="22" t="s">
        <v>48</v>
      </c>
      <c r="FH7" s="13"/>
      <c r="FI7" s="9" t="s">
        <v>12</v>
      </c>
      <c r="FJ7" s="9" t="s">
        <v>13</v>
      </c>
      <c r="FK7" s="9" t="s">
        <v>0</v>
      </c>
      <c r="FL7" s="22" t="s">
        <v>46</v>
      </c>
      <c r="FM7" s="22" t="s">
        <v>48</v>
      </c>
    </row>
    <row r="8" spans="1:169" ht="12">
      <c r="A8" s="2">
        <v>41548</v>
      </c>
      <c r="B8" s="10"/>
      <c r="C8" s="17"/>
      <c r="D8" s="17">
        <v>397250</v>
      </c>
      <c r="E8" s="17">
        <f aca="true" t="shared" si="0" ref="E8:E17">C8+D8</f>
        <v>397250</v>
      </c>
      <c r="F8" s="17">
        <f aca="true" t="shared" si="1" ref="F8:F17">L8+R8</f>
        <v>100291</v>
      </c>
      <c r="G8" s="17">
        <f aca="true" t="shared" si="2" ref="G8:G17">M8+S8</f>
        <v>71504</v>
      </c>
      <c r="H8" s="16"/>
      <c r="I8" s="17">
        <f aca="true" t="shared" si="3" ref="I8:I17">CO8+CU8+DA8+DG8+DM8+DS8+DY8+EE8+EK8+EQ8+EW8+FC8+FI8</f>
        <v>0</v>
      </c>
      <c r="J8" s="23">
        <f aca="true" t="shared" si="4" ref="J8:J17">CP8+CV8+DB8+DH8+DN8+DT8+DZ8+EF8+EL8+ER8+EX8+FD8+FJ8</f>
        <v>243037.907525</v>
      </c>
      <c r="K8" s="17">
        <f aca="true" t="shared" si="5" ref="K8:K17">I8+J8</f>
        <v>243037.907525</v>
      </c>
      <c r="L8" s="17">
        <f aca="true" t="shared" si="6" ref="L8:L17">CR8+CX8+DD8+DJ8+DP8+DV8+EB8+EH8+EN8+ET8+EZ8+FF8+FL8</f>
        <v>61357</v>
      </c>
      <c r="M8" s="17">
        <f aca="true" t="shared" si="7" ref="M8:M17">CS8+CY8+DE8+DK8+DQ8+DW8+EC8+EI8+EO8+EU8+FA8+FG8+FM8</f>
        <v>43746</v>
      </c>
      <c r="N8" s="10"/>
      <c r="O8" s="16">
        <f aca="true" t="shared" si="8" ref="O8:O17">U8+AA8+AG8+AM8+AS8+AY8+BE8+BK8+BQ8+BW8+CC8+CI8</f>
        <v>0</v>
      </c>
      <c r="P8" s="16">
        <f aca="true" t="shared" si="9" ref="P8:P17">V8+AB8+AH8+AN8+AT8+AZ8+BF8+BL8+BR8+BX8+CD8+CJ8</f>
        <v>154211.97329999998</v>
      </c>
      <c r="Q8" s="16">
        <f aca="true" t="shared" si="10" ref="Q8:Q17">O8+P8</f>
        <v>154211.97329999998</v>
      </c>
      <c r="R8" s="16">
        <f aca="true" t="shared" si="11" ref="R8:R17">X8+AD8+AJ8+AP8+AV8+BB8+BH8+BN8+BT8+BZ8+CF8+CL8</f>
        <v>38934</v>
      </c>
      <c r="S8" s="16">
        <f aca="true" t="shared" si="12" ref="S8:S17">Y8+AE8+AK8+AQ8+AW8+BC8+BI8+BO8+BU8+CA8+CG8+CM8</f>
        <v>27758</v>
      </c>
      <c r="T8" s="10"/>
      <c r="U8" s="16">
        <f aca="true" t="shared" si="13" ref="U8:U17">$C8*V$6</f>
        <v>0</v>
      </c>
      <c r="V8" s="16">
        <f aca="true" t="shared" si="14" ref="V8:V17">$D8*V$6</f>
        <v>1483.291775</v>
      </c>
      <c r="W8" s="16">
        <f aca="true" t="shared" si="15" ref="W8:W17">U8+V8</f>
        <v>1483.291775</v>
      </c>
      <c r="X8" s="16">
        <v>375</v>
      </c>
      <c r="Y8" s="16">
        <v>267</v>
      </c>
      <c r="Z8" s="16"/>
      <c r="AA8" s="16">
        <f aca="true" t="shared" si="16" ref="AA8:AA17">$C8*AB$6</f>
        <v>0</v>
      </c>
      <c r="AB8" s="16">
        <f aca="true" t="shared" si="17" ref="AB8:AB17">$D8*AB$6</f>
        <v>866.362525</v>
      </c>
      <c r="AC8" s="16">
        <f aca="true" t="shared" si="18" ref="AC8:AC17">AA8+AB8</f>
        <v>866.362525</v>
      </c>
      <c r="AD8" s="16">
        <v>219</v>
      </c>
      <c r="AE8" s="16">
        <v>156</v>
      </c>
      <c r="AF8" s="16"/>
      <c r="AG8" s="16">
        <f aca="true" t="shared" si="19" ref="AG8:AG17">$C8*AH$6</f>
        <v>0</v>
      </c>
      <c r="AH8" s="16">
        <f aca="true" t="shared" si="20" ref="AH8:AH17">$D8*AH$6</f>
        <v>4073.8782</v>
      </c>
      <c r="AI8" s="16">
        <f aca="true" t="shared" si="21" ref="AI8:AI17">AG8+AH8</f>
        <v>4073.8782</v>
      </c>
      <c r="AJ8" s="16">
        <v>1029</v>
      </c>
      <c r="AK8" s="16">
        <v>733</v>
      </c>
      <c r="AL8" s="16"/>
      <c r="AM8" s="16">
        <f aca="true" t="shared" si="22" ref="AM8:AM17">$C8*AN$6</f>
        <v>0</v>
      </c>
      <c r="AN8" s="16">
        <f aca="true" t="shared" si="23" ref="AN8:AN17">$D8*AN$6</f>
        <v>79039.918825</v>
      </c>
      <c r="AO8" s="16">
        <f aca="true" t="shared" si="24" ref="AO8:AO17">AM8+AN8</f>
        <v>79039.918825</v>
      </c>
      <c r="AP8" s="16">
        <v>19955</v>
      </c>
      <c r="AQ8" s="16">
        <v>14227</v>
      </c>
      <c r="AR8" s="16"/>
      <c r="AS8" s="16">
        <f aca="true" t="shared" si="25" ref="AS8:AS17">$C8*AT$6</f>
        <v>0</v>
      </c>
      <c r="AT8" s="16">
        <f aca="true" t="shared" si="26" ref="AT8:AT17">$D8*AT$6</f>
        <v>440.07354999999995</v>
      </c>
      <c r="AU8" s="16">
        <f aca="true" t="shared" si="27" ref="AU8:AU17">AS8+AT8</f>
        <v>440.07354999999995</v>
      </c>
      <c r="AV8" s="16">
        <v>111</v>
      </c>
      <c r="AW8" s="16">
        <v>79</v>
      </c>
      <c r="AX8" s="16"/>
      <c r="AY8" s="16">
        <f aca="true" t="shared" si="28" ref="AY8:AY17">$C8*AZ$6</f>
        <v>0</v>
      </c>
      <c r="AZ8" s="16">
        <f aca="true" t="shared" si="29" ref="AZ8:AZ17">$D8*AZ$6</f>
        <v>859.768175</v>
      </c>
      <c r="BA8" s="16">
        <f aca="true" t="shared" si="30" ref="BA8:BA17">AY8+AZ8</f>
        <v>859.768175</v>
      </c>
      <c r="BB8" s="16">
        <v>217</v>
      </c>
      <c r="BC8" s="16">
        <v>155</v>
      </c>
      <c r="BD8" s="16"/>
      <c r="BE8" s="16">
        <f aca="true" t="shared" si="31" ref="BE8:BE17">$C8*BF$6</f>
        <v>0</v>
      </c>
      <c r="BF8" s="16">
        <f aca="true" t="shared" si="32" ref="BF8:BF17">$D8*BF$6</f>
        <v>6031.168675</v>
      </c>
      <c r="BG8" s="16">
        <f aca="true" t="shared" si="33" ref="BG8:BG17">BE8+BF8</f>
        <v>6031.168675</v>
      </c>
      <c r="BH8" s="16">
        <v>1523</v>
      </c>
      <c r="BI8" s="16">
        <v>1086</v>
      </c>
      <c r="BJ8" s="16"/>
      <c r="BK8" s="16">
        <f aca="true" t="shared" si="34" ref="BK8:BK17">$C8*BL$6</f>
        <v>0</v>
      </c>
      <c r="BL8" s="16">
        <f aca="true" t="shared" si="35" ref="BL8:BL17">$D8*BL$6</f>
        <v>55223.112875000006</v>
      </c>
      <c r="BM8" s="16">
        <f aca="true" t="shared" si="36" ref="BM8:BM17">BK8+BL8</f>
        <v>55223.112875000006</v>
      </c>
      <c r="BN8" s="16">
        <v>13942</v>
      </c>
      <c r="BO8" s="16">
        <v>9940</v>
      </c>
      <c r="BP8" s="16"/>
      <c r="BQ8" s="16">
        <f aca="true" t="shared" si="37" ref="BQ8:BQ17">$C8*BR$6</f>
        <v>0</v>
      </c>
      <c r="BR8" s="16">
        <f aca="true" t="shared" si="38" ref="BR8:BR17">$D8*BR$6</f>
        <v>3058.864725</v>
      </c>
      <c r="BS8" s="16">
        <f aca="true" t="shared" si="39" ref="BS8:BS17">BQ8+BR8</f>
        <v>3058.864725</v>
      </c>
      <c r="BT8" s="16">
        <v>772</v>
      </c>
      <c r="BU8" s="16">
        <v>551</v>
      </c>
      <c r="BV8" s="16"/>
      <c r="BW8" s="16">
        <f aca="true" t="shared" si="40" ref="BW8:BW17">$C8*BX$6</f>
        <v>0</v>
      </c>
      <c r="BX8" s="16">
        <f aca="true" t="shared" si="41" ref="BX8:BX17">$D8*BX$6</f>
        <v>2896.5086499999998</v>
      </c>
      <c r="BY8" s="16">
        <f aca="true" t="shared" si="42" ref="BY8:BY17">BW8+BX8</f>
        <v>2896.5086499999998</v>
      </c>
      <c r="BZ8" s="16">
        <v>731</v>
      </c>
      <c r="CA8" s="16">
        <v>521</v>
      </c>
      <c r="CB8" s="16"/>
      <c r="CC8" s="16">
        <f aca="true" t="shared" si="43" ref="CC8:CC17">$C8*CD$6</f>
        <v>0</v>
      </c>
      <c r="CD8" s="16">
        <f aca="true" t="shared" si="44" ref="CD8:CD17">$D8*CD$6</f>
        <v>239.025325</v>
      </c>
      <c r="CE8" s="16">
        <f aca="true" t="shared" si="45" ref="CE8:CE17">CC8+CD8</f>
        <v>239.025325</v>
      </c>
      <c r="CF8" s="16">
        <v>60</v>
      </c>
      <c r="CG8" s="16">
        <v>43</v>
      </c>
      <c r="CH8" s="16"/>
      <c r="CI8" s="16">
        <f aca="true" t="shared" si="46" ref="CI8:CI17">$C8*CJ$6</f>
        <v>0</v>
      </c>
      <c r="CJ8" s="16">
        <f aca="true" t="shared" si="47" ref="CJ8:CJ17">$D8*CJ$6</f>
        <v>0</v>
      </c>
      <c r="CK8" s="16"/>
      <c r="CL8" s="16"/>
      <c r="CM8" s="16"/>
      <c r="CN8" s="16"/>
      <c r="CO8" s="16">
        <f aca="true" t="shared" si="48" ref="CO8:CO17">$C8*CP$6</f>
        <v>0</v>
      </c>
      <c r="CP8" s="16">
        <f aca="true" t="shared" si="49" ref="CP8:CP17">$D8*CP$6</f>
        <v>23953.499675</v>
      </c>
      <c r="CQ8" s="16">
        <f aca="true" t="shared" si="50" ref="CQ8:CQ17">CO8+CP8</f>
        <v>23953.499675</v>
      </c>
      <c r="CR8" s="16">
        <v>6047</v>
      </c>
      <c r="CS8" s="16">
        <v>4312</v>
      </c>
      <c r="CT8" s="3"/>
      <c r="CU8" s="16">
        <f aca="true" t="shared" si="51" ref="CU8:CU17">$C8*CV$6</f>
        <v>0</v>
      </c>
      <c r="CV8" s="16">
        <f aca="true" t="shared" si="52" ref="CV8:CV17">$D8*CV$6</f>
        <v>151320.430275</v>
      </c>
      <c r="CW8" s="16">
        <f aca="true" t="shared" si="53" ref="CW8:CW17">CU8+CV8</f>
        <v>151320.430275</v>
      </c>
      <c r="CX8" s="16">
        <v>38203</v>
      </c>
      <c r="CY8" s="16">
        <v>27238</v>
      </c>
      <c r="DA8" s="16">
        <f aca="true" t="shared" si="54" ref="DA8:DA17">$C8*DB$6</f>
        <v>0</v>
      </c>
      <c r="DB8" s="16">
        <f aca="true" t="shared" si="55" ref="DB8:DB17">$D8*DB$6</f>
        <v>7.349125</v>
      </c>
      <c r="DC8" s="16">
        <f aca="true" t="shared" si="56" ref="DC8:DC17">DA8+DB8</f>
        <v>7.349125</v>
      </c>
      <c r="DD8" s="16"/>
      <c r="DE8" s="16"/>
      <c r="DG8" s="16">
        <f aca="true" t="shared" si="57" ref="DG8:DG17">$C8*DH$6</f>
        <v>0</v>
      </c>
      <c r="DH8" s="16">
        <f aca="true" t="shared" si="58" ref="DH8:DH17">$D8*DH$6</f>
        <v>53324.734575</v>
      </c>
      <c r="DI8" s="17">
        <f aca="true" t="shared" si="59" ref="DI8:DI17">DG8+DH8</f>
        <v>53324.734575</v>
      </c>
      <c r="DJ8" s="17">
        <v>13463</v>
      </c>
      <c r="DK8" s="17">
        <v>9599</v>
      </c>
      <c r="DM8" s="16">
        <f aca="true" t="shared" si="60" ref="DM8:DM17">$C8*DN$6</f>
        <v>0</v>
      </c>
      <c r="DN8" s="16">
        <f aca="true" t="shared" si="61" ref="DN8:DN17">$D8*DN$6</f>
        <v>1521.2291500000001</v>
      </c>
      <c r="DO8" s="16">
        <f aca="true" t="shared" si="62" ref="DO8:DO17">DM8+DN8</f>
        <v>1521.2291500000001</v>
      </c>
      <c r="DP8" s="16">
        <v>384</v>
      </c>
      <c r="DQ8" s="16">
        <v>274</v>
      </c>
      <c r="DR8" s="3"/>
      <c r="DS8" s="16">
        <f aca="true" t="shared" si="63" ref="DS8:DS17">$C8*DT$6</f>
        <v>0</v>
      </c>
      <c r="DT8" s="16">
        <f aca="true" t="shared" si="64" ref="DT8:DT17">$D8*DT$6</f>
        <v>288.2446</v>
      </c>
      <c r="DU8" s="16">
        <f aca="true" t="shared" si="65" ref="DU8:DU17">DS8+DT8</f>
        <v>288.2446</v>
      </c>
      <c r="DV8" s="16">
        <v>73</v>
      </c>
      <c r="DW8" s="16">
        <v>52</v>
      </c>
      <c r="DX8" s="16"/>
      <c r="DY8" s="16">
        <f aca="true" t="shared" si="66" ref="DY8:DY17">$C8*DZ$6</f>
        <v>0</v>
      </c>
      <c r="DZ8" s="16">
        <f aca="true" t="shared" si="67" ref="DZ8:DZ17">$D8*DZ$6</f>
        <v>26.258224999999996</v>
      </c>
      <c r="EA8" s="16">
        <f aca="true" t="shared" si="68" ref="EA8:EA17">DY8+DZ8</f>
        <v>26.258224999999996</v>
      </c>
      <c r="EB8" s="16">
        <v>7</v>
      </c>
      <c r="EC8" s="16">
        <v>5</v>
      </c>
      <c r="ED8" s="16"/>
      <c r="EE8" s="16">
        <f aca="true" t="shared" si="69" ref="EE8:EE17">$C8*EF$6</f>
        <v>0</v>
      </c>
      <c r="EF8" s="16">
        <f aca="true" t="shared" si="70" ref="EF8:EF17">$D8*EF$6</f>
        <v>2118.7328749999997</v>
      </c>
      <c r="EG8" s="16">
        <f aca="true" t="shared" si="71" ref="EG8:EG17">EE8+EF8</f>
        <v>2118.7328749999997</v>
      </c>
      <c r="EH8" s="16">
        <v>535</v>
      </c>
      <c r="EI8" s="16">
        <v>381</v>
      </c>
      <c r="EJ8" s="16"/>
      <c r="EK8" s="16">
        <f aca="true" t="shared" si="72" ref="EK8:EK17">$C8*EL$6</f>
        <v>0</v>
      </c>
      <c r="EL8" s="16">
        <f aca="true" t="shared" si="73" ref="EL8:EL17">$D8*EL$6</f>
        <v>939.694875</v>
      </c>
      <c r="EM8" s="16">
        <f aca="true" t="shared" si="74" ref="EM8:EM17">EK8+EL8</f>
        <v>939.694875</v>
      </c>
      <c r="EN8" s="16">
        <v>237</v>
      </c>
      <c r="EO8" s="16">
        <v>169</v>
      </c>
      <c r="EP8" s="16"/>
      <c r="EQ8" s="16">
        <f aca="true" t="shared" si="75" ref="EQ8:EQ17">$C8*ER$6</f>
        <v>0</v>
      </c>
      <c r="ER8" s="16">
        <f aca="true" t="shared" si="76" ref="ER8:ER17">$D8*ER$6</f>
        <v>852.2998749999999</v>
      </c>
      <c r="ES8" s="16">
        <f aca="true" t="shared" si="77" ref="ES8:ES17">EQ8+ER8</f>
        <v>852.2998749999999</v>
      </c>
      <c r="ET8" s="16">
        <v>215</v>
      </c>
      <c r="EU8" s="16">
        <v>153</v>
      </c>
      <c r="EV8" s="16"/>
      <c r="EW8" s="16">
        <f aca="true" t="shared" si="78" ref="EW8:EW17">$C8*EX$6</f>
        <v>0</v>
      </c>
      <c r="EX8" s="16">
        <f aca="true" t="shared" si="79" ref="EX8:EX17">$D8*EX$6</f>
        <v>3540.292</v>
      </c>
      <c r="EY8" s="16">
        <f aca="true" t="shared" si="80" ref="EY8:EY17">EW8+EX8</f>
        <v>3540.292</v>
      </c>
      <c r="EZ8" s="16">
        <v>894</v>
      </c>
      <c r="FA8" s="16">
        <v>637</v>
      </c>
      <c r="FB8" s="16"/>
      <c r="FC8" s="16">
        <f aca="true" t="shared" si="81" ref="FC8:FC17">$C8*FD$6</f>
        <v>0</v>
      </c>
      <c r="FD8" s="16">
        <f aca="true" t="shared" si="82" ref="FD8:FD17">$D8*FD$6</f>
        <v>54.145175</v>
      </c>
      <c r="FE8" s="16">
        <f aca="true" t="shared" si="83" ref="FE8:FE17">FC8+FD8</f>
        <v>54.145175</v>
      </c>
      <c r="FF8" s="16">
        <v>14</v>
      </c>
      <c r="FG8" s="16">
        <v>10</v>
      </c>
      <c r="FH8" s="16"/>
      <c r="FI8" s="16">
        <f aca="true" t="shared" si="84" ref="FI8:FI17">$C8*FJ$6</f>
        <v>0</v>
      </c>
      <c r="FJ8" s="16">
        <f aca="true" t="shared" si="85" ref="FJ8:FJ17">$D8*FJ$6</f>
        <v>5090.9971</v>
      </c>
      <c r="FK8" s="16">
        <f aca="true" t="shared" si="86" ref="FK8:FK17">FI8+FJ8</f>
        <v>5090.9971</v>
      </c>
      <c r="FL8" s="16">
        <v>1285</v>
      </c>
      <c r="FM8" s="16">
        <v>916</v>
      </c>
    </row>
    <row r="9" spans="1:169" ht="12">
      <c r="A9" s="2">
        <v>41730</v>
      </c>
      <c r="C9" s="17">
        <v>2875000</v>
      </c>
      <c r="D9" s="17">
        <v>397250</v>
      </c>
      <c r="E9" s="17">
        <f t="shared" si="0"/>
        <v>3272250</v>
      </c>
      <c r="F9" s="17">
        <f t="shared" si="1"/>
        <v>100291</v>
      </c>
      <c r="G9" s="17">
        <f t="shared" si="2"/>
        <v>71504</v>
      </c>
      <c r="H9" s="16"/>
      <c r="I9" s="17">
        <f t="shared" si="3"/>
        <v>1758927.5875000001</v>
      </c>
      <c r="J9" s="23">
        <f t="shared" si="4"/>
        <v>243037.907525</v>
      </c>
      <c r="K9" s="17">
        <f t="shared" si="5"/>
        <v>2001965.495025</v>
      </c>
      <c r="L9" s="17">
        <f t="shared" si="6"/>
        <v>61357</v>
      </c>
      <c r="M9" s="17">
        <f t="shared" si="7"/>
        <v>43746</v>
      </c>
      <c r="O9" s="16">
        <f t="shared" si="8"/>
        <v>1116071.55</v>
      </c>
      <c r="P9" s="16">
        <f t="shared" si="9"/>
        <v>154211.97329999998</v>
      </c>
      <c r="Q9" s="16">
        <f t="shared" si="10"/>
        <v>1270283.5233</v>
      </c>
      <c r="R9" s="16">
        <f t="shared" si="11"/>
        <v>38934</v>
      </c>
      <c r="S9" s="16">
        <f t="shared" si="12"/>
        <v>27758</v>
      </c>
      <c r="U9" s="16">
        <f t="shared" si="13"/>
        <v>10734.9625</v>
      </c>
      <c r="V9" s="16">
        <f t="shared" si="14"/>
        <v>1483.291775</v>
      </c>
      <c r="W9" s="16">
        <f t="shared" si="15"/>
        <v>12218.254275</v>
      </c>
      <c r="X9" s="16">
        <v>375</v>
      </c>
      <c r="Y9" s="16">
        <v>267</v>
      </c>
      <c r="Z9" s="16"/>
      <c r="AA9" s="16">
        <f t="shared" si="16"/>
        <v>6270.0875</v>
      </c>
      <c r="AB9" s="16">
        <f t="shared" si="17"/>
        <v>866.362525</v>
      </c>
      <c r="AC9" s="16">
        <f t="shared" si="18"/>
        <v>7136.450025</v>
      </c>
      <c r="AD9" s="16">
        <v>219</v>
      </c>
      <c r="AE9" s="16">
        <v>156</v>
      </c>
      <c r="AF9" s="16"/>
      <c r="AG9" s="16">
        <f t="shared" si="19"/>
        <v>29483.7</v>
      </c>
      <c r="AH9" s="16">
        <f t="shared" si="20"/>
        <v>4073.8782</v>
      </c>
      <c r="AI9" s="16">
        <f t="shared" si="21"/>
        <v>33557.5782</v>
      </c>
      <c r="AJ9" s="16">
        <v>1029</v>
      </c>
      <c r="AK9" s="16">
        <v>733</v>
      </c>
      <c r="AL9" s="16"/>
      <c r="AM9" s="16">
        <f t="shared" si="22"/>
        <v>572032.1375</v>
      </c>
      <c r="AN9" s="16">
        <f t="shared" si="23"/>
        <v>79039.918825</v>
      </c>
      <c r="AO9" s="16">
        <f t="shared" si="24"/>
        <v>651072.056325</v>
      </c>
      <c r="AP9" s="16">
        <v>19955</v>
      </c>
      <c r="AQ9" s="16">
        <v>14227</v>
      </c>
      <c r="AR9" s="16"/>
      <c r="AS9" s="16">
        <f t="shared" si="25"/>
        <v>3184.9249999999997</v>
      </c>
      <c r="AT9" s="16">
        <f t="shared" si="26"/>
        <v>440.07354999999995</v>
      </c>
      <c r="AU9" s="16">
        <f t="shared" si="27"/>
        <v>3624.99855</v>
      </c>
      <c r="AV9" s="16">
        <v>111</v>
      </c>
      <c r="AW9" s="16">
        <v>79</v>
      </c>
      <c r="AX9" s="16"/>
      <c r="AY9" s="16">
        <f t="shared" si="28"/>
        <v>6222.3625</v>
      </c>
      <c r="AZ9" s="16">
        <f t="shared" si="29"/>
        <v>859.768175</v>
      </c>
      <c r="BA9" s="16">
        <f t="shared" si="30"/>
        <v>7082.130675</v>
      </c>
      <c r="BB9" s="16">
        <v>217</v>
      </c>
      <c r="BC9" s="16">
        <v>155</v>
      </c>
      <c r="BD9" s="16"/>
      <c r="BE9" s="16">
        <f t="shared" si="31"/>
        <v>43649.112499999996</v>
      </c>
      <c r="BF9" s="16">
        <f t="shared" si="32"/>
        <v>6031.168675</v>
      </c>
      <c r="BG9" s="16">
        <f t="shared" si="33"/>
        <v>49680.281175</v>
      </c>
      <c r="BH9" s="16">
        <v>1523</v>
      </c>
      <c r="BI9" s="16">
        <v>1086</v>
      </c>
      <c r="BJ9" s="16"/>
      <c r="BK9" s="16">
        <f t="shared" si="34"/>
        <v>399663.81250000006</v>
      </c>
      <c r="BL9" s="16">
        <f t="shared" si="35"/>
        <v>55223.112875000006</v>
      </c>
      <c r="BM9" s="16">
        <f t="shared" si="36"/>
        <v>454886.92537500005</v>
      </c>
      <c r="BN9" s="16">
        <v>13942</v>
      </c>
      <c r="BO9" s="16">
        <v>9940</v>
      </c>
      <c r="BP9" s="16"/>
      <c r="BQ9" s="16">
        <f t="shared" si="37"/>
        <v>22137.7875</v>
      </c>
      <c r="BR9" s="16">
        <f t="shared" si="38"/>
        <v>3058.864725</v>
      </c>
      <c r="BS9" s="16">
        <f t="shared" si="39"/>
        <v>25196.652224999998</v>
      </c>
      <c r="BT9" s="16">
        <v>772</v>
      </c>
      <c r="BU9" s="16">
        <v>551</v>
      </c>
      <c r="BV9" s="16"/>
      <c r="BW9" s="16">
        <f t="shared" si="40"/>
        <v>20962.775</v>
      </c>
      <c r="BX9" s="16">
        <f t="shared" si="41"/>
        <v>2896.5086499999998</v>
      </c>
      <c r="BY9" s="16">
        <f t="shared" si="42"/>
        <v>23859.28365</v>
      </c>
      <c r="BZ9" s="16">
        <v>731</v>
      </c>
      <c r="CA9" s="16">
        <v>521</v>
      </c>
      <c r="CB9" s="16"/>
      <c r="CC9" s="16">
        <f t="shared" si="43"/>
        <v>1729.8875</v>
      </c>
      <c r="CD9" s="16">
        <f t="shared" si="44"/>
        <v>239.025325</v>
      </c>
      <c r="CE9" s="16">
        <f t="shared" si="45"/>
        <v>1968.912825</v>
      </c>
      <c r="CF9" s="16">
        <v>60</v>
      </c>
      <c r="CG9" s="16">
        <v>43</v>
      </c>
      <c r="CH9" s="16"/>
      <c r="CI9" s="16">
        <f t="shared" si="46"/>
        <v>0</v>
      </c>
      <c r="CJ9" s="16">
        <f t="shared" si="47"/>
        <v>0</v>
      </c>
      <c r="CK9" s="16"/>
      <c r="CL9" s="16"/>
      <c r="CM9" s="16"/>
      <c r="CN9" s="16"/>
      <c r="CO9" s="16">
        <f t="shared" si="48"/>
        <v>173357.6125</v>
      </c>
      <c r="CP9" s="16">
        <f t="shared" si="49"/>
        <v>23953.499675</v>
      </c>
      <c r="CQ9" s="16">
        <f t="shared" si="50"/>
        <v>197311.112175</v>
      </c>
      <c r="CR9" s="16">
        <v>6047</v>
      </c>
      <c r="CS9" s="16">
        <v>4312</v>
      </c>
      <c r="CT9" s="3"/>
      <c r="CU9" s="16">
        <f t="shared" si="51"/>
        <v>1095144.7125</v>
      </c>
      <c r="CV9" s="16">
        <f t="shared" si="52"/>
        <v>151320.430275</v>
      </c>
      <c r="CW9" s="16">
        <f t="shared" si="53"/>
        <v>1246465.1427749998</v>
      </c>
      <c r="CX9" s="16">
        <v>38203</v>
      </c>
      <c r="CY9" s="16">
        <v>27238</v>
      </c>
      <c r="DA9" s="16">
        <f t="shared" si="54"/>
        <v>53.1875</v>
      </c>
      <c r="DB9" s="16">
        <f t="shared" si="55"/>
        <v>7.349125</v>
      </c>
      <c r="DC9" s="16">
        <f t="shared" si="56"/>
        <v>60.536625</v>
      </c>
      <c r="DD9" s="16"/>
      <c r="DE9" s="16"/>
      <c r="DG9" s="16">
        <f t="shared" si="57"/>
        <v>385924.7625</v>
      </c>
      <c r="DH9" s="16">
        <f t="shared" si="58"/>
        <v>53324.734575</v>
      </c>
      <c r="DI9" s="17">
        <f t="shared" si="59"/>
        <v>439249.497075</v>
      </c>
      <c r="DJ9" s="17">
        <v>13463</v>
      </c>
      <c r="DK9" s="17">
        <v>9599</v>
      </c>
      <c r="DM9" s="16">
        <f t="shared" si="60"/>
        <v>11009.525</v>
      </c>
      <c r="DN9" s="16">
        <f t="shared" si="61"/>
        <v>1521.2291500000001</v>
      </c>
      <c r="DO9" s="16">
        <f t="shared" si="62"/>
        <v>12530.75415</v>
      </c>
      <c r="DP9" s="16">
        <v>384</v>
      </c>
      <c r="DQ9" s="16">
        <v>274</v>
      </c>
      <c r="DR9" s="3"/>
      <c r="DS9" s="16">
        <f t="shared" si="63"/>
        <v>2086.1</v>
      </c>
      <c r="DT9" s="16">
        <f t="shared" si="64"/>
        <v>288.2446</v>
      </c>
      <c r="DU9" s="16">
        <f t="shared" si="65"/>
        <v>2374.3446</v>
      </c>
      <c r="DV9" s="16">
        <v>73</v>
      </c>
      <c r="DW9" s="16">
        <v>52</v>
      </c>
      <c r="DX9" s="16"/>
      <c r="DY9" s="16">
        <f t="shared" si="66"/>
        <v>190.0375</v>
      </c>
      <c r="DZ9" s="16">
        <f t="shared" si="67"/>
        <v>26.258224999999996</v>
      </c>
      <c r="EA9" s="16">
        <f t="shared" si="68"/>
        <v>216.295725</v>
      </c>
      <c r="EB9" s="16">
        <v>7</v>
      </c>
      <c r="EC9" s="16">
        <v>5</v>
      </c>
      <c r="ED9" s="16"/>
      <c r="EE9" s="16">
        <f t="shared" si="69"/>
        <v>15333.8125</v>
      </c>
      <c r="EF9" s="16">
        <f t="shared" si="70"/>
        <v>2118.7328749999997</v>
      </c>
      <c r="EG9" s="16">
        <f t="shared" si="71"/>
        <v>17452.545375</v>
      </c>
      <c r="EH9" s="16">
        <v>535</v>
      </c>
      <c r="EI9" s="16">
        <v>381</v>
      </c>
      <c r="EJ9" s="16"/>
      <c r="EK9" s="16">
        <f t="shared" si="72"/>
        <v>6800.8125</v>
      </c>
      <c r="EL9" s="16">
        <f t="shared" si="73"/>
        <v>939.694875</v>
      </c>
      <c r="EM9" s="16">
        <f t="shared" si="74"/>
        <v>7740.507375</v>
      </c>
      <c r="EN9" s="16">
        <v>237</v>
      </c>
      <c r="EO9" s="16">
        <v>169</v>
      </c>
      <c r="EP9" s="16"/>
      <c r="EQ9" s="16">
        <f t="shared" si="75"/>
        <v>6168.312499999999</v>
      </c>
      <c r="ER9" s="16">
        <f t="shared" si="76"/>
        <v>852.2998749999999</v>
      </c>
      <c r="ES9" s="16">
        <f t="shared" si="77"/>
        <v>7020.612374999999</v>
      </c>
      <c r="ET9" s="16">
        <v>215</v>
      </c>
      <c r="EU9" s="16">
        <v>153</v>
      </c>
      <c r="EV9" s="16"/>
      <c r="EW9" s="16">
        <f t="shared" si="78"/>
        <v>25622</v>
      </c>
      <c r="EX9" s="16">
        <f t="shared" si="79"/>
        <v>3540.292</v>
      </c>
      <c r="EY9" s="16">
        <f t="shared" si="80"/>
        <v>29162.292</v>
      </c>
      <c r="EZ9" s="16">
        <v>894</v>
      </c>
      <c r="FA9" s="16">
        <v>637</v>
      </c>
      <c r="FB9" s="16"/>
      <c r="FC9" s="16">
        <f t="shared" si="81"/>
        <v>391.8625</v>
      </c>
      <c r="FD9" s="16">
        <f t="shared" si="82"/>
        <v>54.145175</v>
      </c>
      <c r="FE9" s="16">
        <f t="shared" si="83"/>
        <v>446.007675</v>
      </c>
      <c r="FF9" s="16">
        <v>14</v>
      </c>
      <c r="FG9" s="16">
        <v>10</v>
      </c>
      <c r="FH9" s="16"/>
      <c r="FI9" s="16">
        <f t="shared" si="84"/>
        <v>36844.85</v>
      </c>
      <c r="FJ9" s="16">
        <f t="shared" si="85"/>
        <v>5090.9971</v>
      </c>
      <c r="FK9" s="16">
        <f t="shared" si="86"/>
        <v>41935.8471</v>
      </c>
      <c r="FL9" s="16">
        <v>1285</v>
      </c>
      <c r="FM9" s="16">
        <v>916</v>
      </c>
    </row>
    <row r="10" spans="1:169" ht="12">
      <c r="A10" s="2">
        <v>41913</v>
      </c>
      <c r="C10" s="17"/>
      <c r="D10" s="17">
        <v>325375</v>
      </c>
      <c r="E10" s="17">
        <f t="shared" si="0"/>
        <v>325375</v>
      </c>
      <c r="F10" s="17">
        <f t="shared" si="1"/>
        <v>100291</v>
      </c>
      <c r="G10" s="17">
        <f t="shared" si="2"/>
        <v>71504</v>
      </c>
      <c r="H10" s="16"/>
      <c r="I10" s="17">
        <f t="shared" si="3"/>
        <v>0</v>
      </c>
      <c r="J10" s="23">
        <f t="shared" si="4"/>
        <v>199064.7178375</v>
      </c>
      <c r="K10" s="17">
        <f t="shared" si="5"/>
        <v>199064.7178375</v>
      </c>
      <c r="L10" s="17">
        <f t="shared" si="6"/>
        <v>61357</v>
      </c>
      <c r="M10" s="17">
        <f t="shared" si="7"/>
        <v>43746</v>
      </c>
      <c r="O10" s="16">
        <f t="shared" si="8"/>
        <v>0</v>
      </c>
      <c r="P10" s="16">
        <f t="shared" si="9"/>
        <v>126310.18455</v>
      </c>
      <c r="Q10" s="16">
        <f t="shared" si="10"/>
        <v>126310.18455</v>
      </c>
      <c r="R10" s="16">
        <f t="shared" si="11"/>
        <v>38934</v>
      </c>
      <c r="S10" s="16">
        <f t="shared" si="12"/>
        <v>27758</v>
      </c>
      <c r="U10" s="16">
        <f t="shared" si="13"/>
        <v>0</v>
      </c>
      <c r="V10" s="16">
        <f t="shared" si="14"/>
        <v>1214.9177125</v>
      </c>
      <c r="W10" s="16">
        <f t="shared" si="15"/>
        <v>1214.9177125</v>
      </c>
      <c r="X10" s="16">
        <v>375</v>
      </c>
      <c r="Y10" s="16">
        <v>267</v>
      </c>
      <c r="Z10" s="16"/>
      <c r="AA10" s="16">
        <f t="shared" si="16"/>
        <v>0</v>
      </c>
      <c r="AB10" s="16">
        <f t="shared" si="17"/>
        <v>709.6103375</v>
      </c>
      <c r="AC10" s="16">
        <f t="shared" si="18"/>
        <v>709.6103375</v>
      </c>
      <c r="AD10" s="16">
        <v>219</v>
      </c>
      <c r="AE10" s="16">
        <v>156</v>
      </c>
      <c r="AF10" s="16"/>
      <c r="AG10" s="16">
        <f t="shared" si="19"/>
        <v>0</v>
      </c>
      <c r="AH10" s="16">
        <f t="shared" si="20"/>
        <v>3336.7857000000004</v>
      </c>
      <c r="AI10" s="16">
        <f t="shared" si="21"/>
        <v>3336.7857000000004</v>
      </c>
      <c r="AJ10" s="16">
        <v>1029</v>
      </c>
      <c r="AK10" s="16">
        <v>733</v>
      </c>
      <c r="AL10" s="16"/>
      <c r="AM10" s="16">
        <f t="shared" si="22"/>
        <v>0</v>
      </c>
      <c r="AN10" s="16">
        <f t="shared" si="23"/>
        <v>64739.1153875</v>
      </c>
      <c r="AO10" s="16">
        <f t="shared" si="24"/>
        <v>64739.1153875</v>
      </c>
      <c r="AP10" s="16">
        <v>19955</v>
      </c>
      <c r="AQ10" s="16">
        <v>14227</v>
      </c>
      <c r="AR10" s="16"/>
      <c r="AS10" s="16">
        <f t="shared" si="25"/>
        <v>0</v>
      </c>
      <c r="AT10" s="16">
        <f t="shared" si="26"/>
        <v>360.450425</v>
      </c>
      <c r="AU10" s="16">
        <f t="shared" si="27"/>
        <v>360.450425</v>
      </c>
      <c r="AV10" s="16">
        <v>111</v>
      </c>
      <c r="AW10" s="16">
        <v>79</v>
      </c>
      <c r="AX10" s="16"/>
      <c r="AY10" s="16">
        <f t="shared" si="28"/>
        <v>0</v>
      </c>
      <c r="AZ10" s="16">
        <f t="shared" si="29"/>
        <v>704.2091125000001</v>
      </c>
      <c r="BA10" s="16">
        <f t="shared" si="30"/>
        <v>704.2091125000001</v>
      </c>
      <c r="BB10" s="16">
        <v>217</v>
      </c>
      <c r="BC10" s="16">
        <v>155</v>
      </c>
      <c r="BD10" s="16"/>
      <c r="BE10" s="16">
        <f t="shared" si="31"/>
        <v>0</v>
      </c>
      <c r="BF10" s="16">
        <f t="shared" si="32"/>
        <v>4939.9408625</v>
      </c>
      <c r="BG10" s="16">
        <f t="shared" si="33"/>
        <v>4939.9408625</v>
      </c>
      <c r="BH10" s="16">
        <v>1523</v>
      </c>
      <c r="BI10" s="16">
        <v>1086</v>
      </c>
      <c r="BJ10" s="16"/>
      <c r="BK10" s="16">
        <f t="shared" si="34"/>
        <v>0</v>
      </c>
      <c r="BL10" s="16">
        <f t="shared" si="35"/>
        <v>45231.517562500005</v>
      </c>
      <c r="BM10" s="16">
        <f t="shared" si="36"/>
        <v>45231.517562500005</v>
      </c>
      <c r="BN10" s="16">
        <v>13942</v>
      </c>
      <c r="BO10" s="16">
        <v>9940</v>
      </c>
      <c r="BP10" s="16"/>
      <c r="BQ10" s="16">
        <f t="shared" si="37"/>
        <v>0</v>
      </c>
      <c r="BR10" s="16">
        <f t="shared" si="38"/>
        <v>2505.4200375</v>
      </c>
      <c r="BS10" s="16">
        <f t="shared" si="39"/>
        <v>2505.4200375</v>
      </c>
      <c r="BT10" s="16">
        <v>772</v>
      </c>
      <c r="BU10" s="16">
        <v>551</v>
      </c>
      <c r="BV10" s="16"/>
      <c r="BW10" s="16">
        <f t="shared" si="40"/>
        <v>0</v>
      </c>
      <c r="BX10" s="16">
        <f t="shared" si="41"/>
        <v>2372.439275</v>
      </c>
      <c r="BY10" s="16">
        <f t="shared" si="42"/>
        <v>2372.439275</v>
      </c>
      <c r="BZ10" s="16">
        <v>731</v>
      </c>
      <c r="CA10" s="16">
        <v>521</v>
      </c>
      <c r="CB10" s="16"/>
      <c r="CC10" s="16">
        <f t="shared" si="43"/>
        <v>0</v>
      </c>
      <c r="CD10" s="16">
        <f t="shared" si="44"/>
        <v>195.7781375</v>
      </c>
      <c r="CE10" s="16">
        <f t="shared" si="45"/>
        <v>195.7781375</v>
      </c>
      <c r="CF10" s="16">
        <v>60</v>
      </c>
      <c r="CG10" s="16">
        <v>43</v>
      </c>
      <c r="CH10" s="16"/>
      <c r="CI10" s="16">
        <f t="shared" si="46"/>
        <v>0</v>
      </c>
      <c r="CJ10" s="16">
        <f t="shared" si="47"/>
        <v>0</v>
      </c>
      <c r="CK10" s="16"/>
      <c r="CL10" s="16"/>
      <c r="CM10" s="16"/>
      <c r="CN10" s="16"/>
      <c r="CO10" s="16">
        <f t="shared" si="48"/>
        <v>0</v>
      </c>
      <c r="CP10" s="16">
        <f t="shared" si="49"/>
        <v>19619.5593625</v>
      </c>
      <c r="CQ10" s="16">
        <f t="shared" si="50"/>
        <v>19619.5593625</v>
      </c>
      <c r="CR10" s="16">
        <v>6047</v>
      </c>
      <c r="CS10" s="16">
        <v>4312</v>
      </c>
      <c r="CT10" s="3"/>
      <c r="CU10" s="16">
        <f t="shared" si="51"/>
        <v>0</v>
      </c>
      <c r="CV10" s="16">
        <f t="shared" si="52"/>
        <v>123941.81246249999</v>
      </c>
      <c r="CW10" s="16">
        <f t="shared" si="53"/>
        <v>123941.81246249999</v>
      </c>
      <c r="CX10" s="16">
        <v>38203</v>
      </c>
      <c r="CY10" s="16">
        <v>27238</v>
      </c>
      <c r="DA10" s="16">
        <f t="shared" si="54"/>
        <v>0</v>
      </c>
      <c r="DB10" s="16">
        <f t="shared" si="55"/>
        <v>6.0194374999999996</v>
      </c>
      <c r="DC10" s="16">
        <f t="shared" si="56"/>
        <v>6.0194374999999996</v>
      </c>
      <c r="DD10" s="16"/>
      <c r="DE10" s="16"/>
      <c r="DG10" s="16">
        <f t="shared" si="57"/>
        <v>0</v>
      </c>
      <c r="DH10" s="16">
        <f t="shared" si="58"/>
        <v>43676.6155125</v>
      </c>
      <c r="DI10" s="17">
        <f t="shared" si="59"/>
        <v>43676.6155125</v>
      </c>
      <c r="DJ10" s="17">
        <v>13463</v>
      </c>
      <c r="DK10" s="17">
        <v>9599</v>
      </c>
      <c r="DM10" s="16">
        <f t="shared" si="60"/>
        <v>0</v>
      </c>
      <c r="DN10" s="16">
        <f t="shared" si="61"/>
        <v>1245.991025</v>
      </c>
      <c r="DO10" s="16">
        <f t="shared" si="62"/>
        <v>1245.991025</v>
      </c>
      <c r="DP10" s="16">
        <v>384</v>
      </c>
      <c r="DQ10" s="16">
        <v>274</v>
      </c>
      <c r="DR10" s="3"/>
      <c r="DS10" s="16">
        <f t="shared" si="63"/>
        <v>0</v>
      </c>
      <c r="DT10" s="16">
        <f t="shared" si="64"/>
        <v>236.0921</v>
      </c>
      <c r="DU10" s="16">
        <f t="shared" si="65"/>
        <v>236.0921</v>
      </c>
      <c r="DV10" s="16">
        <v>73</v>
      </c>
      <c r="DW10" s="16">
        <v>52</v>
      </c>
      <c r="DX10" s="16"/>
      <c r="DY10" s="16">
        <f t="shared" si="66"/>
        <v>0</v>
      </c>
      <c r="DZ10" s="16">
        <f t="shared" si="67"/>
        <v>21.507287499999997</v>
      </c>
      <c r="EA10" s="16">
        <f t="shared" si="68"/>
        <v>21.507287499999997</v>
      </c>
      <c r="EB10" s="16">
        <v>7</v>
      </c>
      <c r="EC10" s="16">
        <v>5</v>
      </c>
      <c r="ED10" s="16"/>
      <c r="EE10" s="16">
        <f t="shared" si="69"/>
        <v>0</v>
      </c>
      <c r="EF10" s="16">
        <f t="shared" si="70"/>
        <v>1735.3875624999998</v>
      </c>
      <c r="EG10" s="16">
        <f t="shared" si="71"/>
        <v>1735.3875624999998</v>
      </c>
      <c r="EH10" s="16">
        <v>535</v>
      </c>
      <c r="EI10" s="16">
        <v>381</v>
      </c>
      <c r="EJ10" s="16"/>
      <c r="EK10" s="16">
        <f t="shared" si="72"/>
        <v>0</v>
      </c>
      <c r="EL10" s="16">
        <f t="shared" si="73"/>
        <v>769.6745625</v>
      </c>
      <c r="EM10" s="16">
        <f t="shared" si="74"/>
        <v>769.6745625</v>
      </c>
      <c r="EN10" s="16">
        <v>237</v>
      </c>
      <c r="EO10" s="16">
        <v>169</v>
      </c>
      <c r="EP10" s="16"/>
      <c r="EQ10" s="16">
        <f t="shared" si="75"/>
        <v>0</v>
      </c>
      <c r="ER10" s="16">
        <f t="shared" si="76"/>
        <v>698.0920625</v>
      </c>
      <c r="ES10" s="16">
        <f t="shared" si="77"/>
        <v>698.0920625</v>
      </c>
      <c r="ET10" s="16">
        <v>215</v>
      </c>
      <c r="EU10" s="16">
        <v>153</v>
      </c>
      <c r="EV10" s="16"/>
      <c r="EW10" s="16">
        <f t="shared" si="78"/>
        <v>0</v>
      </c>
      <c r="EX10" s="16">
        <f t="shared" si="79"/>
        <v>2899.7419999999997</v>
      </c>
      <c r="EY10" s="16">
        <f t="shared" si="80"/>
        <v>2899.7419999999997</v>
      </c>
      <c r="EZ10" s="16">
        <v>894</v>
      </c>
      <c r="FA10" s="16">
        <v>637</v>
      </c>
      <c r="FB10" s="16"/>
      <c r="FC10" s="16">
        <f t="shared" si="81"/>
        <v>0</v>
      </c>
      <c r="FD10" s="16">
        <f t="shared" si="82"/>
        <v>44.3486125</v>
      </c>
      <c r="FE10" s="16">
        <f t="shared" si="83"/>
        <v>44.3486125</v>
      </c>
      <c r="FF10" s="16">
        <v>14</v>
      </c>
      <c r="FG10" s="16">
        <v>10</v>
      </c>
      <c r="FH10" s="16"/>
      <c r="FI10" s="16">
        <f t="shared" si="84"/>
        <v>0</v>
      </c>
      <c r="FJ10" s="16">
        <f t="shared" si="85"/>
        <v>4169.87585</v>
      </c>
      <c r="FK10" s="16">
        <f t="shared" si="86"/>
        <v>4169.87585</v>
      </c>
      <c r="FL10" s="16">
        <v>1285</v>
      </c>
      <c r="FM10" s="16">
        <v>916</v>
      </c>
    </row>
    <row r="11" spans="1:169" ht="12">
      <c r="A11" s="2">
        <v>42095</v>
      </c>
      <c r="C11" s="17">
        <v>3020000</v>
      </c>
      <c r="D11" s="17">
        <v>325375</v>
      </c>
      <c r="E11" s="17">
        <f t="shared" si="0"/>
        <v>3345375</v>
      </c>
      <c r="F11" s="17">
        <f t="shared" si="1"/>
        <v>100291</v>
      </c>
      <c r="G11" s="17">
        <f t="shared" si="2"/>
        <v>71504</v>
      </c>
      <c r="H11" s="16"/>
      <c r="I11" s="17">
        <f t="shared" si="3"/>
        <v>1847638.7179999996</v>
      </c>
      <c r="J11" s="23">
        <f t="shared" si="4"/>
        <v>199064.7178375</v>
      </c>
      <c r="K11" s="17">
        <f t="shared" si="5"/>
        <v>2046703.4358374996</v>
      </c>
      <c r="L11" s="17">
        <f t="shared" si="6"/>
        <v>61357</v>
      </c>
      <c r="M11" s="17">
        <f t="shared" si="7"/>
        <v>43746</v>
      </c>
      <c r="O11" s="16">
        <f t="shared" si="8"/>
        <v>1172360.376</v>
      </c>
      <c r="P11" s="16">
        <f t="shared" si="9"/>
        <v>126310.18455</v>
      </c>
      <c r="Q11" s="16">
        <f t="shared" si="10"/>
        <v>1298670.56055</v>
      </c>
      <c r="R11" s="16">
        <f t="shared" si="11"/>
        <v>38934</v>
      </c>
      <c r="S11" s="16">
        <f t="shared" si="12"/>
        <v>27758</v>
      </c>
      <c r="U11" s="16">
        <f t="shared" si="13"/>
        <v>11276.378</v>
      </c>
      <c r="V11" s="16">
        <f t="shared" si="14"/>
        <v>1214.9177125</v>
      </c>
      <c r="W11" s="16">
        <f t="shared" si="15"/>
        <v>12491.295712500001</v>
      </c>
      <c r="X11" s="16">
        <v>375</v>
      </c>
      <c r="Y11" s="16">
        <v>267</v>
      </c>
      <c r="Z11" s="16"/>
      <c r="AA11" s="16">
        <f t="shared" si="16"/>
        <v>6586.318</v>
      </c>
      <c r="AB11" s="16">
        <f t="shared" si="17"/>
        <v>709.6103375</v>
      </c>
      <c r="AC11" s="16">
        <f t="shared" si="18"/>
        <v>7295.9283375</v>
      </c>
      <c r="AD11" s="16">
        <v>219</v>
      </c>
      <c r="AE11" s="16">
        <v>156</v>
      </c>
      <c r="AF11" s="16"/>
      <c r="AG11" s="16">
        <f t="shared" si="19"/>
        <v>30970.704</v>
      </c>
      <c r="AH11" s="16">
        <f t="shared" si="20"/>
        <v>3336.7857000000004</v>
      </c>
      <c r="AI11" s="16">
        <f t="shared" si="21"/>
        <v>34307.489700000006</v>
      </c>
      <c r="AJ11" s="16">
        <v>1029</v>
      </c>
      <c r="AK11" s="16">
        <v>733</v>
      </c>
      <c r="AL11" s="16"/>
      <c r="AM11" s="16">
        <f t="shared" si="22"/>
        <v>600882.454</v>
      </c>
      <c r="AN11" s="16">
        <f t="shared" si="23"/>
        <v>64739.1153875</v>
      </c>
      <c r="AO11" s="16">
        <f t="shared" si="24"/>
        <v>665621.5693875</v>
      </c>
      <c r="AP11" s="16">
        <v>19955</v>
      </c>
      <c r="AQ11" s="16">
        <v>14227</v>
      </c>
      <c r="AR11" s="16"/>
      <c r="AS11" s="16">
        <f t="shared" si="25"/>
        <v>3345.5559999999996</v>
      </c>
      <c r="AT11" s="16">
        <f t="shared" si="26"/>
        <v>360.450425</v>
      </c>
      <c r="AU11" s="16">
        <f t="shared" si="27"/>
        <v>3706.0064249999996</v>
      </c>
      <c r="AV11" s="16">
        <v>111</v>
      </c>
      <c r="AW11" s="16">
        <v>79</v>
      </c>
      <c r="AX11" s="16"/>
      <c r="AY11" s="16">
        <f t="shared" si="28"/>
        <v>6536.186000000001</v>
      </c>
      <c r="AZ11" s="16">
        <f t="shared" si="29"/>
        <v>704.2091125000001</v>
      </c>
      <c r="BA11" s="16">
        <f t="shared" si="30"/>
        <v>7240.3951125</v>
      </c>
      <c r="BB11" s="16">
        <v>217</v>
      </c>
      <c r="BC11" s="16">
        <v>155</v>
      </c>
      <c r="BD11" s="16"/>
      <c r="BE11" s="16">
        <f t="shared" si="31"/>
        <v>45850.545999999995</v>
      </c>
      <c r="BF11" s="16">
        <f t="shared" si="32"/>
        <v>4939.9408625</v>
      </c>
      <c r="BG11" s="16">
        <f t="shared" si="33"/>
        <v>50790.486862499994</v>
      </c>
      <c r="BH11" s="16">
        <v>1523</v>
      </c>
      <c r="BI11" s="16">
        <v>1086</v>
      </c>
      <c r="BJ11" s="16"/>
      <c r="BK11" s="16">
        <f t="shared" si="34"/>
        <v>419820.77</v>
      </c>
      <c r="BL11" s="16">
        <f t="shared" si="35"/>
        <v>45231.517562500005</v>
      </c>
      <c r="BM11" s="16">
        <f t="shared" si="36"/>
        <v>465052.28756250005</v>
      </c>
      <c r="BN11" s="16">
        <v>13942</v>
      </c>
      <c r="BO11" s="16">
        <v>9940</v>
      </c>
      <c r="BP11" s="16"/>
      <c r="BQ11" s="16">
        <f t="shared" si="37"/>
        <v>23254.302</v>
      </c>
      <c r="BR11" s="16">
        <f t="shared" si="38"/>
        <v>2505.4200375</v>
      </c>
      <c r="BS11" s="16">
        <f t="shared" si="39"/>
        <v>25759.7220375</v>
      </c>
      <c r="BT11" s="16">
        <v>772</v>
      </c>
      <c r="BU11" s="16">
        <v>551</v>
      </c>
      <c r="BV11" s="16"/>
      <c r="BW11" s="16">
        <f t="shared" si="40"/>
        <v>22020.028</v>
      </c>
      <c r="BX11" s="16">
        <f t="shared" si="41"/>
        <v>2372.439275</v>
      </c>
      <c r="BY11" s="16">
        <f t="shared" si="42"/>
        <v>24392.467275</v>
      </c>
      <c r="BZ11" s="16">
        <v>731</v>
      </c>
      <c r="CA11" s="16">
        <v>521</v>
      </c>
      <c r="CB11" s="16"/>
      <c r="CC11" s="16">
        <f t="shared" si="43"/>
        <v>1817.1340000000002</v>
      </c>
      <c r="CD11" s="16">
        <f t="shared" si="44"/>
        <v>195.7781375</v>
      </c>
      <c r="CE11" s="16">
        <f t="shared" si="45"/>
        <v>2012.9121375000002</v>
      </c>
      <c r="CF11" s="16">
        <v>60</v>
      </c>
      <c r="CG11" s="16">
        <v>43</v>
      </c>
      <c r="CH11" s="16"/>
      <c r="CI11" s="16">
        <f t="shared" si="46"/>
        <v>0</v>
      </c>
      <c r="CJ11" s="16">
        <f t="shared" si="47"/>
        <v>0</v>
      </c>
      <c r="CK11" s="16"/>
      <c r="CL11" s="16"/>
      <c r="CM11" s="16"/>
      <c r="CN11" s="16"/>
      <c r="CO11" s="16">
        <f t="shared" si="48"/>
        <v>182100.866</v>
      </c>
      <c r="CP11" s="16">
        <f t="shared" si="49"/>
        <v>19619.5593625</v>
      </c>
      <c r="CQ11" s="16">
        <f t="shared" si="50"/>
        <v>201720.4253625</v>
      </c>
      <c r="CR11" s="16">
        <v>6047</v>
      </c>
      <c r="CS11" s="16">
        <v>4312</v>
      </c>
      <c r="CT11" s="3"/>
      <c r="CU11" s="16">
        <f t="shared" si="51"/>
        <v>1150378.098</v>
      </c>
      <c r="CV11" s="16">
        <f t="shared" si="52"/>
        <v>123941.81246249999</v>
      </c>
      <c r="CW11" s="16">
        <f t="shared" si="53"/>
        <v>1274319.9104625</v>
      </c>
      <c r="CX11" s="16">
        <v>38203</v>
      </c>
      <c r="CY11" s="16">
        <v>27238</v>
      </c>
      <c r="DA11" s="16">
        <f t="shared" si="54"/>
        <v>55.87</v>
      </c>
      <c r="DB11" s="16">
        <f t="shared" si="55"/>
        <v>6.0194374999999996</v>
      </c>
      <c r="DC11" s="16">
        <f t="shared" si="56"/>
        <v>61.8894375</v>
      </c>
      <c r="DD11" s="16"/>
      <c r="DE11" s="16"/>
      <c r="DG11" s="16">
        <f t="shared" si="57"/>
        <v>405388.79400000005</v>
      </c>
      <c r="DH11" s="16">
        <f t="shared" si="58"/>
        <v>43676.6155125</v>
      </c>
      <c r="DI11" s="17">
        <f t="shared" si="59"/>
        <v>449065.40951250005</v>
      </c>
      <c r="DJ11" s="17">
        <v>13463</v>
      </c>
      <c r="DK11" s="17">
        <v>9599</v>
      </c>
      <c r="DM11" s="16">
        <f t="shared" si="60"/>
        <v>11564.788</v>
      </c>
      <c r="DN11" s="16">
        <f t="shared" si="61"/>
        <v>1245.991025</v>
      </c>
      <c r="DO11" s="16">
        <f t="shared" si="62"/>
        <v>12810.779025</v>
      </c>
      <c r="DP11" s="16">
        <v>384</v>
      </c>
      <c r="DQ11" s="16">
        <v>274</v>
      </c>
      <c r="DR11" s="3"/>
      <c r="DS11" s="16">
        <f t="shared" si="63"/>
        <v>2191.312</v>
      </c>
      <c r="DT11" s="16">
        <f t="shared" si="64"/>
        <v>236.0921</v>
      </c>
      <c r="DU11" s="16">
        <f t="shared" si="65"/>
        <v>2427.4040999999997</v>
      </c>
      <c r="DV11" s="16">
        <v>73</v>
      </c>
      <c r="DW11" s="16">
        <v>52</v>
      </c>
      <c r="DX11" s="16"/>
      <c r="DY11" s="16">
        <f t="shared" si="66"/>
        <v>199.62199999999999</v>
      </c>
      <c r="DZ11" s="16">
        <f t="shared" si="67"/>
        <v>21.507287499999997</v>
      </c>
      <c r="EA11" s="16">
        <f t="shared" si="68"/>
        <v>221.12928749999998</v>
      </c>
      <c r="EB11" s="16">
        <v>7</v>
      </c>
      <c r="EC11" s="16">
        <v>5</v>
      </c>
      <c r="ED11" s="16"/>
      <c r="EE11" s="16">
        <f t="shared" si="69"/>
        <v>16107.169999999998</v>
      </c>
      <c r="EF11" s="16">
        <f t="shared" si="70"/>
        <v>1735.3875624999998</v>
      </c>
      <c r="EG11" s="16">
        <f t="shared" si="71"/>
        <v>17842.5575625</v>
      </c>
      <c r="EH11" s="16">
        <v>535</v>
      </c>
      <c r="EI11" s="16">
        <v>381</v>
      </c>
      <c r="EJ11" s="16"/>
      <c r="EK11" s="16">
        <f t="shared" si="72"/>
        <v>7143.8099999999995</v>
      </c>
      <c r="EL11" s="16">
        <f t="shared" si="73"/>
        <v>769.6745625</v>
      </c>
      <c r="EM11" s="16">
        <f t="shared" si="74"/>
        <v>7913.4845625</v>
      </c>
      <c r="EN11" s="16">
        <v>237</v>
      </c>
      <c r="EO11" s="16">
        <v>169</v>
      </c>
      <c r="EP11" s="16"/>
      <c r="EQ11" s="16">
        <f t="shared" si="75"/>
        <v>6479.41</v>
      </c>
      <c r="ER11" s="16">
        <f t="shared" si="76"/>
        <v>698.0920625</v>
      </c>
      <c r="ES11" s="16">
        <f t="shared" si="77"/>
        <v>7177.5020625</v>
      </c>
      <c r="ET11" s="16">
        <v>215</v>
      </c>
      <c r="EU11" s="16">
        <v>153</v>
      </c>
      <c r="EV11" s="16"/>
      <c r="EW11" s="16">
        <f t="shared" si="78"/>
        <v>26914.239999999998</v>
      </c>
      <c r="EX11" s="16">
        <f t="shared" si="79"/>
        <v>2899.7419999999997</v>
      </c>
      <c r="EY11" s="16">
        <f t="shared" si="80"/>
        <v>29813.981999999996</v>
      </c>
      <c r="EZ11" s="16">
        <v>894</v>
      </c>
      <c r="FA11" s="16">
        <v>637</v>
      </c>
      <c r="FB11" s="16"/>
      <c r="FC11" s="16">
        <f t="shared" si="81"/>
        <v>411.62600000000003</v>
      </c>
      <c r="FD11" s="16">
        <f t="shared" si="82"/>
        <v>44.3486125</v>
      </c>
      <c r="FE11" s="16">
        <f t="shared" si="83"/>
        <v>455.97461250000003</v>
      </c>
      <c r="FF11" s="16">
        <v>14</v>
      </c>
      <c r="FG11" s="16">
        <v>10</v>
      </c>
      <c r="FH11" s="16"/>
      <c r="FI11" s="16">
        <f t="shared" si="84"/>
        <v>38703.112</v>
      </c>
      <c r="FJ11" s="16">
        <f t="shared" si="85"/>
        <v>4169.87585</v>
      </c>
      <c r="FK11" s="16">
        <f t="shared" si="86"/>
        <v>42872.987850000005</v>
      </c>
      <c r="FL11" s="16">
        <v>1285</v>
      </c>
      <c r="FM11" s="16">
        <v>916</v>
      </c>
    </row>
    <row r="12" spans="1:169" ht="12">
      <c r="A12" s="2">
        <v>42278</v>
      </c>
      <c r="C12" s="17"/>
      <c r="D12" s="17">
        <v>249875</v>
      </c>
      <c r="E12" s="17">
        <f t="shared" si="0"/>
        <v>249875</v>
      </c>
      <c r="F12" s="17">
        <f t="shared" si="1"/>
        <v>100291</v>
      </c>
      <c r="G12" s="17">
        <f t="shared" si="2"/>
        <v>71504</v>
      </c>
      <c r="H12" s="16"/>
      <c r="I12" s="17">
        <f t="shared" si="3"/>
        <v>0</v>
      </c>
      <c r="J12" s="23">
        <f t="shared" si="4"/>
        <v>152873.74988749996</v>
      </c>
      <c r="K12" s="17">
        <f t="shared" si="5"/>
        <v>152873.74988749996</v>
      </c>
      <c r="L12" s="17">
        <f t="shared" si="6"/>
        <v>61357</v>
      </c>
      <c r="M12" s="17">
        <f t="shared" si="7"/>
        <v>43746</v>
      </c>
      <c r="O12" s="16">
        <f t="shared" si="8"/>
        <v>0</v>
      </c>
      <c r="P12" s="16">
        <f t="shared" si="9"/>
        <v>97001.17515</v>
      </c>
      <c r="Q12" s="16">
        <f t="shared" si="10"/>
        <v>97001.17515</v>
      </c>
      <c r="R12" s="16">
        <f t="shared" si="11"/>
        <v>38934</v>
      </c>
      <c r="S12" s="16">
        <f t="shared" si="12"/>
        <v>27758</v>
      </c>
      <c r="U12" s="16">
        <f t="shared" si="13"/>
        <v>0</v>
      </c>
      <c r="V12" s="16">
        <f t="shared" si="14"/>
        <v>933.0082625</v>
      </c>
      <c r="W12" s="16">
        <f t="shared" si="15"/>
        <v>933.0082625</v>
      </c>
      <c r="X12" s="16">
        <v>375</v>
      </c>
      <c r="Y12" s="16">
        <v>267</v>
      </c>
      <c r="Z12" s="16"/>
      <c r="AA12" s="16">
        <f t="shared" si="16"/>
        <v>0</v>
      </c>
      <c r="AB12" s="16">
        <f t="shared" si="17"/>
        <v>544.9523875</v>
      </c>
      <c r="AC12" s="16">
        <f t="shared" si="18"/>
        <v>544.9523875</v>
      </c>
      <c r="AD12" s="16">
        <v>219</v>
      </c>
      <c r="AE12" s="16">
        <v>156</v>
      </c>
      <c r="AF12" s="16"/>
      <c r="AG12" s="16">
        <f t="shared" si="19"/>
        <v>0</v>
      </c>
      <c r="AH12" s="16">
        <f t="shared" si="20"/>
        <v>2562.5181000000002</v>
      </c>
      <c r="AI12" s="16">
        <f t="shared" si="21"/>
        <v>2562.5181000000002</v>
      </c>
      <c r="AJ12" s="16">
        <v>1029</v>
      </c>
      <c r="AK12" s="16">
        <v>733</v>
      </c>
      <c r="AL12" s="16"/>
      <c r="AM12" s="16">
        <f t="shared" si="22"/>
        <v>0</v>
      </c>
      <c r="AN12" s="16">
        <f t="shared" si="23"/>
        <v>49717.0540375</v>
      </c>
      <c r="AO12" s="16">
        <f t="shared" si="24"/>
        <v>49717.0540375</v>
      </c>
      <c r="AP12" s="16">
        <v>19955</v>
      </c>
      <c r="AQ12" s="16">
        <v>14227</v>
      </c>
      <c r="AR12" s="16"/>
      <c r="AS12" s="16">
        <f t="shared" si="25"/>
        <v>0</v>
      </c>
      <c r="AT12" s="16">
        <f t="shared" si="26"/>
        <v>276.81152499999996</v>
      </c>
      <c r="AU12" s="16">
        <f t="shared" si="27"/>
        <v>276.81152499999996</v>
      </c>
      <c r="AV12" s="16">
        <v>111</v>
      </c>
      <c r="AW12" s="16">
        <v>79</v>
      </c>
      <c r="AX12" s="16"/>
      <c r="AY12" s="16">
        <f t="shared" si="28"/>
        <v>0</v>
      </c>
      <c r="AZ12" s="16">
        <f t="shared" si="29"/>
        <v>540.8044625</v>
      </c>
      <c r="BA12" s="16">
        <f t="shared" si="30"/>
        <v>540.8044625</v>
      </c>
      <c r="BB12" s="16">
        <v>217</v>
      </c>
      <c r="BC12" s="16">
        <v>155</v>
      </c>
      <c r="BD12" s="16"/>
      <c r="BE12" s="16">
        <f t="shared" si="31"/>
        <v>0</v>
      </c>
      <c r="BF12" s="16">
        <f t="shared" si="32"/>
        <v>3793.6772124999998</v>
      </c>
      <c r="BG12" s="16">
        <f t="shared" si="33"/>
        <v>3793.6772124999998</v>
      </c>
      <c r="BH12" s="16">
        <v>1523</v>
      </c>
      <c r="BI12" s="16">
        <v>1086</v>
      </c>
      <c r="BJ12" s="16"/>
      <c r="BK12" s="16">
        <f t="shared" si="34"/>
        <v>0</v>
      </c>
      <c r="BL12" s="16">
        <f t="shared" si="35"/>
        <v>34735.9983125</v>
      </c>
      <c r="BM12" s="16">
        <f t="shared" si="36"/>
        <v>34735.9983125</v>
      </c>
      <c r="BN12" s="16">
        <v>13942</v>
      </c>
      <c r="BO12" s="16">
        <v>9940</v>
      </c>
      <c r="BP12" s="16"/>
      <c r="BQ12" s="16">
        <f t="shared" si="37"/>
        <v>0</v>
      </c>
      <c r="BR12" s="16">
        <f t="shared" si="38"/>
        <v>1924.0624874999999</v>
      </c>
      <c r="BS12" s="16">
        <f t="shared" si="39"/>
        <v>1924.0624874999999</v>
      </c>
      <c r="BT12" s="16">
        <v>772</v>
      </c>
      <c r="BU12" s="16">
        <v>551</v>
      </c>
      <c r="BV12" s="16"/>
      <c r="BW12" s="16">
        <f t="shared" si="40"/>
        <v>0</v>
      </c>
      <c r="BX12" s="16">
        <f t="shared" si="41"/>
        <v>1821.938575</v>
      </c>
      <c r="BY12" s="16">
        <f t="shared" si="42"/>
        <v>1821.938575</v>
      </c>
      <c r="BZ12" s="16">
        <v>731</v>
      </c>
      <c r="CA12" s="16">
        <v>521</v>
      </c>
      <c r="CB12" s="16"/>
      <c r="CC12" s="16">
        <f t="shared" si="43"/>
        <v>0</v>
      </c>
      <c r="CD12" s="16">
        <f t="shared" si="44"/>
        <v>150.34978750000002</v>
      </c>
      <c r="CE12" s="16">
        <f t="shared" si="45"/>
        <v>150.34978750000002</v>
      </c>
      <c r="CF12" s="16">
        <v>60</v>
      </c>
      <c r="CG12" s="16">
        <v>43</v>
      </c>
      <c r="CH12" s="16"/>
      <c r="CI12" s="16">
        <f t="shared" si="46"/>
        <v>0</v>
      </c>
      <c r="CJ12" s="16">
        <f t="shared" si="47"/>
        <v>0</v>
      </c>
      <c r="CK12" s="16"/>
      <c r="CL12" s="16"/>
      <c r="CM12" s="16"/>
      <c r="CN12" s="16"/>
      <c r="CO12" s="16">
        <f t="shared" si="48"/>
        <v>0</v>
      </c>
      <c r="CP12" s="16">
        <f t="shared" si="49"/>
        <v>15067.0377125</v>
      </c>
      <c r="CQ12" s="16">
        <f t="shared" si="50"/>
        <v>15067.0377125</v>
      </c>
      <c r="CR12" s="16">
        <v>6047</v>
      </c>
      <c r="CS12" s="16">
        <v>4312</v>
      </c>
      <c r="CT12" s="3"/>
      <c r="CU12" s="16">
        <f t="shared" si="51"/>
        <v>0</v>
      </c>
      <c r="CV12" s="16">
        <f t="shared" si="52"/>
        <v>95182.3600125</v>
      </c>
      <c r="CW12" s="16">
        <f t="shared" si="53"/>
        <v>95182.3600125</v>
      </c>
      <c r="CX12" s="16">
        <v>38203</v>
      </c>
      <c r="CY12" s="16">
        <v>27238</v>
      </c>
      <c r="DA12" s="16">
        <f t="shared" si="54"/>
        <v>0</v>
      </c>
      <c r="DB12" s="16">
        <f t="shared" si="55"/>
        <v>4.6226875</v>
      </c>
      <c r="DC12" s="16">
        <f t="shared" si="56"/>
        <v>4.6226875</v>
      </c>
      <c r="DD12" s="16"/>
      <c r="DE12" s="16"/>
      <c r="DG12" s="16">
        <f t="shared" si="57"/>
        <v>0</v>
      </c>
      <c r="DH12" s="16">
        <f t="shared" si="58"/>
        <v>33541.89566250001</v>
      </c>
      <c r="DI12" s="17">
        <f t="shared" si="59"/>
        <v>33541.89566250001</v>
      </c>
      <c r="DJ12" s="17">
        <v>13463</v>
      </c>
      <c r="DK12" s="17">
        <v>9599</v>
      </c>
      <c r="DM12" s="16">
        <f t="shared" si="60"/>
        <v>0</v>
      </c>
      <c r="DN12" s="16">
        <f t="shared" si="61"/>
        <v>956.8713250000001</v>
      </c>
      <c r="DO12" s="16">
        <f t="shared" si="62"/>
        <v>956.8713250000001</v>
      </c>
      <c r="DP12" s="16">
        <v>384</v>
      </c>
      <c r="DQ12" s="16">
        <v>274</v>
      </c>
      <c r="DR12" s="3"/>
      <c r="DS12" s="16">
        <f t="shared" si="63"/>
        <v>0</v>
      </c>
      <c r="DT12" s="16">
        <f t="shared" si="64"/>
        <v>181.30929999999998</v>
      </c>
      <c r="DU12" s="16">
        <f t="shared" si="65"/>
        <v>181.30929999999998</v>
      </c>
      <c r="DV12" s="16">
        <v>73</v>
      </c>
      <c r="DW12" s="16">
        <v>52</v>
      </c>
      <c r="DX12" s="16"/>
      <c r="DY12" s="16">
        <f t="shared" si="66"/>
        <v>0</v>
      </c>
      <c r="DZ12" s="16">
        <f t="shared" si="67"/>
        <v>16.516737499999998</v>
      </c>
      <c r="EA12" s="16">
        <f t="shared" si="68"/>
        <v>16.516737499999998</v>
      </c>
      <c r="EB12" s="16">
        <v>7</v>
      </c>
      <c r="EC12" s="16">
        <v>5</v>
      </c>
      <c r="ED12" s="16"/>
      <c r="EE12" s="16">
        <f t="shared" si="69"/>
        <v>0</v>
      </c>
      <c r="EF12" s="16">
        <f t="shared" si="70"/>
        <v>1332.7083125</v>
      </c>
      <c r="EG12" s="16">
        <f t="shared" si="71"/>
        <v>1332.7083125</v>
      </c>
      <c r="EH12" s="16">
        <v>535</v>
      </c>
      <c r="EI12" s="16">
        <v>381</v>
      </c>
      <c r="EJ12" s="16"/>
      <c r="EK12" s="16">
        <f t="shared" si="72"/>
        <v>0</v>
      </c>
      <c r="EL12" s="16">
        <f t="shared" si="73"/>
        <v>591.0793125</v>
      </c>
      <c r="EM12" s="16">
        <f t="shared" si="74"/>
        <v>591.0793125</v>
      </c>
      <c r="EN12" s="16">
        <v>237</v>
      </c>
      <c r="EO12" s="16">
        <v>169</v>
      </c>
      <c r="EP12" s="16"/>
      <c r="EQ12" s="16">
        <f t="shared" si="75"/>
        <v>0</v>
      </c>
      <c r="ER12" s="16">
        <f t="shared" si="76"/>
        <v>536.1068124999999</v>
      </c>
      <c r="ES12" s="16">
        <f t="shared" si="77"/>
        <v>536.1068124999999</v>
      </c>
      <c r="ET12" s="16">
        <v>215</v>
      </c>
      <c r="EU12" s="16">
        <v>153</v>
      </c>
      <c r="EV12" s="16"/>
      <c r="EW12" s="16">
        <f t="shared" si="78"/>
        <v>0</v>
      </c>
      <c r="EX12" s="16">
        <f t="shared" si="79"/>
        <v>2226.886</v>
      </c>
      <c r="EY12" s="16">
        <f t="shared" si="80"/>
        <v>2226.886</v>
      </c>
      <c r="EZ12" s="16">
        <v>894</v>
      </c>
      <c r="FA12" s="16">
        <v>637</v>
      </c>
      <c r="FB12" s="16"/>
      <c r="FC12" s="16">
        <f t="shared" si="81"/>
        <v>0</v>
      </c>
      <c r="FD12" s="16">
        <f t="shared" si="82"/>
        <v>34.0579625</v>
      </c>
      <c r="FE12" s="16">
        <f t="shared" si="83"/>
        <v>34.0579625</v>
      </c>
      <c r="FF12" s="16">
        <v>14</v>
      </c>
      <c r="FG12" s="16">
        <v>10</v>
      </c>
      <c r="FH12" s="16"/>
      <c r="FI12" s="16">
        <f t="shared" si="84"/>
        <v>0</v>
      </c>
      <c r="FJ12" s="16">
        <f t="shared" si="85"/>
        <v>3202.29805</v>
      </c>
      <c r="FK12" s="16">
        <f t="shared" si="86"/>
        <v>3202.29805</v>
      </c>
      <c r="FL12" s="16">
        <v>1285</v>
      </c>
      <c r="FM12" s="16">
        <v>916</v>
      </c>
    </row>
    <row r="13" spans="1:169" ht="12">
      <c r="A13" s="2">
        <v>42461</v>
      </c>
      <c r="C13" s="17">
        <v>3170000</v>
      </c>
      <c r="D13" s="17">
        <v>249875</v>
      </c>
      <c r="E13" s="17">
        <f t="shared" si="0"/>
        <v>3419875</v>
      </c>
      <c r="F13" s="17">
        <f t="shared" si="1"/>
        <v>100291</v>
      </c>
      <c r="G13" s="17">
        <f t="shared" si="2"/>
        <v>71504</v>
      </c>
      <c r="H13" s="16"/>
      <c r="I13" s="17">
        <f t="shared" si="3"/>
        <v>1939408.8530000004</v>
      </c>
      <c r="J13" s="23">
        <f t="shared" si="4"/>
        <v>152873.74988749996</v>
      </c>
      <c r="K13" s="17">
        <f t="shared" si="5"/>
        <v>2092282.6028875003</v>
      </c>
      <c r="L13" s="17">
        <f t="shared" si="6"/>
        <v>61357</v>
      </c>
      <c r="M13" s="17">
        <f t="shared" si="7"/>
        <v>43746</v>
      </c>
      <c r="O13" s="16">
        <f t="shared" si="8"/>
        <v>1230590.1959999998</v>
      </c>
      <c r="P13" s="16">
        <f t="shared" si="9"/>
        <v>97001.17515</v>
      </c>
      <c r="Q13" s="16">
        <f t="shared" si="10"/>
        <v>1327591.3711499998</v>
      </c>
      <c r="R13" s="16">
        <f t="shared" si="11"/>
        <v>38934</v>
      </c>
      <c r="S13" s="16">
        <f t="shared" si="12"/>
        <v>27758</v>
      </c>
      <c r="U13" s="16">
        <f t="shared" si="13"/>
        <v>11836.463</v>
      </c>
      <c r="V13" s="16">
        <f t="shared" si="14"/>
        <v>933.0082625</v>
      </c>
      <c r="W13" s="16">
        <f t="shared" si="15"/>
        <v>12769.4712625</v>
      </c>
      <c r="X13" s="16">
        <v>375</v>
      </c>
      <c r="Y13" s="16">
        <v>267</v>
      </c>
      <c r="Z13" s="16"/>
      <c r="AA13" s="16">
        <f t="shared" si="16"/>
        <v>6913.4529999999995</v>
      </c>
      <c r="AB13" s="16">
        <f t="shared" si="17"/>
        <v>544.9523875</v>
      </c>
      <c r="AC13" s="16">
        <f t="shared" si="18"/>
        <v>7458.405387499999</v>
      </c>
      <c r="AD13" s="16">
        <v>219</v>
      </c>
      <c r="AE13" s="16">
        <v>156</v>
      </c>
      <c r="AF13" s="16"/>
      <c r="AG13" s="16">
        <f t="shared" si="19"/>
        <v>32508.984000000004</v>
      </c>
      <c r="AH13" s="16">
        <f t="shared" si="20"/>
        <v>2562.5181000000002</v>
      </c>
      <c r="AI13" s="16">
        <f t="shared" si="21"/>
        <v>35071.502100000005</v>
      </c>
      <c r="AJ13" s="16">
        <v>1029</v>
      </c>
      <c r="AK13" s="16">
        <v>733</v>
      </c>
      <c r="AL13" s="16"/>
      <c r="AM13" s="16">
        <f t="shared" si="22"/>
        <v>630727.6089999999</v>
      </c>
      <c r="AN13" s="16">
        <f t="shared" si="23"/>
        <v>49717.0540375</v>
      </c>
      <c r="AO13" s="16">
        <f t="shared" si="24"/>
        <v>680444.6630374999</v>
      </c>
      <c r="AP13" s="16">
        <v>19955</v>
      </c>
      <c r="AQ13" s="16">
        <v>14227</v>
      </c>
      <c r="AR13" s="16"/>
      <c r="AS13" s="16">
        <f t="shared" si="25"/>
        <v>3511.7259999999997</v>
      </c>
      <c r="AT13" s="16">
        <f t="shared" si="26"/>
        <v>276.81152499999996</v>
      </c>
      <c r="AU13" s="16">
        <f t="shared" si="27"/>
        <v>3788.5375249999997</v>
      </c>
      <c r="AV13" s="16">
        <v>111</v>
      </c>
      <c r="AW13" s="16">
        <v>79</v>
      </c>
      <c r="AX13" s="16"/>
      <c r="AY13" s="16">
        <f t="shared" si="28"/>
        <v>6860.831</v>
      </c>
      <c r="AZ13" s="16">
        <f t="shared" si="29"/>
        <v>540.8044625</v>
      </c>
      <c r="BA13" s="16">
        <f t="shared" si="30"/>
        <v>7401.6354625</v>
      </c>
      <c r="BB13" s="16">
        <v>217</v>
      </c>
      <c r="BC13" s="16">
        <v>155</v>
      </c>
      <c r="BD13" s="16"/>
      <c r="BE13" s="16">
        <f t="shared" si="31"/>
        <v>48127.890999999996</v>
      </c>
      <c r="BF13" s="16">
        <f t="shared" si="32"/>
        <v>3793.6772124999998</v>
      </c>
      <c r="BG13" s="16">
        <f t="shared" si="33"/>
        <v>51921.568212499995</v>
      </c>
      <c r="BH13" s="16">
        <v>1523</v>
      </c>
      <c r="BI13" s="16">
        <v>1086</v>
      </c>
      <c r="BJ13" s="16"/>
      <c r="BK13" s="16">
        <f t="shared" si="34"/>
        <v>440672.79500000004</v>
      </c>
      <c r="BL13" s="16">
        <f t="shared" si="35"/>
        <v>34735.9983125</v>
      </c>
      <c r="BM13" s="16">
        <f t="shared" si="36"/>
        <v>475408.79331250006</v>
      </c>
      <c r="BN13" s="16">
        <v>13942</v>
      </c>
      <c r="BO13" s="16">
        <v>9940</v>
      </c>
      <c r="BP13" s="16"/>
      <c r="BQ13" s="16">
        <f t="shared" si="37"/>
        <v>24409.317</v>
      </c>
      <c r="BR13" s="16">
        <f t="shared" si="38"/>
        <v>1924.0624874999999</v>
      </c>
      <c r="BS13" s="16">
        <f t="shared" si="39"/>
        <v>26333.3794875</v>
      </c>
      <c r="BT13" s="16">
        <v>772</v>
      </c>
      <c r="BU13" s="16">
        <v>551</v>
      </c>
      <c r="BV13" s="16"/>
      <c r="BW13" s="16">
        <f t="shared" si="40"/>
        <v>23113.738</v>
      </c>
      <c r="BX13" s="16">
        <f t="shared" si="41"/>
        <v>1821.938575</v>
      </c>
      <c r="BY13" s="16">
        <f t="shared" si="42"/>
        <v>24935.676575</v>
      </c>
      <c r="BZ13" s="16">
        <v>731</v>
      </c>
      <c r="CA13" s="16">
        <v>521</v>
      </c>
      <c r="CB13" s="16"/>
      <c r="CC13" s="16">
        <f t="shared" si="43"/>
        <v>1907.3890000000001</v>
      </c>
      <c r="CD13" s="16">
        <f t="shared" si="44"/>
        <v>150.34978750000002</v>
      </c>
      <c r="CE13" s="16">
        <f t="shared" si="45"/>
        <v>2057.7387875</v>
      </c>
      <c r="CF13" s="16">
        <v>60</v>
      </c>
      <c r="CG13" s="16">
        <v>43</v>
      </c>
      <c r="CH13" s="16"/>
      <c r="CI13" s="16">
        <f t="shared" si="46"/>
        <v>0</v>
      </c>
      <c r="CJ13" s="16">
        <f t="shared" si="47"/>
        <v>0</v>
      </c>
      <c r="CK13" s="16"/>
      <c r="CL13" s="16"/>
      <c r="CM13" s="16"/>
      <c r="CN13" s="16"/>
      <c r="CO13" s="16">
        <f t="shared" si="48"/>
        <v>191145.611</v>
      </c>
      <c r="CP13" s="16">
        <f t="shared" si="49"/>
        <v>15067.0377125</v>
      </c>
      <c r="CQ13" s="16">
        <f t="shared" si="50"/>
        <v>206212.6487125</v>
      </c>
      <c r="CR13" s="16">
        <v>6047</v>
      </c>
      <c r="CS13" s="16">
        <v>4312</v>
      </c>
      <c r="CT13" s="3"/>
      <c r="CU13" s="16">
        <f t="shared" si="51"/>
        <v>1207516.0829999999</v>
      </c>
      <c r="CV13" s="16">
        <f t="shared" si="52"/>
        <v>95182.3600125</v>
      </c>
      <c r="CW13" s="16">
        <f t="shared" si="53"/>
        <v>1302698.4430125</v>
      </c>
      <c r="CX13" s="16">
        <v>38203</v>
      </c>
      <c r="CY13" s="16">
        <v>27238</v>
      </c>
      <c r="DA13" s="16">
        <f t="shared" si="54"/>
        <v>58.644999999999996</v>
      </c>
      <c r="DB13" s="16">
        <f t="shared" si="55"/>
        <v>4.6226875</v>
      </c>
      <c r="DC13" s="16">
        <f t="shared" si="56"/>
        <v>63.267687499999994</v>
      </c>
      <c r="DD13" s="16"/>
      <c r="DE13" s="16"/>
      <c r="DG13" s="16">
        <f t="shared" si="57"/>
        <v>425523.999</v>
      </c>
      <c r="DH13" s="16">
        <f t="shared" si="58"/>
        <v>33541.89566250001</v>
      </c>
      <c r="DI13" s="17">
        <f t="shared" si="59"/>
        <v>459065.8946625</v>
      </c>
      <c r="DJ13" s="17">
        <v>13463</v>
      </c>
      <c r="DK13" s="17">
        <v>9599</v>
      </c>
      <c r="DM13" s="16">
        <f t="shared" si="60"/>
        <v>12139.198</v>
      </c>
      <c r="DN13" s="16">
        <f t="shared" si="61"/>
        <v>956.8713250000001</v>
      </c>
      <c r="DO13" s="16">
        <f t="shared" si="62"/>
        <v>13096.069325</v>
      </c>
      <c r="DP13" s="16">
        <v>384</v>
      </c>
      <c r="DQ13" s="16">
        <v>274</v>
      </c>
      <c r="DR13" s="3"/>
      <c r="DS13" s="16">
        <f t="shared" si="63"/>
        <v>2300.152</v>
      </c>
      <c r="DT13" s="16">
        <f t="shared" si="64"/>
        <v>181.30929999999998</v>
      </c>
      <c r="DU13" s="16">
        <f t="shared" si="65"/>
        <v>2481.4613</v>
      </c>
      <c r="DV13" s="16">
        <v>73</v>
      </c>
      <c r="DW13" s="16">
        <v>52</v>
      </c>
      <c r="DX13" s="16"/>
      <c r="DY13" s="16">
        <f t="shared" si="66"/>
        <v>209.53699999999998</v>
      </c>
      <c r="DZ13" s="16">
        <f t="shared" si="67"/>
        <v>16.516737499999998</v>
      </c>
      <c r="EA13" s="16">
        <f t="shared" si="68"/>
        <v>226.05373749999998</v>
      </c>
      <c r="EB13" s="16">
        <v>7</v>
      </c>
      <c r="EC13" s="16">
        <v>5</v>
      </c>
      <c r="ED13" s="16"/>
      <c r="EE13" s="16">
        <f t="shared" si="69"/>
        <v>16907.195</v>
      </c>
      <c r="EF13" s="16">
        <f t="shared" si="70"/>
        <v>1332.7083125</v>
      </c>
      <c r="EG13" s="16">
        <f t="shared" si="71"/>
        <v>18239.9033125</v>
      </c>
      <c r="EH13" s="16">
        <v>535</v>
      </c>
      <c r="EI13" s="16">
        <v>381</v>
      </c>
      <c r="EJ13" s="16"/>
      <c r="EK13" s="16">
        <f t="shared" si="72"/>
        <v>7498.635</v>
      </c>
      <c r="EL13" s="16">
        <f t="shared" si="73"/>
        <v>591.0793125</v>
      </c>
      <c r="EM13" s="16">
        <f t="shared" si="74"/>
        <v>8089.7143125</v>
      </c>
      <c r="EN13" s="16">
        <v>237</v>
      </c>
      <c r="EO13" s="16">
        <v>169</v>
      </c>
      <c r="EP13" s="16"/>
      <c r="EQ13" s="16">
        <f t="shared" si="75"/>
        <v>6801.235</v>
      </c>
      <c r="ER13" s="16">
        <f t="shared" si="76"/>
        <v>536.1068124999999</v>
      </c>
      <c r="ES13" s="16">
        <f t="shared" si="77"/>
        <v>7337.3418125</v>
      </c>
      <c r="ET13" s="16">
        <v>215</v>
      </c>
      <c r="EU13" s="16">
        <v>153</v>
      </c>
      <c r="EV13" s="16"/>
      <c r="EW13" s="16">
        <f t="shared" si="78"/>
        <v>28251.04</v>
      </c>
      <c r="EX13" s="16">
        <f t="shared" si="79"/>
        <v>2226.886</v>
      </c>
      <c r="EY13" s="16">
        <f t="shared" si="80"/>
        <v>30477.926</v>
      </c>
      <c r="EZ13" s="16">
        <v>894</v>
      </c>
      <c r="FA13" s="16">
        <v>637</v>
      </c>
      <c r="FB13" s="16"/>
      <c r="FC13" s="16">
        <f t="shared" si="81"/>
        <v>432.071</v>
      </c>
      <c r="FD13" s="16">
        <f t="shared" si="82"/>
        <v>34.0579625</v>
      </c>
      <c r="FE13" s="16">
        <f t="shared" si="83"/>
        <v>466.12896250000006</v>
      </c>
      <c r="FF13" s="16">
        <v>14</v>
      </c>
      <c r="FG13" s="16">
        <v>10</v>
      </c>
      <c r="FH13" s="16"/>
      <c r="FI13" s="16">
        <f t="shared" si="84"/>
        <v>40625.452</v>
      </c>
      <c r="FJ13" s="16">
        <f t="shared" si="85"/>
        <v>3202.29805</v>
      </c>
      <c r="FK13" s="16">
        <f t="shared" si="86"/>
        <v>43827.750049999995</v>
      </c>
      <c r="FL13" s="16">
        <v>1285</v>
      </c>
      <c r="FM13" s="16">
        <v>916</v>
      </c>
    </row>
    <row r="14" spans="1:169" ht="12">
      <c r="A14" s="2">
        <v>42644</v>
      </c>
      <c r="C14" s="17"/>
      <c r="D14" s="17">
        <v>170625</v>
      </c>
      <c r="E14" s="17">
        <f t="shared" si="0"/>
        <v>170625</v>
      </c>
      <c r="F14" s="17">
        <f t="shared" si="1"/>
        <v>100291</v>
      </c>
      <c r="G14" s="17">
        <f t="shared" si="2"/>
        <v>71504</v>
      </c>
      <c r="H14" s="16"/>
      <c r="I14" s="17">
        <f t="shared" si="3"/>
        <v>0</v>
      </c>
      <c r="J14" s="23">
        <f t="shared" si="4"/>
        <v>104388.5285625</v>
      </c>
      <c r="K14" s="17">
        <f t="shared" si="5"/>
        <v>104388.5285625</v>
      </c>
      <c r="L14" s="17">
        <f t="shared" si="6"/>
        <v>61357</v>
      </c>
      <c r="M14" s="17">
        <f t="shared" si="7"/>
        <v>43746</v>
      </c>
      <c r="O14" s="16">
        <f t="shared" si="8"/>
        <v>0</v>
      </c>
      <c r="P14" s="16">
        <f t="shared" si="9"/>
        <v>66236.42025000001</v>
      </c>
      <c r="Q14" s="16">
        <f t="shared" si="10"/>
        <v>66236.42025000001</v>
      </c>
      <c r="R14" s="16">
        <f t="shared" si="11"/>
        <v>38934</v>
      </c>
      <c r="S14" s="16">
        <f t="shared" si="12"/>
        <v>27758</v>
      </c>
      <c r="U14" s="16">
        <f t="shared" si="13"/>
        <v>0</v>
      </c>
      <c r="V14" s="16">
        <f t="shared" si="14"/>
        <v>637.0966875</v>
      </c>
      <c r="W14" s="16">
        <f t="shared" si="15"/>
        <v>637.0966875</v>
      </c>
      <c r="X14" s="16">
        <v>375</v>
      </c>
      <c r="Y14" s="16">
        <v>267</v>
      </c>
      <c r="Z14" s="16"/>
      <c r="AA14" s="16">
        <f t="shared" si="16"/>
        <v>0</v>
      </c>
      <c r="AB14" s="16">
        <f t="shared" si="17"/>
        <v>372.1160625</v>
      </c>
      <c r="AC14" s="16">
        <f t="shared" si="18"/>
        <v>372.1160625</v>
      </c>
      <c r="AD14" s="16">
        <v>219</v>
      </c>
      <c r="AE14" s="16">
        <v>156</v>
      </c>
      <c r="AF14" s="16"/>
      <c r="AG14" s="16">
        <f t="shared" si="19"/>
        <v>0</v>
      </c>
      <c r="AH14" s="16">
        <f t="shared" si="20"/>
        <v>1749.7935000000002</v>
      </c>
      <c r="AI14" s="16">
        <f t="shared" si="21"/>
        <v>1749.7935000000002</v>
      </c>
      <c r="AJ14" s="16">
        <v>1029</v>
      </c>
      <c r="AK14" s="16">
        <v>733</v>
      </c>
      <c r="AL14" s="16"/>
      <c r="AM14" s="16">
        <f t="shared" si="22"/>
        <v>0</v>
      </c>
      <c r="AN14" s="16">
        <f t="shared" si="23"/>
        <v>33948.8638125</v>
      </c>
      <c r="AO14" s="16">
        <f t="shared" si="24"/>
        <v>33948.8638125</v>
      </c>
      <c r="AP14" s="16">
        <v>19955</v>
      </c>
      <c r="AQ14" s="16">
        <v>14227</v>
      </c>
      <c r="AR14" s="16"/>
      <c r="AS14" s="16">
        <f t="shared" si="25"/>
        <v>0</v>
      </c>
      <c r="AT14" s="16">
        <f t="shared" si="26"/>
        <v>189.018375</v>
      </c>
      <c r="AU14" s="16">
        <f t="shared" si="27"/>
        <v>189.018375</v>
      </c>
      <c r="AV14" s="16">
        <v>111</v>
      </c>
      <c r="AW14" s="16">
        <v>79</v>
      </c>
      <c r="AX14" s="16"/>
      <c r="AY14" s="16">
        <f t="shared" si="28"/>
        <v>0</v>
      </c>
      <c r="AZ14" s="16">
        <f t="shared" si="29"/>
        <v>369.2836875</v>
      </c>
      <c r="BA14" s="16">
        <f t="shared" si="30"/>
        <v>369.2836875</v>
      </c>
      <c r="BB14" s="16">
        <v>217</v>
      </c>
      <c r="BC14" s="16">
        <v>155</v>
      </c>
      <c r="BD14" s="16"/>
      <c r="BE14" s="16">
        <f t="shared" si="31"/>
        <v>0</v>
      </c>
      <c r="BF14" s="16">
        <f t="shared" si="32"/>
        <v>2590.4799375</v>
      </c>
      <c r="BG14" s="16">
        <f t="shared" si="33"/>
        <v>2590.4799375</v>
      </c>
      <c r="BH14" s="16">
        <v>1523</v>
      </c>
      <c r="BI14" s="16">
        <v>1086</v>
      </c>
      <c r="BJ14" s="16"/>
      <c r="BK14" s="16">
        <f t="shared" si="34"/>
        <v>0</v>
      </c>
      <c r="BL14" s="16">
        <f t="shared" si="35"/>
        <v>23719.178437500002</v>
      </c>
      <c r="BM14" s="16">
        <f t="shared" si="36"/>
        <v>23719.178437500002</v>
      </c>
      <c r="BN14" s="16">
        <v>13942</v>
      </c>
      <c r="BO14" s="16">
        <v>9940</v>
      </c>
      <c r="BP14" s="16"/>
      <c r="BQ14" s="16">
        <f t="shared" si="37"/>
        <v>0</v>
      </c>
      <c r="BR14" s="16">
        <f t="shared" si="38"/>
        <v>1313.8295624999998</v>
      </c>
      <c r="BS14" s="16">
        <f t="shared" si="39"/>
        <v>1313.8295624999998</v>
      </c>
      <c r="BT14" s="16">
        <v>772</v>
      </c>
      <c r="BU14" s="16">
        <v>551</v>
      </c>
      <c r="BV14" s="16"/>
      <c r="BW14" s="16">
        <f t="shared" si="40"/>
        <v>0</v>
      </c>
      <c r="BX14" s="16">
        <f t="shared" si="41"/>
        <v>1244.095125</v>
      </c>
      <c r="BY14" s="16">
        <f t="shared" si="42"/>
        <v>1244.095125</v>
      </c>
      <c r="BZ14" s="16">
        <v>731</v>
      </c>
      <c r="CA14" s="16">
        <v>521</v>
      </c>
      <c r="CB14" s="16"/>
      <c r="CC14" s="16">
        <f t="shared" si="43"/>
        <v>0</v>
      </c>
      <c r="CD14" s="16">
        <f t="shared" si="44"/>
        <v>102.6650625</v>
      </c>
      <c r="CE14" s="16">
        <f t="shared" si="45"/>
        <v>102.6650625</v>
      </c>
      <c r="CF14" s="16">
        <v>60</v>
      </c>
      <c r="CG14" s="16">
        <v>43</v>
      </c>
      <c r="CH14" s="16"/>
      <c r="CI14" s="16">
        <f t="shared" si="46"/>
        <v>0</v>
      </c>
      <c r="CJ14" s="16">
        <f t="shared" si="47"/>
        <v>0</v>
      </c>
      <c r="CK14" s="16"/>
      <c r="CL14" s="16"/>
      <c r="CM14" s="16"/>
      <c r="CN14" s="16"/>
      <c r="CO14" s="16">
        <f t="shared" si="48"/>
        <v>0</v>
      </c>
      <c r="CP14" s="16">
        <f t="shared" si="49"/>
        <v>10288.3974375</v>
      </c>
      <c r="CQ14" s="16">
        <f t="shared" si="50"/>
        <v>10288.3974375</v>
      </c>
      <c r="CR14" s="16">
        <v>6047</v>
      </c>
      <c r="CS14" s="16">
        <v>4312</v>
      </c>
      <c r="CT14" s="3"/>
      <c r="CU14" s="16">
        <f t="shared" si="51"/>
        <v>0</v>
      </c>
      <c r="CV14" s="16">
        <f t="shared" si="52"/>
        <v>64994.457937499996</v>
      </c>
      <c r="CW14" s="16">
        <f t="shared" si="53"/>
        <v>64994.457937499996</v>
      </c>
      <c r="CX14" s="16">
        <v>38203</v>
      </c>
      <c r="CY14" s="16">
        <v>27238</v>
      </c>
      <c r="DA14" s="16">
        <f t="shared" si="54"/>
        <v>0</v>
      </c>
      <c r="DB14" s="16">
        <f t="shared" si="55"/>
        <v>3.1565624999999997</v>
      </c>
      <c r="DC14" s="16">
        <f t="shared" si="56"/>
        <v>3.1565624999999997</v>
      </c>
      <c r="DD14" s="16"/>
      <c r="DE14" s="16"/>
      <c r="DG14" s="16">
        <f t="shared" si="57"/>
        <v>0</v>
      </c>
      <c r="DH14" s="16">
        <f t="shared" si="58"/>
        <v>22903.7956875</v>
      </c>
      <c r="DI14" s="17">
        <f t="shared" si="59"/>
        <v>22903.7956875</v>
      </c>
      <c r="DJ14" s="17">
        <v>13463</v>
      </c>
      <c r="DK14" s="17">
        <v>9599</v>
      </c>
      <c r="DM14" s="16">
        <f t="shared" si="60"/>
        <v>0</v>
      </c>
      <c r="DN14" s="16">
        <f t="shared" si="61"/>
        <v>653.391375</v>
      </c>
      <c r="DO14" s="16">
        <f t="shared" si="62"/>
        <v>653.391375</v>
      </c>
      <c r="DP14" s="16">
        <v>384</v>
      </c>
      <c r="DQ14" s="16">
        <v>274</v>
      </c>
      <c r="DR14" s="3"/>
      <c r="DS14" s="16">
        <f t="shared" si="63"/>
        <v>0</v>
      </c>
      <c r="DT14" s="16">
        <f t="shared" si="64"/>
        <v>123.8055</v>
      </c>
      <c r="DU14" s="16">
        <f t="shared" si="65"/>
        <v>123.8055</v>
      </c>
      <c r="DV14" s="16">
        <v>73</v>
      </c>
      <c r="DW14" s="16">
        <v>52</v>
      </c>
      <c r="DX14" s="16"/>
      <c r="DY14" s="16">
        <f t="shared" si="66"/>
        <v>0</v>
      </c>
      <c r="DZ14" s="16">
        <f t="shared" si="67"/>
        <v>11.278312499999998</v>
      </c>
      <c r="EA14" s="16">
        <f t="shared" si="68"/>
        <v>11.278312499999998</v>
      </c>
      <c r="EB14" s="16">
        <v>7</v>
      </c>
      <c r="EC14" s="16">
        <v>5</v>
      </c>
      <c r="ED14" s="16"/>
      <c r="EE14" s="16">
        <f t="shared" si="69"/>
        <v>0</v>
      </c>
      <c r="EF14" s="16">
        <f t="shared" si="70"/>
        <v>910.0284375</v>
      </c>
      <c r="EG14" s="16">
        <f t="shared" si="71"/>
        <v>910.0284375</v>
      </c>
      <c r="EH14" s="16">
        <v>535</v>
      </c>
      <c r="EI14" s="16">
        <v>381</v>
      </c>
      <c r="EJ14" s="16"/>
      <c r="EK14" s="16">
        <f t="shared" si="72"/>
        <v>0</v>
      </c>
      <c r="EL14" s="16">
        <f t="shared" si="73"/>
        <v>403.6134375</v>
      </c>
      <c r="EM14" s="16">
        <f t="shared" si="74"/>
        <v>403.6134375</v>
      </c>
      <c r="EN14" s="16">
        <v>237</v>
      </c>
      <c r="EO14" s="16">
        <v>169</v>
      </c>
      <c r="EP14" s="16"/>
      <c r="EQ14" s="16">
        <f t="shared" si="75"/>
        <v>0</v>
      </c>
      <c r="ER14" s="16">
        <f t="shared" si="76"/>
        <v>366.07593749999995</v>
      </c>
      <c r="ES14" s="16">
        <f t="shared" si="77"/>
        <v>366.07593749999995</v>
      </c>
      <c r="ET14" s="16">
        <v>215</v>
      </c>
      <c r="EU14" s="16">
        <v>153</v>
      </c>
      <c r="EV14" s="16"/>
      <c r="EW14" s="16">
        <f t="shared" si="78"/>
        <v>0</v>
      </c>
      <c r="EX14" s="16">
        <f t="shared" si="79"/>
        <v>1520.61</v>
      </c>
      <c r="EY14" s="16">
        <f t="shared" si="80"/>
        <v>1520.61</v>
      </c>
      <c r="EZ14" s="16">
        <v>894</v>
      </c>
      <c r="FA14" s="16">
        <v>637</v>
      </c>
      <c r="FB14" s="16"/>
      <c r="FC14" s="16">
        <f t="shared" si="81"/>
        <v>0</v>
      </c>
      <c r="FD14" s="16">
        <f t="shared" si="82"/>
        <v>23.2561875</v>
      </c>
      <c r="FE14" s="16">
        <f t="shared" si="83"/>
        <v>23.2561875</v>
      </c>
      <c r="FF14" s="16">
        <v>14</v>
      </c>
      <c r="FG14" s="16">
        <v>10</v>
      </c>
      <c r="FH14" s="16"/>
      <c r="FI14" s="16">
        <f t="shared" si="84"/>
        <v>0</v>
      </c>
      <c r="FJ14" s="16">
        <f t="shared" si="85"/>
        <v>2186.66175</v>
      </c>
      <c r="FK14" s="16">
        <f t="shared" si="86"/>
        <v>2186.66175</v>
      </c>
      <c r="FL14" s="16">
        <v>1285</v>
      </c>
      <c r="FM14" s="16">
        <v>916</v>
      </c>
    </row>
    <row r="15" spans="1:169" ht="12">
      <c r="A15" s="2">
        <v>42826</v>
      </c>
      <c r="C15" s="17">
        <v>3330000</v>
      </c>
      <c r="D15" s="17">
        <v>170625</v>
      </c>
      <c r="E15" s="17">
        <f t="shared" si="0"/>
        <v>3500625</v>
      </c>
      <c r="F15" s="17">
        <f t="shared" si="1"/>
        <v>100291</v>
      </c>
      <c r="G15" s="17">
        <f t="shared" si="2"/>
        <v>71504</v>
      </c>
      <c r="H15" s="16"/>
      <c r="I15" s="17">
        <f t="shared" si="3"/>
        <v>2037296.9969999995</v>
      </c>
      <c r="J15" s="23">
        <f t="shared" si="4"/>
        <v>104388.5285625</v>
      </c>
      <c r="K15" s="17">
        <f t="shared" si="5"/>
        <v>2141685.5255624996</v>
      </c>
      <c r="L15" s="17">
        <f t="shared" si="6"/>
        <v>61357</v>
      </c>
      <c r="M15" s="17">
        <f t="shared" si="7"/>
        <v>43746</v>
      </c>
      <c r="O15" s="16">
        <f t="shared" si="8"/>
        <v>1292702.0040000002</v>
      </c>
      <c r="P15" s="16">
        <f t="shared" si="9"/>
        <v>66236.42025000001</v>
      </c>
      <c r="Q15" s="16">
        <f t="shared" si="10"/>
        <v>1358938.4242500002</v>
      </c>
      <c r="R15" s="16">
        <f t="shared" si="11"/>
        <v>38934</v>
      </c>
      <c r="S15" s="16">
        <f t="shared" si="12"/>
        <v>27758</v>
      </c>
      <c r="U15" s="16">
        <f t="shared" si="13"/>
        <v>12433.887</v>
      </c>
      <c r="V15" s="16">
        <f t="shared" si="14"/>
        <v>637.0966875</v>
      </c>
      <c r="W15" s="16">
        <f t="shared" si="15"/>
        <v>13070.9836875</v>
      </c>
      <c r="X15" s="16">
        <v>375</v>
      </c>
      <c r="Y15" s="16">
        <v>267</v>
      </c>
      <c r="Z15" s="16"/>
      <c r="AA15" s="16">
        <f t="shared" si="16"/>
        <v>7262.397</v>
      </c>
      <c r="AB15" s="16">
        <f t="shared" si="17"/>
        <v>372.1160625</v>
      </c>
      <c r="AC15" s="16">
        <f t="shared" si="18"/>
        <v>7634.5130625</v>
      </c>
      <c r="AD15" s="16">
        <v>219</v>
      </c>
      <c r="AE15" s="16">
        <v>156</v>
      </c>
      <c r="AF15" s="16"/>
      <c r="AG15" s="16">
        <f t="shared" si="19"/>
        <v>34149.816000000006</v>
      </c>
      <c r="AH15" s="16">
        <f t="shared" si="20"/>
        <v>1749.7935000000002</v>
      </c>
      <c r="AI15" s="16">
        <f t="shared" si="21"/>
        <v>35899.609500000006</v>
      </c>
      <c r="AJ15" s="16">
        <v>1029</v>
      </c>
      <c r="AK15" s="16">
        <v>733</v>
      </c>
      <c r="AL15" s="16"/>
      <c r="AM15" s="16">
        <f t="shared" si="22"/>
        <v>662562.441</v>
      </c>
      <c r="AN15" s="16">
        <f t="shared" si="23"/>
        <v>33948.8638125</v>
      </c>
      <c r="AO15" s="16">
        <f t="shared" si="24"/>
        <v>696511.3048125</v>
      </c>
      <c r="AP15" s="16">
        <v>19955</v>
      </c>
      <c r="AQ15" s="16">
        <v>14227</v>
      </c>
      <c r="AR15" s="16"/>
      <c r="AS15" s="16">
        <f t="shared" si="25"/>
        <v>3688.9739999999997</v>
      </c>
      <c r="AT15" s="16">
        <f t="shared" si="26"/>
        <v>189.018375</v>
      </c>
      <c r="AU15" s="16">
        <f t="shared" si="27"/>
        <v>3877.992375</v>
      </c>
      <c r="AV15" s="16">
        <v>111</v>
      </c>
      <c r="AW15" s="16">
        <v>79</v>
      </c>
      <c r="AX15" s="16"/>
      <c r="AY15" s="16">
        <f t="shared" si="28"/>
        <v>7207.119000000001</v>
      </c>
      <c r="AZ15" s="16">
        <f t="shared" si="29"/>
        <v>369.2836875</v>
      </c>
      <c r="BA15" s="16">
        <f t="shared" si="30"/>
        <v>7576.402687500001</v>
      </c>
      <c r="BB15" s="16">
        <v>217</v>
      </c>
      <c r="BC15" s="16">
        <v>155</v>
      </c>
      <c r="BD15" s="16"/>
      <c r="BE15" s="16">
        <f t="shared" si="31"/>
        <v>50557.059</v>
      </c>
      <c r="BF15" s="16">
        <f t="shared" si="32"/>
        <v>2590.4799375</v>
      </c>
      <c r="BG15" s="16">
        <f t="shared" si="33"/>
        <v>53147.5389375</v>
      </c>
      <c r="BH15" s="16">
        <v>1523</v>
      </c>
      <c r="BI15" s="16">
        <v>1086</v>
      </c>
      <c r="BJ15" s="16"/>
      <c r="BK15" s="16">
        <f t="shared" si="34"/>
        <v>462914.955</v>
      </c>
      <c r="BL15" s="16">
        <f t="shared" si="35"/>
        <v>23719.178437500002</v>
      </c>
      <c r="BM15" s="16">
        <f t="shared" si="36"/>
        <v>486634.13343750004</v>
      </c>
      <c r="BN15" s="16">
        <v>13942</v>
      </c>
      <c r="BO15" s="16">
        <v>9940</v>
      </c>
      <c r="BP15" s="16"/>
      <c r="BQ15" s="16">
        <f t="shared" si="37"/>
        <v>25641.333</v>
      </c>
      <c r="BR15" s="16">
        <f t="shared" si="38"/>
        <v>1313.8295624999998</v>
      </c>
      <c r="BS15" s="16">
        <f t="shared" si="39"/>
        <v>26955.162562499998</v>
      </c>
      <c r="BT15" s="16">
        <v>772</v>
      </c>
      <c r="BU15" s="16">
        <v>551</v>
      </c>
      <c r="BV15" s="16"/>
      <c r="BW15" s="16">
        <f t="shared" si="40"/>
        <v>24280.362</v>
      </c>
      <c r="BX15" s="16">
        <f t="shared" si="41"/>
        <v>1244.095125</v>
      </c>
      <c r="BY15" s="16">
        <f t="shared" si="42"/>
        <v>25524.457125</v>
      </c>
      <c r="BZ15" s="16">
        <v>731</v>
      </c>
      <c r="CA15" s="16">
        <v>521</v>
      </c>
      <c r="CB15" s="16"/>
      <c r="CC15" s="16">
        <f t="shared" si="43"/>
        <v>2003.661</v>
      </c>
      <c r="CD15" s="16">
        <f t="shared" si="44"/>
        <v>102.6650625</v>
      </c>
      <c r="CE15" s="16">
        <f t="shared" si="45"/>
        <v>2106.3260625000003</v>
      </c>
      <c r="CF15" s="16">
        <v>60</v>
      </c>
      <c r="CG15" s="16">
        <v>43</v>
      </c>
      <c r="CH15" s="16"/>
      <c r="CI15" s="16">
        <f t="shared" si="46"/>
        <v>0</v>
      </c>
      <c r="CJ15" s="16">
        <f t="shared" si="47"/>
        <v>0</v>
      </c>
      <c r="CK15" s="16"/>
      <c r="CL15" s="16"/>
      <c r="CM15" s="16"/>
      <c r="CN15" s="16"/>
      <c r="CO15" s="16">
        <f t="shared" si="48"/>
        <v>200793.339</v>
      </c>
      <c r="CP15" s="16">
        <f t="shared" si="49"/>
        <v>10288.3974375</v>
      </c>
      <c r="CQ15" s="16">
        <f t="shared" si="50"/>
        <v>211081.73643750002</v>
      </c>
      <c r="CR15" s="16">
        <v>6047</v>
      </c>
      <c r="CS15" s="16">
        <v>4312</v>
      </c>
      <c r="CT15" s="3"/>
      <c r="CU15" s="16">
        <f t="shared" si="51"/>
        <v>1268463.267</v>
      </c>
      <c r="CV15" s="16">
        <f t="shared" si="52"/>
        <v>64994.457937499996</v>
      </c>
      <c r="CW15" s="16">
        <f t="shared" si="53"/>
        <v>1333457.7249375</v>
      </c>
      <c r="CX15" s="16">
        <v>38203</v>
      </c>
      <c r="CY15" s="16">
        <v>27238</v>
      </c>
      <c r="DA15" s="16">
        <f t="shared" si="54"/>
        <v>61.605</v>
      </c>
      <c r="DB15" s="16">
        <f t="shared" si="55"/>
        <v>3.1565624999999997</v>
      </c>
      <c r="DC15" s="16">
        <f t="shared" si="56"/>
        <v>64.7615625</v>
      </c>
      <c r="DD15" s="16"/>
      <c r="DE15" s="16"/>
      <c r="DG15" s="16">
        <f t="shared" si="57"/>
        <v>447001.55100000004</v>
      </c>
      <c r="DH15" s="16">
        <f t="shared" si="58"/>
        <v>22903.7956875</v>
      </c>
      <c r="DI15" s="17">
        <f t="shared" si="59"/>
        <v>469905.3466875</v>
      </c>
      <c r="DJ15" s="17">
        <v>13463</v>
      </c>
      <c r="DK15" s="17">
        <v>9599</v>
      </c>
      <c r="DM15" s="16">
        <f t="shared" si="60"/>
        <v>12751.902</v>
      </c>
      <c r="DN15" s="16">
        <f t="shared" si="61"/>
        <v>653.391375</v>
      </c>
      <c r="DO15" s="16">
        <f t="shared" si="62"/>
        <v>13405.293375</v>
      </c>
      <c r="DP15" s="16">
        <v>384</v>
      </c>
      <c r="DQ15" s="16">
        <v>274</v>
      </c>
      <c r="DR15" s="3"/>
      <c r="DS15" s="16">
        <f t="shared" si="63"/>
        <v>2416.248</v>
      </c>
      <c r="DT15" s="16">
        <f t="shared" si="64"/>
        <v>123.8055</v>
      </c>
      <c r="DU15" s="16">
        <f t="shared" si="65"/>
        <v>2540.0535</v>
      </c>
      <c r="DV15" s="16">
        <v>73</v>
      </c>
      <c r="DW15" s="16">
        <v>52</v>
      </c>
      <c r="DX15" s="16"/>
      <c r="DY15" s="16">
        <f t="shared" si="66"/>
        <v>220.11299999999997</v>
      </c>
      <c r="DZ15" s="16">
        <f t="shared" si="67"/>
        <v>11.278312499999998</v>
      </c>
      <c r="EA15" s="16">
        <f t="shared" si="68"/>
        <v>231.39131249999997</v>
      </c>
      <c r="EB15" s="16">
        <v>7</v>
      </c>
      <c r="EC15" s="16">
        <v>5</v>
      </c>
      <c r="ED15" s="16"/>
      <c r="EE15" s="16">
        <f t="shared" si="69"/>
        <v>17760.555</v>
      </c>
      <c r="EF15" s="16">
        <f t="shared" si="70"/>
        <v>910.0284375</v>
      </c>
      <c r="EG15" s="16">
        <f t="shared" si="71"/>
        <v>18670.5834375</v>
      </c>
      <c r="EH15" s="16">
        <v>535</v>
      </c>
      <c r="EI15" s="16">
        <v>381</v>
      </c>
      <c r="EJ15" s="16"/>
      <c r="EK15" s="16">
        <f t="shared" si="72"/>
        <v>7877.115</v>
      </c>
      <c r="EL15" s="16">
        <f t="shared" si="73"/>
        <v>403.6134375</v>
      </c>
      <c r="EM15" s="16">
        <f t="shared" si="74"/>
        <v>8280.7284375</v>
      </c>
      <c r="EN15" s="16">
        <v>237</v>
      </c>
      <c r="EO15" s="16">
        <v>169</v>
      </c>
      <c r="EP15" s="16"/>
      <c r="EQ15" s="16">
        <f t="shared" si="75"/>
        <v>7144.514999999999</v>
      </c>
      <c r="ER15" s="16">
        <f t="shared" si="76"/>
        <v>366.07593749999995</v>
      </c>
      <c r="ES15" s="16">
        <f t="shared" si="77"/>
        <v>7510.590937499999</v>
      </c>
      <c r="ET15" s="16">
        <v>215</v>
      </c>
      <c r="EU15" s="16">
        <v>153</v>
      </c>
      <c r="EV15" s="16"/>
      <c r="EW15" s="16">
        <f t="shared" si="78"/>
        <v>29676.96</v>
      </c>
      <c r="EX15" s="16">
        <f t="shared" si="79"/>
        <v>1520.61</v>
      </c>
      <c r="EY15" s="16">
        <f t="shared" si="80"/>
        <v>31197.57</v>
      </c>
      <c r="EZ15" s="16">
        <v>894</v>
      </c>
      <c r="FA15" s="16">
        <v>637</v>
      </c>
      <c r="FB15" s="16"/>
      <c r="FC15" s="16">
        <f t="shared" si="81"/>
        <v>453.879</v>
      </c>
      <c r="FD15" s="16">
        <f t="shared" si="82"/>
        <v>23.2561875</v>
      </c>
      <c r="FE15" s="16">
        <f t="shared" si="83"/>
        <v>477.13518750000003</v>
      </c>
      <c r="FF15" s="16">
        <v>14</v>
      </c>
      <c r="FG15" s="16">
        <v>10</v>
      </c>
      <c r="FH15" s="16"/>
      <c r="FI15" s="16">
        <f t="shared" si="84"/>
        <v>42675.948</v>
      </c>
      <c r="FJ15" s="16">
        <f t="shared" si="85"/>
        <v>2186.66175</v>
      </c>
      <c r="FK15" s="16">
        <f t="shared" si="86"/>
        <v>44862.609749999996</v>
      </c>
      <c r="FL15" s="16">
        <v>1285</v>
      </c>
      <c r="FM15" s="16">
        <v>916</v>
      </c>
    </row>
    <row r="16" spans="1:169" ht="12">
      <c r="A16" s="2">
        <v>43009</v>
      </c>
      <c r="C16" s="17"/>
      <c r="D16" s="17">
        <v>87375</v>
      </c>
      <c r="E16" s="17">
        <f t="shared" si="0"/>
        <v>87375</v>
      </c>
      <c r="F16" s="17">
        <f t="shared" si="1"/>
        <v>100291</v>
      </c>
      <c r="G16" s="17">
        <f t="shared" si="2"/>
        <v>71504</v>
      </c>
      <c r="H16" s="16"/>
      <c r="I16" s="17">
        <f t="shared" si="3"/>
        <v>0</v>
      </c>
      <c r="J16" s="23">
        <f t="shared" si="4"/>
        <v>53456.10363750001</v>
      </c>
      <c r="K16" s="17">
        <f t="shared" si="5"/>
        <v>53456.10363750001</v>
      </c>
      <c r="L16" s="17">
        <f t="shared" si="6"/>
        <v>61357</v>
      </c>
      <c r="M16" s="17">
        <f t="shared" si="7"/>
        <v>43746</v>
      </c>
      <c r="O16" s="16">
        <f t="shared" si="8"/>
        <v>0</v>
      </c>
      <c r="P16" s="16">
        <f t="shared" si="9"/>
        <v>33918.87015</v>
      </c>
      <c r="Q16" s="16">
        <f t="shared" si="10"/>
        <v>33918.87015</v>
      </c>
      <c r="R16" s="16">
        <f t="shared" si="11"/>
        <v>38934</v>
      </c>
      <c r="S16" s="16">
        <f t="shared" si="12"/>
        <v>27758</v>
      </c>
      <c r="U16" s="16">
        <f t="shared" si="13"/>
        <v>0</v>
      </c>
      <c r="V16" s="16">
        <f t="shared" si="14"/>
        <v>326.2495125</v>
      </c>
      <c r="W16" s="16">
        <f t="shared" si="15"/>
        <v>326.2495125</v>
      </c>
      <c r="X16" s="16">
        <v>375</v>
      </c>
      <c r="Y16" s="16">
        <v>267</v>
      </c>
      <c r="Z16" s="16"/>
      <c r="AA16" s="16">
        <f t="shared" si="16"/>
        <v>0</v>
      </c>
      <c r="AB16" s="16">
        <f t="shared" si="17"/>
        <v>190.5561375</v>
      </c>
      <c r="AC16" s="16">
        <f t="shared" si="18"/>
        <v>190.5561375</v>
      </c>
      <c r="AD16" s="16">
        <v>219</v>
      </c>
      <c r="AE16" s="16">
        <v>156</v>
      </c>
      <c r="AF16" s="16"/>
      <c r="AG16" s="16">
        <f t="shared" si="19"/>
        <v>0</v>
      </c>
      <c r="AH16" s="16">
        <f t="shared" si="20"/>
        <v>896.0481000000001</v>
      </c>
      <c r="AI16" s="16">
        <f t="shared" si="21"/>
        <v>896.0481000000001</v>
      </c>
      <c r="AJ16" s="16">
        <v>1029</v>
      </c>
      <c r="AK16" s="16">
        <v>733</v>
      </c>
      <c r="AL16" s="16"/>
      <c r="AM16" s="16">
        <f t="shared" si="22"/>
        <v>0</v>
      </c>
      <c r="AN16" s="16">
        <f t="shared" si="23"/>
        <v>17384.8027875</v>
      </c>
      <c r="AO16" s="16">
        <f t="shared" si="24"/>
        <v>17384.8027875</v>
      </c>
      <c r="AP16" s="16">
        <v>19955</v>
      </c>
      <c r="AQ16" s="16">
        <v>14227</v>
      </c>
      <c r="AR16" s="16"/>
      <c r="AS16" s="16">
        <f t="shared" si="25"/>
        <v>0</v>
      </c>
      <c r="AT16" s="16">
        <f t="shared" si="26"/>
        <v>96.79402499999999</v>
      </c>
      <c r="AU16" s="16">
        <f t="shared" si="27"/>
        <v>96.79402499999999</v>
      </c>
      <c r="AV16" s="16">
        <v>111</v>
      </c>
      <c r="AW16" s="16">
        <v>79</v>
      </c>
      <c r="AX16" s="16"/>
      <c r="AY16" s="16">
        <f t="shared" si="28"/>
        <v>0</v>
      </c>
      <c r="AZ16" s="16">
        <f t="shared" si="29"/>
        <v>189.1057125</v>
      </c>
      <c r="BA16" s="16">
        <f t="shared" si="30"/>
        <v>189.1057125</v>
      </c>
      <c r="BB16" s="16">
        <v>217</v>
      </c>
      <c r="BC16" s="16">
        <v>155</v>
      </c>
      <c r="BD16" s="16"/>
      <c r="BE16" s="16">
        <f t="shared" si="31"/>
        <v>0</v>
      </c>
      <c r="BF16" s="16">
        <f t="shared" si="32"/>
        <v>1326.5534625</v>
      </c>
      <c r="BG16" s="16">
        <f t="shared" si="33"/>
        <v>1326.5534625</v>
      </c>
      <c r="BH16" s="16">
        <v>1523</v>
      </c>
      <c r="BI16" s="16">
        <v>1086</v>
      </c>
      <c r="BJ16" s="16"/>
      <c r="BK16" s="16">
        <f t="shared" si="34"/>
        <v>0</v>
      </c>
      <c r="BL16" s="16">
        <f t="shared" si="35"/>
        <v>12146.304562500001</v>
      </c>
      <c r="BM16" s="16">
        <f t="shared" si="36"/>
        <v>12146.304562500001</v>
      </c>
      <c r="BN16" s="16">
        <v>13942</v>
      </c>
      <c r="BO16" s="16">
        <v>9940</v>
      </c>
      <c r="BP16" s="16"/>
      <c r="BQ16" s="16">
        <f t="shared" si="37"/>
        <v>0</v>
      </c>
      <c r="BR16" s="16">
        <f t="shared" si="38"/>
        <v>672.7962375</v>
      </c>
      <c r="BS16" s="16">
        <f t="shared" si="39"/>
        <v>672.7962375</v>
      </c>
      <c r="BT16" s="16">
        <v>772</v>
      </c>
      <c r="BU16" s="16">
        <v>551</v>
      </c>
      <c r="BV16" s="16"/>
      <c r="BW16" s="16">
        <f t="shared" si="40"/>
        <v>0</v>
      </c>
      <c r="BX16" s="16">
        <f t="shared" si="41"/>
        <v>637.086075</v>
      </c>
      <c r="BY16" s="16">
        <f t="shared" si="42"/>
        <v>637.086075</v>
      </c>
      <c r="BZ16" s="16">
        <v>731</v>
      </c>
      <c r="CA16" s="16">
        <v>521</v>
      </c>
      <c r="CB16" s="16"/>
      <c r="CC16" s="16">
        <f t="shared" si="43"/>
        <v>0</v>
      </c>
      <c r="CD16" s="16">
        <f t="shared" si="44"/>
        <v>52.5735375</v>
      </c>
      <c r="CE16" s="16">
        <f t="shared" si="45"/>
        <v>52.5735375</v>
      </c>
      <c r="CF16" s="16">
        <v>60</v>
      </c>
      <c r="CG16" s="16">
        <v>43</v>
      </c>
      <c r="CH16" s="16"/>
      <c r="CI16" s="16">
        <f t="shared" si="46"/>
        <v>0</v>
      </c>
      <c r="CJ16" s="16">
        <f t="shared" si="47"/>
        <v>0</v>
      </c>
      <c r="CK16" s="16"/>
      <c r="CL16" s="16"/>
      <c r="CM16" s="16"/>
      <c r="CN16" s="16"/>
      <c r="CO16" s="16">
        <f t="shared" si="48"/>
        <v>0</v>
      </c>
      <c r="CP16" s="16">
        <f t="shared" si="49"/>
        <v>5268.5639625</v>
      </c>
      <c r="CQ16" s="16">
        <f t="shared" si="50"/>
        <v>5268.5639625</v>
      </c>
      <c r="CR16" s="16">
        <v>6047</v>
      </c>
      <c r="CS16" s="16">
        <v>4312</v>
      </c>
      <c r="CT16" s="3"/>
      <c r="CU16" s="16">
        <f t="shared" si="51"/>
        <v>0</v>
      </c>
      <c r="CV16" s="16">
        <f t="shared" si="52"/>
        <v>33282.876262499994</v>
      </c>
      <c r="CW16" s="16">
        <f t="shared" si="53"/>
        <v>33282.876262499994</v>
      </c>
      <c r="CX16" s="16">
        <v>38203</v>
      </c>
      <c r="CY16" s="16">
        <v>27238</v>
      </c>
      <c r="DA16" s="16">
        <f t="shared" si="54"/>
        <v>0</v>
      </c>
      <c r="DB16" s="16">
        <f t="shared" si="55"/>
        <v>1.6164375</v>
      </c>
      <c r="DC16" s="16">
        <f t="shared" si="56"/>
        <v>1.6164375</v>
      </c>
      <c r="DD16" s="16"/>
      <c r="DE16" s="16"/>
      <c r="DG16" s="16">
        <f t="shared" si="57"/>
        <v>0</v>
      </c>
      <c r="DH16" s="16">
        <f t="shared" si="58"/>
        <v>11728.7569125</v>
      </c>
      <c r="DI16" s="17">
        <f t="shared" si="59"/>
        <v>11728.7569125</v>
      </c>
      <c r="DJ16" s="17">
        <v>13463</v>
      </c>
      <c r="DK16" s="17">
        <v>9599</v>
      </c>
      <c r="DM16" s="16">
        <f t="shared" si="60"/>
        <v>0</v>
      </c>
      <c r="DN16" s="16">
        <f t="shared" si="61"/>
        <v>334.59382500000004</v>
      </c>
      <c r="DO16" s="16">
        <f t="shared" si="62"/>
        <v>334.59382500000004</v>
      </c>
      <c r="DP16" s="16">
        <v>384</v>
      </c>
      <c r="DQ16" s="16">
        <v>274</v>
      </c>
      <c r="DR16" s="3"/>
      <c r="DS16" s="16">
        <f t="shared" si="63"/>
        <v>0</v>
      </c>
      <c r="DT16" s="16">
        <f t="shared" si="64"/>
        <v>63.3993</v>
      </c>
      <c r="DU16" s="16">
        <f t="shared" si="65"/>
        <v>63.3993</v>
      </c>
      <c r="DV16" s="16">
        <v>73</v>
      </c>
      <c r="DW16" s="16">
        <v>52</v>
      </c>
      <c r="DX16" s="16"/>
      <c r="DY16" s="16">
        <f t="shared" si="66"/>
        <v>0</v>
      </c>
      <c r="DZ16" s="16">
        <f t="shared" si="67"/>
        <v>5.7754875</v>
      </c>
      <c r="EA16" s="16">
        <f t="shared" si="68"/>
        <v>5.7754875</v>
      </c>
      <c r="EB16" s="16">
        <v>7</v>
      </c>
      <c r="EC16" s="16">
        <v>5</v>
      </c>
      <c r="ED16" s="16"/>
      <c r="EE16" s="16">
        <f t="shared" si="69"/>
        <v>0</v>
      </c>
      <c r="EF16" s="16">
        <f t="shared" si="70"/>
        <v>466.01456249999995</v>
      </c>
      <c r="EG16" s="16">
        <f t="shared" si="71"/>
        <v>466.01456249999995</v>
      </c>
      <c r="EH16" s="16">
        <v>535</v>
      </c>
      <c r="EI16" s="16">
        <v>381</v>
      </c>
      <c r="EJ16" s="16"/>
      <c r="EK16" s="16">
        <f t="shared" si="72"/>
        <v>0</v>
      </c>
      <c r="EL16" s="16">
        <f t="shared" si="73"/>
        <v>206.6855625</v>
      </c>
      <c r="EM16" s="16">
        <f t="shared" si="74"/>
        <v>206.6855625</v>
      </c>
      <c r="EN16" s="16">
        <v>237</v>
      </c>
      <c r="EO16" s="16">
        <v>169</v>
      </c>
      <c r="EP16" s="16"/>
      <c r="EQ16" s="16">
        <f t="shared" si="75"/>
        <v>0</v>
      </c>
      <c r="ER16" s="16">
        <f t="shared" si="76"/>
        <v>187.46306249999998</v>
      </c>
      <c r="ES16" s="16">
        <f t="shared" si="77"/>
        <v>187.46306249999998</v>
      </c>
      <c r="ET16" s="16">
        <v>215</v>
      </c>
      <c r="EU16" s="16">
        <v>153</v>
      </c>
      <c r="EV16" s="16"/>
      <c r="EW16" s="16">
        <f t="shared" si="78"/>
        <v>0</v>
      </c>
      <c r="EX16" s="16">
        <f t="shared" si="79"/>
        <v>778.686</v>
      </c>
      <c r="EY16" s="16">
        <f t="shared" si="80"/>
        <v>778.686</v>
      </c>
      <c r="EZ16" s="16">
        <v>894</v>
      </c>
      <c r="FA16" s="16">
        <v>637</v>
      </c>
      <c r="FB16" s="16"/>
      <c r="FC16" s="16">
        <f t="shared" si="81"/>
        <v>0</v>
      </c>
      <c r="FD16" s="16">
        <f t="shared" si="82"/>
        <v>11.9092125</v>
      </c>
      <c r="FE16" s="16">
        <f t="shared" si="83"/>
        <v>11.9092125</v>
      </c>
      <c r="FF16" s="16">
        <v>14</v>
      </c>
      <c r="FG16" s="16">
        <v>10</v>
      </c>
      <c r="FH16" s="16"/>
      <c r="FI16" s="16">
        <f t="shared" si="84"/>
        <v>0</v>
      </c>
      <c r="FJ16" s="16">
        <f t="shared" si="85"/>
        <v>1119.76305</v>
      </c>
      <c r="FK16" s="16">
        <f t="shared" si="86"/>
        <v>1119.76305</v>
      </c>
      <c r="FL16" s="16">
        <v>1285</v>
      </c>
      <c r="FM16" s="16">
        <v>916</v>
      </c>
    </row>
    <row r="17" spans="1:169" s="34" customFormat="1" ht="12">
      <c r="A17" s="33">
        <v>43191</v>
      </c>
      <c r="C17" s="23">
        <v>3495000</v>
      </c>
      <c r="D17" s="23">
        <v>87375</v>
      </c>
      <c r="E17" s="17">
        <f t="shared" si="0"/>
        <v>3582375</v>
      </c>
      <c r="F17" s="17">
        <f t="shared" si="1"/>
        <v>100259</v>
      </c>
      <c r="G17" s="17">
        <f t="shared" si="2"/>
        <v>71522</v>
      </c>
      <c r="H17" s="32"/>
      <c r="I17" s="17">
        <f t="shared" si="3"/>
        <v>2138244.1455</v>
      </c>
      <c r="J17" s="23">
        <f t="shared" si="4"/>
        <v>53456.10363750001</v>
      </c>
      <c r="K17" s="23">
        <f t="shared" si="5"/>
        <v>2191700.2491375003</v>
      </c>
      <c r="L17" s="17">
        <f t="shared" si="6"/>
        <v>61347</v>
      </c>
      <c r="M17" s="17">
        <f t="shared" si="7"/>
        <v>43750</v>
      </c>
      <c r="O17" s="16">
        <f t="shared" si="8"/>
        <v>1356754.806</v>
      </c>
      <c r="P17" s="16">
        <f t="shared" si="9"/>
        <v>33918.87015</v>
      </c>
      <c r="Q17" s="32">
        <f t="shared" si="10"/>
        <v>1390673.6761500002</v>
      </c>
      <c r="R17" s="16">
        <f t="shared" si="11"/>
        <v>38912</v>
      </c>
      <c r="S17" s="16">
        <f t="shared" si="12"/>
        <v>27772</v>
      </c>
      <c r="U17" s="16">
        <f t="shared" si="13"/>
        <v>13049.9805</v>
      </c>
      <c r="V17" s="16">
        <f t="shared" si="14"/>
        <v>326.2495125</v>
      </c>
      <c r="W17" s="32">
        <f t="shared" si="15"/>
        <v>13376.2300125</v>
      </c>
      <c r="X17" s="16">
        <v>365</v>
      </c>
      <c r="Y17" s="16">
        <v>267</v>
      </c>
      <c r="Z17" s="32"/>
      <c r="AA17" s="16">
        <f t="shared" si="16"/>
        <v>7622.2455</v>
      </c>
      <c r="AB17" s="16">
        <f t="shared" si="17"/>
        <v>190.5561375</v>
      </c>
      <c r="AC17" s="32">
        <f t="shared" si="18"/>
        <v>7812.8016375</v>
      </c>
      <c r="AD17" s="16">
        <v>213</v>
      </c>
      <c r="AE17" s="16">
        <v>155</v>
      </c>
      <c r="AF17" s="32"/>
      <c r="AG17" s="16">
        <f t="shared" si="19"/>
        <v>35841.924</v>
      </c>
      <c r="AH17" s="16">
        <f t="shared" si="20"/>
        <v>896.0481000000001</v>
      </c>
      <c r="AI17" s="32">
        <f t="shared" si="21"/>
        <v>36737.9721</v>
      </c>
      <c r="AJ17" s="16">
        <v>1019</v>
      </c>
      <c r="AK17" s="16">
        <v>739</v>
      </c>
      <c r="AL17" s="32"/>
      <c r="AM17" s="16">
        <f t="shared" si="22"/>
        <v>695392.1115</v>
      </c>
      <c r="AN17" s="16">
        <f t="shared" si="23"/>
        <v>17384.8027875</v>
      </c>
      <c r="AO17" s="32">
        <f t="shared" si="24"/>
        <v>712776.9142875</v>
      </c>
      <c r="AP17" s="16">
        <v>19949</v>
      </c>
      <c r="AQ17" s="16">
        <v>14236</v>
      </c>
      <c r="AR17" s="32"/>
      <c r="AS17" s="16">
        <f t="shared" si="25"/>
        <v>3871.761</v>
      </c>
      <c r="AT17" s="16">
        <f t="shared" si="26"/>
        <v>96.79402499999999</v>
      </c>
      <c r="AU17" s="32">
        <f t="shared" si="27"/>
        <v>3968.555025</v>
      </c>
      <c r="AV17" s="16">
        <v>113</v>
      </c>
      <c r="AW17" s="16">
        <v>83</v>
      </c>
      <c r="AX17" s="32"/>
      <c r="AY17" s="16">
        <f t="shared" si="28"/>
        <v>7564.2285</v>
      </c>
      <c r="AZ17" s="16">
        <f t="shared" si="29"/>
        <v>189.1057125</v>
      </c>
      <c r="BA17" s="32">
        <f t="shared" si="30"/>
        <v>7753.3342125</v>
      </c>
      <c r="BB17" s="16">
        <v>218</v>
      </c>
      <c r="BC17" s="16">
        <v>150</v>
      </c>
      <c r="BD17" s="32"/>
      <c r="BE17" s="16">
        <f t="shared" si="31"/>
        <v>53062.1385</v>
      </c>
      <c r="BF17" s="16">
        <f t="shared" si="32"/>
        <v>1326.5534625</v>
      </c>
      <c r="BG17" s="32">
        <f t="shared" si="33"/>
        <v>54388.6919625</v>
      </c>
      <c r="BH17" s="16">
        <v>1516</v>
      </c>
      <c r="BI17" s="16">
        <v>1079</v>
      </c>
      <c r="BJ17" s="32"/>
      <c r="BK17" s="16">
        <f t="shared" si="34"/>
        <v>485852.18250000005</v>
      </c>
      <c r="BL17" s="16">
        <f t="shared" si="35"/>
        <v>12146.304562500001</v>
      </c>
      <c r="BM17" s="32">
        <f t="shared" si="36"/>
        <v>497998.48706250003</v>
      </c>
      <c r="BN17" s="16">
        <v>13939</v>
      </c>
      <c r="BO17" s="16">
        <v>9947</v>
      </c>
      <c r="BP17" s="32"/>
      <c r="BQ17" s="16">
        <f t="shared" si="37"/>
        <v>26911.8495</v>
      </c>
      <c r="BR17" s="16">
        <f t="shared" si="38"/>
        <v>672.7962375</v>
      </c>
      <c r="BS17" s="32">
        <f t="shared" si="39"/>
        <v>27584.6457375</v>
      </c>
      <c r="BT17" s="16">
        <v>777</v>
      </c>
      <c r="BU17" s="16">
        <v>543</v>
      </c>
      <c r="BV17" s="32"/>
      <c r="BW17" s="16">
        <f t="shared" si="40"/>
        <v>25483.443</v>
      </c>
      <c r="BX17" s="16">
        <f t="shared" si="41"/>
        <v>637.086075</v>
      </c>
      <c r="BY17" s="32">
        <f t="shared" si="42"/>
        <v>26120.529075</v>
      </c>
      <c r="BZ17" s="16">
        <v>736</v>
      </c>
      <c r="CA17" s="16">
        <v>529</v>
      </c>
      <c r="CB17" s="32"/>
      <c r="CC17" s="16">
        <f t="shared" si="43"/>
        <v>2102.9415000000004</v>
      </c>
      <c r="CD17" s="16">
        <f t="shared" si="44"/>
        <v>52.5735375</v>
      </c>
      <c r="CE17" s="32">
        <f t="shared" si="45"/>
        <v>2155.5150375000003</v>
      </c>
      <c r="CF17" s="16">
        <v>67</v>
      </c>
      <c r="CG17" s="16">
        <v>44</v>
      </c>
      <c r="CH17" s="32"/>
      <c r="CI17" s="16">
        <f t="shared" si="46"/>
        <v>0</v>
      </c>
      <c r="CJ17" s="16">
        <f t="shared" si="47"/>
        <v>0</v>
      </c>
      <c r="CK17" s="32"/>
      <c r="CL17" s="32"/>
      <c r="CM17" s="32"/>
      <c r="CN17" s="32"/>
      <c r="CO17" s="16">
        <f t="shared" si="48"/>
        <v>210742.55849999998</v>
      </c>
      <c r="CP17" s="16">
        <f t="shared" si="49"/>
        <v>5268.5639625</v>
      </c>
      <c r="CQ17" s="32">
        <f t="shared" si="50"/>
        <v>216011.12246249997</v>
      </c>
      <c r="CR17" s="16">
        <v>6055</v>
      </c>
      <c r="CS17" s="16">
        <v>4306</v>
      </c>
      <c r="CT17" s="12"/>
      <c r="CU17" s="16">
        <f t="shared" si="51"/>
        <v>1331315.0505</v>
      </c>
      <c r="CV17" s="16">
        <f t="shared" si="52"/>
        <v>33282.876262499994</v>
      </c>
      <c r="CW17" s="32">
        <f t="shared" si="53"/>
        <v>1364597.9267624998</v>
      </c>
      <c r="CX17" s="16">
        <v>38202</v>
      </c>
      <c r="CY17" s="16">
        <v>27241</v>
      </c>
      <c r="DA17" s="16">
        <f t="shared" si="54"/>
        <v>64.6575</v>
      </c>
      <c r="DB17" s="16">
        <f t="shared" si="55"/>
        <v>1.6164375</v>
      </c>
      <c r="DC17" s="32">
        <f t="shared" si="56"/>
        <v>66.2739375</v>
      </c>
      <c r="DD17" s="32"/>
      <c r="DE17" s="32"/>
      <c r="DG17" s="16">
        <f t="shared" si="57"/>
        <v>469150.27650000004</v>
      </c>
      <c r="DH17" s="16">
        <f t="shared" si="58"/>
        <v>11728.7569125</v>
      </c>
      <c r="DI17" s="23">
        <f t="shared" si="59"/>
        <v>480879.03341250005</v>
      </c>
      <c r="DJ17" s="17">
        <v>13454</v>
      </c>
      <c r="DK17" s="17">
        <v>9591</v>
      </c>
      <c r="DM17" s="16">
        <f t="shared" si="60"/>
        <v>13383.753</v>
      </c>
      <c r="DN17" s="16">
        <f t="shared" si="61"/>
        <v>334.59382500000004</v>
      </c>
      <c r="DO17" s="32">
        <f t="shared" si="62"/>
        <v>13718.346825</v>
      </c>
      <c r="DP17" s="16">
        <v>385</v>
      </c>
      <c r="DQ17" s="16">
        <v>271</v>
      </c>
      <c r="DR17" s="12"/>
      <c r="DS17" s="16">
        <f t="shared" si="63"/>
        <v>2535.9719999999998</v>
      </c>
      <c r="DT17" s="16">
        <f t="shared" si="64"/>
        <v>63.3993</v>
      </c>
      <c r="DU17" s="32">
        <f t="shared" si="65"/>
        <v>2599.3713</v>
      </c>
      <c r="DV17" s="16">
        <v>68</v>
      </c>
      <c r="DW17" s="16">
        <v>50</v>
      </c>
      <c r="DX17" s="32"/>
      <c r="DY17" s="16">
        <f t="shared" si="66"/>
        <v>231.01949999999997</v>
      </c>
      <c r="DZ17" s="16">
        <f t="shared" si="67"/>
        <v>5.7754875</v>
      </c>
      <c r="EA17" s="32">
        <f t="shared" si="68"/>
        <v>236.79498749999996</v>
      </c>
      <c r="EB17" s="16"/>
      <c r="EC17" s="16"/>
      <c r="ED17" s="32"/>
      <c r="EE17" s="16">
        <f t="shared" si="69"/>
        <v>18640.5825</v>
      </c>
      <c r="EF17" s="16">
        <f t="shared" si="70"/>
        <v>466.01456249999995</v>
      </c>
      <c r="EG17" s="32">
        <f t="shared" si="71"/>
        <v>19106.5970625</v>
      </c>
      <c r="EH17" s="16">
        <v>533</v>
      </c>
      <c r="EI17" s="16">
        <v>389</v>
      </c>
      <c r="EJ17" s="32"/>
      <c r="EK17" s="16">
        <f t="shared" si="72"/>
        <v>8267.4225</v>
      </c>
      <c r="EL17" s="16">
        <f t="shared" si="73"/>
        <v>206.6855625</v>
      </c>
      <c r="EM17" s="32">
        <f t="shared" si="74"/>
        <v>8474.108062500001</v>
      </c>
      <c r="EN17" s="16">
        <v>243</v>
      </c>
      <c r="EO17" s="16">
        <v>170</v>
      </c>
      <c r="EP17" s="32"/>
      <c r="EQ17" s="16">
        <f t="shared" si="75"/>
        <v>7498.522499999999</v>
      </c>
      <c r="ER17" s="16">
        <f t="shared" si="76"/>
        <v>187.46306249999998</v>
      </c>
      <c r="ES17" s="32">
        <f t="shared" si="77"/>
        <v>7685.985562499999</v>
      </c>
      <c r="ET17" s="16">
        <v>219</v>
      </c>
      <c r="EU17" s="16">
        <v>161</v>
      </c>
      <c r="EV17" s="32"/>
      <c r="EW17" s="16">
        <f t="shared" si="78"/>
        <v>31147.44</v>
      </c>
      <c r="EX17" s="16">
        <f t="shared" si="79"/>
        <v>778.686</v>
      </c>
      <c r="EY17" s="32">
        <f t="shared" si="80"/>
        <v>31926.126</v>
      </c>
      <c r="EZ17" s="16">
        <v>890</v>
      </c>
      <c r="FA17" s="16">
        <v>642</v>
      </c>
      <c r="FB17" s="32"/>
      <c r="FC17" s="16">
        <f t="shared" si="81"/>
        <v>476.36850000000004</v>
      </c>
      <c r="FD17" s="16">
        <f t="shared" si="82"/>
        <v>11.9092125</v>
      </c>
      <c r="FE17" s="32">
        <f t="shared" si="83"/>
        <v>488.27771250000006</v>
      </c>
      <c r="FF17" s="16">
        <v>7</v>
      </c>
      <c r="FG17" s="16">
        <v>5</v>
      </c>
      <c r="FH17" s="32"/>
      <c r="FI17" s="16">
        <f t="shared" si="84"/>
        <v>44790.522</v>
      </c>
      <c r="FJ17" s="16">
        <f t="shared" si="85"/>
        <v>1119.76305</v>
      </c>
      <c r="FK17" s="32">
        <f t="shared" si="86"/>
        <v>45910.28505</v>
      </c>
      <c r="FL17" s="16">
        <v>1291</v>
      </c>
      <c r="FM17" s="16">
        <v>924</v>
      </c>
    </row>
    <row r="18" spans="1:169" ht="12">
      <c r="A18" s="2"/>
      <c r="C18" s="23"/>
      <c r="D18" s="23"/>
      <c r="E18" s="23"/>
      <c r="F18" s="23"/>
      <c r="G18" s="23"/>
      <c r="H18" s="16"/>
      <c r="I18" s="23"/>
      <c r="J18" s="23"/>
      <c r="K18" s="23"/>
      <c r="L18" s="23"/>
      <c r="M18" s="23"/>
      <c r="U18" s="32"/>
      <c r="V18" s="32"/>
      <c r="W18" s="32"/>
      <c r="X18" s="32"/>
      <c r="Y18" s="32"/>
      <c r="Z18" s="16"/>
      <c r="AA18" s="32"/>
      <c r="AB18" s="32"/>
      <c r="AC18" s="32"/>
      <c r="AD18" s="32"/>
      <c r="AE18" s="32"/>
      <c r="AF18" s="16"/>
      <c r="AG18" s="32"/>
      <c r="AH18" s="32"/>
      <c r="AI18" s="32"/>
      <c r="AJ18" s="32"/>
      <c r="AK18" s="32"/>
      <c r="AL18" s="16"/>
      <c r="AM18" s="32"/>
      <c r="AN18" s="32"/>
      <c r="AO18" s="32"/>
      <c r="AP18" s="32"/>
      <c r="AQ18" s="32"/>
      <c r="AR18" s="16"/>
      <c r="AS18" s="32"/>
      <c r="AT18" s="32"/>
      <c r="AU18" s="32" t="s">
        <v>49</v>
      </c>
      <c r="AV18" s="32"/>
      <c r="AW18" s="32"/>
      <c r="AX18" s="16"/>
      <c r="AY18" s="32"/>
      <c r="AZ18" s="32"/>
      <c r="BA18" s="32"/>
      <c r="BB18" s="32"/>
      <c r="BC18" s="32"/>
      <c r="BD18" s="16"/>
      <c r="BE18" s="32"/>
      <c r="BF18" s="32"/>
      <c r="BG18" s="32"/>
      <c r="BH18" s="32"/>
      <c r="BI18" s="32"/>
      <c r="BJ18" s="16"/>
      <c r="BK18" s="32"/>
      <c r="BL18" s="32"/>
      <c r="BM18" s="32"/>
      <c r="BN18" s="32"/>
      <c r="BO18" s="32"/>
      <c r="BP18" s="16"/>
      <c r="BQ18" s="32"/>
      <c r="BR18" s="32"/>
      <c r="BS18" s="32"/>
      <c r="BT18" s="32"/>
      <c r="BU18" s="32"/>
      <c r="BV18" s="16"/>
      <c r="BW18" s="32"/>
      <c r="BX18" s="32"/>
      <c r="BY18" s="32"/>
      <c r="BZ18" s="32"/>
      <c r="CA18" s="32"/>
      <c r="CB18" s="16"/>
      <c r="CC18" s="32"/>
      <c r="CD18" s="32"/>
      <c r="CE18" s="32"/>
      <c r="CF18" s="32"/>
      <c r="CG18" s="32"/>
      <c r="CH18" s="16"/>
      <c r="CI18" s="32"/>
      <c r="CJ18" s="32"/>
      <c r="CK18" s="32"/>
      <c r="CL18" s="32"/>
      <c r="CM18" s="32"/>
      <c r="CN18" s="16"/>
      <c r="CO18" s="32"/>
      <c r="CP18" s="32"/>
      <c r="CQ18" s="32"/>
      <c r="CR18" s="32"/>
      <c r="CS18" s="32"/>
      <c r="CT18" s="3"/>
      <c r="CU18" s="32"/>
      <c r="CV18" s="32"/>
      <c r="CW18" s="32"/>
      <c r="CX18" s="32"/>
      <c r="CY18" s="32"/>
      <c r="DA18" s="32"/>
      <c r="DB18" s="32"/>
      <c r="DC18" s="32"/>
      <c r="DD18" s="32"/>
      <c r="DE18" s="32"/>
      <c r="DG18" s="23"/>
      <c r="DH18" s="23"/>
      <c r="DI18" s="23"/>
      <c r="DJ18" s="23"/>
      <c r="DK18" s="23"/>
      <c r="DM18" s="12"/>
      <c r="DN18" s="12"/>
      <c r="DO18" s="12"/>
      <c r="DP18" s="12"/>
      <c r="DQ18" s="12"/>
      <c r="DR18" s="3"/>
      <c r="DS18" s="32"/>
      <c r="DT18" s="32"/>
      <c r="DU18" s="32"/>
      <c r="DV18" s="32"/>
      <c r="DW18" s="32"/>
      <c r="DX18" s="16"/>
      <c r="DY18" s="32"/>
      <c r="DZ18" s="32"/>
      <c r="EA18" s="32"/>
      <c r="EB18" s="32"/>
      <c r="EC18" s="32"/>
      <c r="ED18" s="16"/>
      <c r="EE18" s="32"/>
      <c r="EF18" s="32"/>
      <c r="EG18" s="32"/>
      <c r="EH18" s="32"/>
      <c r="EI18" s="32"/>
      <c r="EJ18" s="16"/>
      <c r="EK18" s="32"/>
      <c r="EL18" s="32"/>
      <c r="EM18" s="32"/>
      <c r="EN18" s="32"/>
      <c r="EO18" s="32"/>
      <c r="EP18" s="16"/>
      <c r="EQ18" s="32"/>
      <c r="ER18" s="32"/>
      <c r="ES18" s="32"/>
      <c r="ET18" s="32"/>
      <c r="EU18" s="32"/>
      <c r="EV18" s="16"/>
      <c r="EW18" s="32"/>
      <c r="EX18" s="32"/>
      <c r="EY18" s="32"/>
      <c r="EZ18" s="32"/>
      <c r="FA18" s="32"/>
      <c r="FB18" s="16"/>
      <c r="FC18" s="32"/>
      <c r="FD18" s="32"/>
      <c r="FE18" s="32"/>
      <c r="FF18" s="32"/>
      <c r="FG18" s="32"/>
      <c r="FH18" s="16"/>
      <c r="FI18" s="32"/>
      <c r="FJ18" s="32"/>
      <c r="FK18" s="32"/>
      <c r="FL18" s="32"/>
      <c r="FM18" s="32"/>
    </row>
    <row r="19" spans="1:169" ht="12.75" thickBot="1">
      <c r="A19" s="14" t="s">
        <v>0</v>
      </c>
      <c r="C19" s="31">
        <f>SUM(C8:C17)</f>
        <v>15890000</v>
      </c>
      <c r="D19" s="31">
        <f>SUM(D8:D17)</f>
        <v>2461000</v>
      </c>
      <c r="E19" s="31">
        <f>SUM(E8:E17)</f>
        <v>18351000</v>
      </c>
      <c r="F19" s="31">
        <f>SUM(F8:F17)</f>
        <v>1002878</v>
      </c>
      <c r="G19" s="31">
        <f>SUM(G8:G17)</f>
        <v>715058</v>
      </c>
      <c r="H19" s="16"/>
      <c r="I19" s="31">
        <f>SUM(I8:I17)</f>
        <v>9721516.300999999</v>
      </c>
      <c r="J19" s="31">
        <f>SUM(J8:J17)</f>
        <v>1505642.0148999998</v>
      </c>
      <c r="K19" s="31">
        <f>SUM(K8:K17)</f>
        <v>11227158.3159</v>
      </c>
      <c r="L19" s="31">
        <f>SUM(L8:L17)</f>
        <v>613560</v>
      </c>
      <c r="M19" s="31">
        <f>SUM(M8:M17)</f>
        <v>437464</v>
      </c>
      <c r="O19" s="31">
        <f>SUM(O8:O17)</f>
        <v>6168478.932</v>
      </c>
      <c r="P19" s="31">
        <f>SUM(P8:P17)</f>
        <v>955357.2467999998</v>
      </c>
      <c r="Q19" s="31">
        <f>SUM(Q8:Q17)</f>
        <v>7123836.1788</v>
      </c>
      <c r="R19" s="31">
        <f>SUM(R8:R17)</f>
        <v>389318</v>
      </c>
      <c r="S19" s="31">
        <f>SUM(S8:S17)</f>
        <v>277594</v>
      </c>
      <c r="U19" s="31">
        <f>SUM(U8:U17)</f>
        <v>59331.670999999995</v>
      </c>
      <c r="V19" s="31">
        <f>SUM(V8:V17)</f>
        <v>9189.127900000001</v>
      </c>
      <c r="W19" s="31">
        <f>SUM(W8:W17)</f>
        <v>68520.79890000001</v>
      </c>
      <c r="X19" s="31">
        <f>SUM(X8:X17)</f>
        <v>3740</v>
      </c>
      <c r="Y19" s="31">
        <f>SUM(Y8:Y17)</f>
        <v>2670</v>
      </c>
      <c r="Z19" s="16"/>
      <c r="AA19" s="31">
        <f>SUM(AA8:AA17)</f>
        <v>34654.501000000004</v>
      </c>
      <c r="AB19" s="31">
        <f>SUM(AB8:AB17)</f>
        <v>5367.1949</v>
      </c>
      <c r="AC19" s="31">
        <f>SUM(AC8:AC17)</f>
        <v>40021.6959</v>
      </c>
      <c r="AD19" s="31">
        <f>SUM(AD8:AD17)</f>
        <v>2184</v>
      </c>
      <c r="AE19" s="31">
        <f>SUM(AE8:AE17)</f>
        <v>1559</v>
      </c>
      <c r="AF19" s="16"/>
      <c r="AG19" s="31">
        <f>SUM(AG8:AG17)</f>
        <v>162955.12800000003</v>
      </c>
      <c r="AH19" s="31">
        <f>SUM(AH8:AH17)</f>
        <v>25238.0472</v>
      </c>
      <c r="AI19" s="31">
        <f>SUM(AI8:AI17)</f>
        <v>188193.17520000006</v>
      </c>
      <c r="AJ19" s="31">
        <f>SUM(AJ8:AJ17)</f>
        <v>10280</v>
      </c>
      <c r="AK19" s="31">
        <f>SUM(AK8:AK17)</f>
        <v>7336</v>
      </c>
      <c r="AL19" s="16"/>
      <c r="AM19" s="31">
        <f>SUM(AM8:AM17)</f>
        <v>3161596.753</v>
      </c>
      <c r="AN19" s="31">
        <f>SUM(AN8:AN17)</f>
        <v>489659.50970000005</v>
      </c>
      <c r="AO19" s="31">
        <f>SUM(AO8:AO17)</f>
        <v>3651256.2627000003</v>
      </c>
      <c r="AP19" s="31">
        <f>SUM(AP8:AP17)</f>
        <v>199544</v>
      </c>
      <c r="AQ19" s="31">
        <f>SUM(AQ8:AQ17)</f>
        <v>142279</v>
      </c>
      <c r="AR19" s="16"/>
      <c r="AS19" s="31">
        <f>SUM(AS8:AS17)</f>
        <v>17602.942</v>
      </c>
      <c r="AT19" s="31">
        <f>SUM(AT8:AT17)</f>
        <v>2726.2958000000003</v>
      </c>
      <c r="AU19" s="31">
        <f>SUM(AU8:AU17)</f>
        <v>20329.2378</v>
      </c>
      <c r="AV19" s="31">
        <f>SUM(AV8:AV17)</f>
        <v>1112</v>
      </c>
      <c r="AW19" s="31">
        <f>SUM(AW8:AW17)</f>
        <v>794</v>
      </c>
      <c r="AX19" s="16"/>
      <c r="AY19" s="31">
        <f>SUM(AY8:AY17)</f>
        <v>34390.727</v>
      </c>
      <c r="AZ19" s="31">
        <f>SUM(AZ8:AZ17)</f>
        <v>5326.3423</v>
      </c>
      <c r="BA19" s="31">
        <f>SUM(BA8:BA17)</f>
        <v>39717.0693</v>
      </c>
      <c r="BB19" s="31">
        <f>SUM(BB8:BB17)</f>
        <v>2171</v>
      </c>
      <c r="BC19" s="31">
        <f>SUM(BC8:BC17)</f>
        <v>1545</v>
      </c>
      <c r="BD19" s="16"/>
      <c r="BE19" s="31">
        <f>SUM(BE8:BE17)</f>
        <v>241246.747</v>
      </c>
      <c r="BF19" s="31">
        <f>SUM(BF8:BF17)</f>
        <v>37363.6403</v>
      </c>
      <c r="BG19" s="31">
        <f>SUM(BG8:BG17)</f>
        <v>278610.3873</v>
      </c>
      <c r="BH19" s="31">
        <f>SUM(BH8:BH17)</f>
        <v>15223</v>
      </c>
      <c r="BI19" s="31">
        <f>SUM(BI8:BI17)</f>
        <v>10853</v>
      </c>
      <c r="BJ19" s="16"/>
      <c r="BK19" s="31">
        <f>SUM(BK8:BK17)</f>
        <v>2208924.515</v>
      </c>
      <c r="BL19" s="31">
        <f>SUM(BL8:BL17)</f>
        <v>342112.2235</v>
      </c>
      <c r="BM19" s="31">
        <f>SUM(BM8:BM17)</f>
        <v>2551036.7385000004</v>
      </c>
      <c r="BN19" s="31">
        <f>SUM(BN8:BN17)</f>
        <v>139417</v>
      </c>
      <c r="BO19" s="31">
        <f>SUM(BO8:BO17)</f>
        <v>99407</v>
      </c>
      <c r="BP19" s="16"/>
      <c r="BQ19" s="31">
        <f>SUM(BQ8:BQ17)</f>
        <v>122354.58899999999</v>
      </c>
      <c r="BR19" s="31">
        <f>SUM(BR8:BR17)</f>
        <v>18949.946099999994</v>
      </c>
      <c r="BS19" s="31">
        <f>SUM(BS8:BS17)</f>
        <v>141304.5351</v>
      </c>
      <c r="BT19" s="31">
        <f>SUM(BT8:BT17)</f>
        <v>7725</v>
      </c>
      <c r="BU19" s="31">
        <f>SUM(BU8:BU17)</f>
        <v>5502</v>
      </c>
      <c r="BV19" s="16"/>
      <c r="BW19" s="31">
        <f>SUM(BW8:BW17)</f>
        <v>115860.34599999999</v>
      </c>
      <c r="BX19" s="31">
        <f>SUM(BX8:BX17)</f>
        <v>17944.1354</v>
      </c>
      <c r="BY19" s="31">
        <f>SUM(BY8:BY17)</f>
        <v>133804.4814</v>
      </c>
      <c r="BZ19" s="31">
        <f>SUM(BZ8:BZ17)</f>
        <v>7315</v>
      </c>
      <c r="CA19" s="31">
        <f>SUM(CA8:CA17)</f>
        <v>5218</v>
      </c>
      <c r="CB19" s="16"/>
      <c r="CC19" s="31">
        <f>SUM(CC8:CC17)</f>
        <v>9561.013</v>
      </c>
      <c r="CD19" s="31">
        <f>SUM(CD8:CD17)</f>
        <v>1480.7837</v>
      </c>
      <c r="CE19" s="31">
        <f>SUM(CE8:CE17)</f>
        <v>11041.796700000003</v>
      </c>
      <c r="CF19" s="31">
        <f>SUM(CF8:CF17)</f>
        <v>607</v>
      </c>
      <c r="CG19" s="31">
        <f>SUM(CG8:CG17)</f>
        <v>431</v>
      </c>
      <c r="CH19" s="16"/>
      <c r="CI19" s="31">
        <f>SUM(CI8:CI17)</f>
        <v>0</v>
      </c>
      <c r="CJ19" s="31">
        <f>SUM(CJ8:CJ17)</f>
        <v>0</v>
      </c>
      <c r="CK19" s="31">
        <f>SUM(CK8:CK17)</f>
        <v>0</v>
      </c>
      <c r="CL19" s="23"/>
      <c r="CM19" s="23"/>
      <c r="CN19" s="16"/>
      <c r="CO19" s="31">
        <f>SUM(CO8:CO17)</f>
        <v>958139.987</v>
      </c>
      <c r="CP19" s="31">
        <f>SUM(CP8:CP17)</f>
        <v>148394.11629999997</v>
      </c>
      <c r="CQ19" s="31">
        <f>SUM(CQ8:CQ17)</f>
        <v>1106534.1032999998</v>
      </c>
      <c r="CR19" s="31">
        <f>SUM(CR8:CR17)</f>
        <v>60478</v>
      </c>
      <c r="CS19" s="31">
        <f>SUM(CS8:CS18)</f>
        <v>43114</v>
      </c>
      <c r="CT19" s="3"/>
      <c r="CU19" s="31">
        <f>SUM(CU8:CU17)</f>
        <v>6052817.210999999</v>
      </c>
      <c r="CV19" s="31">
        <f>SUM(CV8:CV17)</f>
        <v>937443.8738999998</v>
      </c>
      <c r="CW19" s="31">
        <f>SUM(CW8:CW17)</f>
        <v>6990261.084899999</v>
      </c>
      <c r="CX19" s="31">
        <f>SUM(CX8:CX17)</f>
        <v>382029</v>
      </c>
      <c r="CY19" s="31">
        <f>SUM(CY8:CY17)</f>
        <v>272383</v>
      </c>
      <c r="DA19" s="31">
        <f>SUM(DA8:DA17)</f>
        <v>293.965</v>
      </c>
      <c r="DB19" s="31">
        <f>SUM(DB8:DB17)</f>
        <v>45.528499999999994</v>
      </c>
      <c r="DC19" s="31">
        <f>SUM(DC8:DC17)</f>
        <v>339.4935</v>
      </c>
      <c r="DD19" s="31">
        <f>SUM(DD8:DD17)</f>
        <v>0</v>
      </c>
      <c r="DE19" s="31">
        <f>SUM(DE8:DE17)</f>
        <v>0</v>
      </c>
      <c r="DG19" s="31">
        <f>SUM(DG8:DG17)</f>
        <v>2132989.383</v>
      </c>
      <c r="DH19" s="31">
        <f>SUM(DH8:DH17)</f>
        <v>330351.5967</v>
      </c>
      <c r="DI19" s="31">
        <f>SUM(DI8:DI17)</f>
        <v>2463340.9797</v>
      </c>
      <c r="DJ19" s="31">
        <f>SUM(DJ8:DJ17)</f>
        <v>134621</v>
      </c>
      <c r="DK19" s="31">
        <f>SUM(DK8:DK17)</f>
        <v>95982</v>
      </c>
      <c r="DM19" s="31">
        <f>SUM(DM8:DM17)</f>
        <v>60849.166</v>
      </c>
      <c r="DN19" s="31">
        <f>SUM(DN8:DN17)</f>
        <v>9424.153400000001</v>
      </c>
      <c r="DO19" s="31">
        <f>SUM(DO8:DO17)</f>
        <v>70273.31940000001</v>
      </c>
      <c r="DP19" s="31">
        <f>SUM(DP8:DP17)</f>
        <v>3841</v>
      </c>
      <c r="DQ19" s="31">
        <f>SUM(DQ8:DQ17)</f>
        <v>2737</v>
      </c>
      <c r="DR19" s="3"/>
      <c r="DS19" s="31">
        <f>SUM(DS8:DS17)</f>
        <v>11529.784</v>
      </c>
      <c r="DT19" s="31">
        <f>SUM(DT8:DT17)</f>
        <v>1785.7015999999996</v>
      </c>
      <c r="DU19" s="31">
        <f>SUM(DU8:DU17)</f>
        <v>13315.4856</v>
      </c>
      <c r="DV19" s="31">
        <f>SUM(DV8:DV17)</f>
        <v>725</v>
      </c>
      <c r="DW19" s="31">
        <f>SUM(DW8:DW17)</f>
        <v>518</v>
      </c>
      <c r="DX19" s="16"/>
      <c r="DY19" s="31">
        <f>SUM(DY8:DY17)</f>
        <v>1050.329</v>
      </c>
      <c r="DZ19" s="31">
        <f>SUM(DZ8:DZ17)</f>
        <v>162.67209999999997</v>
      </c>
      <c r="EA19" s="31">
        <f>SUM(EA8:EA17)</f>
        <v>1213.0011</v>
      </c>
      <c r="EB19" s="31">
        <f>SUM(EB8:EB17)</f>
        <v>63</v>
      </c>
      <c r="EC19" s="31">
        <f>SUM(EC8:EC17)</f>
        <v>45</v>
      </c>
      <c r="ED19" s="16"/>
      <c r="EE19" s="31">
        <f>SUM(EE8:EE17)</f>
        <v>84749.315</v>
      </c>
      <c r="EF19" s="31">
        <f>SUM(EF8:EF17)</f>
        <v>13125.743499999997</v>
      </c>
      <c r="EG19" s="31">
        <f>SUM(EG8:EG17)</f>
        <v>97875.0585</v>
      </c>
      <c r="EH19" s="31">
        <f>SUM(EH8:EH17)</f>
        <v>5348</v>
      </c>
      <c r="EI19" s="31">
        <f>SUM(EI8:EI17)</f>
        <v>3818</v>
      </c>
      <c r="EJ19" s="16"/>
      <c r="EK19" s="31">
        <f>SUM(EK8:EK17)</f>
        <v>37587.795</v>
      </c>
      <c r="EL19" s="31">
        <f>SUM(EL8:EL17)</f>
        <v>5821.4955</v>
      </c>
      <c r="EM19" s="31">
        <f>SUM(EM8:EM17)</f>
        <v>43409.2905</v>
      </c>
      <c r="EN19" s="31">
        <f>SUM(EN8:EN17)</f>
        <v>2376</v>
      </c>
      <c r="EO19" s="31">
        <f>SUM(EO8:EO17)</f>
        <v>1691</v>
      </c>
      <c r="EP19" s="16"/>
      <c r="EQ19" s="31">
        <f>SUM(EQ8:EQ17)</f>
        <v>34091.994999999995</v>
      </c>
      <c r="ER19" s="31">
        <f>SUM(ER8:ER17)</f>
        <v>5280.075499999999</v>
      </c>
      <c r="ES19" s="31">
        <f>SUM(ES8:ES17)</f>
        <v>39372.070499999994</v>
      </c>
      <c r="ET19" s="31">
        <f>SUM(ET8:ET17)</f>
        <v>2154</v>
      </c>
      <c r="EU19" s="31">
        <f>SUM(EU8:EU17)</f>
        <v>1538</v>
      </c>
      <c r="EV19" s="16"/>
      <c r="EW19" s="31">
        <f>SUM(EW8:EW17)</f>
        <v>141611.68</v>
      </c>
      <c r="EX19" s="31">
        <f>SUM(EX8:EX17)</f>
        <v>21932.432000000004</v>
      </c>
      <c r="EY19" s="31">
        <f>SUM(EY8:EY17)</f>
        <v>163544.11199999996</v>
      </c>
      <c r="EZ19" s="31">
        <f>SUM(EZ8:EZ17)</f>
        <v>8936</v>
      </c>
      <c r="FA19" s="31">
        <f>SUM(FA8:FA17)</f>
        <v>6375</v>
      </c>
      <c r="FB19" s="16"/>
      <c r="FC19" s="31">
        <f>SUM(FC8:FC17)</f>
        <v>2165.8070000000002</v>
      </c>
      <c r="FD19" s="31">
        <f>SUM(FD8:FD17)</f>
        <v>335.43430000000006</v>
      </c>
      <c r="FE19" s="31">
        <f>SUM(FE8:FE17)</f>
        <v>2501.2413</v>
      </c>
      <c r="FF19" s="31">
        <f>SUM(FF8:FF17)</f>
        <v>133</v>
      </c>
      <c r="FG19" s="31">
        <f>SUM(FG8:FG17)</f>
        <v>95</v>
      </c>
      <c r="FH19" s="16"/>
      <c r="FI19" s="31">
        <f>SUM(FI8:FI17)</f>
        <v>203639.884</v>
      </c>
      <c r="FJ19" s="31">
        <f>SUM(FJ8:FJ17)</f>
        <v>31539.191600000006</v>
      </c>
      <c r="FK19" s="31">
        <f>SUM(FK8:FK17)</f>
        <v>235179.0756</v>
      </c>
      <c r="FL19" s="31">
        <f>SUM(FL8:FL17)</f>
        <v>12856</v>
      </c>
      <c r="FM19" s="31">
        <f>SUM(FM8:FM17)</f>
        <v>9168</v>
      </c>
    </row>
    <row r="20" ht="12.75" thickTop="1"/>
    <row r="21" spans="45:111" ht="12">
      <c r="AS21" s="16"/>
      <c r="DG21" s="16"/>
    </row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6"/>
  <colBreaks count="2" manualBreakCount="2">
    <brk id="13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C11" sqref="C11"/>
    </sheetView>
  </sheetViews>
  <sheetFormatPr defaultColWidth="8.8515625" defaultRowHeight="12.75"/>
  <sheetData>
    <row r="4" ht="22.5">
      <c r="A4" s="40" t="s">
        <v>52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2014-04-03T15:11:13Z</cp:lastPrinted>
  <dcterms:created xsi:type="dcterms:W3CDTF">1998-02-23T20:58:01Z</dcterms:created>
  <dcterms:modified xsi:type="dcterms:W3CDTF">2014-04-03T15:11:15Z</dcterms:modified>
  <cp:category/>
  <cp:version/>
  <cp:contentType/>
  <cp:contentStatus/>
</cp:coreProperties>
</file>