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220" windowWidth="8000" windowHeight="4320" tabRatio="906" activeTab="1"/>
  </bookViews>
  <sheets>
    <sheet name="2005A" sheetId="1" r:id="rId1"/>
    <sheet name="2005A Academic" sheetId="2" r:id="rId2"/>
  </sheets>
  <definedNames>
    <definedName name="_xlnm.Print_Titles" localSheetId="0">'2005A'!$A:$A</definedName>
  </definedNames>
  <calcPr fullCalcOnLoad="1"/>
</workbook>
</file>

<file path=xl/sharedStrings.xml><?xml version="1.0" encoding="utf-8"?>
<sst xmlns="http://schemas.openxmlformats.org/spreadsheetml/2006/main" count="383" uniqueCount="56">
  <si>
    <t>Total</t>
  </si>
  <si>
    <t>Payment</t>
  </si>
  <si>
    <t xml:space="preserve">            UMCP Byrd Stadium (Auxiliary)</t>
  </si>
  <si>
    <t xml:space="preserve"> UMCP Health &amp; Human Performance (Auxiliary)</t>
  </si>
  <si>
    <t xml:space="preserve">         UMCP Ritchie Coliseum (Auxiliary)</t>
  </si>
  <si>
    <t xml:space="preserve">           UMBC Field House (Auxiliary)</t>
  </si>
  <si>
    <t xml:space="preserve">    USM Debt Service from Earnings (Auxiliary)</t>
  </si>
  <si>
    <t>Date</t>
  </si>
  <si>
    <t>Principal</t>
  </si>
  <si>
    <t>Interest</t>
  </si>
  <si>
    <t xml:space="preserve">           UMCP Golf Course (Auxiliary)</t>
  </si>
  <si>
    <t xml:space="preserve">           UMCP Stamp Union (Auxiliary)</t>
  </si>
  <si>
    <t xml:space="preserve">           UMCP Parking Garage III (Auxiliary)</t>
  </si>
  <si>
    <t xml:space="preserve">  TU Richmond Hall &amp; Newell Dining (Auxiliary)</t>
  </si>
  <si>
    <t xml:space="preserve">    University System of Maryland</t>
  </si>
  <si>
    <t>1998 Series A Bond Funded Projects</t>
  </si>
  <si>
    <t xml:space="preserve">           Total Academic Projects - 1998 A</t>
  </si>
  <si>
    <t xml:space="preserve">           Total Auxiliary Projects - 1998 A</t>
  </si>
  <si>
    <t xml:space="preserve">           UMCP Track &amp; Field (Auxiliary)</t>
  </si>
  <si>
    <t>UMCP SCUB 3 Planning &amp; Construct (Auxiliary)</t>
  </si>
  <si>
    <t xml:space="preserve">   UMCP Somerset Hall Renovation (Auxiliary)</t>
  </si>
  <si>
    <t xml:space="preserve">     UMB Pascault Row Renovation (Auxiliary)</t>
  </si>
  <si>
    <t xml:space="preserve">     UMES Student Services Building (Auxiliary)</t>
  </si>
  <si>
    <t xml:space="preserve"> UMBC University Commons Planning (Auxiliary)</t>
  </si>
  <si>
    <t xml:space="preserve">      FSU Residence Hall Network (Auxiliary)</t>
  </si>
  <si>
    <t xml:space="preserve">     FSU Athletic Facilities - Various (Auxiliary)</t>
  </si>
  <si>
    <t xml:space="preserve">    TU Minnegan Stadium Restroom (Auxiliary)</t>
  </si>
  <si>
    <t xml:space="preserve">     UMCP Performing Arts Center (Academic)</t>
  </si>
  <si>
    <t xml:space="preserve">         UMCP Facilities Renewal (Academic)</t>
  </si>
  <si>
    <t xml:space="preserve">    UMCP Construct Steam Plant (Academic)</t>
  </si>
  <si>
    <t xml:space="preserve">   UMCP Technology Advancement (Academic)</t>
  </si>
  <si>
    <t xml:space="preserve">      UMB Health Science Library (Academic)</t>
  </si>
  <si>
    <t xml:space="preserve"> UMB Health Sci Facility Equipment (Academic)</t>
  </si>
  <si>
    <t xml:space="preserve">        UMB Facilities Renewal (Academic)</t>
  </si>
  <si>
    <t xml:space="preserve"> UMB School of Nursing Equipment (Academic)</t>
  </si>
  <si>
    <t xml:space="preserve">       UMES Facilities Renewal (Academic)</t>
  </si>
  <si>
    <t xml:space="preserve">       UMBC Facilities Renewal (Academic)</t>
  </si>
  <si>
    <t xml:space="preserve">     UMBC Power Plant Expansion (Academic)</t>
  </si>
  <si>
    <t xml:space="preserve">         CEES Facilities Renewal (Academic)</t>
  </si>
  <si>
    <t xml:space="preserve">     USMO Emergency Projects (Academic)</t>
  </si>
  <si>
    <t xml:space="preserve">       CSU Facilities Remewal (Academic)</t>
  </si>
  <si>
    <t xml:space="preserve">       SU Holloway Hall Renov (Academic)</t>
  </si>
  <si>
    <t xml:space="preserve">           TU 7800 York Road (Academic)</t>
  </si>
  <si>
    <t xml:space="preserve">           TU Facilities Renewal (Academic)</t>
  </si>
  <si>
    <t xml:space="preserve">           UB Facilities Renewal (Academic)</t>
  </si>
  <si>
    <t xml:space="preserve">           Distribution of Debt Services after 2005A Bonds Issue</t>
  </si>
  <si>
    <t xml:space="preserve">            SU Dining Facility (Auxiliary)</t>
  </si>
  <si>
    <t>Revised 98A after 2005A</t>
  </si>
  <si>
    <t>98A Refinanced on 2005A</t>
  </si>
  <si>
    <t>1998 Series A Bond Funded Projects 2005A</t>
  </si>
  <si>
    <t>Premium</t>
  </si>
  <si>
    <t xml:space="preserve">Amort of </t>
  </si>
  <si>
    <t>Loss on Refunding</t>
  </si>
  <si>
    <t xml:space="preserve">       BSU Facilities Renewal (Academic)</t>
  </si>
  <si>
    <t xml:space="preserve">       FSU Facilities Renewal (Academic)</t>
  </si>
  <si>
    <t xml:space="preserve">         SU Facilities Renewal (Academic)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</si>
</sst>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mm/dd/yy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65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65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64" fontId="0" fillId="0" borderId="16" xfId="0" applyNumberFormat="1" applyBorder="1" applyAlignment="1">
      <alignment horizontal="center"/>
    </xf>
    <xf numFmtId="164" fontId="0" fillId="0" borderId="11" xfId="0" applyNumberFormat="1" applyBorder="1" applyAlignment="1" quotePrefix="1">
      <alignment horizontal="left"/>
    </xf>
    <xf numFmtId="164" fontId="0" fillId="0" borderId="13" xfId="0" applyNumberFormat="1" applyBorder="1" applyAlignment="1">
      <alignment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 horizontal="left"/>
    </xf>
    <xf numFmtId="164" fontId="0" fillId="0" borderId="12" xfId="0" applyNumberFormat="1" applyBorder="1" applyAlignment="1">
      <alignment horizontal="right"/>
    </xf>
    <xf numFmtId="165" fontId="0" fillId="0" borderId="11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17" xfId="0" applyNumberFormat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38" fontId="0" fillId="33" borderId="21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C21"/>
  <sheetViews>
    <sheetView showZeros="0" zoomScale="150" zoomScaleNormal="15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4" sqref="D14"/>
    </sheetView>
  </sheetViews>
  <sheetFormatPr defaultColWidth="8.8515625" defaultRowHeight="12.75"/>
  <cols>
    <col min="1" max="1" width="9.7109375" style="2" customWidth="1"/>
    <col min="2" max="2" width="3.7109375" style="0" customWidth="1"/>
    <col min="3" max="6" width="13.7109375" style="18" customWidth="1"/>
    <col min="7" max="7" width="18.421875" style="18" customWidth="1"/>
    <col min="8" max="8" width="3.7109375" style="18" customWidth="1"/>
    <col min="9" max="12" width="13.7109375" style="18" customWidth="1"/>
    <col min="13" max="13" width="16.00390625" style="18" customWidth="1"/>
    <col min="14" max="14" width="3.7109375" style="0" customWidth="1"/>
    <col min="15" max="18" width="13.7109375" style="0" customWidth="1"/>
    <col min="19" max="19" width="15.8515625" style="0" customWidth="1"/>
    <col min="20" max="20" width="3.7109375" style="0" customWidth="1"/>
    <col min="21" max="25" width="13.7109375" style="3" customWidth="1"/>
    <col min="26" max="26" width="3.7109375" style="3" customWidth="1"/>
    <col min="27" max="30" width="13.7109375" style="3" customWidth="1"/>
    <col min="31" max="31" width="16.421875" style="3" customWidth="1"/>
    <col min="32" max="32" width="3.7109375" style="3" customWidth="1"/>
    <col min="33" max="36" width="13.7109375" style="3" customWidth="1"/>
    <col min="37" max="37" width="15.421875" style="3" customWidth="1"/>
    <col min="38" max="38" width="3.7109375" style="3" customWidth="1"/>
    <col min="39" max="42" width="13.7109375" style="3" customWidth="1"/>
    <col min="43" max="43" width="17.421875" style="3" customWidth="1"/>
    <col min="44" max="44" width="3.7109375" style="3" customWidth="1"/>
    <col min="45" max="48" width="13.7109375" style="3" customWidth="1"/>
    <col min="49" max="49" width="17.140625" style="3" customWidth="1"/>
    <col min="50" max="50" width="3.7109375" style="3" customWidth="1"/>
    <col min="51" max="54" width="13.7109375" style="3" customWidth="1"/>
    <col min="55" max="55" width="16.8515625" style="3" customWidth="1"/>
    <col min="56" max="56" width="3.7109375" style="3" customWidth="1"/>
    <col min="57" max="60" width="13.7109375" style="3" customWidth="1"/>
    <col min="61" max="61" width="16.7109375" style="3" customWidth="1"/>
    <col min="62" max="62" width="3.7109375" style="3" customWidth="1"/>
    <col min="63" max="66" width="13.7109375" style="3" customWidth="1"/>
    <col min="67" max="67" width="17.00390625" style="3" customWidth="1"/>
    <col min="68" max="68" width="3.7109375" style="3" customWidth="1"/>
    <col min="69" max="72" width="13.7109375" style="3" customWidth="1"/>
    <col min="73" max="73" width="17.421875" style="3" customWidth="1"/>
    <col min="74" max="74" width="3.7109375" style="3" customWidth="1"/>
    <col min="75" max="78" width="13.7109375" style="3" customWidth="1"/>
    <col min="79" max="79" width="16.7109375" style="3" customWidth="1"/>
    <col min="80" max="80" width="3.7109375" style="3" customWidth="1"/>
    <col min="81" max="84" width="13.7109375" style="3" customWidth="1"/>
    <col min="85" max="85" width="16.421875" style="3" customWidth="1"/>
    <col min="86" max="86" width="3.7109375" style="3" customWidth="1"/>
    <col min="87" max="90" width="13.7109375" style="3" customWidth="1"/>
    <col min="91" max="91" width="16.421875" style="3" customWidth="1"/>
    <col min="92" max="92" width="3.7109375" style="3" customWidth="1"/>
    <col min="93" max="96" width="13.7109375" style="3" customWidth="1"/>
    <col min="97" max="97" width="15.7109375" style="3" customWidth="1"/>
    <col min="98" max="98" width="3.7109375" style="3" customWidth="1"/>
    <col min="99" max="102" width="13.7109375" style="3" customWidth="1"/>
    <col min="103" max="103" width="17.00390625" style="3" customWidth="1"/>
    <col min="104" max="104" width="3.7109375" style="3" customWidth="1"/>
    <col min="105" max="108" width="13.7109375" style="3" customWidth="1"/>
    <col min="109" max="109" width="16.421875" style="3" customWidth="1"/>
    <col min="110" max="110" width="3.7109375" style="3" customWidth="1"/>
    <col min="111" max="114" width="13.7109375" style="3" customWidth="1"/>
    <col min="115" max="115" width="15.8515625" style="3" customWidth="1"/>
    <col min="116" max="116" width="3.7109375" style="3" customWidth="1"/>
    <col min="117" max="120" width="13.7109375" style="3" customWidth="1"/>
    <col min="121" max="121" width="17.00390625" style="3" customWidth="1"/>
    <col min="122" max="122" width="3.7109375" style="3" customWidth="1"/>
    <col min="123" max="126" width="13.7109375" style="3" customWidth="1"/>
    <col min="127" max="127" width="17.00390625" style="3" customWidth="1"/>
    <col min="128" max="128" width="3.7109375" style="3" customWidth="1"/>
    <col min="129" max="133" width="13.7109375" style="3" customWidth="1"/>
  </cols>
  <sheetData>
    <row r="1" spans="1:129" ht="12">
      <c r="A1" s="27"/>
      <c r="B1" s="13"/>
      <c r="C1" s="28"/>
      <c r="I1" s="28"/>
      <c r="J1" s="28" t="s">
        <v>14</v>
      </c>
      <c r="K1" s="19"/>
      <c r="L1" s="19"/>
      <c r="M1" s="19"/>
      <c r="U1" s="28"/>
      <c r="V1" s="4"/>
      <c r="AA1" s="28"/>
      <c r="AB1" s="28" t="s">
        <v>14</v>
      </c>
      <c r="AM1" s="28"/>
      <c r="AN1" s="4"/>
      <c r="AS1" s="28"/>
      <c r="AT1" s="28" t="s">
        <v>14</v>
      </c>
      <c r="AY1" s="28"/>
      <c r="AZ1" s="4"/>
      <c r="BE1" s="28"/>
      <c r="BK1" s="28"/>
      <c r="BL1" s="28" t="s">
        <v>14</v>
      </c>
      <c r="BW1" s="28"/>
      <c r="CC1" s="28"/>
      <c r="CD1" s="28" t="s">
        <v>14</v>
      </c>
      <c r="CJ1" s="4"/>
      <c r="CO1" s="28"/>
      <c r="CU1" s="28"/>
      <c r="CV1" s="28" t="s">
        <v>14</v>
      </c>
      <c r="DG1" s="28"/>
      <c r="DM1" s="28"/>
      <c r="DN1" s="28" t="s">
        <v>14</v>
      </c>
      <c r="DT1" s="4"/>
      <c r="DY1" s="28"/>
    </row>
    <row r="2" spans="1:129" ht="12">
      <c r="A2" s="27"/>
      <c r="B2" s="13"/>
      <c r="C2" s="28"/>
      <c r="I2" s="28" t="s">
        <v>45</v>
      </c>
      <c r="J2" s="19"/>
      <c r="K2" s="19"/>
      <c r="L2" s="19"/>
      <c r="M2" s="19"/>
      <c r="U2" s="28"/>
      <c r="V2" s="4"/>
      <c r="AA2" s="28" t="s">
        <v>45</v>
      </c>
      <c r="AB2" s="19"/>
      <c r="AM2" s="28"/>
      <c r="AN2" s="4"/>
      <c r="AS2" s="28" t="s">
        <v>45</v>
      </c>
      <c r="AT2" s="19"/>
      <c r="AY2" s="28"/>
      <c r="AZ2" s="4"/>
      <c r="BE2" s="28"/>
      <c r="BK2" s="28" t="s">
        <v>45</v>
      </c>
      <c r="BL2" s="19"/>
      <c r="BW2" s="28"/>
      <c r="CC2" s="28" t="s">
        <v>45</v>
      </c>
      <c r="CD2" s="19"/>
      <c r="CJ2" s="4"/>
      <c r="CO2" s="28"/>
      <c r="CU2" s="28" t="s">
        <v>45</v>
      </c>
      <c r="CV2" s="19"/>
      <c r="DG2" s="28"/>
      <c r="DM2" s="28" t="s">
        <v>45</v>
      </c>
      <c r="DN2" s="19"/>
      <c r="DT2" s="4"/>
      <c r="DY2" s="28"/>
    </row>
    <row r="3" spans="1:129" ht="12">
      <c r="A3" s="27"/>
      <c r="B3" s="13"/>
      <c r="C3" s="28"/>
      <c r="I3" s="26"/>
      <c r="J3" s="28" t="s">
        <v>49</v>
      </c>
      <c r="K3" s="19"/>
      <c r="L3" s="19"/>
      <c r="M3" s="19"/>
      <c r="U3" s="28"/>
      <c r="AA3" s="26"/>
      <c r="AB3" s="28" t="s">
        <v>15</v>
      </c>
      <c r="AM3" s="28"/>
      <c r="AS3" s="26"/>
      <c r="AT3" s="28" t="s">
        <v>15</v>
      </c>
      <c r="AY3" s="18"/>
      <c r="BE3" s="28"/>
      <c r="BK3" s="26"/>
      <c r="BL3" s="28" t="s">
        <v>15</v>
      </c>
      <c r="BW3" s="28"/>
      <c r="CC3" s="26"/>
      <c r="CD3" s="28" t="s">
        <v>15</v>
      </c>
      <c r="CO3" s="28"/>
      <c r="CU3" s="26"/>
      <c r="CV3" s="28" t="s">
        <v>15</v>
      </c>
      <c r="DG3" s="28"/>
      <c r="DM3" s="26"/>
      <c r="DN3" s="28" t="s">
        <v>15</v>
      </c>
      <c r="DY3" s="28"/>
    </row>
    <row r="4" spans="1:129" ht="12">
      <c r="A4" s="27"/>
      <c r="B4" s="13"/>
      <c r="J4" s="28"/>
      <c r="K4" s="19"/>
      <c r="L4" s="19"/>
      <c r="M4" s="19"/>
      <c r="V4" s="4"/>
      <c r="AB4" s="4"/>
      <c r="AN4" s="4"/>
      <c r="AZ4" s="4"/>
      <c r="CJ4" s="4"/>
      <c r="DT4" s="4"/>
      <c r="DY4" s="4"/>
    </row>
    <row r="5" spans="1:133" ht="12">
      <c r="A5" s="5" t="s">
        <v>1</v>
      </c>
      <c r="C5" s="45" t="s">
        <v>47</v>
      </c>
      <c r="D5" s="45"/>
      <c r="E5" s="46"/>
      <c r="F5" s="24"/>
      <c r="G5" s="24"/>
      <c r="I5" s="20" t="s">
        <v>16</v>
      </c>
      <c r="J5" s="21"/>
      <c r="K5" s="22"/>
      <c r="L5" s="24"/>
      <c r="M5" s="24"/>
      <c r="O5" s="20" t="s">
        <v>17</v>
      </c>
      <c r="P5" s="21"/>
      <c r="Q5" s="22"/>
      <c r="R5" s="24"/>
      <c r="S5" s="24"/>
      <c r="U5" s="6" t="s">
        <v>2</v>
      </c>
      <c r="V5" s="7"/>
      <c r="W5" s="8"/>
      <c r="X5" s="24"/>
      <c r="Y5" s="24"/>
      <c r="AA5" s="6" t="s">
        <v>4</v>
      </c>
      <c r="AB5" s="7"/>
      <c r="AC5" s="8"/>
      <c r="AD5" s="24"/>
      <c r="AE5" s="24"/>
      <c r="AG5" s="6" t="s">
        <v>3</v>
      </c>
      <c r="AH5" s="7"/>
      <c r="AI5" s="8"/>
      <c r="AJ5" s="24"/>
      <c r="AK5" s="24"/>
      <c r="AM5" s="6" t="s">
        <v>18</v>
      </c>
      <c r="AN5" s="7"/>
      <c r="AO5" s="8"/>
      <c r="AP5" s="24"/>
      <c r="AQ5" s="24"/>
      <c r="AR5" s="14"/>
      <c r="AS5" s="6" t="s">
        <v>10</v>
      </c>
      <c r="AT5" s="7"/>
      <c r="AU5" s="8"/>
      <c r="AV5" s="24"/>
      <c r="AW5" s="24"/>
      <c r="AX5" s="14"/>
      <c r="AY5" s="6" t="s">
        <v>11</v>
      </c>
      <c r="AZ5" s="7"/>
      <c r="BA5" s="8"/>
      <c r="BB5" s="24"/>
      <c r="BC5" s="24"/>
      <c r="BD5" s="14"/>
      <c r="BE5" s="6" t="s">
        <v>12</v>
      </c>
      <c r="BF5" s="7"/>
      <c r="BG5" s="8"/>
      <c r="BH5" s="24"/>
      <c r="BI5" s="24"/>
      <c r="BK5" s="6" t="s">
        <v>19</v>
      </c>
      <c r="BL5" s="7"/>
      <c r="BM5" s="8"/>
      <c r="BN5" s="24"/>
      <c r="BO5" s="24"/>
      <c r="BQ5" s="36" t="s">
        <v>20</v>
      </c>
      <c r="BR5" s="7"/>
      <c r="BS5" s="8"/>
      <c r="BT5" s="24"/>
      <c r="BU5" s="24"/>
      <c r="BW5" s="6" t="s">
        <v>21</v>
      </c>
      <c r="BX5" s="7"/>
      <c r="BY5" s="8"/>
      <c r="BZ5" s="24"/>
      <c r="CA5" s="24"/>
      <c r="CC5" s="6" t="s">
        <v>22</v>
      </c>
      <c r="CD5" s="7"/>
      <c r="CE5" s="8"/>
      <c r="CF5" s="24"/>
      <c r="CG5" s="24"/>
      <c r="CI5" s="6" t="s">
        <v>5</v>
      </c>
      <c r="CJ5" s="7"/>
      <c r="CK5" s="8"/>
      <c r="CL5" s="24"/>
      <c r="CM5" s="24"/>
      <c r="CN5" s="14"/>
      <c r="CO5" s="6" t="s">
        <v>23</v>
      </c>
      <c r="CP5" s="7"/>
      <c r="CQ5" s="8"/>
      <c r="CR5" s="24"/>
      <c r="CS5" s="24"/>
      <c r="CU5" s="6" t="s">
        <v>24</v>
      </c>
      <c r="CV5" s="7"/>
      <c r="CW5" s="8"/>
      <c r="CX5" s="24"/>
      <c r="CY5" s="24"/>
      <c r="DA5" s="6" t="s">
        <v>25</v>
      </c>
      <c r="DB5" s="7"/>
      <c r="DC5" s="8"/>
      <c r="DD5" s="24"/>
      <c r="DE5" s="24"/>
      <c r="DG5" s="6" t="s">
        <v>46</v>
      </c>
      <c r="DH5" s="7"/>
      <c r="DI5" s="8"/>
      <c r="DJ5" s="24"/>
      <c r="DK5" s="24"/>
      <c r="DL5" s="14"/>
      <c r="DM5" s="6" t="s">
        <v>26</v>
      </c>
      <c r="DN5" s="7"/>
      <c r="DO5" s="8"/>
      <c r="DP5" s="24"/>
      <c r="DQ5" s="24"/>
      <c r="DR5" s="14"/>
      <c r="DS5" s="6" t="s">
        <v>13</v>
      </c>
      <c r="DT5" s="7"/>
      <c r="DU5" s="8"/>
      <c r="DV5" s="24"/>
      <c r="DW5" s="24"/>
      <c r="DX5" s="14"/>
      <c r="DY5" s="6" t="s">
        <v>6</v>
      </c>
      <c r="DZ5" s="7"/>
      <c r="EA5" s="8"/>
      <c r="EB5" s="24"/>
      <c r="EC5" s="24"/>
    </row>
    <row r="6" spans="1:133" s="1" customFormat="1" ht="12">
      <c r="A6" s="29" t="s">
        <v>7</v>
      </c>
      <c r="C6" s="47" t="s">
        <v>48</v>
      </c>
      <c r="D6" s="45"/>
      <c r="E6" s="45"/>
      <c r="F6" s="24" t="s">
        <v>51</v>
      </c>
      <c r="G6" s="24" t="s">
        <v>51</v>
      </c>
      <c r="H6" s="18"/>
      <c r="I6" s="23"/>
      <c r="J6" s="37">
        <v>0.6032933</v>
      </c>
      <c r="K6" s="22"/>
      <c r="L6" s="24" t="s">
        <v>51</v>
      </c>
      <c r="M6" s="24" t="s">
        <v>51</v>
      </c>
      <c r="O6" s="23"/>
      <c r="P6" s="37">
        <f>V6+AB6+AH6+AN6+AT6+AZ6+BF6+BL6+BR6+BX6+CD6+CJ6+CP6+CV6+DB6+DH6+DN6+DT6+DZ6</f>
        <v>0.39670669999999997</v>
      </c>
      <c r="Q6" s="22"/>
      <c r="R6" s="24" t="s">
        <v>51</v>
      </c>
      <c r="S6" s="24" t="s">
        <v>51</v>
      </c>
      <c r="U6" s="30"/>
      <c r="V6" s="17">
        <v>0.0001659</v>
      </c>
      <c r="W6" s="31"/>
      <c r="X6" s="24" t="s">
        <v>51</v>
      </c>
      <c r="Y6" s="24" t="s">
        <v>51</v>
      </c>
      <c r="AA6" s="30"/>
      <c r="AB6" s="17">
        <v>0.0021106</v>
      </c>
      <c r="AC6" s="31"/>
      <c r="AD6" s="24" t="s">
        <v>51</v>
      </c>
      <c r="AE6" s="24" t="s">
        <v>51</v>
      </c>
      <c r="AG6" s="30"/>
      <c r="AH6" s="17">
        <v>0.022733</v>
      </c>
      <c r="AI6" s="31"/>
      <c r="AJ6" s="24" t="s">
        <v>51</v>
      </c>
      <c r="AK6" s="24" t="s">
        <v>51</v>
      </c>
      <c r="AM6" s="30"/>
      <c r="AN6" s="17">
        <v>0.0002129</v>
      </c>
      <c r="AO6" s="31"/>
      <c r="AP6" s="24" t="s">
        <v>51</v>
      </c>
      <c r="AQ6" s="24" t="s">
        <v>51</v>
      </c>
      <c r="AR6" s="12"/>
      <c r="AS6" s="30"/>
      <c r="AT6" s="17">
        <v>0.0260712</v>
      </c>
      <c r="AU6" s="31"/>
      <c r="AV6" s="24" t="s">
        <v>51</v>
      </c>
      <c r="AW6" s="24" t="s">
        <v>51</v>
      </c>
      <c r="AX6" s="12"/>
      <c r="AY6" s="30"/>
      <c r="AZ6" s="17">
        <v>0.0263519</v>
      </c>
      <c r="BA6" s="31"/>
      <c r="BB6" s="24" t="s">
        <v>51</v>
      </c>
      <c r="BC6" s="24" t="s">
        <v>51</v>
      </c>
      <c r="BD6" s="12"/>
      <c r="BE6" s="30"/>
      <c r="BF6" s="17">
        <v>0.0092484</v>
      </c>
      <c r="BG6" s="31"/>
      <c r="BH6" s="24" t="s">
        <v>51</v>
      </c>
      <c r="BI6" s="24" t="s">
        <v>51</v>
      </c>
      <c r="BK6" s="30"/>
      <c r="BL6" s="17">
        <v>0.0096448</v>
      </c>
      <c r="BM6" s="31"/>
      <c r="BN6" s="24" t="s">
        <v>51</v>
      </c>
      <c r="BO6" s="24" t="s">
        <v>51</v>
      </c>
      <c r="BQ6" s="30"/>
      <c r="BR6" s="17">
        <v>0.0502952</v>
      </c>
      <c r="BS6" s="31"/>
      <c r="BT6" s="24" t="s">
        <v>51</v>
      </c>
      <c r="BU6" s="24" t="s">
        <v>51</v>
      </c>
      <c r="BW6" s="30"/>
      <c r="BX6" s="17">
        <v>0.0093014</v>
      </c>
      <c r="BY6" s="31"/>
      <c r="BZ6" s="24" t="s">
        <v>51</v>
      </c>
      <c r="CA6" s="24" t="s">
        <v>51</v>
      </c>
      <c r="CC6" s="30"/>
      <c r="CD6" s="17">
        <v>0.0899328</v>
      </c>
      <c r="CE6" s="31"/>
      <c r="CF6" s="24" t="s">
        <v>51</v>
      </c>
      <c r="CG6" s="24" t="s">
        <v>51</v>
      </c>
      <c r="CI6" s="30"/>
      <c r="CJ6" s="17">
        <v>0.0377814</v>
      </c>
      <c r="CK6" s="31"/>
      <c r="CL6" s="24" t="s">
        <v>51</v>
      </c>
      <c r="CM6" s="24" t="s">
        <v>51</v>
      </c>
      <c r="CN6" s="12"/>
      <c r="CO6" s="30"/>
      <c r="CP6" s="17">
        <v>0.0137502</v>
      </c>
      <c r="CQ6" s="31"/>
      <c r="CR6" s="24" t="s">
        <v>51</v>
      </c>
      <c r="CS6" s="24" t="s">
        <v>51</v>
      </c>
      <c r="CU6" s="30"/>
      <c r="CV6" s="17">
        <v>0.0123403</v>
      </c>
      <c r="CW6" s="31"/>
      <c r="CX6" s="24" t="s">
        <v>51</v>
      </c>
      <c r="CY6" s="24" t="s">
        <v>51</v>
      </c>
      <c r="DA6" s="30"/>
      <c r="DB6" s="17">
        <v>0.0038933</v>
      </c>
      <c r="DC6" s="31"/>
      <c r="DD6" s="24" t="s">
        <v>51</v>
      </c>
      <c r="DE6" s="24" t="s">
        <v>51</v>
      </c>
      <c r="DG6" s="30"/>
      <c r="DH6" s="17">
        <v>0.0004992</v>
      </c>
      <c r="DI6" s="31"/>
      <c r="DJ6" s="24" t="s">
        <v>51</v>
      </c>
      <c r="DK6" s="24" t="s">
        <v>51</v>
      </c>
      <c r="DL6" s="12"/>
      <c r="DM6" s="30"/>
      <c r="DN6" s="17">
        <v>0.0125671</v>
      </c>
      <c r="DO6" s="31"/>
      <c r="DP6" s="24" t="s">
        <v>51</v>
      </c>
      <c r="DQ6" s="24" t="s">
        <v>51</v>
      </c>
      <c r="DR6" s="12"/>
      <c r="DS6" s="30"/>
      <c r="DT6" s="17">
        <v>0.0698071</v>
      </c>
      <c r="DU6" s="31"/>
      <c r="DV6" s="24" t="s">
        <v>51</v>
      </c>
      <c r="DW6" s="24" t="s">
        <v>51</v>
      </c>
      <c r="DX6" s="12"/>
      <c r="DY6" s="30"/>
      <c r="DZ6" s="17"/>
      <c r="EA6" s="31"/>
      <c r="EB6" s="24" t="s">
        <v>51</v>
      </c>
      <c r="EC6" s="24" t="s">
        <v>51</v>
      </c>
    </row>
    <row r="7" spans="1:133" ht="12">
      <c r="A7" s="9"/>
      <c r="C7" s="24" t="s">
        <v>8</v>
      </c>
      <c r="D7" s="24" t="s">
        <v>9</v>
      </c>
      <c r="E7" s="24" t="s">
        <v>0</v>
      </c>
      <c r="F7" s="24" t="s">
        <v>50</v>
      </c>
      <c r="G7" s="24" t="s">
        <v>52</v>
      </c>
      <c r="I7" s="24" t="s">
        <v>8</v>
      </c>
      <c r="J7" s="24" t="s">
        <v>9</v>
      </c>
      <c r="K7" s="24" t="s">
        <v>0</v>
      </c>
      <c r="L7" s="24" t="s">
        <v>50</v>
      </c>
      <c r="M7" s="24" t="s">
        <v>52</v>
      </c>
      <c r="O7" s="24" t="s">
        <v>8</v>
      </c>
      <c r="P7" s="24" t="s">
        <v>9</v>
      </c>
      <c r="Q7" s="24" t="s">
        <v>0</v>
      </c>
      <c r="R7" s="24" t="s">
        <v>50</v>
      </c>
      <c r="S7" s="24" t="s">
        <v>52</v>
      </c>
      <c r="U7" s="10" t="s">
        <v>8</v>
      </c>
      <c r="V7" s="10" t="s">
        <v>9</v>
      </c>
      <c r="W7" s="10" t="s">
        <v>0</v>
      </c>
      <c r="X7" s="24" t="s">
        <v>50</v>
      </c>
      <c r="Y7" s="24" t="s">
        <v>52</v>
      </c>
      <c r="AA7" s="10" t="s">
        <v>8</v>
      </c>
      <c r="AB7" s="10" t="s">
        <v>9</v>
      </c>
      <c r="AC7" s="10" t="s">
        <v>0</v>
      </c>
      <c r="AD7" s="24" t="s">
        <v>50</v>
      </c>
      <c r="AE7" s="24" t="s">
        <v>52</v>
      </c>
      <c r="AG7" s="10" t="s">
        <v>8</v>
      </c>
      <c r="AH7" s="10" t="s">
        <v>9</v>
      </c>
      <c r="AI7" s="10" t="s">
        <v>0</v>
      </c>
      <c r="AJ7" s="24" t="s">
        <v>50</v>
      </c>
      <c r="AK7" s="24" t="s">
        <v>52</v>
      </c>
      <c r="AM7" s="10" t="s">
        <v>8</v>
      </c>
      <c r="AN7" s="10" t="s">
        <v>9</v>
      </c>
      <c r="AO7" s="10" t="s">
        <v>0</v>
      </c>
      <c r="AP7" s="24" t="s">
        <v>50</v>
      </c>
      <c r="AQ7" s="24" t="s">
        <v>52</v>
      </c>
      <c r="AR7" s="15"/>
      <c r="AS7" s="10" t="s">
        <v>8</v>
      </c>
      <c r="AT7" s="10" t="s">
        <v>9</v>
      </c>
      <c r="AU7" s="10" t="s">
        <v>0</v>
      </c>
      <c r="AV7" s="24" t="s">
        <v>50</v>
      </c>
      <c r="AW7" s="24" t="s">
        <v>52</v>
      </c>
      <c r="AX7" s="15"/>
      <c r="AY7" s="10" t="s">
        <v>8</v>
      </c>
      <c r="AZ7" s="10" t="s">
        <v>9</v>
      </c>
      <c r="BA7" s="10" t="s">
        <v>0</v>
      </c>
      <c r="BB7" s="24" t="s">
        <v>50</v>
      </c>
      <c r="BC7" s="24" t="s">
        <v>52</v>
      </c>
      <c r="BD7" s="15"/>
      <c r="BE7" s="10" t="s">
        <v>8</v>
      </c>
      <c r="BF7" s="10" t="s">
        <v>9</v>
      </c>
      <c r="BG7" s="10" t="s">
        <v>0</v>
      </c>
      <c r="BH7" s="24" t="s">
        <v>50</v>
      </c>
      <c r="BI7" s="24" t="s">
        <v>52</v>
      </c>
      <c r="BK7" s="10" t="s">
        <v>8</v>
      </c>
      <c r="BL7" s="10" t="s">
        <v>9</v>
      </c>
      <c r="BM7" s="10" t="s">
        <v>0</v>
      </c>
      <c r="BN7" s="24" t="s">
        <v>50</v>
      </c>
      <c r="BO7" s="24" t="s">
        <v>52</v>
      </c>
      <c r="BQ7" s="10" t="s">
        <v>8</v>
      </c>
      <c r="BR7" s="10" t="s">
        <v>9</v>
      </c>
      <c r="BS7" s="10" t="s">
        <v>0</v>
      </c>
      <c r="BT7" s="24" t="s">
        <v>50</v>
      </c>
      <c r="BU7" s="24" t="s">
        <v>52</v>
      </c>
      <c r="BW7" s="10" t="s">
        <v>8</v>
      </c>
      <c r="BX7" s="10" t="s">
        <v>9</v>
      </c>
      <c r="BY7" s="10" t="s">
        <v>0</v>
      </c>
      <c r="BZ7" s="24" t="s">
        <v>50</v>
      </c>
      <c r="CA7" s="24" t="s">
        <v>52</v>
      </c>
      <c r="CC7" s="10" t="s">
        <v>8</v>
      </c>
      <c r="CD7" s="10" t="s">
        <v>9</v>
      </c>
      <c r="CE7" s="10" t="s">
        <v>0</v>
      </c>
      <c r="CF7" s="24" t="s">
        <v>50</v>
      </c>
      <c r="CG7" s="24" t="s">
        <v>52</v>
      </c>
      <c r="CI7" s="10" t="s">
        <v>8</v>
      </c>
      <c r="CJ7" s="10" t="s">
        <v>9</v>
      </c>
      <c r="CK7" s="10" t="s">
        <v>0</v>
      </c>
      <c r="CL7" s="24" t="s">
        <v>50</v>
      </c>
      <c r="CM7" s="24" t="s">
        <v>52</v>
      </c>
      <c r="CN7" s="15"/>
      <c r="CO7" s="10" t="s">
        <v>8</v>
      </c>
      <c r="CP7" s="10" t="s">
        <v>9</v>
      </c>
      <c r="CQ7" s="10" t="s">
        <v>0</v>
      </c>
      <c r="CR7" s="24" t="s">
        <v>50</v>
      </c>
      <c r="CS7" s="24" t="s">
        <v>52</v>
      </c>
      <c r="CU7" s="10" t="s">
        <v>8</v>
      </c>
      <c r="CV7" s="10" t="s">
        <v>9</v>
      </c>
      <c r="CW7" s="10" t="s">
        <v>0</v>
      </c>
      <c r="CX7" s="24" t="s">
        <v>50</v>
      </c>
      <c r="CY7" s="24" t="s">
        <v>52</v>
      </c>
      <c r="DA7" s="10" t="s">
        <v>8</v>
      </c>
      <c r="DB7" s="10" t="s">
        <v>9</v>
      </c>
      <c r="DC7" s="10" t="s">
        <v>0</v>
      </c>
      <c r="DD7" s="24" t="s">
        <v>50</v>
      </c>
      <c r="DE7" s="24" t="s">
        <v>52</v>
      </c>
      <c r="DG7" s="10" t="s">
        <v>8</v>
      </c>
      <c r="DH7" s="10" t="s">
        <v>9</v>
      </c>
      <c r="DI7" s="10" t="s">
        <v>0</v>
      </c>
      <c r="DJ7" s="24" t="s">
        <v>50</v>
      </c>
      <c r="DK7" s="24" t="s">
        <v>52</v>
      </c>
      <c r="DL7" s="15"/>
      <c r="DM7" s="10" t="s">
        <v>8</v>
      </c>
      <c r="DN7" s="10" t="s">
        <v>9</v>
      </c>
      <c r="DO7" s="10" t="s">
        <v>0</v>
      </c>
      <c r="DP7" s="24" t="s">
        <v>50</v>
      </c>
      <c r="DQ7" s="24" t="s">
        <v>52</v>
      </c>
      <c r="DR7" s="15"/>
      <c r="DS7" s="10" t="s">
        <v>8</v>
      </c>
      <c r="DT7" s="10" t="s">
        <v>9</v>
      </c>
      <c r="DU7" s="10" t="s">
        <v>0</v>
      </c>
      <c r="DV7" s="24" t="s">
        <v>50</v>
      </c>
      <c r="DW7" s="24" t="s">
        <v>52</v>
      </c>
      <c r="DX7" s="15"/>
      <c r="DY7" s="10" t="s">
        <v>8</v>
      </c>
      <c r="DZ7" s="10" t="s">
        <v>9</v>
      </c>
      <c r="EA7" s="10" t="s">
        <v>0</v>
      </c>
      <c r="EB7" s="24" t="s">
        <v>50</v>
      </c>
      <c r="EC7" s="24" t="s">
        <v>52</v>
      </c>
    </row>
    <row r="8" spans="1:133" ht="12">
      <c r="A8" s="2">
        <v>41548</v>
      </c>
      <c r="B8" s="11"/>
      <c r="C8" s="19"/>
      <c r="D8" s="19">
        <v>582750</v>
      </c>
      <c r="E8" s="19">
        <f aca="true" t="shared" si="0" ref="E8:E19">C8+D8</f>
        <v>582750</v>
      </c>
      <c r="F8" s="19">
        <f aca="true" t="shared" si="1" ref="F8:F19">L8+R8</f>
        <v>106692</v>
      </c>
      <c r="G8" s="19">
        <f aca="true" t="shared" si="2" ref="G8:G19">M8+S8</f>
        <v>38692</v>
      </c>
      <c r="I8" s="25">
        <v>0</v>
      </c>
      <c r="J8" s="25">
        <v>351569.170575</v>
      </c>
      <c r="K8" s="19">
        <v>351569.170575</v>
      </c>
      <c r="L8" s="19">
        <v>64366</v>
      </c>
      <c r="M8" s="19">
        <v>23343</v>
      </c>
      <c r="N8" s="11"/>
      <c r="O8" s="18"/>
      <c r="P8" s="18">
        <f aca="true" t="shared" si="3" ref="P8:P19">V8+AB8+AH8+AN8+AT8+AZ8+BF8+BL8+BR8+BX8+CD8+CJ8+CP8+CV8+DB8+DH8+DN8+DT8+DZ8</f>
        <v>231180.829425</v>
      </c>
      <c r="Q8" s="18">
        <f aca="true" t="shared" si="4" ref="Q8:Q19">O8+P8</f>
        <v>231180.829425</v>
      </c>
      <c r="R8" s="18">
        <f aca="true" t="shared" si="5" ref="R8:R19">X8+AD8+AJ8+AP8+AV8+BB8+BH8+BN8+BT8+BZ8+CF8+CL8+CR8+DD8+DJ8+DP8+DV8+CX8</f>
        <v>42326</v>
      </c>
      <c r="S8" s="18">
        <f aca="true" t="shared" si="6" ref="S8:S19">Y8+AE8+AK8+AQ8+AW8+BC8+BI8+BO8+BU8+CA8+CG8+CM8+CS8+DE8+DK8+DQ8+DW8+CY8</f>
        <v>15349</v>
      </c>
      <c r="T8" s="11"/>
      <c r="U8" s="18"/>
      <c r="V8" s="18">
        <f aca="true" t="shared" si="7" ref="V8:V19">D8*0.01659/100</f>
        <v>96.678225</v>
      </c>
      <c r="W8" s="18">
        <f aca="true" t="shared" si="8" ref="W8:W19">U8+V8</f>
        <v>96.678225</v>
      </c>
      <c r="X8" s="18">
        <v>18</v>
      </c>
      <c r="Y8" s="18">
        <v>6</v>
      </c>
      <c r="Z8" s="18"/>
      <c r="AA8" s="18"/>
      <c r="AB8" s="18">
        <f aca="true" t="shared" si="9" ref="AB8:AB19">D8*0.21106/100</f>
        <v>1229.95215</v>
      </c>
      <c r="AC8" s="18">
        <f aca="true" t="shared" si="10" ref="AC8:AC19">AA8+AB8</f>
        <v>1229.95215</v>
      </c>
      <c r="AD8" s="18">
        <v>225</v>
      </c>
      <c r="AE8" s="18">
        <v>82</v>
      </c>
      <c r="AF8" s="18"/>
      <c r="AG8" s="18"/>
      <c r="AH8" s="18">
        <f aca="true" t="shared" si="11" ref="AH8:AH19">D8*2.2733/100</f>
        <v>13247.65575</v>
      </c>
      <c r="AI8" s="18">
        <f aca="true" t="shared" si="12" ref="AI8:AI19">AG8+AH8</f>
        <v>13247.65575</v>
      </c>
      <c r="AJ8" s="18">
        <v>2425</v>
      </c>
      <c r="AK8" s="18">
        <v>880</v>
      </c>
      <c r="AL8" s="18"/>
      <c r="AM8" s="18"/>
      <c r="AN8" s="18">
        <f aca="true" t="shared" si="13" ref="AN8:AN19">D8*0.02129/100</f>
        <v>124.067475</v>
      </c>
      <c r="AO8" s="18">
        <f aca="true" t="shared" si="14" ref="AO8:AO19">AM8+AN8</f>
        <v>124.067475</v>
      </c>
      <c r="AP8" s="18">
        <v>23</v>
      </c>
      <c r="AQ8" s="18">
        <v>8</v>
      </c>
      <c r="AR8" s="18"/>
      <c r="AS8" s="18"/>
      <c r="AT8" s="18">
        <f aca="true" t="shared" si="15" ref="AT8:AT19">D8*2.60712/100</f>
        <v>15192.991800000002</v>
      </c>
      <c r="AU8" s="18">
        <f aca="true" t="shared" si="16" ref="AU8:AU19">AS8+AT8</f>
        <v>15192.991800000002</v>
      </c>
      <c r="AV8" s="18">
        <v>2782</v>
      </c>
      <c r="AW8" s="18">
        <v>1009</v>
      </c>
      <c r="AX8" s="18"/>
      <c r="AY8" s="18"/>
      <c r="AZ8" s="18">
        <f aca="true" t="shared" si="17" ref="AZ8:AZ19">D8*2.63519/100</f>
        <v>15356.569725000001</v>
      </c>
      <c r="BA8" s="18">
        <f aca="true" t="shared" si="18" ref="BA8:BA19">AY8+AZ8</f>
        <v>15356.569725000001</v>
      </c>
      <c r="BB8" s="18">
        <v>2812</v>
      </c>
      <c r="BC8" s="18">
        <v>1020</v>
      </c>
      <c r="BD8" s="18"/>
      <c r="BE8" s="18"/>
      <c r="BF8" s="18">
        <f aca="true" t="shared" si="19" ref="BF8:BF19">D8*0.92484/100</f>
        <v>5389.5051</v>
      </c>
      <c r="BG8" s="18">
        <f aca="true" t="shared" si="20" ref="BG8:BG19">BE8+BF8</f>
        <v>5389.5051</v>
      </c>
      <c r="BH8" s="18">
        <v>987</v>
      </c>
      <c r="BI8" s="18">
        <v>358</v>
      </c>
      <c r="BJ8" s="18"/>
      <c r="BK8" s="18"/>
      <c r="BL8" s="18">
        <f aca="true" t="shared" si="21" ref="BL8:BL19">D8*0.96448/100</f>
        <v>5620.5072</v>
      </c>
      <c r="BM8" s="18">
        <f aca="true" t="shared" si="22" ref="BM8:BM19">BK8+BL8</f>
        <v>5620.5072</v>
      </c>
      <c r="BN8" s="18">
        <v>1029</v>
      </c>
      <c r="BO8" s="18">
        <v>373</v>
      </c>
      <c r="BP8" s="18"/>
      <c r="BQ8" s="18"/>
      <c r="BR8" s="18">
        <f aca="true" t="shared" si="23" ref="BR8:BR19">D8*5.02952/100</f>
        <v>29309.527799999996</v>
      </c>
      <c r="BS8" s="18">
        <f aca="true" t="shared" si="24" ref="BS8:BS19">BQ8+BR8</f>
        <v>29309.527799999996</v>
      </c>
      <c r="BT8" s="18">
        <v>5366</v>
      </c>
      <c r="BU8" s="18">
        <v>1946</v>
      </c>
      <c r="BV8" s="18"/>
      <c r="BW8" s="18"/>
      <c r="BX8" s="18">
        <f aca="true" t="shared" si="25" ref="BX8:BX19">D8*0.93014/100</f>
        <v>5420.39085</v>
      </c>
      <c r="BY8" s="18">
        <f aca="true" t="shared" si="26" ref="BY8:BY19">BW8+BX8</f>
        <v>5420.39085</v>
      </c>
      <c r="BZ8" s="18">
        <v>992</v>
      </c>
      <c r="CA8" s="18">
        <v>360</v>
      </c>
      <c r="CB8" s="18"/>
      <c r="CC8" s="18"/>
      <c r="CD8" s="18">
        <f aca="true" t="shared" si="27" ref="CD8:CD19">D8*8.99328/100</f>
        <v>52408.3392</v>
      </c>
      <c r="CE8" s="18">
        <f aca="true" t="shared" si="28" ref="CE8:CE19">CC8+CD8</f>
        <v>52408.3392</v>
      </c>
      <c r="CF8" s="18">
        <v>9595</v>
      </c>
      <c r="CG8" s="18">
        <v>3479</v>
      </c>
      <c r="CH8" s="18"/>
      <c r="CI8" s="18"/>
      <c r="CJ8" s="18">
        <f aca="true" t="shared" si="29" ref="CJ8:CJ19">D8*3.77814/100</f>
        <v>22017.11085</v>
      </c>
      <c r="CK8" s="18">
        <f aca="true" t="shared" si="30" ref="CK8:CK19">CI8+CJ8</f>
        <v>22017.11085</v>
      </c>
      <c r="CL8" s="18">
        <v>4031</v>
      </c>
      <c r="CM8" s="18">
        <v>1462</v>
      </c>
      <c r="CN8" s="18"/>
      <c r="CO8" s="18"/>
      <c r="CP8" s="18">
        <f aca="true" t="shared" si="31" ref="CP8:CP19">D8*1.37502/100</f>
        <v>8012.929049999999</v>
      </c>
      <c r="CQ8" s="18">
        <f aca="true" t="shared" si="32" ref="CQ8:CQ19">CO8+CP8</f>
        <v>8012.929049999999</v>
      </c>
      <c r="CR8" s="18">
        <v>1467</v>
      </c>
      <c r="CS8" s="18">
        <v>532</v>
      </c>
      <c r="CT8" s="18"/>
      <c r="CU8" s="18"/>
      <c r="CV8" s="18">
        <f aca="true" t="shared" si="33" ref="CV8:CV19">D8*1.23403/100</f>
        <v>7191.309824999999</v>
      </c>
      <c r="CW8" s="18">
        <f aca="true" t="shared" si="34" ref="CW8:CW19">CU8+CV8</f>
        <v>7191.309824999999</v>
      </c>
      <c r="CX8" s="18">
        <v>1317</v>
      </c>
      <c r="CY8" s="18">
        <v>477</v>
      </c>
      <c r="CZ8" s="18"/>
      <c r="DA8" s="18"/>
      <c r="DB8" s="18">
        <f aca="true" t="shared" si="35" ref="DB8:DB19">D8*0.38933/100</f>
        <v>2268.8205749999997</v>
      </c>
      <c r="DC8" s="18">
        <f aca="true" t="shared" si="36" ref="DC8:DC19">DA8+DB8</f>
        <v>2268.8205749999997</v>
      </c>
      <c r="DD8" s="18">
        <v>415</v>
      </c>
      <c r="DE8" s="18">
        <v>151</v>
      </c>
      <c r="DF8" s="18"/>
      <c r="DG8" s="18"/>
      <c r="DH8" s="18">
        <f aca="true" t="shared" si="37" ref="DH8:DH19">D8*0.04992/100</f>
        <v>290.9088</v>
      </c>
      <c r="DI8" s="18">
        <f aca="true" t="shared" si="38" ref="DI8:DI19">DG8+DH8</f>
        <v>290.9088</v>
      </c>
      <c r="DJ8" s="18">
        <v>53</v>
      </c>
      <c r="DK8" s="18">
        <v>19</v>
      </c>
      <c r="DL8" s="18"/>
      <c r="DM8" s="18"/>
      <c r="DN8" s="18">
        <f aca="true" t="shared" si="39" ref="DN8:DN19">D8*1.25671/100</f>
        <v>7323.477524999999</v>
      </c>
      <c r="DO8" s="18">
        <f aca="true" t="shared" si="40" ref="DO8:DO19">DM8+DN8</f>
        <v>7323.477524999999</v>
      </c>
      <c r="DP8" s="18">
        <v>1341</v>
      </c>
      <c r="DQ8" s="18">
        <v>486</v>
      </c>
      <c r="DR8" s="18"/>
      <c r="DS8" s="18"/>
      <c r="DT8" s="18">
        <f aca="true" t="shared" si="41" ref="DT8:DT19">D8*6.98071/100</f>
        <v>40680.087525</v>
      </c>
      <c r="DU8" s="18">
        <f aca="true" t="shared" si="42" ref="DU8:DU19">DS8+DT8</f>
        <v>40680.087525</v>
      </c>
      <c r="DV8" s="18">
        <v>7448</v>
      </c>
      <c r="DW8" s="18">
        <v>2701</v>
      </c>
      <c r="DX8" s="18"/>
      <c r="DY8" s="25"/>
      <c r="DZ8" s="18"/>
      <c r="EA8" s="18"/>
      <c r="EB8" s="18"/>
      <c r="EC8" s="18"/>
    </row>
    <row r="9" spans="1:133" ht="12">
      <c r="A9" s="2">
        <v>41730</v>
      </c>
      <c r="C9" s="19">
        <v>3425000</v>
      </c>
      <c r="D9" s="19">
        <v>582750</v>
      </c>
      <c r="E9" s="19">
        <f t="shared" si="0"/>
        <v>4007750</v>
      </c>
      <c r="F9" s="19">
        <f t="shared" si="1"/>
        <v>106692</v>
      </c>
      <c r="G9" s="19">
        <f t="shared" si="2"/>
        <v>38692</v>
      </c>
      <c r="I9" s="25">
        <v>2066279.5525</v>
      </c>
      <c r="J9" s="25">
        <v>351569.170575</v>
      </c>
      <c r="K9" s="19">
        <v>2417848.723075</v>
      </c>
      <c r="L9" s="19">
        <v>64366</v>
      </c>
      <c r="M9" s="19">
        <v>23343</v>
      </c>
      <c r="O9" s="18">
        <f aca="true" t="shared" si="43" ref="O9:O19">U9+AA9+AG9+AM9+AS9+AY9+BE9+BK9+BQ9+BW9+CC9+CI9+CO9+CU9+DA9+DG9+DM9+DS9+DY9</f>
        <v>1358720.4475000002</v>
      </c>
      <c r="P9" s="18">
        <f t="shared" si="3"/>
        <v>231180.829425</v>
      </c>
      <c r="Q9" s="18">
        <f t="shared" si="4"/>
        <v>1589901.2769250004</v>
      </c>
      <c r="R9" s="18">
        <f t="shared" si="5"/>
        <v>42326</v>
      </c>
      <c r="S9" s="18">
        <f t="shared" si="6"/>
        <v>15349</v>
      </c>
      <c r="U9" s="18">
        <f aca="true" t="shared" si="44" ref="U9:U19">C9*0.01659/100</f>
        <v>568.2075</v>
      </c>
      <c r="V9" s="18">
        <f t="shared" si="7"/>
        <v>96.678225</v>
      </c>
      <c r="W9" s="18">
        <f t="shared" si="8"/>
        <v>664.885725</v>
      </c>
      <c r="X9" s="18">
        <v>18</v>
      </c>
      <c r="Y9" s="18">
        <v>6</v>
      </c>
      <c r="Z9" s="18"/>
      <c r="AA9" s="18">
        <f aca="true" t="shared" si="45" ref="AA9:AA19">C9*0.21106/100</f>
        <v>7228.805</v>
      </c>
      <c r="AB9" s="18">
        <f t="shared" si="9"/>
        <v>1229.95215</v>
      </c>
      <c r="AC9" s="18">
        <f t="shared" si="10"/>
        <v>8458.757150000001</v>
      </c>
      <c r="AD9" s="18">
        <v>225</v>
      </c>
      <c r="AE9" s="18">
        <v>82</v>
      </c>
      <c r="AF9" s="18"/>
      <c r="AG9" s="18">
        <f aca="true" t="shared" si="46" ref="AG9:AG19">C9*2.2733/100</f>
        <v>77860.525</v>
      </c>
      <c r="AH9" s="18">
        <f t="shared" si="11"/>
        <v>13247.65575</v>
      </c>
      <c r="AI9" s="18">
        <f t="shared" si="12"/>
        <v>91108.18075</v>
      </c>
      <c r="AJ9" s="18">
        <v>2425</v>
      </c>
      <c r="AK9" s="18">
        <v>880</v>
      </c>
      <c r="AL9" s="18"/>
      <c r="AM9" s="18">
        <f aca="true" t="shared" si="47" ref="AM9:AM19">C9*0.02129/100</f>
        <v>729.1825</v>
      </c>
      <c r="AN9" s="18">
        <f t="shared" si="13"/>
        <v>124.067475</v>
      </c>
      <c r="AO9" s="18">
        <f t="shared" si="14"/>
        <v>853.249975</v>
      </c>
      <c r="AP9" s="18">
        <v>23</v>
      </c>
      <c r="AQ9" s="18">
        <v>8</v>
      </c>
      <c r="AR9" s="18"/>
      <c r="AS9" s="18">
        <f aca="true" t="shared" si="48" ref="AS9:AS19">C9*2.60712/100</f>
        <v>89293.86</v>
      </c>
      <c r="AT9" s="18">
        <f t="shared" si="15"/>
        <v>15192.991800000002</v>
      </c>
      <c r="AU9" s="18">
        <f t="shared" si="16"/>
        <v>104486.8518</v>
      </c>
      <c r="AV9" s="18">
        <v>2782</v>
      </c>
      <c r="AW9" s="18">
        <v>1009</v>
      </c>
      <c r="AX9" s="18"/>
      <c r="AY9" s="18">
        <f aca="true" t="shared" si="49" ref="AY9:AY19">C9*2.63519/100</f>
        <v>90255.2575</v>
      </c>
      <c r="AZ9" s="18">
        <f t="shared" si="17"/>
        <v>15356.569725000001</v>
      </c>
      <c r="BA9" s="18">
        <f t="shared" si="18"/>
        <v>105611.82722500002</v>
      </c>
      <c r="BB9" s="18">
        <v>2812</v>
      </c>
      <c r="BC9" s="18">
        <v>1020</v>
      </c>
      <c r="BD9" s="18"/>
      <c r="BE9" s="18">
        <f aca="true" t="shared" si="50" ref="BE9:BE19">C9*0.92484/100</f>
        <v>31675.77</v>
      </c>
      <c r="BF9" s="18">
        <f t="shared" si="19"/>
        <v>5389.5051</v>
      </c>
      <c r="BG9" s="18">
        <f t="shared" si="20"/>
        <v>37065.2751</v>
      </c>
      <c r="BH9" s="18">
        <v>987</v>
      </c>
      <c r="BI9" s="18">
        <v>358</v>
      </c>
      <c r="BJ9" s="18"/>
      <c r="BK9" s="18">
        <f aca="true" t="shared" si="51" ref="BK9:BK19">C9*0.96448/100</f>
        <v>33033.44</v>
      </c>
      <c r="BL9" s="18">
        <f t="shared" si="21"/>
        <v>5620.5072</v>
      </c>
      <c r="BM9" s="18">
        <f t="shared" si="22"/>
        <v>38653.9472</v>
      </c>
      <c r="BN9" s="18">
        <v>1029</v>
      </c>
      <c r="BO9" s="18">
        <v>373</v>
      </c>
      <c r="BP9" s="18"/>
      <c r="BQ9" s="18">
        <f aca="true" t="shared" si="52" ref="BQ9:BQ19">C9*5.02952/100</f>
        <v>172261.06</v>
      </c>
      <c r="BR9" s="18">
        <f t="shared" si="23"/>
        <v>29309.527799999996</v>
      </c>
      <c r="BS9" s="18">
        <f t="shared" si="24"/>
        <v>201570.58779999998</v>
      </c>
      <c r="BT9" s="18">
        <v>5366</v>
      </c>
      <c r="BU9" s="18">
        <v>1946</v>
      </c>
      <c r="BV9" s="18"/>
      <c r="BW9" s="18">
        <f aca="true" t="shared" si="53" ref="BW9:BW19">C9*0.93014/100</f>
        <v>31857.295</v>
      </c>
      <c r="BX9" s="18">
        <f t="shared" si="25"/>
        <v>5420.39085</v>
      </c>
      <c r="BY9" s="18">
        <f t="shared" si="26"/>
        <v>37277.685849999994</v>
      </c>
      <c r="BZ9" s="18">
        <v>992</v>
      </c>
      <c r="CA9" s="18">
        <v>360</v>
      </c>
      <c r="CB9" s="18"/>
      <c r="CC9" s="18">
        <f aca="true" t="shared" si="54" ref="CC9:CC19">C9*8.99328/100</f>
        <v>308019.84</v>
      </c>
      <c r="CD9" s="18">
        <f t="shared" si="27"/>
        <v>52408.3392</v>
      </c>
      <c r="CE9" s="18">
        <f t="shared" si="28"/>
        <v>360428.1792</v>
      </c>
      <c r="CF9" s="18">
        <v>9595</v>
      </c>
      <c r="CG9" s="18">
        <v>3479</v>
      </c>
      <c r="CH9" s="18"/>
      <c r="CI9" s="18">
        <f aca="true" t="shared" si="55" ref="CI9:CI19">C9*3.77814/100</f>
        <v>129401.295</v>
      </c>
      <c r="CJ9" s="18">
        <f t="shared" si="29"/>
        <v>22017.11085</v>
      </c>
      <c r="CK9" s="18">
        <f t="shared" si="30"/>
        <v>151418.40585</v>
      </c>
      <c r="CL9" s="18">
        <v>4031</v>
      </c>
      <c r="CM9" s="18">
        <v>1462</v>
      </c>
      <c r="CN9" s="18"/>
      <c r="CO9" s="18">
        <f aca="true" t="shared" si="56" ref="CO9:CO19">C9*1.37502/100</f>
        <v>47094.435</v>
      </c>
      <c r="CP9" s="18">
        <f t="shared" si="31"/>
        <v>8012.929049999999</v>
      </c>
      <c r="CQ9" s="18">
        <f t="shared" si="32"/>
        <v>55107.36405</v>
      </c>
      <c r="CR9" s="18">
        <v>1467</v>
      </c>
      <c r="CS9" s="18">
        <v>532</v>
      </c>
      <c r="CT9" s="18"/>
      <c r="CU9" s="18">
        <f aca="true" t="shared" si="57" ref="CU9:CU19">C9*1.23403/100</f>
        <v>42265.5275</v>
      </c>
      <c r="CV9" s="18">
        <f t="shared" si="33"/>
        <v>7191.309824999999</v>
      </c>
      <c r="CW9" s="18">
        <f t="shared" si="34"/>
        <v>49456.83732499999</v>
      </c>
      <c r="CX9" s="18">
        <v>1317</v>
      </c>
      <c r="CY9" s="18">
        <v>477</v>
      </c>
      <c r="CZ9" s="18"/>
      <c r="DA9" s="18">
        <f aca="true" t="shared" si="58" ref="DA9:DA19">C9*0.38933/100</f>
        <v>13334.5525</v>
      </c>
      <c r="DB9" s="18">
        <f t="shared" si="35"/>
        <v>2268.8205749999997</v>
      </c>
      <c r="DC9" s="18">
        <f t="shared" si="36"/>
        <v>15603.373075</v>
      </c>
      <c r="DD9" s="18">
        <v>415</v>
      </c>
      <c r="DE9" s="18">
        <v>151</v>
      </c>
      <c r="DF9" s="18"/>
      <c r="DG9" s="18">
        <f aca="true" t="shared" si="59" ref="DG9:DG19">C9*0.04992/100</f>
        <v>1709.76</v>
      </c>
      <c r="DH9" s="18">
        <f t="shared" si="37"/>
        <v>290.9088</v>
      </c>
      <c r="DI9" s="18">
        <f t="shared" si="38"/>
        <v>2000.6688</v>
      </c>
      <c r="DJ9" s="18">
        <v>53</v>
      </c>
      <c r="DK9" s="18">
        <v>19</v>
      </c>
      <c r="DL9" s="18"/>
      <c r="DM9" s="18">
        <f aca="true" t="shared" si="60" ref="DM9:DM19">C9*1.25671/100</f>
        <v>43042.3175</v>
      </c>
      <c r="DN9" s="18">
        <f t="shared" si="39"/>
        <v>7323.477524999999</v>
      </c>
      <c r="DO9" s="18">
        <f t="shared" si="40"/>
        <v>50365.795025</v>
      </c>
      <c r="DP9" s="18">
        <v>1341</v>
      </c>
      <c r="DQ9" s="18">
        <v>486</v>
      </c>
      <c r="DR9" s="18"/>
      <c r="DS9" s="18">
        <f aca="true" t="shared" si="61" ref="DS9:DS19">C9*6.98071/100</f>
        <v>239089.3175</v>
      </c>
      <c r="DT9" s="18">
        <f t="shared" si="41"/>
        <v>40680.087525</v>
      </c>
      <c r="DU9" s="18">
        <f t="shared" si="42"/>
        <v>279769.405025</v>
      </c>
      <c r="DV9" s="18">
        <v>7448</v>
      </c>
      <c r="DW9" s="18">
        <v>2701</v>
      </c>
      <c r="DX9" s="18"/>
      <c r="DY9" s="25"/>
      <c r="DZ9" s="18"/>
      <c r="EA9" s="18"/>
      <c r="EB9" s="18"/>
      <c r="EC9" s="18"/>
    </row>
    <row r="10" spans="1:133" ht="12">
      <c r="A10" s="2">
        <v>41913</v>
      </c>
      <c r="C10" s="19"/>
      <c r="D10" s="19">
        <v>497125</v>
      </c>
      <c r="E10" s="19">
        <f t="shared" si="0"/>
        <v>497125</v>
      </c>
      <c r="F10" s="19">
        <f t="shared" si="1"/>
        <v>106692</v>
      </c>
      <c r="G10" s="19">
        <f t="shared" si="2"/>
        <v>38692</v>
      </c>
      <c r="I10" s="25">
        <v>0</v>
      </c>
      <c r="J10" s="25">
        <v>299912.1817625</v>
      </c>
      <c r="K10" s="19">
        <v>299912.1817625</v>
      </c>
      <c r="L10" s="19">
        <v>64366</v>
      </c>
      <c r="M10" s="19">
        <v>23343</v>
      </c>
      <c r="O10" s="18"/>
      <c r="P10" s="18">
        <f t="shared" si="3"/>
        <v>197212.81823749997</v>
      </c>
      <c r="Q10" s="18">
        <f t="shared" si="4"/>
        <v>197212.81823749997</v>
      </c>
      <c r="R10" s="18">
        <f t="shared" si="5"/>
        <v>42326</v>
      </c>
      <c r="S10" s="18">
        <f t="shared" si="6"/>
        <v>15349</v>
      </c>
      <c r="U10" s="18"/>
      <c r="V10" s="18">
        <f t="shared" si="7"/>
        <v>82.4730375</v>
      </c>
      <c r="W10" s="18">
        <f t="shared" si="8"/>
        <v>82.4730375</v>
      </c>
      <c r="X10" s="18">
        <v>18</v>
      </c>
      <c r="Y10" s="18">
        <v>6</v>
      </c>
      <c r="Z10" s="18"/>
      <c r="AA10" s="18"/>
      <c r="AB10" s="18">
        <f t="shared" si="9"/>
        <v>1049.232025</v>
      </c>
      <c r="AC10" s="18">
        <f t="shared" si="10"/>
        <v>1049.232025</v>
      </c>
      <c r="AD10" s="18">
        <v>225</v>
      </c>
      <c r="AE10" s="18">
        <v>82</v>
      </c>
      <c r="AF10" s="18"/>
      <c r="AG10" s="18"/>
      <c r="AH10" s="18">
        <f t="shared" si="11"/>
        <v>11301.142625</v>
      </c>
      <c r="AI10" s="18">
        <f t="shared" si="12"/>
        <v>11301.142625</v>
      </c>
      <c r="AJ10" s="18">
        <v>2425</v>
      </c>
      <c r="AK10" s="18">
        <v>880</v>
      </c>
      <c r="AL10" s="18"/>
      <c r="AM10" s="18"/>
      <c r="AN10" s="18">
        <f t="shared" si="13"/>
        <v>105.8379125</v>
      </c>
      <c r="AO10" s="18">
        <f t="shared" si="14"/>
        <v>105.8379125</v>
      </c>
      <c r="AP10" s="18">
        <v>23</v>
      </c>
      <c r="AQ10" s="18">
        <v>8</v>
      </c>
      <c r="AR10" s="18"/>
      <c r="AS10" s="18"/>
      <c r="AT10" s="18">
        <f t="shared" si="15"/>
        <v>12960.6453</v>
      </c>
      <c r="AU10" s="18">
        <f t="shared" si="16"/>
        <v>12960.6453</v>
      </c>
      <c r="AV10" s="18">
        <v>2782</v>
      </c>
      <c r="AW10" s="18">
        <v>1009</v>
      </c>
      <c r="AX10" s="18"/>
      <c r="AY10" s="18"/>
      <c r="AZ10" s="18">
        <f t="shared" si="17"/>
        <v>13100.188287500001</v>
      </c>
      <c r="BA10" s="18">
        <f t="shared" si="18"/>
        <v>13100.188287500001</v>
      </c>
      <c r="BB10" s="18">
        <v>2812</v>
      </c>
      <c r="BC10" s="18">
        <v>1020</v>
      </c>
      <c r="BD10" s="18"/>
      <c r="BE10" s="18"/>
      <c r="BF10" s="18">
        <f t="shared" si="19"/>
        <v>4597.61085</v>
      </c>
      <c r="BG10" s="18">
        <f t="shared" si="20"/>
        <v>4597.61085</v>
      </c>
      <c r="BH10" s="18">
        <v>987</v>
      </c>
      <c r="BI10" s="18">
        <v>358</v>
      </c>
      <c r="BJ10" s="18"/>
      <c r="BK10" s="18"/>
      <c r="BL10" s="18">
        <f t="shared" si="21"/>
        <v>4794.6712</v>
      </c>
      <c r="BM10" s="18">
        <f t="shared" si="22"/>
        <v>4794.6712</v>
      </c>
      <c r="BN10" s="18">
        <v>1029</v>
      </c>
      <c r="BO10" s="18">
        <v>373</v>
      </c>
      <c r="BP10" s="18"/>
      <c r="BQ10" s="18"/>
      <c r="BR10" s="18">
        <f t="shared" si="23"/>
        <v>25003.0013</v>
      </c>
      <c r="BS10" s="18">
        <f t="shared" si="24"/>
        <v>25003.0013</v>
      </c>
      <c r="BT10" s="18">
        <v>5366</v>
      </c>
      <c r="BU10" s="18">
        <v>1946</v>
      </c>
      <c r="BV10" s="18"/>
      <c r="BW10" s="18"/>
      <c r="BX10" s="18">
        <f t="shared" si="25"/>
        <v>4623.958474999999</v>
      </c>
      <c r="BY10" s="18">
        <f t="shared" si="26"/>
        <v>4623.958474999999</v>
      </c>
      <c r="BZ10" s="18">
        <v>992</v>
      </c>
      <c r="CA10" s="18">
        <v>360</v>
      </c>
      <c r="CB10" s="18"/>
      <c r="CC10" s="18"/>
      <c r="CD10" s="18">
        <f t="shared" si="27"/>
        <v>44707.8432</v>
      </c>
      <c r="CE10" s="18">
        <f t="shared" si="28"/>
        <v>44707.8432</v>
      </c>
      <c r="CF10" s="18">
        <v>9595</v>
      </c>
      <c r="CG10" s="18">
        <v>3479</v>
      </c>
      <c r="CH10" s="18"/>
      <c r="CI10" s="18"/>
      <c r="CJ10" s="18">
        <f t="shared" si="29"/>
        <v>18782.078475</v>
      </c>
      <c r="CK10" s="18">
        <f t="shared" si="30"/>
        <v>18782.078475</v>
      </c>
      <c r="CL10" s="18">
        <v>4031</v>
      </c>
      <c r="CM10" s="18">
        <v>1462</v>
      </c>
      <c r="CN10" s="18"/>
      <c r="CO10" s="18"/>
      <c r="CP10" s="18">
        <f t="shared" si="31"/>
        <v>6835.568175</v>
      </c>
      <c r="CQ10" s="18">
        <f t="shared" si="32"/>
        <v>6835.568175</v>
      </c>
      <c r="CR10" s="18">
        <v>1467</v>
      </c>
      <c r="CS10" s="18">
        <v>532</v>
      </c>
      <c r="CT10" s="18"/>
      <c r="CU10" s="18"/>
      <c r="CV10" s="18">
        <f t="shared" si="33"/>
        <v>6134.6716375</v>
      </c>
      <c r="CW10" s="18">
        <f t="shared" si="34"/>
        <v>6134.6716375</v>
      </c>
      <c r="CX10" s="18">
        <v>1317</v>
      </c>
      <c r="CY10" s="18">
        <v>477</v>
      </c>
      <c r="CZ10" s="18"/>
      <c r="DA10" s="18"/>
      <c r="DB10" s="18">
        <f t="shared" si="35"/>
        <v>1935.4567625000002</v>
      </c>
      <c r="DC10" s="18">
        <f t="shared" si="36"/>
        <v>1935.4567625000002</v>
      </c>
      <c r="DD10" s="18">
        <v>415</v>
      </c>
      <c r="DE10" s="18">
        <v>151</v>
      </c>
      <c r="DF10" s="18"/>
      <c r="DG10" s="18"/>
      <c r="DH10" s="18">
        <f t="shared" si="37"/>
        <v>248.16479999999999</v>
      </c>
      <c r="DI10" s="18">
        <f t="shared" si="38"/>
        <v>248.16479999999999</v>
      </c>
      <c r="DJ10" s="18">
        <v>53</v>
      </c>
      <c r="DK10" s="18">
        <v>19</v>
      </c>
      <c r="DL10" s="18"/>
      <c r="DM10" s="18"/>
      <c r="DN10" s="18">
        <f t="shared" si="39"/>
        <v>6247.4195875</v>
      </c>
      <c r="DO10" s="18">
        <f t="shared" si="40"/>
        <v>6247.4195875</v>
      </c>
      <c r="DP10" s="18">
        <v>1341</v>
      </c>
      <c r="DQ10" s="18">
        <v>486</v>
      </c>
      <c r="DR10" s="18"/>
      <c r="DS10" s="18"/>
      <c r="DT10" s="18">
        <f t="shared" si="41"/>
        <v>34702.854587500005</v>
      </c>
      <c r="DU10" s="18">
        <f t="shared" si="42"/>
        <v>34702.854587500005</v>
      </c>
      <c r="DV10" s="18">
        <v>7448</v>
      </c>
      <c r="DW10" s="18">
        <v>2701</v>
      </c>
      <c r="DX10" s="18"/>
      <c r="DY10" s="25"/>
      <c r="DZ10" s="18"/>
      <c r="EA10" s="18"/>
      <c r="EB10" s="18"/>
      <c r="EC10" s="18"/>
    </row>
    <row r="11" spans="1:133" ht="12">
      <c r="A11" s="2">
        <v>42095</v>
      </c>
      <c r="C11" s="19">
        <v>3600000</v>
      </c>
      <c r="D11" s="19">
        <v>497125</v>
      </c>
      <c r="E11" s="19">
        <f t="shared" si="0"/>
        <v>4097125</v>
      </c>
      <c r="F11" s="19">
        <f t="shared" si="1"/>
        <v>106692</v>
      </c>
      <c r="G11" s="19">
        <f t="shared" si="2"/>
        <v>38692</v>
      </c>
      <c r="I11" s="25">
        <v>2171855.8800000004</v>
      </c>
      <c r="J11" s="25">
        <v>299912.1817625</v>
      </c>
      <c r="K11" s="19">
        <v>2471768.0617625006</v>
      </c>
      <c r="L11" s="19">
        <v>64366</v>
      </c>
      <c r="M11" s="19">
        <v>23343</v>
      </c>
      <c r="O11" s="18">
        <f t="shared" si="43"/>
        <v>1428144.1200000003</v>
      </c>
      <c r="P11" s="18">
        <f t="shared" si="3"/>
        <v>197212.81823749997</v>
      </c>
      <c r="Q11" s="18">
        <f t="shared" si="4"/>
        <v>1625356.9382375004</v>
      </c>
      <c r="R11" s="18">
        <f t="shared" si="5"/>
        <v>42326</v>
      </c>
      <c r="S11" s="18">
        <f t="shared" si="6"/>
        <v>15349</v>
      </c>
      <c r="U11" s="18">
        <f t="shared" si="44"/>
        <v>597.24</v>
      </c>
      <c r="V11" s="18">
        <f t="shared" si="7"/>
        <v>82.4730375</v>
      </c>
      <c r="W11" s="18">
        <f t="shared" si="8"/>
        <v>679.7130375</v>
      </c>
      <c r="X11" s="18">
        <v>18</v>
      </c>
      <c r="Y11" s="18">
        <v>6</v>
      </c>
      <c r="Z11" s="18"/>
      <c r="AA11" s="18">
        <f t="shared" si="45"/>
        <v>7598.16</v>
      </c>
      <c r="AB11" s="18">
        <f t="shared" si="9"/>
        <v>1049.232025</v>
      </c>
      <c r="AC11" s="18">
        <f t="shared" si="10"/>
        <v>8647.392025</v>
      </c>
      <c r="AD11" s="18">
        <v>225</v>
      </c>
      <c r="AE11" s="18">
        <v>82</v>
      </c>
      <c r="AF11" s="18"/>
      <c r="AG11" s="18">
        <f t="shared" si="46"/>
        <v>81838.8</v>
      </c>
      <c r="AH11" s="18">
        <f t="shared" si="11"/>
        <v>11301.142625</v>
      </c>
      <c r="AI11" s="18">
        <f t="shared" si="12"/>
        <v>93139.942625</v>
      </c>
      <c r="AJ11" s="18">
        <v>2425</v>
      </c>
      <c r="AK11" s="18">
        <v>880</v>
      </c>
      <c r="AL11" s="18"/>
      <c r="AM11" s="18">
        <f t="shared" si="47"/>
        <v>766.44</v>
      </c>
      <c r="AN11" s="18">
        <f t="shared" si="13"/>
        <v>105.8379125</v>
      </c>
      <c r="AO11" s="18">
        <f t="shared" si="14"/>
        <v>872.2779125000001</v>
      </c>
      <c r="AP11" s="18">
        <v>23</v>
      </c>
      <c r="AQ11" s="18">
        <v>8</v>
      </c>
      <c r="AR11" s="18"/>
      <c r="AS11" s="18">
        <f t="shared" si="48"/>
        <v>93856.32</v>
      </c>
      <c r="AT11" s="18">
        <f t="shared" si="15"/>
        <v>12960.6453</v>
      </c>
      <c r="AU11" s="18">
        <f t="shared" si="16"/>
        <v>106816.96530000001</v>
      </c>
      <c r="AV11" s="18">
        <v>2782</v>
      </c>
      <c r="AW11" s="18">
        <v>1009</v>
      </c>
      <c r="AX11" s="18"/>
      <c r="AY11" s="18">
        <f t="shared" si="49"/>
        <v>94866.84</v>
      </c>
      <c r="AZ11" s="18">
        <f t="shared" si="17"/>
        <v>13100.188287500001</v>
      </c>
      <c r="BA11" s="18">
        <f t="shared" si="18"/>
        <v>107967.0282875</v>
      </c>
      <c r="BB11" s="18">
        <v>2812</v>
      </c>
      <c r="BC11" s="18">
        <v>1020</v>
      </c>
      <c r="BD11" s="18"/>
      <c r="BE11" s="18">
        <f t="shared" si="50"/>
        <v>33294.24</v>
      </c>
      <c r="BF11" s="18">
        <f t="shared" si="19"/>
        <v>4597.61085</v>
      </c>
      <c r="BG11" s="18">
        <f t="shared" si="20"/>
        <v>37891.850849999995</v>
      </c>
      <c r="BH11" s="18">
        <v>987</v>
      </c>
      <c r="BI11" s="18">
        <v>358</v>
      </c>
      <c r="BJ11" s="18"/>
      <c r="BK11" s="18">
        <f t="shared" si="51"/>
        <v>34721.28</v>
      </c>
      <c r="BL11" s="18">
        <f t="shared" si="21"/>
        <v>4794.6712</v>
      </c>
      <c r="BM11" s="18">
        <f t="shared" si="22"/>
        <v>39515.951199999996</v>
      </c>
      <c r="BN11" s="18">
        <v>1029</v>
      </c>
      <c r="BO11" s="18">
        <v>373</v>
      </c>
      <c r="BP11" s="18"/>
      <c r="BQ11" s="18">
        <f t="shared" si="52"/>
        <v>181062.72</v>
      </c>
      <c r="BR11" s="18">
        <f t="shared" si="23"/>
        <v>25003.0013</v>
      </c>
      <c r="BS11" s="18">
        <f t="shared" si="24"/>
        <v>206065.7213</v>
      </c>
      <c r="BT11" s="18">
        <v>5366</v>
      </c>
      <c r="BU11" s="18">
        <v>1946</v>
      </c>
      <c r="BV11" s="18"/>
      <c r="BW11" s="18">
        <f t="shared" si="53"/>
        <v>33485.04</v>
      </c>
      <c r="BX11" s="18">
        <f t="shared" si="25"/>
        <v>4623.958474999999</v>
      </c>
      <c r="BY11" s="18">
        <f t="shared" si="26"/>
        <v>38108.998475</v>
      </c>
      <c r="BZ11" s="18">
        <v>992</v>
      </c>
      <c r="CA11" s="18">
        <v>360</v>
      </c>
      <c r="CB11" s="18"/>
      <c r="CC11" s="18">
        <f t="shared" si="54"/>
        <v>323758.08</v>
      </c>
      <c r="CD11" s="18">
        <f t="shared" si="27"/>
        <v>44707.8432</v>
      </c>
      <c r="CE11" s="18">
        <f t="shared" si="28"/>
        <v>368465.9232</v>
      </c>
      <c r="CF11" s="18">
        <v>9595</v>
      </c>
      <c r="CG11" s="18">
        <v>3479</v>
      </c>
      <c r="CH11" s="18"/>
      <c r="CI11" s="18">
        <f t="shared" si="55"/>
        <v>136013.04</v>
      </c>
      <c r="CJ11" s="18">
        <f t="shared" si="29"/>
        <v>18782.078475</v>
      </c>
      <c r="CK11" s="18">
        <f t="shared" si="30"/>
        <v>154795.118475</v>
      </c>
      <c r="CL11" s="18">
        <v>4031</v>
      </c>
      <c r="CM11" s="18">
        <v>1462</v>
      </c>
      <c r="CN11" s="18"/>
      <c r="CO11" s="18">
        <f t="shared" si="56"/>
        <v>49500.72</v>
      </c>
      <c r="CP11" s="18">
        <f t="shared" si="31"/>
        <v>6835.568175</v>
      </c>
      <c r="CQ11" s="18">
        <f t="shared" si="32"/>
        <v>56336.288175</v>
      </c>
      <c r="CR11" s="18">
        <v>1467</v>
      </c>
      <c r="CS11" s="18">
        <v>532</v>
      </c>
      <c r="CT11" s="18"/>
      <c r="CU11" s="18">
        <f t="shared" si="57"/>
        <v>44425.08</v>
      </c>
      <c r="CV11" s="18">
        <f t="shared" si="33"/>
        <v>6134.6716375</v>
      </c>
      <c r="CW11" s="18">
        <f t="shared" si="34"/>
        <v>50559.7516375</v>
      </c>
      <c r="CX11" s="18">
        <v>1317</v>
      </c>
      <c r="CY11" s="18">
        <v>477</v>
      </c>
      <c r="CZ11" s="18"/>
      <c r="DA11" s="18">
        <f t="shared" si="58"/>
        <v>14015.88</v>
      </c>
      <c r="DB11" s="18">
        <f t="shared" si="35"/>
        <v>1935.4567625000002</v>
      </c>
      <c r="DC11" s="18">
        <f t="shared" si="36"/>
        <v>15951.3367625</v>
      </c>
      <c r="DD11" s="18">
        <v>415</v>
      </c>
      <c r="DE11" s="18">
        <v>151</v>
      </c>
      <c r="DF11" s="18"/>
      <c r="DG11" s="18">
        <f t="shared" si="59"/>
        <v>1797.12</v>
      </c>
      <c r="DH11" s="18">
        <f t="shared" si="37"/>
        <v>248.16479999999999</v>
      </c>
      <c r="DI11" s="18">
        <f t="shared" si="38"/>
        <v>2045.2848</v>
      </c>
      <c r="DJ11" s="18">
        <v>53</v>
      </c>
      <c r="DK11" s="18">
        <v>19</v>
      </c>
      <c r="DL11" s="18"/>
      <c r="DM11" s="18">
        <f t="shared" si="60"/>
        <v>45241.56</v>
      </c>
      <c r="DN11" s="18">
        <f t="shared" si="39"/>
        <v>6247.4195875</v>
      </c>
      <c r="DO11" s="18">
        <f t="shared" si="40"/>
        <v>51488.9795875</v>
      </c>
      <c r="DP11" s="18">
        <v>1341</v>
      </c>
      <c r="DQ11" s="18">
        <v>486</v>
      </c>
      <c r="DR11" s="18"/>
      <c r="DS11" s="18">
        <f t="shared" si="61"/>
        <v>251305.56</v>
      </c>
      <c r="DT11" s="18">
        <f t="shared" si="41"/>
        <v>34702.854587500005</v>
      </c>
      <c r="DU11" s="18">
        <f t="shared" si="42"/>
        <v>286008.4145875</v>
      </c>
      <c r="DV11" s="18">
        <v>7448</v>
      </c>
      <c r="DW11" s="18">
        <v>2701</v>
      </c>
      <c r="DX11" s="18"/>
      <c r="DY11" s="25"/>
      <c r="DZ11" s="18"/>
      <c r="EA11" s="18"/>
      <c r="EB11" s="18"/>
      <c r="EC11" s="18"/>
    </row>
    <row r="12" spans="1:133" ht="12">
      <c r="A12" s="2">
        <v>42278</v>
      </c>
      <c r="C12" s="19"/>
      <c r="D12" s="19">
        <v>407125</v>
      </c>
      <c r="E12" s="19">
        <f t="shared" si="0"/>
        <v>407125</v>
      </c>
      <c r="F12" s="19">
        <f t="shared" si="1"/>
        <v>106692</v>
      </c>
      <c r="G12" s="19">
        <f t="shared" si="2"/>
        <v>38692</v>
      </c>
      <c r="I12" s="25">
        <v>0</v>
      </c>
      <c r="J12" s="25">
        <v>245615.78476250003</v>
      </c>
      <c r="K12" s="19">
        <v>245615.78476250003</v>
      </c>
      <c r="L12" s="19">
        <v>64366</v>
      </c>
      <c r="M12" s="19">
        <v>23343</v>
      </c>
      <c r="O12" s="18"/>
      <c r="P12" s="18">
        <f t="shared" si="3"/>
        <v>161509.21523749997</v>
      </c>
      <c r="Q12" s="18">
        <f t="shared" si="4"/>
        <v>161509.21523749997</v>
      </c>
      <c r="R12" s="18">
        <f t="shared" si="5"/>
        <v>42326</v>
      </c>
      <c r="S12" s="18">
        <f t="shared" si="6"/>
        <v>15349</v>
      </c>
      <c r="U12" s="18"/>
      <c r="V12" s="18">
        <f t="shared" si="7"/>
        <v>67.5420375</v>
      </c>
      <c r="W12" s="18">
        <f t="shared" si="8"/>
        <v>67.5420375</v>
      </c>
      <c r="X12" s="18">
        <v>18</v>
      </c>
      <c r="Y12" s="18">
        <v>6</v>
      </c>
      <c r="Z12" s="18"/>
      <c r="AA12" s="18"/>
      <c r="AB12" s="18">
        <f t="shared" si="9"/>
        <v>859.2780250000001</v>
      </c>
      <c r="AC12" s="18">
        <f t="shared" si="10"/>
        <v>859.2780250000001</v>
      </c>
      <c r="AD12" s="18">
        <v>225</v>
      </c>
      <c r="AE12" s="18">
        <v>82</v>
      </c>
      <c r="AF12" s="18"/>
      <c r="AG12" s="18"/>
      <c r="AH12" s="18">
        <f t="shared" si="11"/>
        <v>9255.172625</v>
      </c>
      <c r="AI12" s="18">
        <f t="shared" si="12"/>
        <v>9255.172625</v>
      </c>
      <c r="AJ12" s="18">
        <v>2425</v>
      </c>
      <c r="AK12" s="18">
        <v>880</v>
      </c>
      <c r="AL12" s="18"/>
      <c r="AM12" s="18"/>
      <c r="AN12" s="18">
        <f t="shared" si="13"/>
        <v>86.6769125</v>
      </c>
      <c r="AO12" s="18">
        <f t="shared" si="14"/>
        <v>86.6769125</v>
      </c>
      <c r="AP12" s="18">
        <v>23</v>
      </c>
      <c r="AQ12" s="18">
        <v>8</v>
      </c>
      <c r="AR12" s="18"/>
      <c r="AS12" s="18"/>
      <c r="AT12" s="18">
        <f t="shared" si="15"/>
        <v>10614.2373</v>
      </c>
      <c r="AU12" s="18">
        <f t="shared" si="16"/>
        <v>10614.2373</v>
      </c>
      <c r="AV12" s="18">
        <v>2782</v>
      </c>
      <c r="AW12" s="18">
        <v>1009</v>
      </c>
      <c r="AX12" s="18"/>
      <c r="AY12" s="18"/>
      <c r="AZ12" s="18">
        <f t="shared" si="17"/>
        <v>10728.5172875</v>
      </c>
      <c r="BA12" s="18">
        <f t="shared" si="18"/>
        <v>10728.5172875</v>
      </c>
      <c r="BB12" s="18">
        <v>2812</v>
      </c>
      <c r="BC12" s="18">
        <v>1020</v>
      </c>
      <c r="BD12" s="18"/>
      <c r="BE12" s="18"/>
      <c r="BF12" s="18">
        <f t="shared" si="19"/>
        <v>3765.25485</v>
      </c>
      <c r="BG12" s="18">
        <f t="shared" si="20"/>
        <v>3765.25485</v>
      </c>
      <c r="BH12" s="18">
        <v>987</v>
      </c>
      <c r="BI12" s="18">
        <v>358</v>
      </c>
      <c r="BJ12" s="18"/>
      <c r="BK12" s="18"/>
      <c r="BL12" s="18">
        <f t="shared" si="21"/>
        <v>3926.6391999999996</v>
      </c>
      <c r="BM12" s="18">
        <f t="shared" si="22"/>
        <v>3926.6391999999996</v>
      </c>
      <c r="BN12" s="18">
        <v>1029</v>
      </c>
      <c r="BO12" s="18">
        <v>373</v>
      </c>
      <c r="BP12" s="18"/>
      <c r="BQ12" s="18"/>
      <c r="BR12" s="18">
        <f t="shared" si="23"/>
        <v>20476.433299999997</v>
      </c>
      <c r="BS12" s="18">
        <f t="shared" si="24"/>
        <v>20476.433299999997</v>
      </c>
      <c r="BT12" s="18">
        <v>5366</v>
      </c>
      <c r="BU12" s="18">
        <v>1946</v>
      </c>
      <c r="BV12" s="18"/>
      <c r="BW12" s="18"/>
      <c r="BX12" s="18">
        <f t="shared" si="25"/>
        <v>3786.832475</v>
      </c>
      <c r="BY12" s="18">
        <f t="shared" si="26"/>
        <v>3786.832475</v>
      </c>
      <c r="BZ12" s="18">
        <v>992</v>
      </c>
      <c r="CA12" s="18">
        <v>360</v>
      </c>
      <c r="CB12" s="18"/>
      <c r="CC12" s="18"/>
      <c r="CD12" s="18">
        <f t="shared" si="27"/>
        <v>36613.8912</v>
      </c>
      <c r="CE12" s="18">
        <f t="shared" si="28"/>
        <v>36613.8912</v>
      </c>
      <c r="CF12" s="18">
        <v>9595</v>
      </c>
      <c r="CG12" s="18">
        <v>3479</v>
      </c>
      <c r="CH12" s="18"/>
      <c r="CI12" s="18"/>
      <c r="CJ12" s="18">
        <f t="shared" si="29"/>
        <v>15381.752475000001</v>
      </c>
      <c r="CK12" s="18">
        <f t="shared" si="30"/>
        <v>15381.752475000001</v>
      </c>
      <c r="CL12" s="18">
        <v>4031</v>
      </c>
      <c r="CM12" s="18">
        <v>1462</v>
      </c>
      <c r="CN12" s="18"/>
      <c r="CO12" s="18"/>
      <c r="CP12" s="18">
        <f t="shared" si="31"/>
        <v>5598.050174999999</v>
      </c>
      <c r="CQ12" s="18">
        <f t="shared" si="32"/>
        <v>5598.050174999999</v>
      </c>
      <c r="CR12" s="18">
        <v>1467</v>
      </c>
      <c r="CS12" s="18">
        <v>532</v>
      </c>
      <c r="CT12" s="18"/>
      <c r="CU12" s="18"/>
      <c r="CV12" s="18">
        <f t="shared" si="33"/>
        <v>5024.0446375</v>
      </c>
      <c r="CW12" s="18">
        <f t="shared" si="34"/>
        <v>5024.0446375</v>
      </c>
      <c r="CX12" s="18">
        <v>1317</v>
      </c>
      <c r="CY12" s="18">
        <v>477</v>
      </c>
      <c r="CZ12" s="18"/>
      <c r="DA12" s="18"/>
      <c r="DB12" s="18">
        <f t="shared" si="35"/>
        <v>1585.0597625</v>
      </c>
      <c r="DC12" s="18">
        <f t="shared" si="36"/>
        <v>1585.0597625</v>
      </c>
      <c r="DD12" s="18">
        <v>415</v>
      </c>
      <c r="DE12" s="18">
        <v>151</v>
      </c>
      <c r="DF12" s="18"/>
      <c r="DG12" s="18"/>
      <c r="DH12" s="18">
        <f t="shared" si="37"/>
        <v>203.23680000000002</v>
      </c>
      <c r="DI12" s="18">
        <f t="shared" si="38"/>
        <v>203.23680000000002</v>
      </c>
      <c r="DJ12" s="18">
        <v>53</v>
      </c>
      <c r="DK12" s="18">
        <v>19</v>
      </c>
      <c r="DL12" s="18"/>
      <c r="DM12" s="18"/>
      <c r="DN12" s="18">
        <f t="shared" si="39"/>
        <v>5116.3805875</v>
      </c>
      <c r="DO12" s="18">
        <f t="shared" si="40"/>
        <v>5116.3805875</v>
      </c>
      <c r="DP12" s="18">
        <v>1341</v>
      </c>
      <c r="DQ12" s="18">
        <v>486</v>
      </c>
      <c r="DR12" s="18"/>
      <c r="DS12" s="18"/>
      <c r="DT12" s="18">
        <f t="shared" si="41"/>
        <v>28420.2155875</v>
      </c>
      <c r="DU12" s="18">
        <f t="shared" si="42"/>
        <v>28420.2155875</v>
      </c>
      <c r="DV12" s="18">
        <v>7448</v>
      </c>
      <c r="DW12" s="18">
        <v>2701</v>
      </c>
      <c r="DX12" s="18"/>
      <c r="DY12" s="25"/>
      <c r="DZ12" s="18"/>
      <c r="EA12" s="18"/>
      <c r="EB12" s="18"/>
      <c r="EC12" s="18"/>
    </row>
    <row r="13" spans="1:133" ht="12">
      <c r="A13" s="2">
        <v>42461</v>
      </c>
      <c r="C13" s="19">
        <v>3780000</v>
      </c>
      <c r="D13" s="19">
        <v>407125</v>
      </c>
      <c r="E13" s="19">
        <f t="shared" si="0"/>
        <v>4187125</v>
      </c>
      <c r="F13" s="19">
        <f t="shared" si="1"/>
        <v>106692</v>
      </c>
      <c r="G13" s="19">
        <f t="shared" si="2"/>
        <v>38692</v>
      </c>
      <c r="I13" s="25">
        <v>2280448.6739999996</v>
      </c>
      <c r="J13" s="25">
        <v>245615.78476250003</v>
      </c>
      <c r="K13" s="19">
        <v>2526064.4587624995</v>
      </c>
      <c r="L13" s="19">
        <v>64366</v>
      </c>
      <c r="M13" s="19">
        <v>23343</v>
      </c>
      <c r="O13" s="18">
        <f t="shared" si="43"/>
        <v>1499551.3260000004</v>
      </c>
      <c r="P13" s="18">
        <f t="shared" si="3"/>
        <v>161509.21523749997</v>
      </c>
      <c r="Q13" s="18">
        <f t="shared" si="4"/>
        <v>1661060.5412375003</v>
      </c>
      <c r="R13" s="18">
        <f t="shared" si="5"/>
        <v>42326</v>
      </c>
      <c r="S13" s="18">
        <f t="shared" si="6"/>
        <v>15349</v>
      </c>
      <c r="U13" s="18">
        <f t="shared" si="44"/>
        <v>627.1020000000001</v>
      </c>
      <c r="V13" s="18">
        <f t="shared" si="7"/>
        <v>67.5420375</v>
      </c>
      <c r="W13" s="18">
        <f t="shared" si="8"/>
        <v>694.6440375000001</v>
      </c>
      <c r="X13" s="18">
        <v>18</v>
      </c>
      <c r="Y13" s="18">
        <v>6</v>
      </c>
      <c r="Z13" s="18"/>
      <c r="AA13" s="18">
        <f t="shared" si="45"/>
        <v>7978.068</v>
      </c>
      <c r="AB13" s="18">
        <f t="shared" si="9"/>
        <v>859.2780250000001</v>
      </c>
      <c r="AC13" s="18">
        <f t="shared" si="10"/>
        <v>8837.346025</v>
      </c>
      <c r="AD13" s="18">
        <v>225</v>
      </c>
      <c r="AE13" s="18">
        <v>82</v>
      </c>
      <c r="AF13" s="18"/>
      <c r="AG13" s="18">
        <f t="shared" si="46"/>
        <v>85930.74</v>
      </c>
      <c r="AH13" s="18">
        <f t="shared" si="11"/>
        <v>9255.172625</v>
      </c>
      <c r="AI13" s="18">
        <f t="shared" si="12"/>
        <v>95185.912625</v>
      </c>
      <c r="AJ13" s="18">
        <v>2425</v>
      </c>
      <c r="AK13" s="18">
        <v>880</v>
      </c>
      <c r="AL13" s="18"/>
      <c r="AM13" s="18">
        <f t="shared" si="47"/>
        <v>804.762</v>
      </c>
      <c r="AN13" s="18">
        <f t="shared" si="13"/>
        <v>86.6769125</v>
      </c>
      <c r="AO13" s="18">
        <f t="shared" si="14"/>
        <v>891.4389124999999</v>
      </c>
      <c r="AP13" s="18">
        <v>23</v>
      </c>
      <c r="AQ13" s="18">
        <v>8</v>
      </c>
      <c r="AR13" s="18"/>
      <c r="AS13" s="18">
        <f t="shared" si="48"/>
        <v>98549.136</v>
      </c>
      <c r="AT13" s="18">
        <f t="shared" si="15"/>
        <v>10614.2373</v>
      </c>
      <c r="AU13" s="18">
        <f t="shared" si="16"/>
        <v>109163.3733</v>
      </c>
      <c r="AV13" s="18">
        <v>2782</v>
      </c>
      <c r="AW13" s="18">
        <v>1009</v>
      </c>
      <c r="AX13" s="18"/>
      <c r="AY13" s="18">
        <f t="shared" si="49"/>
        <v>99610.18200000002</v>
      </c>
      <c r="AZ13" s="18">
        <f t="shared" si="17"/>
        <v>10728.5172875</v>
      </c>
      <c r="BA13" s="18">
        <f t="shared" si="18"/>
        <v>110338.69928750001</v>
      </c>
      <c r="BB13" s="18">
        <v>2812</v>
      </c>
      <c r="BC13" s="18">
        <v>1020</v>
      </c>
      <c r="BD13" s="18"/>
      <c r="BE13" s="18">
        <f t="shared" si="50"/>
        <v>34958.952000000005</v>
      </c>
      <c r="BF13" s="18">
        <f t="shared" si="19"/>
        <v>3765.25485</v>
      </c>
      <c r="BG13" s="18">
        <f t="shared" si="20"/>
        <v>38724.20685</v>
      </c>
      <c r="BH13" s="18">
        <v>987</v>
      </c>
      <c r="BI13" s="18">
        <v>358</v>
      </c>
      <c r="BJ13" s="18"/>
      <c r="BK13" s="18">
        <f t="shared" si="51"/>
        <v>36457.344</v>
      </c>
      <c r="BL13" s="18">
        <f t="shared" si="21"/>
        <v>3926.6391999999996</v>
      </c>
      <c r="BM13" s="18">
        <f t="shared" si="22"/>
        <v>40383.983199999995</v>
      </c>
      <c r="BN13" s="18">
        <v>1029</v>
      </c>
      <c r="BO13" s="18">
        <v>373</v>
      </c>
      <c r="BP13" s="18"/>
      <c r="BQ13" s="18">
        <f t="shared" si="52"/>
        <v>190115.85599999997</v>
      </c>
      <c r="BR13" s="18">
        <f t="shared" si="23"/>
        <v>20476.433299999997</v>
      </c>
      <c r="BS13" s="18">
        <f t="shared" si="24"/>
        <v>210592.28929999997</v>
      </c>
      <c r="BT13" s="18">
        <v>5366</v>
      </c>
      <c r="BU13" s="18">
        <v>1946</v>
      </c>
      <c r="BV13" s="18"/>
      <c r="BW13" s="18">
        <f t="shared" si="53"/>
        <v>35159.291999999994</v>
      </c>
      <c r="BX13" s="18">
        <f t="shared" si="25"/>
        <v>3786.832475</v>
      </c>
      <c r="BY13" s="18">
        <f t="shared" si="26"/>
        <v>38946.124475</v>
      </c>
      <c r="BZ13" s="18">
        <v>992</v>
      </c>
      <c r="CA13" s="18">
        <v>360</v>
      </c>
      <c r="CB13" s="18"/>
      <c r="CC13" s="18">
        <f t="shared" si="54"/>
        <v>339945.984</v>
      </c>
      <c r="CD13" s="18">
        <f t="shared" si="27"/>
        <v>36613.8912</v>
      </c>
      <c r="CE13" s="18">
        <f t="shared" si="28"/>
        <v>376559.8752</v>
      </c>
      <c r="CF13" s="18">
        <v>9595</v>
      </c>
      <c r="CG13" s="18">
        <v>3479</v>
      </c>
      <c r="CH13" s="18"/>
      <c r="CI13" s="18">
        <f t="shared" si="55"/>
        <v>142813.692</v>
      </c>
      <c r="CJ13" s="18">
        <f t="shared" si="29"/>
        <v>15381.752475000001</v>
      </c>
      <c r="CK13" s="18">
        <f t="shared" si="30"/>
        <v>158195.44447500003</v>
      </c>
      <c r="CL13" s="18">
        <v>4031</v>
      </c>
      <c r="CM13" s="18">
        <v>1462</v>
      </c>
      <c r="CN13" s="18"/>
      <c r="CO13" s="18">
        <f t="shared" si="56"/>
        <v>51975.755999999994</v>
      </c>
      <c r="CP13" s="18">
        <f t="shared" si="31"/>
        <v>5598.050174999999</v>
      </c>
      <c r="CQ13" s="18">
        <f t="shared" si="32"/>
        <v>57573.80617499999</v>
      </c>
      <c r="CR13" s="18">
        <v>1467</v>
      </c>
      <c r="CS13" s="18">
        <v>532</v>
      </c>
      <c r="CT13" s="18"/>
      <c r="CU13" s="18">
        <f t="shared" si="57"/>
        <v>46646.333999999995</v>
      </c>
      <c r="CV13" s="18">
        <f t="shared" si="33"/>
        <v>5024.0446375</v>
      </c>
      <c r="CW13" s="18">
        <f t="shared" si="34"/>
        <v>51670.3786375</v>
      </c>
      <c r="CX13" s="18">
        <v>1317</v>
      </c>
      <c r="CY13" s="18">
        <v>477</v>
      </c>
      <c r="CZ13" s="18"/>
      <c r="DA13" s="18">
        <f t="shared" si="58"/>
        <v>14716.674</v>
      </c>
      <c r="DB13" s="18">
        <f t="shared" si="35"/>
        <v>1585.0597625</v>
      </c>
      <c r="DC13" s="18">
        <f t="shared" si="36"/>
        <v>16301.7337625</v>
      </c>
      <c r="DD13" s="18">
        <v>415</v>
      </c>
      <c r="DE13" s="18">
        <v>151</v>
      </c>
      <c r="DF13" s="18"/>
      <c r="DG13" s="18">
        <f t="shared" si="59"/>
        <v>1886.976</v>
      </c>
      <c r="DH13" s="18">
        <f t="shared" si="37"/>
        <v>203.23680000000002</v>
      </c>
      <c r="DI13" s="18">
        <f t="shared" si="38"/>
        <v>2090.2128000000002</v>
      </c>
      <c r="DJ13" s="18">
        <v>53</v>
      </c>
      <c r="DK13" s="18">
        <v>19</v>
      </c>
      <c r="DL13" s="18"/>
      <c r="DM13" s="18">
        <f t="shared" si="60"/>
        <v>47503.638</v>
      </c>
      <c r="DN13" s="18">
        <f t="shared" si="39"/>
        <v>5116.3805875</v>
      </c>
      <c r="DO13" s="18">
        <f t="shared" si="40"/>
        <v>52620.0185875</v>
      </c>
      <c r="DP13" s="18">
        <v>1341</v>
      </c>
      <c r="DQ13" s="18">
        <v>486</v>
      </c>
      <c r="DR13" s="18"/>
      <c r="DS13" s="18">
        <f t="shared" si="61"/>
        <v>263870.838</v>
      </c>
      <c r="DT13" s="18">
        <f t="shared" si="41"/>
        <v>28420.2155875</v>
      </c>
      <c r="DU13" s="18">
        <f t="shared" si="42"/>
        <v>292291.0535875</v>
      </c>
      <c r="DV13" s="18">
        <v>7448</v>
      </c>
      <c r="DW13" s="18">
        <v>2701</v>
      </c>
      <c r="DX13" s="18"/>
      <c r="DY13" s="25"/>
      <c r="DZ13" s="18"/>
      <c r="EA13" s="18"/>
      <c r="EB13" s="18"/>
      <c r="EC13" s="18"/>
    </row>
    <row r="14" spans="1:133" ht="12">
      <c r="A14" s="2">
        <v>42644</v>
      </c>
      <c r="C14" s="19"/>
      <c r="D14" s="19">
        <v>312625</v>
      </c>
      <c r="E14" s="19">
        <f t="shared" si="0"/>
        <v>312625</v>
      </c>
      <c r="F14" s="19">
        <f t="shared" si="1"/>
        <v>106692</v>
      </c>
      <c r="G14" s="19">
        <f t="shared" si="2"/>
        <v>38692</v>
      </c>
      <c r="I14" s="25">
        <v>0</v>
      </c>
      <c r="J14" s="25">
        <v>188604.5679125</v>
      </c>
      <c r="K14" s="19">
        <v>188604.5679125</v>
      </c>
      <c r="L14" s="19">
        <v>64366</v>
      </c>
      <c r="M14" s="19">
        <v>23343</v>
      </c>
      <c r="O14" s="18"/>
      <c r="P14" s="18">
        <f t="shared" si="3"/>
        <v>124020.4320875</v>
      </c>
      <c r="Q14" s="18">
        <f t="shared" si="4"/>
        <v>124020.4320875</v>
      </c>
      <c r="R14" s="18">
        <f t="shared" si="5"/>
        <v>42326</v>
      </c>
      <c r="S14" s="18">
        <f t="shared" si="6"/>
        <v>15349</v>
      </c>
      <c r="U14" s="18"/>
      <c r="V14" s="18">
        <f t="shared" si="7"/>
        <v>51.8644875</v>
      </c>
      <c r="W14" s="18">
        <f t="shared" si="8"/>
        <v>51.8644875</v>
      </c>
      <c r="X14" s="18">
        <v>18</v>
      </c>
      <c r="Y14" s="18">
        <v>6</v>
      </c>
      <c r="Z14" s="18"/>
      <c r="AA14" s="18"/>
      <c r="AB14" s="18">
        <f t="shared" si="9"/>
        <v>659.8263249999999</v>
      </c>
      <c r="AC14" s="18">
        <f t="shared" si="10"/>
        <v>659.8263249999999</v>
      </c>
      <c r="AD14" s="18">
        <v>225</v>
      </c>
      <c r="AE14" s="18">
        <v>82</v>
      </c>
      <c r="AF14" s="18"/>
      <c r="AG14" s="18"/>
      <c r="AH14" s="18">
        <f t="shared" si="11"/>
        <v>7106.904125</v>
      </c>
      <c r="AI14" s="18">
        <f t="shared" si="12"/>
        <v>7106.904125</v>
      </c>
      <c r="AJ14" s="18">
        <v>2425</v>
      </c>
      <c r="AK14" s="18">
        <v>880</v>
      </c>
      <c r="AL14" s="18"/>
      <c r="AM14" s="18"/>
      <c r="AN14" s="18">
        <f t="shared" si="13"/>
        <v>66.5578625</v>
      </c>
      <c r="AO14" s="18">
        <f t="shared" si="14"/>
        <v>66.5578625</v>
      </c>
      <c r="AP14" s="18">
        <v>23</v>
      </c>
      <c r="AQ14" s="18">
        <v>8</v>
      </c>
      <c r="AR14" s="18"/>
      <c r="AS14" s="18"/>
      <c r="AT14" s="18">
        <f t="shared" si="15"/>
        <v>8150.5089</v>
      </c>
      <c r="AU14" s="18">
        <f t="shared" si="16"/>
        <v>8150.5089</v>
      </c>
      <c r="AV14" s="18">
        <v>2782</v>
      </c>
      <c r="AW14" s="18">
        <v>1009</v>
      </c>
      <c r="AX14" s="18"/>
      <c r="AY14" s="18"/>
      <c r="AZ14" s="18">
        <f t="shared" si="17"/>
        <v>8238.262737500001</v>
      </c>
      <c r="BA14" s="18">
        <f t="shared" si="18"/>
        <v>8238.262737500001</v>
      </c>
      <c r="BB14" s="18">
        <v>2812</v>
      </c>
      <c r="BC14" s="18">
        <v>1020</v>
      </c>
      <c r="BD14" s="18"/>
      <c r="BE14" s="18"/>
      <c r="BF14" s="18">
        <f t="shared" si="19"/>
        <v>2891.2810499999996</v>
      </c>
      <c r="BG14" s="18">
        <f t="shared" si="20"/>
        <v>2891.2810499999996</v>
      </c>
      <c r="BH14" s="18">
        <v>987</v>
      </c>
      <c r="BI14" s="18">
        <v>358</v>
      </c>
      <c r="BJ14" s="18"/>
      <c r="BK14" s="18"/>
      <c r="BL14" s="18">
        <f t="shared" si="21"/>
        <v>3015.2056</v>
      </c>
      <c r="BM14" s="18">
        <f t="shared" si="22"/>
        <v>3015.2056</v>
      </c>
      <c r="BN14" s="18">
        <v>1029</v>
      </c>
      <c r="BO14" s="18">
        <v>373</v>
      </c>
      <c r="BP14" s="18"/>
      <c r="BQ14" s="18"/>
      <c r="BR14" s="18">
        <f t="shared" si="23"/>
        <v>15723.5369</v>
      </c>
      <c r="BS14" s="18">
        <f t="shared" si="24"/>
        <v>15723.5369</v>
      </c>
      <c r="BT14" s="18">
        <v>5366</v>
      </c>
      <c r="BU14" s="18">
        <v>1946</v>
      </c>
      <c r="BV14" s="18"/>
      <c r="BW14" s="18"/>
      <c r="BX14" s="18">
        <f t="shared" si="25"/>
        <v>2907.850175</v>
      </c>
      <c r="BY14" s="18">
        <f t="shared" si="26"/>
        <v>2907.850175</v>
      </c>
      <c r="BZ14" s="18">
        <v>992</v>
      </c>
      <c r="CA14" s="18">
        <v>360</v>
      </c>
      <c r="CB14" s="18"/>
      <c r="CC14" s="18"/>
      <c r="CD14" s="18">
        <f t="shared" si="27"/>
        <v>28115.2416</v>
      </c>
      <c r="CE14" s="18">
        <f t="shared" si="28"/>
        <v>28115.2416</v>
      </c>
      <c r="CF14" s="18">
        <v>9595</v>
      </c>
      <c r="CG14" s="18">
        <v>3479</v>
      </c>
      <c r="CH14" s="18"/>
      <c r="CI14" s="18"/>
      <c r="CJ14" s="18">
        <f t="shared" si="29"/>
        <v>11811.410175</v>
      </c>
      <c r="CK14" s="18">
        <f t="shared" si="30"/>
        <v>11811.410175</v>
      </c>
      <c r="CL14" s="18">
        <v>4031</v>
      </c>
      <c r="CM14" s="18">
        <v>1462</v>
      </c>
      <c r="CN14" s="18"/>
      <c r="CO14" s="18"/>
      <c r="CP14" s="18">
        <f t="shared" si="31"/>
        <v>4298.656274999999</v>
      </c>
      <c r="CQ14" s="18">
        <f t="shared" si="32"/>
        <v>4298.656274999999</v>
      </c>
      <c r="CR14" s="18">
        <v>1467</v>
      </c>
      <c r="CS14" s="18">
        <v>532</v>
      </c>
      <c r="CT14" s="18"/>
      <c r="CU14" s="18"/>
      <c r="CV14" s="18">
        <f t="shared" si="33"/>
        <v>3857.8862874999995</v>
      </c>
      <c r="CW14" s="18">
        <f t="shared" si="34"/>
        <v>3857.8862874999995</v>
      </c>
      <c r="CX14" s="18">
        <v>1317</v>
      </c>
      <c r="CY14" s="18">
        <v>477</v>
      </c>
      <c r="CZ14" s="18"/>
      <c r="DA14" s="18"/>
      <c r="DB14" s="18">
        <f t="shared" si="35"/>
        <v>1217.1429125000002</v>
      </c>
      <c r="DC14" s="18">
        <f t="shared" si="36"/>
        <v>1217.1429125000002</v>
      </c>
      <c r="DD14" s="18">
        <v>415</v>
      </c>
      <c r="DE14" s="18">
        <v>151</v>
      </c>
      <c r="DF14" s="18"/>
      <c r="DG14" s="18"/>
      <c r="DH14" s="18">
        <f t="shared" si="37"/>
        <v>156.0624</v>
      </c>
      <c r="DI14" s="18">
        <f t="shared" si="38"/>
        <v>156.0624</v>
      </c>
      <c r="DJ14" s="18">
        <v>53</v>
      </c>
      <c r="DK14" s="18">
        <v>19</v>
      </c>
      <c r="DL14" s="18"/>
      <c r="DM14" s="18"/>
      <c r="DN14" s="18">
        <f t="shared" si="39"/>
        <v>3928.7896375</v>
      </c>
      <c r="DO14" s="18">
        <f t="shared" si="40"/>
        <v>3928.7896375</v>
      </c>
      <c r="DP14" s="18">
        <v>1341</v>
      </c>
      <c r="DQ14" s="18">
        <v>486</v>
      </c>
      <c r="DR14" s="18"/>
      <c r="DS14" s="18"/>
      <c r="DT14" s="18">
        <f t="shared" si="41"/>
        <v>21823.4446375</v>
      </c>
      <c r="DU14" s="18">
        <f t="shared" si="42"/>
        <v>21823.4446375</v>
      </c>
      <c r="DV14" s="18">
        <v>7448</v>
      </c>
      <c r="DW14" s="18">
        <v>2701</v>
      </c>
      <c r="DX14" s="18"/>
      <c r="DY14" s="25"/>
      <c r="DZ14" s="18"/>
      <c r="EA14" s="18"/>
      <c r="EB14" s="18"/>
      <c r="EC14" s="18"/>
    </row>
    <row r="15" spans="1:133" ht="12">
      <c r="A15" s="2">
        <v>42826</v>
      </c>
      <c r="C15" s="19">
        <v>3965000</v>
      </c>
      <c r="D15" s="19">
        <v>312625</v>
      </c>
      <c r="E15" s="19">
        <f t="shared" si="0"/>
        <v>4277625</v>
      </c>
      <c r="F15" s="19">
        <f t="shared" si="1"/>
        <v>106692</v>
      </c>
      <c r="G15" s="19">
        <f t="shared" si="2"/>
        <v>38692</v>
      </c>
      <c r="I15" s="25">
        <v>2392057.9345000004</v>
      </c>
      <c r="J15" s="25">
        <v>188604.5679125</v>
      </c>
      <c r="K15" s="19">
        <v>2580662.5024125003</v>
      </c>
      <c r="L15" s="19">
        <v>64366</v>
      </c>
      <c r="M15" s="19">
        <v>23343</v>
      </c>
      <c r="O15" s="18">
        <f t="shared" si="43"/>
        <v>1572942.0655</v>
      </c>
      <c r="P15" s="18">
        <f t="shared" si="3"/>
        <v>124020.4320875</v>
      </c>
      <c r="Q15" s="18">
        <f t="shared" si="4"/>
        <v>1696962.4975875001</v>
      </c>
      <c r="R15" s="18">
        <f t="shared" si="5"/>
        <v>42326</v>
      </c>
      <c r="S15" s="18">
        <f t="shared" si="6"/>
        <v>15349</v>
      </c>
      <c r="U15" s="18">
        <f t="shared" si="44"/>
        <v>657.7935000000001</v>
      </c>
      <c r="V15" s="18">
        <f t="shared" si="7"/>
        <v>51.8644875</v>
      </c>
      <c r="W15" s="18">
        <f t="shared" si="8"/>
        <v>709.6579875000001</v>
      </c>
      <c r="X15" s="18">
        <v>18</v>
      </c>
      <c r="Y15" s="18">
        <v>6</v>
      </c>
      <c r="Z15" s="18"/>
      <c r="AA15" s="18">
        <f t="shared" si="45"/>
        <v>8368.529</v>
      </c>
      <c r="AB15" s="18">
        <f t="shared" si="9"/>
        <v>659.8263249999999</v>
      </c>
      <c r="AC15" s="18">
        <f t="shared" si="10"/>
        <v>9028.355325</v>
      </c>
      <c r="AD15" s="18">
        <v>225</v>
      </c>
      <c r="AE15" s="18">
        <v>82</v>
      </c>
      <c r="AF15" s="18"/>
      <c r="AG15" s="18">
        <f t="shared" si="46"/>
        <v>90136.345</v>
      </c>
      <c r="AH15" s="18">
        <f t="shared" si="11"/>
        <v>7106.904125</v>
      </c>
      <c r="AI15" s="18">
        <f t="shared" si="12"/>
        <v>97243.249125</v>
      </c>
      <c r="AJ15" s="18">
        <v>2425</v>
      </c>
      <c r="AK15" s="18">
        <v>880</v>
      </c>
      <c r="AL15" s="18"/>
      <c r="AM15" s="18">
        <f t="shared" si="47"/>
        <v>844.1485</v>
      </c>
      <c r="AN15" s="18">
        <f t="shared" si="13"/>
        <v>66.5578625</v>
      </c>
      <c r="AO15" s="18">
        <f t="shared" si="14"/>
        <v>910.7063625000001</v>
      </c>
      <c r="AP15" s="18">
        <v>23</v>
      </c>
      <c r="AQ15" s="18">
        <v>8</v>
      </c>
      <c r="AR15" s="18"/>
      <c r="AS15" s="18">
        <f t="shared" si="48"/>
        <v>103372.308</v>
      </c>
      <c r="AT15" s="18">
        <f t="shared" si="15"/>
        <v>8150.5089</v>
      </c>
      <c r="AU15" s="18">
        <f t="shared" si="16"/>
        <v>111522.8169</v>
      </c>
      <c r="AV15" s="18">
        <v>2782</v>
      </c>
      <c r="AW15" s="18">
        <v>1009</v>
      </c>
      <c r="AX15" s="18"/>
      <c r="AY15" s="18">
        <f t="shared" si="49"/>
        <v>104485.28350000002</v>
      </c>
      <c r="AZ15" s="18">
        <f t="shared" si="17"/>
        <v>8238.262737500001</v>
      </c>
      <c r="BA15" s="18">
        <f t="shared" si="18"/>
        <v>112723.54623750002</v>
      </c>
      <c r="BB15" s="18">
        <v>2812</v>
      </c>
      <c r="BC15" s="18">
        <v>1020</v>
      </c>
      <c r="BD15" s="18"/>
      <c r="BE15" s="18">
        <f t="shared" si="50"/>
        <v>36669.906</v>
      </c>
      <c r="BF15" s="18">
        <f t="shared" si="19"/>
        <v>2891.2810499999996</v>
      </c>
      <c r="BG15" s="18">
        <f t="shared" si="20"/>
        <v>39561.18705</v>
      </c>
      <c r="BH15" s="18">
        <v>987</v>
      </c>
      <c r="BI15" s="18">
        <v>358</v>
      </c>
      <c r="BJ15" s="18"/>
      <c r="BK15" s="18">
        <f t="shared" si="51"/>
        <v>38241.632000000005</v>
      </c>
      <c r="BL15" s="18">
        <f t="shared" si="21"/>
        <v>3015.2056</v>
      </c>
      <c r="BM15" s="18">
        <f t="shared" si="22"/>
        <v>41256.837600000006</v>
      </c>
      <c r="BN15" s="18">
        <v>1029</v>
      </c>
      <c r="BO15" s="18">
        <v>373</v>
      </c>
      <c r="BP15" s="18"/>
      <c r="BQ15" s="18">
        <f t="shared" si="52"/>
        <v>199420.468</v>
      </c>
      <c r="BR15" s="18">
        <f t="shared" si="23"/>
        <v>15723.5369</v>
      </c>
      <c r="BS15" s="18">
        <f t="shared" si="24"/>
        <v>215144.0049</v>
      </c>
      <c r="BT15" s="18">
        <v>5366</v>
      </c>
      <c r="BU15" s="18">
        <v>1946</v>
      </c>
      <c r="BV15" s="18"/>
      <c r="BW15" s="18">
        <f t="shared" si="53"/>
        <v>36880.051</v>
      </c>
      <c r="BX15" s="18">
        <f t="shared" si="25"/>
        <v>2907.850175</v>
      </c>
      <c r="BY15" s="18">
        <f t="shared" si="26"/>
        <v>39787.901175</v>
      </c>
      <c r="BZ15" s="18">
        <v>992</v>
      </c>
      <c r="CA15" s="18">
        <v>360</v>
      </c>
      <c r="CB15" s="18"/>
      <c r="CC15" s="18">
        <f t="shared" si="54"/>
        <v>356583.552</v>
      </c>
      <c r="CD15" s="18">
        <f t="shared" si="27"/>
        <v>28115.2416</v>
      </c>
      <c r="CE15" s="18">
        <f t="shared" si="28"/>
        <v>384698.79360000003</v>
      </c>
      <c r="CF15" s="18">
        <v>9595</v>
      </c>
      <c r="CG15" s="18">
        <v>3479</v>
      </c>
      <c r="CH15" s="18"/>
      <c r="CI15" s="18">
        <f t="shared" si="55"/>
        <v>149803.251</v>
      </c>
      <c r="CJ15" s="18">
        <f t="shared" si="29"/>
        <v>11811.410175</v>
      </c>
      <c r="CK15" s="18">
        <f t="shared" si="30"/>
        <v>161614.661175</v>
      </c>
      <c r="CL15" s="18">
        <v>4031</v>
      </c>
      <c r="CM15" s="18">
        <v>1462</v>
      </c>
      <c r="CN15" s="18"/>
      <c r="CO15" s="18">
        <f t="shared" si="56"/>
        <v>54519.543</v>
      </c>
      <c r="CP15" s="18">
        <f t="shared" si="31"/>
        <v>4298.656274999999</v>
      </c>
      <c r="CQ15" s="18">
        <f t="shared" si="32"/>
        <v>58818.199275</v>
      </c>
      <c r="CR15" s="18">
        <v>1467</v>
      </c>
      <c r="CS15" s="18">
        <v>532</v>
      </c>
      <c r="CT15" s="18"/>
      <c r="CU15" s="18">
        <f t="shared" si="57"/>
        <v>48929.2895</v>
      </c>
      <c r="CV15" s="18">
        <f t="shared" si="33"/>
        <v>3857.8862874999995</v>
      </c>
      <c r="CW15" s="18">
        <f t="shared" si="34"/>
        <v>52787.1757875</v>
      </c>
      <c r="CX15" s="18">
        <v>1317</v>
      </c>
      <c r="CY15" s="18">
        <v>477</v>
      </c>
      <c r="CZ15" s="18"/>
      <c r="DA15" s="18">
        <f t="shared" si="58"/>
        <v>15436.9345</v>
      </c>
      <c r="DB15" s="18">
        <f t="shared" si="35"/>
        <v>1217.1429125000002</v>
      </c>
      <c r="DC15" s="18">
        <f t="shared" si="36"/>
        <v>16654.0774125</v>
      </c>
      <c r="DD15" s="18">
        <v>415</v>
      </c>
      <c r="DE15" s="18">
        <v>151</v>
      </c>
      <c r="DF15" s="18"/>
      <c r="DG15" s="18">
        <f t="shared" si="59"/>
        <v>1979.328</v>
      </c>
      <c r="DH15" s="18">
        <f t="shared" si="37"/>
        <v>156.0624</v>
      </c>
      <c r="DI15" s="18">
        <f t="shared" si="38"/>
        <v>2135.3903999999998</v>
      </c>
      <c r="DJ15" s="18">
        <v>53</v>
      </c>
      <c r="DK15" s="18">
        <v>19</v>
      </c>
      <c r="DL15" s="18"/>
      <c r="DM15" s="18">
        <f t="shared" si="60"/>
        <v>49828.5515</v>
      </c>
      <c r="DN15" s="18">
        <f t="shared" si="39"/>
        <v>3928.7896375</v>
      </c>
      <c r="DO15" s="18">
        <f t="shared" si="40"/>
        <v>53757.3411375</v>
      </c>
      <c r="DP15" s="18">
        <v>1341</v>
      </c>
      <c r="DQ15" s="18">
        <v>486</v>
      </c>
      <c r="DR15" s="18"/>
      <c r="DS15" s="18">
        <f t="shared" si="61"/>
        <v>276785.15150000004</v>
      </c>
      <c r="DT15" s="18">
        <f t="shared" si="41"/>
        <v>21823.4446375</v>
      </c>
      <c r="DU15" s="18">
        <f t="shared" si="42"/>
        <v>298608.5961375</v>
      </c>
      <c r="DV15" s="18">
        <v>7448</v>
      </c>
      <c r="DW15" s="18">
        <v>2701</v>
      </c>
      <c r="DX15" s="18"/>
      <c r="DY15" s="25"/>
      <c r="DZ15" s="18"/>
      <c r="EA15" s="18"/>
      <c r="EB15" s="18"/>
      <c r="EC15" s="18"/>
    </row>
    <row r="16" spans="1:133" ht="12">
      <c r="A16" s="2">
        <v>43009</v>
      </c>
      <c r="C16" s="19"/>
      <c r="D16" s="19">
        <v>213500</v>
      </c>
      <c r="E16" s="19">
        <f t="shared" si="0"/>
        <v>213500</v>
      </c>
      <c r="F16" s="19">
        <f t="shared" si="1"/>
        <v>106692</v>
      </c>
      <c r="G16" s="19">
        <f t="shared" si="2"/>
        <v>38692</v>
      </c>
      <c r="I16" s="25">
        <v>0</v>
      </c>
      <c r="J16" s="25">
        <v>128803.11955</v>
      </c>
      <c r="K16" s="19">
        <v>128803.11955</v>
      </c>
      <c r="L16" s="19">
        <v>64366</v>
      </c>
      <c r="M16" s="19">
        <v>23343</v>
      </c>
      <c r="O16" s="18"/>
      <c r="P16" s="18">
        <f t="shared" si="3"/>
        <v>84696.88044999998</v>
      </c>
      <c r="Q16" s="18">
        <f t="shared" si="4"/>
        <v>84696.88044999998</v>
      </c>
      <c r="R16" s="18">
        <f t="shared" si="5"/>
        <v>42326</v>
      </c>
      <c r="S16" s="18">
        <f t="shared" si="6"/>
        <v>15349</v>
      </c>
      <c r="U16" s="18"/>
      <c r="V16" s="18">
        <f t="shared" si="7"/>
        <v>35.419650000000004</v>
      </c>
      <c r="W16" s="18">
        <f t="shared" si="8"/>
        <v>35.419650000000004</v>
      </c>
      <c r="X16" s="18">
        <v>18</v>
      </c>
      <c r="Y16" s="18">
        <v>6</v>
      </c>
      <c r="Z16" s="18"/>
      <c r="AA16" s="18"/>
      <c r="AB16" s="18">
        <f t="shared" si="9"/>
        <v>450.6131</v>
      </c>
      <c r="AC16" s="18">
        <f t="shared" si="10"/>
        <v>450.6131</v>
      </c>
      <c r="AD16" s="18">
        <v>225</v>
      </c>
      <c r="AE16" s="18">
        <v>82</v>
      </c>
      <c r="AF16" s="18"/>
      <c r="AG16" s="18"/>
      <c r="AH16" s="18">
        <f t="shared" si="11"/>
        <v>4853.4955</v>
      </c>
      <c r="AI16" s="18">
        <f t="shared" si="12"/>
        <v>4853.4955</v>
      </c>
      <c r="AJ16" s="18">
        <v>2425</v>
      </c>
      <c r="AK16" s="18">
        <v>880</v>
      </c>
      <c r="AL16" s="18"/>
      <c r="AM16" s="18"/>
      <c r="AN16" s="18">
        <f t="shared" si="13"/>
        <v>45.45415</v>
      </c>
      <c r="AO16" s="18">
        <f t="shared" si="14"/>
        <v>45.45415</v>
      </c>
      <c r="AP16" s="18">
        <v>23</v>
      </c>
      <c r="AQ16" s="18">
        <v>8</v>
      </c>
      <c r="AR16" s="18"/>
      <c r="AS16" s="18"/>
      <c r="AT16" s="18">
        <f t="shared" si="15"/>
        <v>5566.2011999999995</v>
      </c>
      <c r="AU16" s="18">
        <f t="shared" si="16"/>
        <v>5566.2011999999995</v>
      </c>
      <c r="AV16" s="18">
        <v>2782</v>
      </c>
      <c r="AW16" s="18">
        <v>1009</v>
      </c>
      <c r="AX16" s="18"/>
      <c r="AY16" s="18"/>
      <c r="AZ16" s="18">
        <f t="shared" si="17"/>
        <v>5626.130650000001</v>
      </c>
      <c r="BA16" s="18">
        <f t="shared" si="18"/>
        <v>5626.130650000001</v>
      </c>
      <c r="BB16" s="18">
        <v>2812</v>
      </c>
      <c r="BC16" s="18">
        <v>1020</v>
      </c>
      <c r="BD16" s="18"/>
      <c r="BE16" s="18"/>
      <c r="BF16" s="18">
        <f t="shared" si="19"/>
        <v>1974.5334</v>
      </c>
      <c r="BG16" s="18">
        <f t="shared" si="20"/>
        <v>1974.5334</v>
      </c>
      <c r="BH16" s="18">
        <v>987</v>
      </c>
      <c r="BI16" s="18">
        <v>358</v>
      </c>
      <c r="BJ16" s="18"/>
      <c r="BK16" s="18"/>
      <c r="BL16" s="18">
        <f t="shared" si="21"/>
        <v>2059.1648</v>
      </c>
      <c r="BM16" s="18">
        <f t="shared" si="22"/>
        <v>2059.1648</v>
      </c>
      <c r="BN16" s="18">
        <v>1029</v>
      </c>
      <c r="BO16" s="18">
        <v>373</v>
      </c>
      <c r="BP16" s="18"/>
      <c r="BQ16" s="18"/>
      <c r="BR16" s="18">
        <f t="shared" si="23"/>
        <v>10738.0252</v>
      </c>
      <c r="BS16" s="18">
        <f t="shared" si="24"/>
        <v>10738.0252</v>
      </c>
      <c r="BT16" s="18">
        <v>5366</v>
      </c>
      <c r="BU16" s="18">
        <v>1946</v>
      </c>
      <c r="BV16" s="18"/>
      <c r="BW16" s="18"/>
      <c r="BX16" s="18">
        <f t="shared" si="25"/>
        <v>1985.8489</v>
      </c>
      <c r="BY16" s="18">
        <f t="shared" si="26"/>
        <v>1985.8489</v>
      </c>
      <c r="BZ16" s="18">
        <v>992</v>
      </c>
      <c r="CA16" s="18">
        <v>360</v>
      </c>
      <c r="CB16" s="18"/>
      <c r="CC16" s="18"/>
      <c r="CD16" s="18">
        <f t="shared" si="27"/>
        <v>19200.6528</v>
      </c>
      <c r="CE16" s="18">
        <f t="shared" si="28"/>
        <v>19200.6528</v>
      </c>
      <c r="CF16" s="18">
        <v>9595</v>
      </c>
      <c r="CG16" s="18">
        <v>3479</v>
      </c>
      <c r="CH16" s="18"/>
      <c r="CI16" s="18"/>
      <c r="CJ16" s="18">
        <f t="shared" si="29"/>
        <v>8066.3289</v>
      </c>
      <c r="CK16" s="18">
        <f t="shared" si="30"/>
        <v>8066.3289</v>
      </c>
      <c r="CL16" s="18">
        <v>4031</v>
      </c>
      <c r="CM16" s="18">
        <v>1462</v>
      </c>
      <c r="CN16" s="18"/>
      <c r="CO16" s="18"/>
      <c r="CP16" s="18">
        <f t="shared" si="31"/>
        <v>2935.6676999999995</v>
      </c>
      <c r="CQ16" s="18">
        <f t="shared" si="32"/>
        <v>2935.6676999999995</v>
      </c>
      <c r="CR16" s="18">
        <v>1467</v>
      </c>
      <c r="CS16" s="18">
        <v>532</v>
      </c>
      <c r="CT16" s="18"/>
      <c r="CU16" s="18"/>
      <c r="CV16" s="18">
        <f t="shared" si="33"/>
        <v>2634.6540499999996</v>
      </c>
      <c r="CW16" s="18">
        <f t="shared" si="34"/>
        <v>2634.6540499999996</v>
      </c>
      <c r="CX16" s="18">
        <v>1317</v>
      </c>
      <c r="CY16" s="18">
        <v>477</v>
      </c>
      <c r="CZ16" s="18"/>
      <c r="DA16" s="18"/>
      <c r="DB16" s="18">
        <f t="shared" si="35"/>
        <v>831.21955</v>
      </c>
      <c r="DC16" s="18">
        <f t="shared" si="36"/>
        <v>831.21955</v>
      </c>
      <c r="DD16" s="18">
        <v>415</v>
      </c>
      <c r="DE16" s="18">
        <v>151</v>
      </c>
      <c r="DF16" s="18"/>
      <c r="DG16" s="18"/>
      <c r="DH16" s="18">
        <f t="shared" si="37"/>
        <v>106.5792</v>
      </c>
      <c r="DI16" s="18">
        <f t="shared" si="38"/>
        <v>106.5792</v>
      </c>
      <c r="DJ16" s="18">
        <v>53</v>
      </c>
      <c r="DK16" s="18">
        <v>19</v>
      </c>
      <c r="DL16" s="18"/>
      <c r="DM16" s="18"/>
      <c r="DN16" s="18">
        <f t="shared" si="39"/>
        <v>2683.07585</v>
      </c>
      <c r="DO16" s="18">
        <f t="shared" si="40"/>
        <v>2683.07585</v>
      </c>
      <c r="DP16" s="18">
        <v>1341</v>
      </c>
      <c r="DQ16" s="18">
        <v>486</v>
      </c>
      <c r="DR16" s="18"/>
      <c r="DS16" s="18"/>
      <c r="DT16" s="18">
        <f t="shared" si="41"/>
        <v>14903.815849999999</v>
      </c>
      <c r="DU16" s="18">
        <f t="shared" si="42"/>
        <v>14903.815849999999</v>
      </c>
      <c r="DV16" s="18">
        <v>7448</v>
      </c>
      <c r="DW16" s="18">
        <v>2701</v>
      </c>
      <c r="DX16" s="18"/>
      <c r="DY16" s="25"/>
      <c r="DZ16" s="18"/>
      <c r="EA16" s="18"/>
      <c r="EB16" s="18"/>
      <c r="EC16" s="18"/>
    </row>
    <row r="17" spans="1:133" s="35" customFormat="1" ht="12">
      <c r="A17" s="34">
        <v>43191</v>
      </c>
      <c r="C17" s="19">
        <v>4165000</v>
      </c>
      <c r="D17" s="19">
        <v>213500</v>
      </c>
      <c r="E17" s="19">
        <f t="shared" si="0"/>
        <v>4378500</v>
      </c>
      <c r="F17" s="19">
        <f t="shared" si="1"/>
        <v>106692</v>
      </c>
      <c r="G17" s="19">
        <f t="shared" si="2"/>
        <v>38692</v>
      </c>
      <c r="H17" s="33"/>
      <c r="I17" s="25">
        <v>2512716.5945</v>
      </c>
      <c r="J17" s="25">
        <v>128803.11955</v>
      </c>
      <c r="K17" s="19">
        <v>2641519.71405</v>
      </c>
      <c r="L17" s="19">
        <v>64366</v>
      </c>
      <c r="M17" s="19">
        <v>23343</v>
      </c>
      <c r="O17" s="18">
        <f t="shared" si="43"/>
        <v>1652283.4055</v>
      </c>
      <c r="P17" s="18">
        <f t="shared" si="3"/>
        <v>84696.88044999998</v>
      </c>
      <c r="Q17" s="18">
        <f t="shared" si="4"/>
        <v>1736980.2859500002</v>
      </c>
      <c r="R17" s="18">
        <f t="shared" si="5"/>
        <v>42326</v>
      </c>
      <c r="S17" s="18">
        <f t="shared" si="6"/>
        <v>15349</v>
      </c>
      <c r="U17" s="18">
        <f t="shared" si="44"/>
        <v>690.9735000000001</v>
      </c>
      <c r="V17" s="18">
        <f t="shared" si="7"/>
        <v>35.419650000000004</v>
      </c>
      <c r="W17" s="18">
        <f t="shared" si="8"/>
        <v>726.3931500000001</v>
      </c>
      <c r="X17" s="18">
        <v>18</v>
      </c>
      <c r="Y17" s="18">
        <v>6</v>
      </c>
      <c r="Z17" s="33"/>
      <c r="AA17" s="18">
        <f t="shared" si="45"/>
        <v>8790.649</v>
      </c>
      <c r="AB17" s="18">
        <f t="shared" si="9"/>
        <v>450.6131</v>
      </c>
      <c r="AC17" s="18">
        <f t="shared" si="10"/>
        <v>9241.2621</v>
      </c>
      <c r="AD17" s="18">
        <v>225</v>
      </c>
      <c r="AE17" s="18">
        <v>82</v>
      </c>
      <c r="AF17" s="33"/>
      <c r="AG17" s="18">
        <f t="shared" si="46"/>
        <v>94682.945</v>
      </c>
      <c r="AH17" s="18">
        <f t="shared" si="11"/>
        <v>4853.4955</v>
      </c>
      <c r="AI17" s="18">
        <f t="shared" si="12"/>
        <v>99536.44050000001</v>
      </c>
      <c r="AJ17" s="18">
        <v>2425</v>
      </c>
      <c r="AK17" s="18">
        <v>880</v>
      </c>
      <c r="AL17" s="33"/>
      <c r="AM17" s="18">
        <f t="shared" si="47"/>
        <v>886.7285</v>
      </c>
      <c r="AN17" s="18">
        <f t="shared" si="13"/>
        <v>45.45415</v>
      </c>
      <c r="AO17" s="18">
        <f t="shared" si="14"/>
        <v>932.1826500000001</v>
      </c>
      <c r="AP17" s="18">
        <v>23</v>
      </c>
      <c r="AQ17" s="18">
        <v>8</v>
      </c>
      <c r="AR17" s="33"/>
      <c r="AS17" s="18">
        <f t="shared" si="48"/>
        <v>108586.54800000001</v>
      </c>
      <c r="AT17" s="18">
        <f t="shared" si="15"/>
        <v>5566.2011999999995</v>
      </c>
      <c r="AU17" s="18">
        <f t="shared" si="16"/>
        <v>114152.7492</v>
      </c>
      <c r="AV17" s="18">
        <v>2782</v>
      </c>
      <c r="AW17" s="18">
        <v>1009</v>
      </c>
      <c r="AX17" s="33"/>
      <c r="AY17" s="18">
        <f t="shared" si="49"/>
        <v>109755.66350000001</v>
      </c>
      <c r="AZ17" s="18">
        <f t="shared" si="17"/>
        <v>5626.130650000001</v>
      </c>
      <c r="BA17" s="18">
        <f t="shared" si="18"/>
        <v>115381.79415000002</v>
      </c>
      <c r="BB17" s="18">
        <v>2812</v>
      </c>
      <c r="BC17" s="18">
        <v>1020</v>
      </c>
      <c r="BD17" s="33"/>
      <c r="BE17" s="18">
        <f t="shared" si="50"/>
        <v>38519.586</v>
      </c>
      <c r="BF17" s="18">
        <f t="shared" si="19"/>
        <v>1974.5334</v>
      </c>
      <c r="BG17" s="18">
        <f t="shared" si="20"/>
        <v>40494.1194</v>
      </c>
      <c r="BH17" s="18">
        <v>987</v>
      </c>
      <c r="BI17" s="18">
        <v>358</v>
      </c>
      <c r="BJ17" s="33"/>
      <c r="BK17" s="18">
        <f t="shared" si="51"/>
        <v>40170.592000000004</v>
      </c>
      <c r="BL17" s="18">
        <f t="shared" si="21"/>
        <v>2059.1648</v>
      </c>
      <c r="BM17" s="18">
        <f t="shared" si="22"/>
        <v>42229.7568</v>
      </c>
      <c r="BN17" s="18">
        <v>1029</v>
      </c>
      <c r="BO17" s="18">
        <v>373</v>
      </c>
      <c r="BP17" s="33"/>
      <c r="BQ17" s="18">
        <f t="shared" si="52"/>
        <v>209479.508</v>
      </c>
      <c r="BR17" s="18">
        <f t="shared" si="23"/>
        <v>10738.0252</v>
      </c>
      <c r="BS17" s="18">
        <f t="shared" si="24"/>
        <v>220217.5332</v>
      </c>
      <c r="BT17" s="18">
        <v>5366</v>
      </c>
      <c r="BU17" s="18">
        <v>1946</v>
      </c>
      <c r="BV17" s="33"/>
      <c r="BW17" s="18">
        <f t="shared" si="53"/>
        <v>38740.331</v>
      </c>
      <c r="BX17" s="18">
        <f t="shared" si="25"/>
        <v>1985.8489</v>
      </c>
      <c r="BY17" s="18">
        <f t="shared" si="26"/>
        <v>40726.179899999996</v>
      </c>
      <c r="BZ17" s="18">
        <v>992</v>
      </c>
      <c r="CA17" s="18">
        <v>360</v>
      </c>
      <c r="CB17" s="33"/>
      <c r="CC17" s="18">
        <f t="shared" si="54"/>
        <v>374570.112</v>
      </c>
      <c r="CD17" s="18">
        <f t="shared" si="27"/>
        <v>19200.6528</v>
      </c>
      <c r="CE17" s="18">
        <f t="shared" si="28"/>
        <v>393770.7648</v>
      </c>
      <c r="CF17" s="18">
        <v>9595</v>
      </c>
      <c r="CG17" s="18">
        <v>3479</v>
      </c>
      <c r="CH17" s="33"/>
      <c r="CI17" s="18">
        <f t="shared" si="55"/>
        <v>157359.531</v>
      </c>
      <c r="CJ17" s="18">
        <f t="shared" si="29"/>
        <v>8066.3289</v>
      </c>
      <c r="CK17" s="18">
        <f t="shared" si="30"/>
        <v>165425.85989999998</v>
      </c>
      <c r="CL17" s="18">
        <v>4031</v>
      </c>
      <c r="CM17" s="18">
        <v>1462</v>
      </c>
      <c r="CN17" s="33"/>
      <c r="CO17" s="18">
        <f t="shared" si="56"/>
        <v>57269.583</v>
      </c>
      <c r="CP17" s="18">
        <f t="shared" si="31"/>
        <v>2935.6676999999995</v>
      </c>
      <c r="CQ17" s="18">
        <f t="shared" si="32"/>
        <v>60205.2507</v>
      </c>
      <c r="CR17" s="18">
        <v>1467</v>
      </c>
      <c r="CS17" s="18">
        <v>532</v>
      </c>
      <c r="CT17" s="33"/>
      <c r="CU17" s="18">
        <f t="shared" si="57"/>
        <v>51397.349500000004</v>
      </c>
      <c r="CV17" s="18">
        <f t="shared" si="33"/>
        <v>2634.6540499999996</v>
      </c>
      <c r="CW17" s="18">
        <f t="shared" si="34"/>
        <v>54032.00355</v>
      </c>
      <c r="CX17" s="18">
        <v>1317</v>
      </c>
      <c r="CY17" s="18">
        <v>477</v>
      </c>
      <c r="CZ17" s="33"/>
      <c r="DA17" s="18">
        <f t="shared" si="58"/>
        <v>16215.5945</v>
      </c>
      <c r="DB17" s="18">
        <f t="shared" si="35"/>
        <v>831.21955</v>
      </c>
      <c r="DC17" s="18">
        <f t="shared" si="36"/>
        <v>17046.81405</v>
      </c>
      <c r="DD17" s="18">
        <v>415</v>
      </c>
      <c r="DE17" s="18">
        <v>151</v>
      </c>
      <c r="DF17" s="33"/>
      <c r="DG17" s="18">
        <f t="shared" si="59"/>
        <v>2079.1679999999997</v>
      </c>
      <c r="DH17" s="18">
        <f t="shared" si="37"/>
        <v>106.5792</v>
      </c>
      <c r="DI17" s="18">
        <f t="shared" si="38"/>
        <v>2185.7472</v>
      </c>
      <c r="DJ17" s="18">
        <v>53</v>
      </c>
      <c r="DK17" s="18">
        <v>19</v>
      </c>
      <c r="DL17" s="33"/>
      <c r="DM17" s="18">
        <f t="shared" si="60"/>
        <v>52341.97150000001</v>
      </c>
      <c r="DN17" s="18">
        <f t="shared" si="39"/>
        <v>2683.07585</v>
      </c>
      <c r="DO17" s="18">
        <f t="shared" si="40"/>
        <v>55025.04735000001</v>
      </c>
      <c r="DP17" s="18">
        <v>1341</v>
      </c>
      <c r="DQ17" s="18">
        <v>486</v>
      </c>
      <c r="DR17" s="33"/>
      <c r="DS17" s="18">
        <f t="shared" si="61"/>
        <v>290746.5715</v>
      </c>
      <c r="DT17" s="18">
        <f t="shared" si="41"/>
        <v>14903.815849999999</v>
      </c>
      <c r="DU17" s="18">
        <f t="shared" si="42"/>
        <v>305650.38735000003</v>
      </c>
      <c r="DV17" s="18">
        <v>7448</v>
      </c>
      <c r="DW17" s="18">
        <v>2701</v>
      </c>
      <c r="DX17" s="33"/>
      <c r="DY17" s="25"/>
      <c r="DZ17" s="33"/>
      <c r="EA17" s="33"/>
      <c r="EB17" s="33"/>
      <c r="EC17" s="33"/>
    </row>
    <row r="18" spans="1:133" s="35" customFormat="1" ht="12">
      <c r="A18" s="34">
        <v>43374</v>
      </c>
      <c r="C18" s="19"/>
      <c r="D18" s="19">
        <v>109375</v>
      </c>
      <c r="E18" s="19">
        <f t="shared" si="0"/>
        <v>109375</v>
      </c>
      <c r="F18" s="19">
        <f t="shared" si="1"/>
        <v>106692</v>
      </c>
      <c r="G18" s="19">
        <f t="shared" si="2"/>
        <v>38692</v>
      </c>
      <c r="H18" s="33"/>
      <c r="I18" s="25">
        <v>0</v>
      </c>
      <c r="J18" s="25">
        <v>65985.2046875</v>
      </c>
      <c r="K18" s="19">
        <v>65985.2046875</v>
      </c>
      <c r="L18" s="19">
        <v>64366</v>
      </c>
      <c r="M18" s="19">
        <v>23343</v>
      </c>
      <c r="O18" s="18"/>
      <c r="P18" s="18">
        <f t="shared" si="3"/>
        <v>43389.795312500006</v>
      </c>
      <c r="Q18" s="18">
        <f t="shared" si="4"/>
        <v>43389.795312500006</v>
      </c>
      <c r="R18" s="18">
        <f t="shared" si="5"/>
        <v>42326</v>
      </c>
      <c r="S18" s="18">
        <f t="shared" si="6"/>
        <v>15349</v>
      </c>
      <c r="U18" s="18"/>
      <c r="V18" s="18">
        <f t="shared" si="7"/>
        <v>18.1453125</v>
      </c>
      <c r="W18" s="18">
        <f t="shared" si="8"/>
        <v>18.1453125</v>
      </c>
      <c r="X18" s="18">
        <v>18</v>
      </c>
      <c r="Y18" s="18">
        <v>6</v>
      </c>
      <c r="Z18" s="33"/>
      <c r="AA18" s="18"/>
      <c r="AB18" s="18">
        <f t="shared" si="9"/>
        <v>230.846875</v>
      </c>
      <c r="AC18" s="18">
        <f t="shared" si="10"/>
        <v>230.846875</v>
      </c>
      <c r="AD18" s="18">
        <v>225</v>
      </c>
      <c r="AE18" s="18">
        <v>82</v>
      </c>
      <c r="AF18" s="33"/>
      <c r="AG18" s="18"/>
      <c r="AH18" s="18">
        <f t="shared" si="11"/>
        <v>2486.421875</v>
      </c>
      <c r="AI18" s="18">
        <f t="shared" si="12"/>
        <v>2486.421875</v>
      </c>
      <c r="AJ18" s="18">
        <v>2425</v>
      </c>
      <c r="AK18" s="18">
        <v>880</v>
      </c>
      <c r="AL18" s="33"/>
      <c r="AM18" s="18"/>
      <c r="AN18" s="18">
        <f t="shared" si="13"/>
        <v>23.2859375</v>
      </c>
      <c r="AO18" s="18">
        <f t="shared" si="14"/>
        <v>23.2859375</v>
      </c>
      <c r="AP18" s="18">
        <v>23</v>
      </c>
      <c r="AQ18" s="18">
        <v>8</v>
      </c>
      <c r="AR18" s="33"/>
      <c r="AS18" s="18"/>
      <c r="AT18" s="18">
        <f t="shared" si="15"/>
        <v>2851.5375</v>
      </c>
      <c r="AU18" s="18">
        <f t="shared" si="16"/>
        <v>2851.5375</v>
      </c>
      <c r="AV18" s="18">
        <v>2782</v>
      </c>
      <c r="AW18" s="18">
        <v>1009</v>
      </c>
      <c r="AX18" s="33"/>
      <c r="AY18" s="18"/>
      <c r="AZ18" s="18">
        <f t="shared" si="17"/>
        <v>2882.2390625</v>
      </c>
      <c r="BA18" s="18">
        <f t="shared" si="18"/>
        <v>2882.2390625</v>
      </c>
      <c r="BB18" s="18">
        <v>2812</v>
      </c>
      <c r="BC18" s="18">
        <v>1020</v>
      </c>
      <c r="BD18" s="33"/>
      <c r="BE18" s="18"/>
      <c r="BF18" s="18">
        <f t="shared" si="19"/>
        <v>1011.54375</v>
      </c>
      <c r="BG18" s="18">
        <f t="shared" si="20"/>
        <v>1011.54375</v>
      </c>
      <c r="BH18" s="18">
        <v>987</v>
      </c>
      <c r="BI18" s="18">
        <v>358</v>
      </c>
      <c r="BJ18" s="33"/>
      <c r="BK18" s="18"/>
      <c r="BL18" s="18">
        <f t="shared" si="21"/>
        <v>1054.9</v>
      </c>
      <c r="BM18" s="18">
        <f t="shared" si="22"/>
        <v>1054.9</v>
      </c>
      <c r="BN18" s="18">
        <v>1029</v>
      </c>
      <c r="BO18" s="18">
        <v>373</v>
      </c>
      <c r="BP18" s="33"/>
      <c r="BQ18" s="18"/>
      <c r="BR18" s="18">
        <f t="shared" si="23"/>
        <v>5501.0375</v>
      </c>
      <c r="BS18" s="18">
        <f t="shared" si="24"/>
        <v>5501.0375</v>
      </c>
      <c r="BT18" s="18">
        <v>5366</v>
      </c>
      <c r="BU18" s="18">
        <v>1946</v>
      </c>
      <c r="BV18" s="33"/>
      <c r="BW18" s="18"/>
      <c r="BX18" s="18">
        <f t="shared" si="25"/>
        <v>1017.340625</v>
      </c>
      <c r="BY18" s="18">
        <f t="shared" si="26"/>
        <v>1017.340625</v>
      </c>
      <c r="BZ18" s="18">
        <v>992</v>
      </c>
      <c r="CA18" s="18">
        <v>360</v>
      </c>
      <c r="CB18" s="33"/>
      <c r="CC18" s="18"/>
      <c r="CD18" s="18">
        <f t="shared" si="27"/>
        <v>9836.4</v>
      </c>
      <c r="CE18" s="18">
        <f t="shared" si="28"/>
        <v>9836.4</v>
      </c>
      <c r="CF18" s="18">
        <v>9595</v>
      </c>
      <c r="CG18" s="18">
        <v>3479</v>
      </c>
      <c r="CH18" s="33"/>
      <c r="CI18" s="18"/>
      <c r="CJ18" s="18">
        <f t="shared" si="29"/>
        <v>4132.340625</v>
      </c>
      <c r="CK18" s="18">
        <f t="shared" si="30"/>
        <v>4132.340625</v>
      </c>
      <c r="CL18" s="18">
        <v>4031</v>
      </c>
      <c r="CM18" s="18">
        <v>1462</v>
      </c>
      <c r="CN18" s="33"/>
      <c r="CO18" s="18"/>
      <c r="CP18" s="18">
        <f t="shared" si="31"/>
        <v>1503.928125</v>
      </c>
      <c r="CQ18" s="18">
        <f t="shared" si="32"/>
        <v>1503.928125</v>
      </c>
      <c r="CR18" s="18">
        <v>1467</v>
      </c>
      <c r="CS18" s="18">
        <v>532</v>
      </c>
      <c r="CT18" s="33"/>
      <c r="CU18" s="18"/>
      <c r="CV18" s="18">
        <f t="shared" si="33"/>
        <v>1349.7203125</v>
      </c>
      <c r="CW18" s="18">
        <f t="shared" si="34"/>
        <v>1349.7203125</v>
      </c>
      <c r="CX18" s="18">
        <v>1317</v>
      </c>
      <c r="CY18" s="18">
        <v>477</v>
      </c>
      <c r="CZ18" s="33"/>
      <c r="DA18" s="18"/>
      <c r="DB18" s="18">
        <f t="shared" si="35"/>
        <v>425.8296875</v>
      </c>
      <c r="DC18" s="18">
        <f t="shared" si="36"/>
        <v>425.8296875</v>
      </c>
      <c r="DD18" s="18">
        <v>415</v>
      </c>
      <c r="DE18" s="18">
        <v>151</v>
      </c>
      <c r="DF18" s="33"/>
      <c r="DG18" s="18"/>
      <c r="DH18" s="18">
        <f t="shared" si="37"/>
        <v>54.6</v>
      </c>
      <c r="DI18" s="18">
        <f t="shared" si="38"/>
        <v>54.6</v>
      </c>
      <c r="DJ18" s="18">
        <v>53</v>
      </c>
      <c r="DK18" s="18">
        <v>19</v>
      </c>
      <c r="DL18" s="33"/>
      <c r="DM18" s="18"/>
      <c r="DN18" s="18">
        <f t="shared" si="39"/>
        <v>1374.5265625</v>
      </c>
      <c r="DO18" s="18">
        <f t="shared" si="40"/>
        <v>1374.5265625</v>
      </c>
      <c r="DP18" s="18">
        <v>1341</v>
      </c>
      <c r="DQ18" s="18">
        <v>486</v>
      </c>
      <c r="DR18" s="33"/>
      <c r="DS18" s="18"/>
      <c r="DT18" s="18">
        <f t="shared" si="41"/>
        <v>7635.1515625</v>
      </c>
      <c r="DU18" s="18">
        <f t="shared" si="42"/>
        <v>7635.1515625</v>
      </c>
      <c r="DV18" s="18">
        <v>7448</v>
      </c>
      <c r="DW18" s="18">
        <v>2701</v>
      </c>
      <c r="DX18" s="33"/>
      <c r="DY18" s="25"/>
      <c r="DZ18" s="33"/>
      <c r="EA18" s="33"/>
      <c r="EB18" s="33"/>
      <c r="EC18" s="33"/>
    </row>
    <row r="19" spans="1:133" s="35" customFormat="1" ht="12">
      <c r="A19" s="34">
        <v>43556</v>
      </c>
      <c r="C19" s="19">
        <v>4375000</v>
      </c>
      <c r="D19" s="19">
        <v>109375</v>
      </c>
      <c r="E19" s="19">
        <f t="shared" si="0"/>
        <v>4484375</v>
      </c>
      <c r="F19" s="19">
        <f t="shared" si="1"/>
        <v>106684</v>
      </c>
      <c r="G19" s="19">
        <f t="shared" si="2"/>
        <v>38622</v>
      </c>
      <c r="H19" s="33"/>
      <c r="I19" s="25">
        <v>2639408.1875</v>
      </c>
      <c r="J19" s="25">
        <v>65985.2046875</v>
      </c>
      <c r="K19" s="19">
        <v>2705393.3921875</v>
      </c>
      <c r="L19" s="19">
        <v>64374</v>
      </c>
      <c r="M19" s="19">
        <v>23284</v>
      </c>
      <c r="O19" s="18">
        <f t="shared" si="43"/>
        <v>1735591.8125</v>
      </c>
      <c r="P19" s="18">
        <f t="shared" si="3"/>
        <v>43389.795312500006</v>
      </c>
      <c r="Q19" s="18">
        <f t="shared" si="4"/>
        <v>1778981.6078125</v>
      </c>
      <c r="R19" s="18">
        <f t="shared" si="5"/>
        <v>42310</v>
      </c>
      <c r="S19" s="18">
        <f t="shared" si="6"/>
        <v>15338</v>
      </c>
      <c r="U19" s="18">
        <f t="shared" si="44"/>
        <v>725.8125</v>
      </c>
      <c r="V19" s="18">
        <f t="shared" si="7"/>
        <v>18.1453125</v>
      </c>
      <c r="W19" s="18">
        <f t="shared" si="8"/>
        <v>743.9578125</v>
      </c>
      <c r="X19" s="18">
        <v>11</v>
      </c>
      <c r="Y19" s="18">
        <v>15</v>
      </c>
      <c r="Z19" s="33"/>
      <c r="AA19" s="18">
        <f t="shared" si="45"/>
        <v>9233.875</v>
      </c>
      <c r="AB19" s="18">
        <f t="shared" si="9"/>
        <v>230.846875</v>
      </c>
      <c r="AC19" s="18">
        <f t="shared" si="10"/>
        <v>9464.721875</v>
      </c>
      <c r="AD19" s="18">
        <v>229</v>
      </c>
      <c r="AE19" s="18">
        <v>74</v>
      </c>
      <c r="AF19" s="33"/>
      <c r="AG19" s="18">
        <f t="shared" si="46"/>
        <v>99456.875</v>
      </c>
      <c r="AH19" s="18">
        <f t="shared" si="11"/>
        <v>2486.421875</v>
      </c>
      <c r="AI19" s="18">
        <f t="shared" si="12"/>
        <v>101943.296875</v>
      </c>
      <c r="AJ19" s="18">
        <v>2434</v>
      </c>
      <c r="AK19" s="18">
        <v>870</v>
      </c>
      <c r="AL19" s="33"/>
      <c r="AM19" s="18">
        <f t="shared" si="47"/>
        <v>931.4375</v>
      </c>
      <c r="AN19" s="18">
        <f t="shared" si="13"/>
        <v>23.2859375</v>
      </c>
      <c r="AO19" s="18">
        <f t="shared" si="14"/>
        <v>954.7234375</v>
      </c>
      <c r="AP19" s="18">
        <v>17</v>
      </c>
      <c r="AQ19" s="18">
        <v>13</v>
      </c>
      <c r="AR19" s="33"/>
      <c r="AS19" s="18">
        <f t="shared" si="48"/>
        <v>114061.5</v>
      </c>
      <c r="AT19" s="18">
        <f t="shared" si="15"/>
        <v>2851.5375</v>
      </c>
      <c r="AU19" s="18">
        <f t="shared" si="16"/>
        <v>116913.0375</v>
      </c>
      <c r="AV19" s="18">
        <v>2773</v>
      </c>
      <c r="AW19" s="18">
        <v>1002</v>
      </c>
      <c r="AX19" s="33"/>
      <c r="AY19" s="18">
        <f t="shared" si="49"/>
        <v>115289.5625</v>
      </c>
      <c r="AZ19" s="18">
        <f t="shared" si="17"/>
        <v>2882.2390625</v>
      </c>
      <c r="BA19" s="18">
        <f t="shared" si="18"/>
        <v>118171.8015625</v>
      </c>
      <c r="BB19" s="18">
        <v>2802</v>
      </c>
      <c r="BC19" s="18">
        <v>1010</v>
      </c>
      <c r="BD19" s="33"/>
      <c r="BE19" s="18">
        <f t="shared" si="50"/>
        <v>40461.75</v>
      </c>
      <c r="BF19" s="18">
        <f t="shared" si="19"/>
        <v>1011.54375</v>
      </c>
      <c r="BG19" s="18">
        <f t="shared" si="20"/>
        <v>41473.29375</v>
      </c>
      <c r="BH19" s="18">
        <v>981</v>
      </c>
      <c r="BI19" s="18">
        <v>354</v>
      </c>
      <c r="BJ19" s="33"/>
      <c r="BK19" s="18">
        <f t="shared" si="51"/>
        <v>42196</v>
      </c>
      <c r="BL19" s="18">
        <f t="shared" si="21"/>
        <v>1054.9</v>
      </c>
      <c r="BM19" s="18">
        <f t="shared" si="22"/>
        <v>43250.9</v>
      </c>
      <c r="BN19" s="18">
        <v>1029</v>
      </c>
      <c r="BO19" s="18">
        <v>376</v>
      </c>
      <c r="BP19" s="33"/>
      <c r="BQ19" s="18">
        <f t="shared" si="52"/>
        <v>220041.5</v>
      </c>
      <c r="BR19" s="18">
        <f t="shared" si="23"/>
        <v>5501.0375</v>
      </c>
      <c r="BS19" s="18">
        <f t="shared" si="24"/>
        <v>225542.5375</v>
      </c>
      <c r="BT19" s="18">
        <v>5368</v>
      </c>
      <c r="BU19" s="18">
        <v>1944</v>
      </c>
      <c r="BV19" s="33"/>
      <c r="BW19" s="18">
        <f t="shared" si="53"/>
        <v>40693.625</v>
      </c>
      <c r="BX19" s="18">
        <f t="shared" si="25"/>
        <v>1017.340625</v>
      </c>
      <c r="BY19" s="18">
        <f t="shared" si="26"/>
        <v>41710.965625</v>
      </c>
      <c r="BZ19" s="18">
        <v>1000</v>
      </c>
      <c r="CA19" s="18">
        <v>357</v>
      </c>
      <c r="CB19" s="33"/>
      <c r="CC19" s="18">
        <f t="shared" si="54"/>
        <v>393456</v>
      </c>
      <c r="CD19" s="18">
        <f t="shared" si="27"/>
        <v>9836.4</v>
      </c>
      <c r="CE19" s="18">
        <f t="shared" si="28"/>
        <v>403292.4</v>
      </c>
      <c r="CF19" s="18">
        <v>9597</v>
      </c>
      <c r="CG19" s="18">
        <v>3491</v>
      </c>
      <c r="CH19" s="33"/>
      <c r="CI19" s="18">
        <f t="shared" si="55"/>
        <v>165293.625</v>
      </c>
      <c r="CJ19" s="18">
        <f t="shared" si="29"/>
        <v>4132.340625</v>
      </c>
      <c r="CK19" s="18">
        <f t="shared" si="30"/>
        <v>169425.965625</v>
      </c>
      <c r="CL19" s="18">
        <v>4030</v>
      </c>
      <c r="CM19" s="18">
        <v>1456</v>
      </c>
      <c r="CN19" s="33"/>
      <c r="CO19" s="18">
        <f t="shared" si="56"/>
        <v>60157.125</v>
      </c>
      <c r="CP19" s="18">
        <f t="shared" si="31"/>
        <v>1503.928125</v>
      </c>
      <c r="CQ19" s="18">
        <f t="shared" si="32"/>
        <v>61661.053125</v>
      </c>
      <c r="CR19" s="18">
        <v>1468</v>
      </c>
      <c r="CS19" s="18">
        <v>532</v>
      </c>
      <c r="CT19" s="33"/>
      <c r="CU19" s="18">
        <f t="shared" si="57"/>
        <v>53988.8125</v>
      </c>
      <c r="CV19" s="18">
        <f t="shared" si="33"/>
        <v>1349.7203125</v>
      </c>
      <c r="CW19" s="18">
        <f t="shared" si="34"/>
        <v>55338.5328125</v>
      </c>
      <c r="CX19" s="18">
        <v>1308</v>
      </c>
      <c r="CY19" s="18">
        <v>487</v>
      </c>
      <c r="CZ19" s="33"/>
      <c r="DA19" s="18">
        <f t="shared" si="58"/>
        <v>17033.1875</v>
      </c>
      <c r="DB19" s="18">
        <f t="shared" si="35"/>
        <v>425.8296875</v>
      </c>
      <c r="DC19" s="18">
        <f t="shared" si="36"/>
        <v>17459.0171875</v>
      </c>
      <c r="DD19" s="18">
        <v>423</v>
      </c>
      <c r="DE19" s="18">
        <v>143</v>
      </c>
      <c r="DF19" s="33"/>
      <c r="DG19" s="18">
        <f t="shared" si="59"/>
        <v>2184</v>
      </c>
      <c r="DH19" s="18">
        <f t="shared" si="37"/>
        <v>54.6</v>
      </c>
      <c r="DI19" s="18">
        <f t="shared" si="38"/>
        <v>2238.6</v>
      </c>
      <c r="DJ19" s="18">
        <v>59</v>
      </c>
      <c r="DK19" s="18">
        <v>26</v>
      </c>
      <c r="DL19" s="33"/>
      <c r="DM19" s="18">
        <f t="shared" si="60"/>
        <v>54981.0625</v>
      </c>
      <c r="DN19" s="18">
        <f t="shared" si="39"/>
        <v>1374.5265625</v>
      </c>
      <c r="DO19" s="18">
        <f t="shared" si="40"/>
        <v>56355.5890625</v>
      </c>
      <c r="DP19" s="18">
        <v>1337</v>
      </c>
      <c r="DQ19" s="18">
        <v>491</v>
      </c>
      <c r="DR19" s="33"/>
      <c r="DS19" s="18">
        <f t="shared" si="61"/>
        <v>305406.0625</v>
      </c>
      <c r="DT19" s="18">
        <f t="shared" si="41"/>
        <v>7635.1515625</v>
      </c>
      <c r="DU19" s="18">
        <f t="shared" si="42"/>
        <v>313041.2140625</v>
      </c>
      <c r="DV19" s="18">
        <v>7444</v>
      </c>
      <c r="DW19" s="18">
        <v>2697</v>
      </c>
      <c r="DX19" s="33"/>
      <c r="DY19" s="25"/>
      <c r="DZ19" s="33"/>
      <c r="EA19" s="33"/>
      <c r="EB19" s="33"/>
      <c r="EC19" s="33"/>
    </row>
    <row r="20" spans="3:133" ht="12">
      <c r="C20" s="25"/>
      <c r="D20" s="25"/>
      <c r="E20" s="25"/>
      <c r="F20" s="25"/>
      <c r="G20" s="25"/>
      <c r="I20" s="25"/>
      <c r="J20" s="25"/>
      <c r="K20" s="25"/>
      <c r="L20" s="25"/>
      <c r="M20" s="25"/>
      <c r="U20" s="33"/>
      <c r="V20" s="33"/>
      <c r="W20" s="33"/>
      <c r="X20" s="33"/>
      <c r="Y20" s="33"/>
      <c r="Z20" s="18"/>
      <c r="AA20" s="33"/>
      <c r="AB20" s="33"/>
      <c r="AC20" s="33"/>
      <c r="AD20" s="33"/>
      <c r="AE20" s="33"/>
      <c r="AF20" s="18"/>
      <c r="AG20" s="33"/>
      <c r="AH20" s="33"/>
      <c r="AI20" s="33"/>
      <c r="AJ20" s="33"/>
      <c r="AK20" s="33"/>
      <c r="AL20" s="18"/>
      <c r="AM20" s="33"/>
      <c r="AN20" s="33"/>
      <c r="AO20" s="33"/>
      <c r="AP20" s="33"/>
      <c r="AQ20" s="33"/>
      <c r="AR20" s="18"/>
      <c r="AS20" s="33"/>
      <c r="AT20" s="33"/>
      <c r="AU20" s="33"/>
      <c r="AV20" s="33"/>
      <c r="AW20" s="33"/>
      <c r="AX20" s="18"/>
      <c r="AY20" s="33"/>
      <c r="AZ20" s="33"/>
      <c r="BA20" s="33"/>
      <c r="BB20" s="33"/>
      <c r="BC20" s="33"/>
      <c r="BD20" s="18"/>
      <c r="BE20" s="33"/>
      <c r="BF20" s="33"/>
      <c r="BG20" s="33"/>
      <c r="BH20" s="33"/>
      <c r="BI20" s="33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33"/>
      <c r="DH20" s="33"/>
      <c r="DI20" s="33"/>
      <c r="DJ20" s="33"/>
      <c r="DK20" s="33"/>
      <c r="DL20" s="18"/>
      <c r="DM20" s="18"/>
      <c r="DN20" s="18"/>
      <c r="DO20" s="18"/>
      <c r="DP20" s="18"/>
      <c r="DQ20" s="18"/>
      <c r="DR20" s="18"/>
      <c r="DS20" s="33"/>
      <c r="DT20" s="33"/>
      <c r="DU20" s="33"/>
      <c r="DV20" s="33"/>
      <c r="DW20" s="33"/>
      <c r="DX20" s="18"/>
      <c r="DY20" s="33"/>
      <c r="DZ20" s="33"/>
      <c r="EA20" s="33"/>
      <c r="EB20" s="33"/>
      <c r="EC20" s="33"/>
    </row>
    <row r="21" spans="1:133" ht="12.75" thickBot="1">
      <c r="A21" s="16" t="s">
        <v>0</v>
      </c>
      <c r="C21" s="32">
        <f>SUM(C8:C20)</f>
        <v>23310000</v>
      </c>
      <c r="D21" s="32">
        <f>SUM(D8:D20)</f>
        <v>4245000</v>
      </c>
      <c r="E21" s="32">
        <f>SUM(E8:E20)</f>
        <v>27555000</v>
      </c>
      <c r="F21" s="32">
        <f>SUM(F8:F20)</f>
        <v>1280296</v>
      </c>
      <c r="G21" s="32">
        <f>SUM(G8:G20)</f>
        <v>464234</v>
      </c>
      <c r="I21" s="32">
        <f>SUM(I8:I19)</f>
        <v>14062766.823</v>
      </c>
      <c r="J21" s="32">
        <f>SUM(J8:J19)</f>
        <v>2560980.0585</v>
      </c>
      <c r="K21" s="32">
        <f>SUM(K8:K19)</f>
        <v>16623746.881500002</v>
      </c>
      <c r="L21" s="32">
        <f>SUM(L8:L19)</f>
        <v>772400</v>
      </c>
      <c r="M21" s="32">
        <f>SUM(M8:M19)</f>
        <v>280057</v>
      </c>
      <c r="O21" s="32">
        <f>SUM(O8:O20)</f>
        <v>9247233.177000001</v>
      </c>
      <c r="P21" s="32">
        <f>SUM(P8:P20)</f>
        <v>1684019.9415000002</v>
      </c>
      <c r="Q21" s="32">
        <f>SUM(Q8:Q20)</f>
        <v>10931253.1185</v>
      </c>
      <c r="R21" s="32">
        <f>SUM(R8:R20)</f>
        <v>507896</v>
      </c>
      <c r="S21" s="32">
        <f>SUM(S8:S20)</f>
        <v>184177</v>
      </c>
      <c r="U21" s="32">
        <f>SUM(U8:U20)</f>
        <v>3867.1290000000004</v>
      </c>
      <c r="V21" s="32">
        <f>SUM(V8:V20)</f>
        <v>704.2455000000002</v>
      </c>
      <c r="W21" s="32">
        <f>SUM(W8:W20)</f>
        <v>4571.3745</v>
      </c>
      <c r="X21" s="32">
        <f>SUM(X8:X20)</f>
        <v>209</v>
      </c>
      <c r="Y21" s="32">
        <f>SUM(Y8:Y20)</f>
        <v>81</v>
      </c>
      <c r="Z21" s="18"/>
      <c r="AA21" s="32">
        <f>SUM(AA8:AA20)</f>
        <v>49198.085999999996</v>
      </c>
      <c r="AB21" s="32">
        <f>SUM(AB8:AB20)</f>
        <v>8959.496999999998</v>
      </c>
      <c r="AC21" s="32">
        <f>SUM(AC8:AC20)</f>
        <v>58157.583</v>
      </c>
      <c r="AD21" s="32">
        <f>SUM(AD8:AD20)</f>
        <v>2704</v>
      </c>
      <c r="AE21" s="32">
        <f>SUM(AE8:AE20)</f>
        <v>976</v>
      </c>
      <c r="AF21" s="18"/>
      <c r="AG21" s="32">
        <f>SUM(AG8:AG20)</f>
        <v>529906.23</v>
      </c>
      <c r="AH21" s="32">
        <f>SUM(AH8:AH20)</f>
        <v>96501.58500000002</v>
      </c>
      <c r="AI21" s="32">
        <f>SUM(AI8:AI20)</f>
        <v>626407.815</v>
      </c>
      <c r="AJ21" s="32">
        <f>SUM(AJ8:AJ20)</f>
        <v>29109</v>
      </c>
      <c r="AK21" s="32">
        <f>SUM(AK8:AK20)</f>
        <v>10550</v>
      </c>
      <c r="AL21" s="18"/>
      <c r="AM21" s="32">
        <f>SUM(AM8:AM20)</f>
        <v>4962.6990000000005</v>
      </c>
      <c r="AN21" s="32">
        <f>SUM(AN8:AN20)</f>
        <v>903.7605000000001</v>
      </c>
      <c r="AO21" s="32">
        <f>SUM(AO8:AO20)</f>
        <v>5866.459499999999</v>
      </c>
      <c r="AP21" s="32">
        <f>SUM(AP8:AP20)</f>
        <v>270</v>
      </c>
      <c r="AQ21" s="32">
        <f>SUM(AQ8:AQ20)</f>
        <v>101</v>
      </c>
      <c r="AR21" s="18"/>
      <c r="AS21" s="32">
        <f>SUM(AS8:AS20)</f>
        <v>607719.672</v>
      </c>
      <c r="AT21" s="32">
        <f>SUM(AT8:AT20)</f>
        <v>110672.244</v>
      </c>
      <c r="AU21" s="32">
        <f>SUM(AU8:AU20)</f>
        <v>718391.916</v>
      </c>
      <c r="AV21" s="32">
        <f>SUM(AV8:AV20)</f>
        <v>33375</v>
      </c>
      <c r="AW21" s="32">
        <f>SUM(AW8:AW20)</f>
        <v>12101</v>
      </c>
      <c r="AX21" s="18"/>
      <c r="AY21" s="32">
        <f>SUM(AY8:AY20)</f>
        <v>614262.7890000001</v>
      </c>
      <c r="AZ21" s="32">
        <f>SUM(AZ8:AZ20)</f>
        <v>111863.81550000001</v>
      </c>
      <c r="BA21" s="32">
        <f>SUM(BA8:BA20)</f>
        <v>726126.6045</v>
      </c>
      <c r="BB21" s="32">
        <f>SUM(BB8:BB20)</f>
        <v>33734</v>
      </c>
      <c r="BC21" s="32">
        <f>SUM(BC8:BC20)</f>
        <v>12230</v>
      </c>
      <c r="BD21" s="18"/>
      <c r="BE21" s="32">
        <f>SUM(BE8:BE20)</f>
        <v>215580.20400000003</v>
      </c>
      <c r="BF21" s="32">
        <f>SUM(BF8:BF20)</f>
        <v>39259.458</v>
      </c>
      <c r="BG21" s="32">
        <f>SUM(BG8:BG20)</f>
        <v>254839.662</v>
      </c>
      <c r="BH21" s="32">
        <f>SUM(BH8:BH20)</f>
        <v>11838</v>
      </c>
      <c r="BI21" s="32">
        <f>SUM(BI8:BI20)</f>
        <v>4292</v>
      </c>
      <c r="BJ21" s="18"/>
      <c r="BK21" s="32">
        <f>SUM(BK8:BK20)</f>
        <v>224820.288</v>
      </c>
      <c r="BL21" s="32">
        <f>SUM(BL8:BL20)</f>
        <v>40942.176</v>
      </c>
      <c r="BM21" s="32">
        <f>SUM(BM8:BM20)</f>
        <v>265762.464</v>
      </c>
      <c r="BN21" s="32">
        <f>SUM(BN8:BN20)</f>
        <v>12348</v>
      </c>
      <c r="BO21" s="32">
        <f>SUM(BO8:BO20)</f>
        <v>4479</v>
      </c>
      <c r="BP21" s="18"/>
      <c r="BQ21" s="32">
        <f>SUM(BQ8:BQ20)</f>
        <v>1172381.112</v>
      </c>
      <c r="BR21" s="32">
        <f>SUM(BR8:BR20)</f>
        <v>213503.12400000004</v>
      </c>
      <c r="BS21" s="32">
        <f>SUM(BS8:BS20)</f>
        <v>1385884.236</v>
      </c>
      <c r="BT21" s="32">
        <f>SUM(BT8:BT20)</f>
        <v>64394</v>
      </c>
      <c r="BU21" s="32">
        <f>SUM(BU8:BU20)</f>
        <v>23350</v>
      </c>
      <c r="BV21" s="18"/>
      <c r="BW21" s="32">
        <f>SUM(BW8:BW20)</f>
        <v>216815.634</v>
      </c>
      <c r="BX21" s="32">
        <f>SUM(BX8:BX20)</f>
        <v>39484.442999999985</v>
      </c>
      <c r="BY21" s="32">
        <f>SUM(BY8:BY20)</f>
        <v>256300.077</v>
      </c>
      <c r="BZ21" s="32">
        <f>SUM(BZ8:BZ20)</f>
        <v>11912</v>
      </c>
      <c r="CA21" s="32">
        <f>SUM(CA8:CA20)</f>
        <v>4317</v>
      </c>
      <c r="CB21" s="18"/>
      <c r="CC21" s="32">
        <f>SUM(CC8:CC20)</f>
        <v>2096333.5680000002</v>
      </c>
      <c r="CD21" s="32">
        <f>SUM(CD8:CD20)</f>
        <v>381764.73600000003</v>
      </c>
      <c r="CE21" s="32">
        <f>SUM(CE8:CE20)</f>
        <v>2478098.304</v>
      </c>
      <c r="CF21" s="32">
        <f>SUM(CF8:CF20)</f>
        <v>115142</v>
      </c>
      <c r="CG21" s="32">
        <f>SUM(CG8:CG20)</f>
        <v>41760</v>
      </c>
      <c r="CH21" s="18"/>
      <c r="CI21" s="32">
        <f>SUM(CI8:CI20)</f>
        <v>880684.4339999999</v>
      </c>
      <c r="CJ21" s="32">
        <f>SUM(CJ8:CJ20)</f>
        <v>160382.043</v>
      </c>
      <c r="CK21" s="32">
        <f>SUM(CK8:CK20)</f>
        <v>1041066.477</v>
      </c>
      <c r="CL21" s="32">
        <f>SUM(CL8:CL20)</f>
        <v>48371</v>
      </c>
      <c r="CM21" s="32">
        <f>SUM(CM8:CM20)</f>
        <v>17538</v>
      </c>
      <c r="CN21" s="25"/>
      <c r="CO21" s="32">
        <f>SUM(CO8:CO20)</f>
        <v>320517.162</v>
      </c>
      <c r="CP21" s="32">
        <f>SUM(CP8:CP20)</f>
        <v>58369.59899999999</v>
      </c>
      <c r="CQ21" s="32">
        <f>SUM(CQ8:CQ20)</f>
        <v>378886.7609999999</v>
      </c>
      <c r="CR21" s="32">
        <f>SUM(CR8:CR20)</f>
        <v>17605</v>
      </c>
      <c r="CS21" s="32">
        <f>SUM(CS8:CS20)</f>
        <v>6384</v>
      </c>
      <c r="CT21" s="18"/>
      <c r="CU21" s="32">
        <f>SUM(CU8:CU20)</f>
        <v>287652.393</v>
      </c>
      <c r="CV21" s="32">
        <f>SUM(CV8:CV20)</f>
        <v>52384.57349999999</v>
      </c>
      <c r="CW21" s="32">
        <f>SUM(CW8:CW20)</f>
        <v>340036.96650000004</v>
      </c>
      <c r="CX21" s="32">
        <f>SUM(CX8:CX20)</f>
        <v>15795</v>
      </c>
      <c r="CY21" s="32">
        <f>SUM(CY8:CY20)</f>
        <v>5734</v>
      </c>
      <c r="CZ21" s="18"/>
      <c r="DA21" s="32">
        <f>SUM(DA8:DA20)</f>
        <v>90752.823</v>
      </c>
      <c r="DB21" s="32">
        <f>SUM(DB8:DB20)</f>
        <v>16527.0585</v>
      </c>
      <c r="DC21" s="32">
        <f>SUM(DC8:DC20)</f>
        <v>107279.88149999999</v>
      </c>
      <c r="DD21" s="32">
        <f>SUM(DD8:DD20)</f>
        <v>4988</v>
      </c>
      <c r="DE21" s="32">
        <f>SUM(DE8:DE20)</f>
        <v>1804</v>
      </c>
      <c r="DF21" s="18"/>
      <c r="DG21" s="32">
        <f>SUM(DG8:DG20)</f>
        <v>11636.351999999999</v>
      </c>
      <c r="DH21" s="32">
        <f>SUM(DH8:DH20)</f>
        <v>2119.104</v>
      </c>
      <c r="DI21" s="32">
        <f>SUM(DI8:DI20)</f>
        <v>13755.456</v>
      </c>
      <c r="DJ21" s="32">
        <f>SUM(DJ8:DJ20)</f>
        <v>642</v>
      </c>
      <c r="DK21" s="32">
        <f>SUM(DK8:DK20)</f>
        <v>235</v>
      </c>
      <c r="DL21" s="18"/>
      <c r="DM21" s="32">
        <f>SUM(DM8:DM20)</f>
        <v>292939.101</v>
      </c>
      <c r="DN21" s="32">
        <f>SUM(DN8:DN20)</f>
        <v>53347.3395</v>
      </c>
      <c r="DO21" s="32">
        <f>SUM(DO8:DO20)</f>
        <v>346286.4405</v>
      </c>
      <c r="DP21" s="32">
        <f>SUM(DP8:DP20)</f>
        <v>16088</v>
      </c>
      <c r="DQ21" s="32">
        <f>SUM(DQ8:DQ20)</f>
        <v>5837</v>
      </c>
      <c r="DR21" s="18"/>
      <c r="DS21" s="32">
        <f>SUM(DS8:DS20)</f>
        <v>1627203.501</v>
      </c>
      <c r="DT21" s="32">
        <f>SUM(DT8:DT20)</f>
        <v>296331.1395</v>
      </c>
      <c r="DU21" s="32">
        <f>SUM(DU8:DU20)</f>
        <v>1923534.6404999997</v>
      </c>
      <c r="DV21" s="32">
        <f>SUM(DV8:DV20)</f>
        <v>89372</v>
      </c>
      <c r="DW21" s="32">
        <f>SUM(DW8:DW20)</f>
        <v>32408</v>
      </c>
      <c r="DX21" s="18"/>
      <c r="DY21" s="32">
        <f>SUM(DY8:DY20)</f>
        <v>0</v>
      </c>
      <c r="DZ21" s="32">
        <f>SUM(DZ8:DZ20)</f>
        <v>0</v>
      </c>
      <c r="EA21" s="32">
        <f>SUM(EA8:EA20)</f>
        <v>0</v>
      </c>
      <c r="EB21" s="25"/>
      <c r="EC21" s="25"/>
    </row>
    <row r="22" ht="12.75" thickTop="1"/>
  </sheetData>
  <sheetProtection/>
  <mergeCells count="2">
    <mergeCell ref="C5:E5"/>
    <mergeCell ref="C6:E6"/>
  </mergeCells>
  <printOptions/>
  <pageMargins left="0.75" right="0.75" top="1" bottom="1" header="0.5" footer="0.5"/>
  <pageSetup horizontalDpi="600" verticalDpi="600" orientation="landscape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EI23"/>
  <sheetViews>
    <sheetView tabSelected="1" zoomScale="150" zoomScaleNormal="15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28" sqref="A28"/>
      <selection pane="bottomRight" activeCell="C12" sqref="C12"/>
    </sheetView>
  </sheetViews>
  <sheetFormatPr defaultColWidth="8.8515625" defaultRowHeight="12.75"/>
  <cols>
    <col min="1" max="1" width="8.8515625" style="0" customWidth="1"/>
    <col min="2" max="2" width="5.7109375" style="0" customWidth="1"/>
    <col min="3" max="6" width="13.7109375" style="0" customWidth="1"/>
    <col min="7" max="7" width="16.8515625" style="0" customWidth="1"/>
    <col min="8" max="8" width="4.421875" style="0" customWidth="1"/>
    <col min="9" max="12" width="13.7109375" style="0" customWidth="1"/>
    <col min="13" max="13" width="16.421875" style="0" customWidth="1"/>
    <col min="14" max="14" width="3.7109375" style="0" customWidth="1"/>
    <col min="15" max="18" width="13.7109375" style="0" customWidth="1"/>
    <col min="19" max="19" width="18.140625" style="0" customWidth="1"/>
    <col min="20" max="20" width="3.7109375" style="0" customWidth="1"/>
    <col min="21" max="24" width="13.7109375" style="0" customWidth="1"/>
    <col min="25" max="25" width="16.421875" style="0" customWidth="1"/>
    <col min="26" max="26" width="3.7109375" style="0" customWidth="1"/>
    <col min="27" max="30" width="13.7109375" style="0" customWidth="1"/>
    <col min="31" max="31" width="17.28125" style="0" customWidth="1"/>
    <col min="32" max="32" width="3.7109375" style="0" customWidth="1"/>
    <col min="33" max="36" width="13.7109375" style="0" customWidth="1"/>
    <col min="37" max="37" width="15.8515625" style="0" customWidth="1"/>
    <col min="38" max="38" width="3.7109375" style="0" customWidth="1"/>
    <col min="39" max="42" width="13.7109375" style="0" customWidth="1"/>
    <col min="43" max="43" width="16.28125" style="0" customWidth="1"/>
    <col min="44" max="44" width="3.7109375" style="0" customWidth="1"/>
    <col min="45" max="48" width="13.7109375" style="0" customWidth="1"/>
    <col min="49" max="49" width="16.421875" style="0" customWidth="1"/>
    <col min="50" max="50" width="3.7109375" style="0" customWidth="1"/>
    <col min="51" max="54" width="13.7109375" style="0" customWidth="1"/>
    <col min="55" max="55" width="17.140625" style="0" customWidth="1"/>
    <col min="56" max="56" width="3.7109375" style="0" customWidth="1"/>
    <col min="57" max="60" width="13.7109375" style="0" customWidth="1"/>
    <col min="61" max="61" width="16.7109375" style="0" customWidth="1"/>
    <col min="62" max="62" width="3.7109375" style="0" customWidth="1"/>
    <col min="63" max="66" width="13.7109375" style="0" customWidth="1"/>
    <col min="67" max="67" width="16.421875" style="0" customWidth="1"/>
    <col min="68" max="68" width="3.7109375" style="0" customWidth="1"/>
    <col min="69" max="72" width="13.7109375" style="0" customWidth="1"/>
    <col min="73" max="73" width="16.421875" style="0" customWidth="1"/>
    <col min="74" max="74" width="3.7109375" style="0" customWidth="1"/>
    <col min="75" max="78" width="13.7109375" style="0" customWidth="1"/>
    <col min="79" max="79" width="16.421875" style="0" customWidth="1"/>
    <col min="80" max="80" width="3.7109375" style="0" customWidth="1"/>
    <col min="81" max="84" width="13.7109375" style="0" customWidth="1"/>
    <col min="85" max="85" width="17.140625" style="0" customWidth="1"/>
    <col min="86" max="86" width="3.7109375" style="0" customWidth="1"/>
    <col min="87" max="90" width="13.7109375" style="0" customWidth="1"/>
    <col min="91" max="91" width="18.00390625" style="0" customWidth="1"/>
    <col min="92" max="92" width="3.7109375" style="0" customWidth="1"/>
    <col min="93" max="96" width="13.7109375" style="0" customWidth="1"/>
    <col min="97" max="97" width="16.7109375" style="0" customWidth="1"/>
    <col min="98" max="98" width="3.7109375" style="0" customWidth="1"/>
    <col min="99" max="102" width="13.7109375" style="0" customWidth="1"/>
    <col min="103" max="103" width="16.421875" style="0" customWidth="1"/>
    <col min="104" max="104" width="3.7109375" style="0" customWidth="1"/>
    <col min="105" max="108" width="13.7109375" style="0" customWidth="1"/>
    <col min="109" max="109" width="16.28125" style="0" customWidth="1"/>
    <col min="110" max="110" width="3.7109375" style="0" customWidth="1"/>
    <col min="111" max="114" width="13.7109375" style="0" customWidth="1"/>
    <col min="115" max="115" width="16.421875" style="0" customWidth="1"/>
    <col min="116" max="116" width="3.7109375" style="0" customWidth="1"/>
    <col min="117" max="120" width="13.7109375" style="0" customWidth="1"/>
    <col min="121" max="121" width="16.00390625" style="0" customWidth="1"/>
    <col min="122" max="122" width="3.7109375" style="0" customWidth="1"/>
    <col min="123" max="126" width="13.7109375" style="0" customWidth="1"/>
    <col min="127" max="127" width="16.140625" style="0" customWidth="1"/>
    <col min="128" max="128" width="3.7109375" style="0" customWidth="1"/>
    <col min="129" max="131" width="13.7109375" style="0" customWidth="1"/>
    <col min="132" max="132" width="10.421875" style="0" customWidth="1"/>
    <col min="133" max="133" width="16.00390625" style="0" customWidth="1"/>
  </cols>
  <sheetData>
    <row r="1" ht="12">
      <c r="C1" s="28" t="s">
        <v>14</v>
      </c>
    </row>
    <row r="2" spans="2:3" ht="12">
      <c r="B2" s="28" t="s">
        <v>45</v>
      </c>
      <c r="C2" s="19"/>
    </row>
    <row r="3" ht="12">
      <c r="C3" s="28" t="s">
        <v>49</v>
      </c>
    </row>
    <row r="4" ht="12">
      <c r="EC4" s="40"/>
    </row>
    <row r="5" spans="1:133" ht="12">
      <c r="A5" s="5" t="s">
        <v>1</v>
      </c>
      <c r="B5" s="38"/>
      <c r="C5" s="20" t="s">
        <v>16</v>
      </c>
      <c r="D5" s="21"/>
      <c r="E5" s="22"/>
      <c r="F5" s="24"/>
      <c r="G5" s="24"/>
      <c r="I5" s="6" t="s">
        <v>27</v>
      </c>
      <c r="J5" s="7"/>
      <c r="K5" s="8"/>
      <c r="L5" s="24"/>
      <c r="M5" s="24"/>
      <c r="N5" s="3"/>
      <c r="O5" s="6" t="s">
        <v>28</v>
      </c>
      <c r="P5" s="7"/>
      <c r="Q5" s="8"/>
      <c r="R5" s="24"/>
      <c r="S5" s="24"/>
      <c r="T5" s="3"/>
      <c r="U5" s="6" t="s">
        <v>29</v>
      </c>
      <c r="V5" s="7"/>
      <c r="W5" s="8"/>
      <c r="X5" s="24"/>
      <c r="Y5" s="24"/>
      <c r="Z5" s="3"/>
      <c r="AA5" s="6" t="s">
        <v>30</v>
      </c>
      <c r="AB5" s="7"/>
      <c r="AC5" s="8"/>
      <c r="AD5" s="24"/>
      <c r="AE5" s="24"/>
      <c r="AF5" s="14"/>
      <c r="AG5" s="6" t="s">
        <v>31</v>
      </c>
      <c r="AH5" s="7"/>
      <c r="AI5" s="8"/>
      <c r="AJ5" s="24"/>
      <c r="AK5" s="24"/>
      <c r="AL5" s="14"/>
      <c r="AM5" s="6" t="s">
        <v>32</v>
      </c>
      <c r="AN5" s="7"/>
      <c r="AO5" s="8"/>
      <c r="AP5" s="24"/>
      <c r="AQ5" s="24"/>
      <c r="AR5" s="14"/>
      <c r="AS5" s="6" t="s">
        <v>33</v>
      </c>
      <c r="AT5" s="7"/>
      <c r="AU5" s="8"/>
      <c r="AV5" s="24"/>
      <c r="AW5" s="24"/>
      <c r="AX5" s="3"/>
      <c r="AY5" s="6" t="s">
        <v>34</v>
      </c>
      <c r="AZ5" s="7"/>
      <c r="BA5" s="8"/>
      <c r="BB5" s="24"/>
      <c r="BC5" s="24"/>
      <c r="BD5" s="3"/>
      <c r="BE5" s="36" t="s">
        <v>35</v>
      </c>
      <c r="BF5" s="7"/>
      <c r="BG5" s="8"/>
      <c r="BH5" s="24"/>
      <c r="BI5" s="24"/>
      <c r="BJ5" s="3"/>
      <c r="BK5" s="6" t="s">
        <v>36</v>
      </c>
      <c r="BL5" s="7"/>
      <c r="BM5" s="8"/>
      <c r="BN5" s="24"/>
      <c r="BO5" s="24"/>
      <c r="BP5" s="3"/>
      <c r="BQ5" s="6" t="s">
        <v>37</v>
      </c>
      <c r="BR5" s="7"/>
      <c r="BS5" s="8"/>
      <c r="BT5" s="24"/>
      <c r="BU5" s="24"/>
      <c r="BV5" s="3"/>
      <c r="BW5" s="6" t="s">
        <v>38</v>
      </c>
      <c r="BX5" s="7"/>
      <c r="BY5" s="8"/>
      <c r="BZ5" s="24"/>
      <c r="CA5" s="24"/>
      <c r="CB5" s="14"/>
      <c r="CC5" s="6" t="s">
        <v>39</v>
      </c>
      <c r="CD5" s="7"/>
      <c r="CE5" s="8"/>
      <c r="CF5" s="24"/>
      <c r="CG5" s="24"/>
      <c r="CH5" s="3"/>
      <c r="CI5" s="6" t="s">
        <v>53</v>
      </c>
      <c r="CJ5" s="7"/>
      <c r="CK5" s="8"/>
      <c r="CL5" s="24"/>
      <c r="CM5" s="24"/>
      <c r="CN5" s="3"/>
      <c r="CO5" s="6" t="s">
        <v>40</v>
      </c>
      <c r="CP5" s="7"/>
      <c r="CQ5" s="8"/>
      <c r="CR5" s="24"/>
      <c r="CS5" s="24"/>
      <c r="CT5" s="3"/>
      <c r="CU5" s="6" t="s">
        <v>54</v>
      </c>
      <c r="CV5" s="7"/>
      <c r="CW5" s="8"/>
      <c r="CX5" s="24"/>
      <c r="CY5" s="24"/>
      <c r="CZ5" s="14"/>
      <c r="DA5" s="6" t="s">
        <v>41</v>
      </c>
      <c r="DB5" s="7"/>
      <c r="DC5" s="8"/>
      <c r="DD5" s="24"/>
      <c r="DE5" s="24"/>
      <c r="DF5" s="14"/>
      <c r="DG5" s="6" t="s">
        <v>55</v>
      </c>
      <c r="DH5" s="7"/>
      <c r="DI5" s="8"/>
      <c r="DJ5" s="24"/>
      <c r="DK5" s="24"/>
      <c r="DL5" s="14"/>
      <c r="DM5" s="6" t="s">
        <v>42</v>
      </c>
      <c r="DN5" s="7"/>
      <c r="DO5" s="8"/>
      <c r="DP5" s="24"/>
      <c r="DQ5" s="24"/>
      <c r="DS5" s="6" t="s">
        <v>43</v>
      </c>
      <c r="DT5" s="7"/>
      <c r="DU5" s="8"/>
      <c r="DV5" s="24"/>
      <c r="DW5" s="24"/>
      <c r="DY5" s="6" t="s">
        <v>44</v>
      </c>
      <c r="DZ5" s="7"/>
      <c r="EA5" s="8"/>
      <c r="EB5" s="24"/>
      <c r="EC5" s="24"/>
    </row>
    <row r="6" spans="1:133" ht="12">
      <c r="A6" s="29" t="s">
        <v>7</v>
      </c>
      <c r="B6" s="39"/>
      <c r="C6" s="23"/>
      <c r="D6" s="37">
        <v>0.6032933</v>
      </c>
      <c r="E6" s="22"/>
      <c r="F6" s="24" t="s">
        <v>51</v>
      </c>
      <c r="G6" s="24" t="s">
        <v>51</v>
      </c>
      <c r="I6" s="30"/>
      <c r="J6" s="17">
        <v>0.1786048</v>
      </c>
      <c r="K6" s="31"/>
      <c r="L6" s="24" t="s">
        <v>51</v>
      </c>
      <c r="M6" s="24" t="s">
        <v>51</v>
      </c>
      <c r="N6" s="1"/>
      <c r="O6" s="30"/>
      <c r="P6" s="17">
        <v>0.0714029</v>
      </c>
      <c r="Q6" s="31"/>
      <c r="R6" s="24" t="s">
        <v>51</v>
      </c>
      <c r="S6" s="24" t="s">
        <v>51</v>
      </c>
      <c r="T6" s="1"/>
      <c r="U6" s="30"/>
      <c r="V6" s="17">
        <v>0.0013676</v>
      </c>
      <c r="W6" s="31"/>
      <c r="X6" s="24" t="s">
        <v>51</v>
      </c>
      <c r="Y6" s="24" t="s">
        <v>51</v>
      </c>
      <c r="Z6" s="1"/>
      <c r="AA6" s="30"/>
      <c r="AB6" s="17">
        <v>0.0074769</v>
      </c>
      <c r="AC6" s="31"/>
      <c r="AD6" s="24" t="s">
        <v>51</v>
      </c>
      <c r="AE6" s="24" t="s">
        <v>51</v>
      </c>
      <c r="AF6" s="12"/>
      <c r="AG6" s="30"/>
      <c r="AH6" s="17">
        <v>0.0444726</v>
      </c>
      <c r="AI6" s="31"/>
      <c r="AJ6" s="24" t="s">
        <v>51</v>
      </c>
      <c r="AK6" s="24" t="s">
        <v>51</v>
      </c>
      <c r="AL6" s="12"/>
      <c r="AM6" s="30"/>
      <c r="AN6" s="17">
        <v>2.11E-05</v>
      </c>
      <c r="AO6" s="31"/>
      <c r="AP6" s="24" t="s">
        <v>51</v>
      </c>
      <c r="AQ6" s="24" t="s">
        <v>51</v>
      </c>
      <c r="AR6" s="12"/>
      <c r="AS6" s="30"/>
      <c r="AT6" s="17">
        <v>0.0171274</v>
      </c>
      <c r="AU6" s="31"/>
      <c r="AV6" s="24" t="s">
        <v>51</v>
      </c>
      <c r="AW6" s="24" t="s">
        <v>51</v>
      </c>
      <c r="AX6" s="1"/>
      <c r="AY6" s="30"/>
      <c r="AZ6" s="17">
        <v>0.0004532</v>
      </c>
      <c r="BA6" s="31"/>
      <c r="BB6" s="24" t="s">
        <v>51</v>
      </c>
      <c r="BC6" s="24" t="s">
        <v>51</v>
      </c>
      <c r="BD6" s="1"/>
      <c r="BE6" s="30"/>
      <c r="BF6" s="17">
        <v>0.0037419</v>
      </c>
      <c r="BG6" s="31"/>
      <c r="BH6" s="24" t="s">
        <v>51</v>
      </c>
      <c r="BI6" s="24" t="s">
        <v>51</v>
      </c>
      <c r="BJ6" s="1"/>
      <c r="BK6" s="30"/>
      <c r="BL6" s="17">
        <v>0.006037</v>
      </c>
      <c r="BM6" s="31"/>
      <c r="BN6" s="24" t="s">
        <v>51</v>
      </c>
      <c r="BO6" s="24" t="s">
        <v>51</v>
      </c>
      <c r="BP6" s="1"/>
      <c r="BQ6" s="30"/>
      <c r="BR6" s="17">
        <v>0.1047607</v>
      </c>
      <c r="BS6" s="31"/>
      <c r="BT6" s="24" t="s">
        <v>51</v>
      </c>
      <c r="BU6" s="24" t="s">
        <v>51</v>
      </c>
      <c r="BV6" s="1"/>
      <c r="BW6" s="30"/>
      <c r="BX6" s="17">
        <v>0.0044219</v>
      </c>
      <c r="BY6" s="31"/>
      <c r="BZ6" s="24" t="s">
        <v>51</v>
      </c>
      <c r="CA6" s="24" t="s">
        <v>51</v>
      </c>
      <c r="CB6" s="12"/>
      <c r="CC6" s="30"/>
      <c r="CD6" s="17">
        <v>0.001243</v>
      </c>
      <c r="CE6" s="31"/>
      <c r="CF6" s="24" t="s">
        <v>51</v>
      </c>
      <c r="CG6" s="24" t="s">
        <v>51</v>
      </c>
      <c r="CH6" s="1"/>
      <c r="CI6" s="30"/>
      <c r="CJ6" s="17">
        <v>0.0063366</v>
      </c>
      <c r="CK6" s="31"/>
      <c r="CL6" s="24" t="s">
        <v>51</v>
      </c>
      <c r="CM6" s="24" t="s">
        <v>51</v>
      </c>
      <c r="CN6" s="1"/>
      <c r="CO6" s="30"/>
      <c r="CP6" s="17">
        <v>0.0020571</v>
      </c>
      <c r="CQ6" s="31"/>
      <c r="CR6" s="24" t="s">
        <v>51</v>
      </c>
      <c r="CS6" s="24" t="s">
        <v>51</v>
      </c>
      <c r="CT6" s="1"/>
      <c r="CU6" s="30"/>
      <c r="CV6" s="17">
        <v>0.00896</v>
      </c>
      <c r="CW6" s="31"/>
      <c r="CX6" s="24" t="s">
        <v>51</v>
      </c>
      <c r="CY6" s="24" t="s">
        <v>51</v>
      </c>
      <c r="CZ6" s="12"/>
      <c r="DA6" s="30"/>
      <c r="DB6" s="17">
        <v>0.0001978</v>
      </c>
      <c r="DC6" s="31"/>
      <c r="DD6" s="24" t="s">
        <v>51</v>
      </c>
      <c r="DE6" s="24" t="s">
        <v>51</v>
      </c>
      <c r="DF6" s="12"/>
      <c r="DG6" s="30"/>
      <c r="DH6" s="17">
        <v>0.0120122</v>
      </c>
      <c r="DI6" s="31"/>
      <c r="DJ6" s="24" t="s">
        <v>51</v>
      </c>
      <c r="DK6" s="24" t="s">
        <v>51</v>
      </c>
      <c r="DL6" s="12"/>
      <c r="DM6" s="30"/>
      <c r="DN6" s="17">
        <v>0.1075728</v>
      </c>
      <c r="DO6" s="31"/>
      <c r="DP6" s="24" t="s">
        <v>51</v>
      </c>
      <c r="DQ6" s="24" t="s">
        <v>51</v>
      </c>
      <c r="DR6" s="1"/>
      <c r="DS6" s="30"/>
      <c r="DT6" s="17">
        <v>0.0235995</v>
      </c>
      <c r="DU6" s="31"/>
      <c r="DV6" s="24" t="s">
        <v>51</v>
      </c>
      <c r="DW6" s="24" t="s">
        <v>51</v>
      </c>
      <c r="DX6" s="1"/>
      <c r="DY6" s="30"/>
      <c r="DZ6" s="17">
        <v>0.0014263</v>
      </c>
      <c r="EA6" s="31"/>
      <c r="EB6" s="24" t="s">
        <v>51</v>
      </c>
      <c r="EC6" s="24" t="s">
        <v>51</v>
      </c>
    </row>
    <row r="7" spans="1:133" ht="12">
      <c r="A7" s="9"/>
      <c r="B7" s="9"/>
      <c r="C7" s="24" t="s">
        <v>8</v>
      </c>
      <c r="D7" s="24" t="s">
        <v>9</v>
      </c>
      <c r="E7" s="24" t="s">
        <v>0</v>
      </c>
      <c r="F7" s="24" t="s">
        <v>50</v>
      </c>
      <c r="G7" s="24" t="s">
        <v>52</v>
      </c>
      <c r="I7" s="10" t="s">
        <v>8</v>
      </c>
      <c r="J7" s="10" t="s">
        <v>9</v>
      </c>
      <c r="K7" s="10" t="s">
        <v>0</v>
      </c>
      <c r="L7" s="24" t="s">
        <v>50</v>
      </c>
      <c r="M7" s="24" t="s">
        <v>52</v>
      </c>
      <c r="N7" s="3"/>
      <c r="O7" s="10" t="s">
        <v>8</v>
      </c>
      <c r="P7" s="10" t="s">
        <v>9</v>
      </c>
      <c r="Q7" s="10" t="s">
        <v>0</v>
      </c>
      <c r="R7" s="24" t="s">
        <v>50</v>
      </c>
      <c r="S7" s="24" t="s">
        <v>52</v>
      </c>
      <c r="T7" s="3"/>
      <c r="U7" s="10" t="s">
        <v>8</v>
      </c>
      <c r="V7" s="10" t="s">
        <v>9</v>
      </c>
      <c r="W7" s="10" t="s">
        <v>0</v>
      </c>
      <c r="X7" s="24" t="s">
        <v>50</v>
      </c>
      <c r="Y7" s="24" t="s">
        <v>52</v>
      </c>
      <c r="Z7" s="3"/>
      <c r="AA7" s="10" t="s">
        <v>8</v>
      </c>
      <c r="AB7" s="10" t="s">
        <v>9</v>
      </c>
      <c r="AC7" s="10" t="s">
        <v>0</v>
      </c>
      <c r="AD7" s="24" t="s">
        <v>50</v>
      </c>
      <c r="AE7" s="24" t="s">
        <v>52</v>
      </c>
      <c r="AF7" s="15"/>
      <c r="AG7" s="10" t="s">
        <v>8</v>
      </c>
      <c r="AH7" s="10" t="s">
        <v>9</v>
      </c>
      <c r="AI7" s="10" t="s">
        <v>0</v>
      </c>
      <c r="AJ7" s="24" t="s">
        <v>50</v>
      </c>
      <c r="AK7" s="24" t="s">
        <v>52</v>
      </c>
      <c r="AL7" s="15"/>
      <c r="AM7" s="10" t="s">
        <v>8</v>
      </c>
      <c r="AN7" s="10" t="s">
        <v>9</v>
      </c>
      <c r="AO7" s="10" t="s">
        <v>0</v>
      </c>
      <c r="AP7" s="24" t="s">
        <v>50</v>
      </c>
      <c r="AQ7" s="24" t="s">
        <v>52</v>
      </c>
      <c r="AR7" s="15"/>
      <c r="AS7" s="10" t="s">
        <v>8</v>
      </c>
      <c r="AT7" s="10" t="s">
        <v>9</v>
      </c>
      <c r="AU7" s="10" t="s">
        <v>0</v>
      </c>
      <c r="AV7" s="24" t="s">
        <v>50</v>
      </c>
      <c r="AW7" s="24" t="s">
        <v>52</v>
      </c>
      <c r="AX7" s="3"/>
      <c r="AY7" s="10" t="s">
        <v>8</v>
      </c>
      <c r="AZ7" s="10" t="s">
        <v>9</v>
      </c>
      <c r="BA7" s="10" t="s">
        <v>0</v>
      </c>
      <c r="BB7" s="24" t="s">
        <v>50</v>
      </c>
      <c r="BC7" s="24" t="s">
        <v>52</v>
      </c>
      <c r="BD7" s="3"/>
      <c r="BE7" s="10" t="s">
        <v>8</v>
      </c>
      <c r="BF7" s="10" t="s">
        <v>9</v>
      </c>
      <c r="BG7" s="10" t="s">
        <v>0</v>
      </c>
      <c r="BH7" s="24" t="s">
        <v>50</v>
      </c>
      <c r="BI7" s="24" t="s">
        <v>52</v>
      </c>
      <c r="BJ7" s="3"/>
      <c r="BK7" s="10" t="s">
        <v>8</v>
      </c>
      <c r="BL7" s="10" t="s">
        <v>9</v>
      </c>
      <c r="BM7" s="10" t="s">
        <v>0</v>
      </c>
      <c r="BN7" s="24" t="s">
        <v>50</v>
      </c>
      <c r="BO7" s="24" t="s">
        <v>52</v>
      </c>
      <c r="BP7" s="3"/>
      <c r="BQ7" s="10" t="s">
        <v>8</v>
      </c>
      <c r="BR7" s="10" t="s">
        <v>9</v>
      </c>
      <c r="BS7" s="10" t="s">
        <v>0</v>
      </c>
      <c r="BT7" s="24" t="s">
        <v>50</v>
      </c>
      <c r="BU7" s="24" t="s">
        <v>52</v>
      </c>
      <c r="BV7" s="3"/>
      <c r="BW7" s="10" t="s">
        <v>8</v>
      </c>
      <c r="BX7" s="10" t="s">
        <v>9</v>
      </c>
      <c r="BY7" s="10" t="s">
        <v>0</v>
      </c>
      <c r="BZ7" s="24" t="s">
        <v>50</v>
      </c>
      <c r="CA7" s="24" t="s">
        <v>52</v>
      </c>
      <c r="CB7" s="15"/>
      <c r="CC7" s="10" t="s">
        <v>8</v>
      </c>
      <c r="CD7" s="10" t="s">
        <v>9</v>
      </c>
      <c r="CE7" s="10" t="s">
        <v>0</v>
      </c>
      <c r="CF7" s="24" t="s">
        <v>50</v>
      </c>
      <c r="CG7" s="24" t="s">
        <v>52</v>
      </c>
      <c r="CH7" s="3"/>
      <c r="CI7" s="10" t="s">
        <v>8</v>
      </c>
      <c r="CJ7" s="10" t="s">
        <v>9</v>
      </c>
      <c r="CK7" s="10" t="s">
        <v>0</v>
      </c>
      <c r="CL7" s="24" t="s">
        <v>50</v>
      </c>
      <c r="CM7" s="24" t="s">
        <v>52</v>
      </c>
      <c r="CN7" s="3"/>
      <c r="CO7" s="10" t="s">
        <v>8</v>
      </c>
      <c r="CP7" s="10" t="s">
        <v>9</v>
      </c>
      <c r="CQ7" s="10" t="s">
        <v>0</v>
      </c>
      <c r="CR7" s="24" t="s">
        <v>50</v>
      </c>
      <c r="CS7" s="24" t="s">
        <v>52</v>
      </c>
      <c r="CT7" s="3"/>
      <c r="CU7" s="10" t="s">
        <v>8</v>
      </c>
      <c r="CV7" s="10" t="s">
        <v>9</v>
      </c>
      <c r="CW7" s="10" t="s">
        <v>0</v>
      </c>
      <c r="CX7" s="24" t="s">
        <v>50</v>
      </c>
      <c r="CY7" s="24" t="s">
        <v>52</v>
      </c>
      <c r="CZ7" s="15"/>
      <c r="DA7" s="10" t="s">
        <v>8</v>
      </c>
      <c r="DB7" s="10" t="s">
        <v>9</v>
      </c>
      <c r="DC7" s="10" t="s">
        <v>0</v>
      </c>
      <c r="DD7" s="24" t="s">
        <v>50</v>
      </c>
      <c r="DE7" s="24" t="s">
        <v>52</v>
      </c>
      <c r="DF7" s="15"/>
      <c r="DG7" s="10" t="s">
        <v>8</v>
      </c>
      <c r="DH7" s="10" t="s">
        <v>9</v>
      </c>
      <c r="DI7" s="10" t="s">
        <v>0</v>
      </c>
      <c r="DJ7" s="24" t="s">
        <v>50</v>
      </c>
      <c r="DK7" s="24" t="s">
        <v>52</v>
      </c>
      <c r="DL7" s="15"/>
      <c r="DM7" s="10" t="s">
        <v>8</v>
      </c>
      <c r="DN7" s="10" t="s">
        <v>9</v>
      </c>
      <c r="DO7" s="10" t="s">
        <v>0</v>
      </c>
      <c r="DP7" s="24" t="s">
        <v>50</v>
      </c>
      <c r="DQ7" s="24" t="s">
        <v>52</v>
      </c>
      <c r="DS7" s="10" t="s">
        <v>8</v>
      </c>
      <c r="DT7" s="10" t="s">
        <v>9</v>
      </c>
      <c r="DU7" s="10" t="s">
        <v>0</v>
      </c>
      <c r="DV7" s="24" t="s">
        <v>50</v>
      </c>
      <c r="DW7" s="24" t="s">
        <v>52</v>
      </c>
      <c r="DY7" s="10" t="s">
        <v>8</v>
      </c>
      <c r="DZ7" s="10" t="s">
        <v>9</v>
      </c>
      <c r="EA7" s="10" t="s">
        <v>0</v>
      </c>
      <c r="EB7" s="24" t="s">
        <v>50</v>
      </c>
      <c r="EC7" s="24" t="s">
        <v>52</v>
      </c>
    </row>
    <row r="8" spans="1:139" ht="12">
      <c r="A8" s="2">
        <v>41548</v>
      </c>
      <c r="B8" s="2"/>
      <c r="C8" s="41">
        <v>0</v>
      </c>
      <c r="D8" s="41">
        <v>351569.170575</v>
      </c>
      <c r="E8" s="42">
        <f aca="true" t="shared" si="0" ref="E8:E19">C8+D8</f>
        <v>351569.170575</v>
      </c>
      <c r="F8" s="42">
        <f aca="true" t="shared" si="1" ref="F8:F19">L8+R8+X8+AD8+AJ8+AP8+AV8+BB8+BH8+BN8+BT8+BZ8+CF8+CL8+CR8+CX8+DD8+DJ8+DP8+DV8+EB8</f>
        <v>64366</v>
      </c>
      <c r="G8" s="42">
        <f aca="true" t="shared" si="2" ref="G8:G19">M8+S8+Y8+AE8+AK8+AQ8+AW8+BC8+BI8+BO8+BU8+CA8+CG8+CM8+CS8+CY8+DE8+DK8+DQ8+DW8+EC8</f>
        <v>23343</v>
      </c>
      <c r="H8" s="40"/>
      <c r="I8" s="40">
        <v>0</v>
      </c>
      <c r="J8" s="40">
        <v>104081.94720000001</v>
      </c>
      <c r="K8" s="42">
        <f aca="true" t="shared" si="3" ref="K8:K19">I8+J8</f>
        <v>104081.94720000001</v>
      </c>
      <c r="L8" s="40">
        <v>19056</v>
      </c>
      <c r="M8" s="40">
        <v>6910</v>
      </c>
      <c r="N8" s="40"/>
      <c r="O8" s="40">
        <v>0</v>
      </c>
      <c r="P8" s="40">
        <v>41610.039975</v>
      </c>
      <c r="Q8" s="42">
        <f aca="true" t="shared" si="4" ref="Q8:Q19">O8+P8</f>
        <v>41610.039975</v>
      </c>
      <c r="R8" s="40">
        <v>7618</v>
      </c>
      <c r="S8" s="40">
        <v>2763</v>
      </c>
      <c r="T8" s="40"/>
      <c r="U8" s="40">
        <v>0</v>
      </c>
      <c r="V8" s="40">
        <v>796.9689000000001</v>
      </c>
      <c r="W8" s="42">
        <f aca="true" t="shared" si="5" ref="W8:W19">U8+V8</f>
        <v>796.9689000000001</v>
      </c>
      <c r="X8" s="40">
        <v>146</v>
      </c>
      <c r="Y8" s="40">
        <v>53</v>
      </c>
      <c r="Z8" s="40"/>
      <c r="AA8" s="40">
        <v>0</v>
      </c>
      <c r="AB8" s="40">
        <v>4357.163475</v>
      </c>
      <c r="AC8" s="42">
        <f aca="true" t="shared" si="6" ref="AC8:AC19">AA8+AB8</f>
        <v>4357.163475</v>
      </c>
      <c r="AD8" s="40">
        <v>798</v>
      </c>
      <c r="AE8" s="40">
        <v>289</v>
      </c>
      <c r="AF8" s="40"/>
      <c r="AG8" s="40">
        <v>0</v>
      </c>
      <c r="AH8" s="40">
        <v>25916.40765</v>
      </c>
      <c r="AI8" s="42">
        <f aca="true" t="shared" si="7" ref="AI8:AI19">AG8+AH8</f>
        <v>25916.40765</v>
      </c>
      <c r="AJ8" s="40">
        <v>4745</v>
      </c>
      <c r="AK8" s="40">
        <v>1721</v>
      </c>
      <c r="AL8" s="40"/>
      <c r="AM8" s="40">
        <v>0</v>
      </c>
      <c r="AN8" s="40">
        <v>12.296025</v>
      </c>
      <c r="AO8" s="42">
        <f aca="true" t="shared" si="8" ref="AO8:AO19">AM8+AN8</f>
        <v>12.296025</v>
      </c>
      <c r="AP8" s="40">
        <v>2</v>
      </c>
      <c r="AQ8" s="40"/>
      <c r="AR8" s="40"/>
      <c r="AS8" s="40">
        <v>0</v>
      </c>
      <c r="AT8" s="40">
        <v>9980.99235</v>
      </c>
      <c r="AU8" s="42">
        <f aca="true" t="shared" si="9" ref="AU8:AU19">AS8+AT8</f>
        <v>9980.99235</v>
      </c>
      <c r="AV8" s="40">
        <v>1827</v>
      </c>
      <c r="AW8" s="40">
        <v>663</v>
      </c>
      <c r="AX8" s="40"/>
      <c r="AY8" s="40">
        <v>0</v>
      </c>
      <c r="AZ8" s="40">
        <v>264.1023</v>
      </c>
      <c r="BA8" s="42">
        <f aca="true" t="shared" si="10" ref="BA8:BA19">AY8+AZ8</f>
        <v>264.1023</v>
      </c>
      <c r="BB8" s="40">
        <v>48</v>
      </c>
      <c r="BC8" s="40">
        <v>18</v>
      </c>
      <c r="BD8" s="40"/>
      <c r="BE8" s="40">
        <v>0</v>
      </c>
      <c r="BF8" s="40">
        <v>2180.592225</v>
      </c>
      <c r="BG8" s="42">
        <f aca="true" t="shared" si="11" ref="BG8:BG19">BE8+BF8</f>
        <v>2180.592225</v>
      </c>
      <c r="BH8" s="40">
        <v>399</v>
      </c>
      <c r="BI8" s="40">
        <v>145</v>
      </c>
      <c r="BJ8" s="40"/>
      <c r="BK8" s="40">
        <v>0</v>
      </c>
      <c r="BL8" s="40">
        <v>3518.06175</v>
      </c>
      <c r="BM8" s="42">
        <f aca="true" t="shared" si="12" ref="BM8:BM19">BK8+BL8</f>
        <v>3518.06175</v>
      </c>
      <c r="BN8" s="40">
        <v>644</v>
      </c>
      <c r="BO8" s="40">
        <v>234</v>
      </c>
      <c r="BP8" s="40"/>
      <c r="BQ8" s="40">
        <v>0</v>
      </c>
      <c r="BR8" s="40">
        <v>61049.297925</v>
      </c>
      <c r="BS8" s="42">
        <f aca="true" t="shared" si="13" ref="BS8:BS19">BQ8+BR8</f>
        <v>61049.297925</v>
      </c>
      <c r="BT8" s="40">
        <v>11177</v>
      </c>
      <c r="BU8" s="40">
        <v>4053</v>
      </c>
      <c r="BV8" s="40"/>
      <c r="BW8" s="40">
        <v>0</v>
      </c>
      <c r="BX8" s="40">
        <v>2576.8622250000003</v>
      </c>
      <c r="BY8" s="42">
        <f aca="true" t="shared" si="14" ref="BY8:BY19">BW8+BX8</f>
        <v>2576.8622250000003</v>
      </c>
      <c r="BZ8" s="40">
        <v>472</v>
      </c>
      <c r="CA8" s="40">
        <v>171</v>
      </c>
      <c r="CB8" s="40"/>
      <c r="CC8" s="40">
        <v>0</v>
      </c>
      <c r="CD8" s="40">
        <v>724.35825</v>
      </c>
      <c r="CE8" s="42">
        <f aca="true" t="shared" si="15" ref="CE8:CE19">CC8+CD8</f>
        <v>724.35825</v>
      </c>
      <c r="CF8" s="40">
        <v>133</v>
      </c>
      <c r="CG8" s="40">
        <v>48</v>
      </c>
      <c r="CH8" s="40"/>
      <c r="CI8" s="40">
        <v>0</v>
      </c>
      <c r="CJ8" s="40">
        <v>3692.65365</v>
      </c>
      <c r="CK8" s="42">
        <f aca="true" t="shared" si="16" ref="CK8:CK19">CI8+CJ8</f>
        <v>3692.65365</v>
      </c>
      <c r="CL8" s="40">
        <v>676</v>
      </c>
      <c r="CM8" s="40">
        <v>245</v>
      </c>
      <c r="CN8" s="40"/>
      <c r="CO8" s="40">
        <v>0</v>
      </c>
      <c r="CP8" s="40">
        <v>1198.7750250000001</v>
      </c>
      <c r="CQ8" s="42">
        <f aca="true" t="shared" si="17" ref="CQ8:CQ19">CO8+CP8</f>
        <v>1198.7750250000001</v>
      </c>
      <c r="CR8" s="40">
        <v>219</v>
      </c>
      <c r="CS8" s="40">
        <v>80</v>
      </c>
      <c r="CT8" s="40"/>
      <c r="CU8" s="40">
        <v>0</v>
      </c>
      <c r="CV8" s="40">
        <v>5221.44</v>
      </c>
      <c r="CW8" s="42">
        <f aca="true" t="shared" si="18" ref="CW8:CW19">CU8+CV8</f>
        <v>5221.44</v>
      </c>
      <c r="CX8" s="40">
        <v>956</v>
      </c>
      <c r="CY8" s="40">
        <v>347</v>
      </c>
      <c r="CZ8" s="40"/>
      <c r="DA8" s="40">
        <v>0</v>
      </c>
      <c r="DB8" s="40">
        <v>115.26795</v>
      </c>
      <c r="DC8" s="42">
        <f aca="true" t="shared" si="19" ref="DC8:DC19">DA8+DB8</f>
        <v>115.26795</v>
      </c>
      <c r="DD8" s="40">
        <v>21</v>
      </c>
      <c r="DE8" s="40">
        <v>8</v>
      </c>
      <c r="DF8" s="40"/>
      <c r="DG8" s="40">
        <v>0</v>
      </c>
      <c r="DH8" s="40">
        <v>7000.10955</v>
      </c>
      <c r="DI8" s="42">
        <f aca="true" t="shared" si="20" ref="DI8:DI19">DG8+DH8</f>
        <v>7000.10955</v>
      </c>
      <c r="DJ8" s="40">
        <v>1282</v>
      </c>
      <c r="DK8" s="40">
        <v>465</v>
      </c>
      <c r="DL8" s="40"/>
      <c r="DM8" s="40">
        <v>0</v>
      </c>
      <c r="DN8" s="40">
        <v>62688.0492</v>
      </c>
      <c r="DO8" s="42">
        <f aca="true" t="shared" si="21" ref="DO8:DO19">DM8+DN8</f>
        <v>62688.0492</v>
      </c>
      <c r="DP8" s="40">
        <v>11477</v>
      </c>
      <c r="DQ8" s="40">
        <v>4162</v>
      </c>
      <c r="DR8" s="40"/>
      <c r="DS8" s="40">
        <v>0</v>
      </c>
      <c r="DT8" s="40">
        <v>13752.608624999999</v>
      </c>
      <c r="DU8" s="42">
        <f aca="true" t="shared" si="22" ref="DU8:DU19">DS8+DT8</f>
        <v>13752.608624999999</v>
      </c>
      <c r="DV8" s="40">
        <v>2518</v>
      </c>
      <c r="DW8" s="40">
        <v>913</v>
      </c>
      <c r="DX8" s="40"/>
      <c r="DY8" s="40">
        <v>0</v>
      </c>
      <c r="DZ8" s="40">
        <v>831.1763249999999</v>
      </c>
      <c r="EA8" s="42">
        <f aca="true" t="shared" si="23" ref="EA8:EA19">DY8+DZ8</f>
        <v>831.1763249999999</v>
      </c>
      <c r="EB8" s="40">
        <v>152</v>
      </c>
      <c r="EC8" s="40">
        <v>55</v>
      </c>
      <c r="ED8" s="40"/>
      <c r="EE8" s="40"/>
      <c r="EF8" s="40"/>
      <c r="EG8" s="40"/>
      <c r="EH8" s="40"/>
      <c r="EI8" s="40"/>
    </row>
    <row r="9" spans="1:139" ht="12">
      <c r="A9" s="2">
        <v>41730</v>
      </c>
      <c r="B9" s="2"/>
      <c r="C9" s="41">
        <v>2066279.5525</v>
      </c>
      <c r="D9" s="41">
        <v>351569.170575</v>
      </c>
      <c r="E9" s="42">
        <f t="shared" si="0"/>
        <v>2417848.723075</v>
      </c>
      <c r="F9" s="42">
        <f t="shared" si="1"/>
        <v>64366</v>
      </c>
      <c r="G9" s="42">
        <f t="shared" si="2"/>
        <v>23343</v>
      </c>
      <c r="H9" s="40"/>
      <c r="I9" s="40">
        <v>611721.4400000001</v>
      </c>
      <c r="J9" s="40">
        <v>104081.94720000001</v>
      </c>
      <c r="K9" s="42">
        <f t="shared" si="3"/>
        <v>715803.3872000001</v>
      </c>
      <c r="L9" s="40">
        <v>19056</v>
      </c>
      <c r="M9" s="40">
        <v>6910</v>
      </c>
      <c r="N9" s="40"/>
      <c r="O9" s="40">
        <v>244554.93250000002</v>
      </c>
      <c r="P9" s="40">
        <v>41610.039975</v>
      </c>
      <c r="Q9" s="42">
        <f t="shared" si="4"/>
        <v>286164.972475</v>
      </c>
      <c r="R9" s="40">
        <v>7618</v>
      </c>
      <c r="S9" s="40">
        <v>2763</v>
      </c>
      <c r="T9" s="40"/>
      <c r="U9" s="40">
        <v>4684.030000000001</v>
      </c>
      <c r="V9" s="40">
        <v>796.9689000000001</v>
      </c>
      <c r="W9" s="42">
        <f t="shared" si="5"/>
        <v>5480.9989000000005</v>
      </c>
      <c r="X9" s="40">
        <v>146</v>
      </c>
      <c r="Y9" s="40">
        <v>53</v>
      </c>
      <c r="Z9" s="40"/>
      <c r="AA9" s="40">
        <v>25608.3825</v>
      </c>
      <c r="AB9" s="40">
        <v>4357.163475</v>
      </c>
      <c r="AC9" s="42">
        <f t="shared" si="6"/>
        <v>29965.545975</v>
      </c>
      <c r="AD9" s="40">
        <v>798</v>
      </c>
      <c r="AE9" s="40">
        <v>289</v>
      </c>
      <c r="AF9" s="40"/>
      <c r="AG9" s="40">
        <v>152318.655</v>
      </c>
      <c r="AH9" s="40">
        <v>25916.40765</v>
      </c>
      <c r="AI9" s="42">
        <f t="shared" si="7"/>
        <v>178235.06265</v>
      </c>
      <c r="AJ9" s="40">
        <v>4745</v>
      </c>
      <c r="AK9" s="40">
        <v>1721</v>
      </c>
      <c r="AL9" s="40"/>
      <c r="AM9" s="40">
        <v>72.2675</v>
      </c>
      <c r="AN9" s="40">
        <v>12.296025</v>
      </c>
      <c r="AO9" s="42">
        <f t="shared" si="8"/>
        <v>84.563525</v>
      </c>
      <c r="AP9" s="40">
        <v>2</v>
      </c>
      <c r="AQ9" s="40"/>
      <c r="AR9" s="40"/>
      <c r="AS9" s="40">
        <v>58661.345</v>
      </c>
      <c r="AT9" s="40">
        <v>9980.99235</v>
      </c>
      <c r="AU9" s="42">
        <f t="shared" si="9"/>
        <v>68642.33735</v>
      </c>
      <c r="AV9" s="40">
        <v>1827</v>
      </c>
      <c r="AW9" s="40">
        <v>663</v>
      </c>
      <c r="AX9" s="40"/>
      <c r="AY9" s="40">
        <v>1552.21</v>
      </c>
      <c r="AZ9" s="40">
        <v>264.1023</v>
      </c>
      <c r="BA9" s="42">
        <f t="shared" si="10"/>
        <v>1816.3123</v>
      </c>
      <c r="BB9" s="40">
        <v>48</v>
      </c>
      <c r="BC9" s="40">
        <v>18</v>
      </c>
      <c r="BD9" s="40"/>
      <c r="BE9" s="40">
        <v>12816.0075</v>
      </c>
      <c r="BF9" s="40">
        <v>2180.592225</v>
      </c>
      <c r="BG9" s="42">
        <f t="shared" si="11"/>
        <v>14996.599725</v>
      </c>
      <c r="BH9" s="40">
        <v>399</v>
      </c>
      <c r="BI9" s="40">
        <v>145</v>
      </c>
      <c r="BJ9" s="40"/>
      <c r="BK9" s="40">
        <v>20676.725</v>
      </c>
      <c r="BL9" s="40">
        <v>3518.06175</v>
      </c>
      <c r="BM9" s="42">
        <f t="shared" si="12"/>
        <v>24194.78675</v>
      </c>
      <c r="BN9" s="40">
        <v>644</v>
      </c>
      <c r="BO9" s="40">
        <v>234</v>
      </c>
      <c r="BP9" s="40"/>
      <c r="BQ9" s="40">
        <v>358805.3975</v>
      </c>
      <c r="BR9" s="40">
        <v>61049.297925</v>
      </c>
      <c r="BS9" s="42">
        <f t="shared" si="13"/>
        <v>419854.69542500004</v>
      </c>
      <c r="BT9" s="40">
        <v>11177</v>
      </c>
      <c r="BU9" s="40">
        <v>4053</v>
      </c>
      <c r="BV9" s="40"/>
      <c r="BW9" s="40">
        <v>15145.007500000002</v>
      </c>
      <c r="BX9" s="40">
        <v>2576.8622250000003</v>
      </c>
      <c r="BY9" s="42">
        <f t="shared" si="14"/>
        <v>17721.869725</v>
      </c>
      <c r="BZ9" s="40">
        <v>472</v>
      </c>
      <c r="CA9" s="40">
        <v>171</v>
      </c>
      <c r="CB9" s="40"/>
      <c r="CC9" s="40">
        <v>4257.275</v>
      </c>
      <c r="CD9" s="40">
        <v>724.35825</v>
      </c>
      <c r="CE9" s="42">
        <f t="shared" si="15"/>
        <v>4981.63325</v>
      </c>
      <c r="CF9" s="40">
        <v>133</v>
      </c>
      <c r="CG9" s="40">
        <v>48</v>
      </c>
      <c r="CH9" s="40"/>
      <c r="CI9" s="40">
        <v>21702.855</v>
      </c>
      <c r="CJ9" s="40">
        <v>3692.65365</v>
      </c>
      <c r="CK9" s="42">
        <f t="shared" si="16"/>
        <v>25395.50865</v>
      </c>
      <c r="CL9" s="40">
        <v>676</v>
      </c>
      <c r="CM9" s="40">
        <v>245</v>
      </c>
      <c r="CN9" s="40"/>
      <c r="CO9" s="40">
        <v>7045.5675</v>
      </c>
      <c r="CP9" s="40">
        <v>1198.7750250000001</v>
      </c>
      <c r="CQ9" s="42">
        <f t="shared" si="17"/>
        <v>8244.342525</v>
      </c>
      <c r="CR9" s="40">
        <v>219</v>
      </c>
      <c r="CS9" s="40">
        <v>80</v>
      </c>
      <c r="CT9" s="40"/>
      <c r="CU9" s="40">
        <v>30687.999999999996</v>
      </c>
      <c r="CV9" s="40">
        <v>5221.44</v>
      </c>
      <c r="CW9" s="42">
        <f t="shared" si="18"/>
        <v>35909.439999999995</v>
      </c>
      <c r="CX9" s="40">
        <v>956</v>
      </c>
      <c r="CY9" s="40">
        <v>347</v>
      </c>
      <c r="CZ9" s="40"/>
      <c r="DA9" s="40">
        <v>677.465</v>
      </c>
      <c r="DB9" s="40">
        <v>115.26795</v>
      </c>
      <c r="DC9" s="42">
        <f t="shared" si="19"/>
        <v>792.7329500000001</v>
      </c>
      <c r="DD9" s="40">
        <v>21</v>
      </c>
      <c r="DE9" s="40">
        <v>8</v>
      </c>
      <c r="DF9" s="40"/>
      <c r="DG9" s="40">
        <v>41141.785</v>
      </c>
      <c r="DH9" s="40">
        <v>7000.10955</v>
      </c>
      <c r="DI9" s="42">
        <f t="shared" si="20"/>
        <v>48141.894550000005</v>
      </c>
      <c r="DJ9" s="40">
        <v>1282</v>
      </c>
      <c r="DK9" s="40">
        <v>465</v>
      </c>
      <c r="DL9" s="40"/>
      <c r="DM9" s="40">
        <v>368436.83999999997</v>
      </c>
      <c r="DN9" s="40">
        <v>62688.0492</v>
      </c>
      <c r="DO9" s="42">
        <f t="shared" si="21"/>
        <v>431124.8892</v>
      </c>
      <c r="DP9" s="40">
        <v>11477</v>
      </c>
      <c r="DQ9" s="40">
        <v>4162</v>
      </c>
      <c r="DR9" s="40"/>
      <c r="DS9" s="40">
        <v>80828.28749999999</v>
      </c>
      <c r="DT9" s="40">
        <v>13752.608624999999</v>
      </c>
      <c r="DU9" s="42">
        <f t="shared" si="22"/>
        <v>94580.89612499998</v>
      </c>
      <c r="DV9" s="40">
        <v>2518</v>
      </c>
      <c r="DW9" s="40">
        <v>913</v>
      </c>
      <c r="DX9" s="40"/>
      <c r="DY9" s="40">
        <v>4885.077499999999</v>
      </c>
      <c r="DZ9" s="40">
        <v>831.1763249999999</v>
      </c>
      <c r="EA9" s="42">
        <f t="shared" si="23"/>
        <v>5716.253825</v>
      </c>
      <c r="EB9" s="40">
        <v>152</v>
      </c>
      <c r="EC9" s="40">
        <v>55</v>
      </c>
      <c r="ED9" s="40"/>
      <c r="EE9" s="40"/>
      <c r="EF9" s="40"/>
      <c r="EG9" s="40"/>
      <c r="EH9" s="40"/>
      <c r="EI9" s="40"/>
    </row>
    <row r="10" spans="1:139" ht="12">
      <c r="A10" s="2">
        <v>41913</v>
      </c>
      <c r="B10" s="2"/>
      <c r="C10" s="41">
        <v>0</v>
      </c>
      <c r="D10" s="41">
        <v>299912.1817625</v>
      </c>
      <c r="E10" s="42">
        <f t="shared" si="0"/>
        <v>299912.1817625</v>
      </c>
      <c r="F10" s="42">
        <f t="shared" si="1"/>
        <v>64366</v>
      </c>
      <c r="G10" s="42">
        <f t="shared" si="2"/>
        <v>23343</v>
      </c>
      <c r="H10" s="40"/>
      <c r="I10" s="40">
        <v>0</v>
      </c>
      <c r="J10" s="40">
        <v>88788.9112</v>
      </c>
      <c r="K10" s="42">
        <f t="shared" si="3"/>
        <v>88788.9112</v>
      </c>
      <c r="L10" s="40">
        <v>19056</v>
      </c>
      <c r="M10" s="40">
        <v>6910</v>
      </c>
      <c r="N10" s="40"/>
      <c r="O10" s="40">
        <v>0</v>
      </c>
      <c r="P10" s="40">
        <v>35496.1666625</v>
      </c>
      <c r="Q10" s="42">
        <f t="shared" si="4"/>
        <v>35496.1666625</v>
      </c>
      <c r="R10" s="40">
        <v>7618</v>
      </c>
      <c r="S10" s="40">
        <v>2763</v>
      </c>
      <c r="T10" s="40"/>
      <c r="U10" s="40">
        <v>0</v>
      </c>
      <c r="V10" s="40">
        <v>679.86815</v>
      </c>
      <c r="W10" s="42">
        <f t="shared" si="5"/>
        <v>679.86815</v>
      </c>
      <c r="X10" s="40">
        <v>146</v>
      </c>
      <c r="Y10" s="40">
        <v>53</v>
      </c>
      <c r="Z10" s="40"/>
      <c r="AA10" s="40">
        <v>0</v>
      </c>
      <c r="AB10" s="40">
        <v>3716.9539125</v>
      </c>
      <c r="AC10" s="42">
        <f t="shared" si="6"/>
        <v>3716.9539125</v>
      </c>
      <c r="AD10" s="40">
        <v>798</v>
      </c>
      <c r="AE10" s="40">
        <v>289</v>
      </c>
      <c r="AF10" s="40"/>
      <c r="AG10" s="40">
        <v>0</v>
      </c>
      <c r="AH10" s="40">
        <v>22108.441275</v>
      </c>
      <c r="AI10" s="42">
        <f t="shared" si="7"/>
        <v>22108.441275</v>
      </c>
      <c r="AJ10" s="40">
        <v>4745</v>
      </c>
      <c r="AK10" s="40">
        <v>1721</v>
      </c>
      <c r="AL10" s="40"/>
      <c r="AM10" s="40">
        <v>0</v>
      </c>
      <c r="AN10" s="40">
        <v>10.489337500000001</v>
      </c>
      <c r="AO10" s="42">
        <f t="shared" si="8"/>
        <v>10.489337500000001</v>
      </c>
      <c r="AP10" s="40">
        <v>2</v>
      </c>
      <c r="AQ10" s="40"/>
      <c r="AR10" s="40"/>
      <c r="AS10" s="40">
        <v>0</v>
      </c>
      <c r="AT10" s="40">
        <v>8514.458725</v>
      </c>
      <c r="AU10" s="42">
        <f t="shared" si="9"/>
        <v>8514.458725</v>
      </c>
      <c r="AV10" s="40">
        <v>1827</v>
      </c>
      <c r="AW10" s="40">
        <v>663</v>
      </c>
      <c r="AX10" s="40"/>
      <c r="AY10" s="40">
        <v>0</v>
      </c>
      <c r="AZ10" s="40">
        <v>225.29705</v>
      </c>
      <c r="BA10" s="42">
        <f t="shared" si="10"/>
        <v>225.29705</v>
      </c>
      <c r="BB10" s="40">
        <v>48</v>
      </c>
      <c r="BC10" s="40">
        <v>18</v>
      </c>
      <c r="BD10" s="40"/>
      <c r="BE10" s="40">
        <v>0</v>
      </c>
      <c r="BF10" s="40">
        <v>1860.1920375</v>
      </c>
      <c r="BG10" s="42">
        <f t="shared" si="11"/>
        <v>1860.1920375</v>
      </c>
      <c r="BH10" s="40">
        <v>399</v>
      </c>
      <c r="BI10" s="40">
        <v>145</v>
      </c>
      <c r="BJ10" s="40"/>
      <c r="BK10" s="40">
        <v>0</v>
      </c>
      <c r="BL10" s="40">
        <v>3001.1436249999997</v>
      </c>
      <c r="BM10" s="42">
        <f t="shared" si="12"/>
        <v>3001.1436249999997</v>
      </c>
      <c r="BN10" s="40">
        <v>644</v>
      </c>
      <c r="BO10" s="40">
        <v>234</v>
      </c>
      <c r="BP10" s="40"/>
      <c r="BQ10" s="40">
        <v>0</v>
      </c>
      <c r="BR10" s="40">
        <v>52079.1629875</v>
      </c>
      <c r="BS10" s="42">
        <f t="shared" si="13"/>
        <v>52079.1629875</v>
      </c>
      <c r="BT10" s="40">
        <v>11177</v>
      </c>
      <c r="BU10" s="40">
        <v>4053</v>
      </c>
      <c r="BV10" s="40"/>
      <c r="BW10" s="40">
        <v>0</v>
      </c>
      <c r="BX10" s="40">
        <v>2198.2370375</v>
      </c>
      <c r="BY10" s="42">
        <f t="shared" si="14"/>
        <v>2198.2370375</v>
      </c>
      <c r="BZ10" s="40">
        <v>472</v>
      </c>
      <c r="CA10" s="40">
        <v>171</v>
      </c>
      <c r="CB10" s="40"/>
      <c r="CC10" s="40">
        <v>0</v>
      </c>
      <c r="CD10" s="40">
        <v>617.926375</v>
      </c>
      <c r="CE10" s="42">
        <f t="shared" si="15"/>
        <v>617.926375</v>
      </c>
      <c r="CF10" s="40">
        <v>133</v>
      </c>
      <c r="CG10" s="40">
        <v>48</v>
      </c>
      <c r="CH10" s="40"/>
      <c r="CI10" s="40">
        <v>0</v>
      </c>
      <c r="CJ10" s="40">
        <v>3150.082275</v>
      </c>
      <c r="CK10" s="42">
        <f t="shared" si="16"/>
        <v>3150.082275</v>
      </c>
      <c r="CL10" s="40">
        <v>676</v>
      </c>
      <c r="CM10" s="40">
        <v>245</v>
      </c>
      <c r="CN10" s="40"/>
      <c r="CO10" s="40">
        <v>0</v>
      </c>
      <c r="CP10" s="40">
        <v>1022.6358375000001</v>
      </c>
      <c r="CQ10" s="42">
        <f t="shared" si="17"/>
        <v>1022.6358375000001</v>
      </c>
      <c r="CR10" s="40">
        <v>219</v>
      </c>
      <c r="CS10" s="40">
        <v>80</v>
      </c>
      <c r="CT10" s="40"/>
      <c r="CU10" s="40">
        <v>0</v>
      </c>
      <c r="CV10" s="40">
        <v>4454.24</v>
      </c>
      <c r="CW10" s="42">
        <f t="shared" si="18"/>
        <v>4454.24</v>
      </c>
      <c r="CX10" s="40">
        <v>956</v>
      </c>
      <c r="CY10" s="40">
        <v>347</v>
      </c>
      <c r="CZ10" s="40"/>
      <c r="DA10" s="40">
        <v>0</v>
      </c>
      <c r="DB10" s="40">
        <v>98.331325</v>
      </c>
      <c r="DC10" s="42">
        <f t="shared" si="19"/>
        <v>98.331325</v>
      </c>
      <c r="DD10" s="40">
        <v>21</v>
      </c>
      <c r="DE10" s="40">
        <v>8</v>
      </c>
      <c r="DF10" s="40"/>
      <c r="DG10" s="40">
        <v>0</v>
      </c>
      <c r="DH10" s="40">
        <v>5971.564925000001</v>
      </c>
      <c r="DI10" s="42">
        <f t="shared" si="20"/>
        <v>5971.564925000001</v>
      </c>
      <c r="DJ10" s="40">
        <v>1282</v>
      </c>
      <c r="DK10" s="40">
        <v>465</v>
      </c>
      <c r="DL10" s="40"/>
      <c r="DM10" s="40">
        <v>0</v>
      </c>
      <c r="DN10" s="40">
        <v>53477.1282</v>
      </c>
      <c r="DO10" s="42">
        <f t="shared" si="21"/>
        <v>53477.1282</v>
      </c>
      <c r="DP10" s="40">
        <v>11477</v>
      </c>
      <c r="DQ10" s="40">
        <v>4162</v>
      </c>
      <c r="DR10" s="40"/>
      <c r="DS10" s="40">
        <v>0</v>
      </c>
      <c r="DT10" s="40">
        <v>11731.901437499999</v>
      </c>
      <c r="DU10" s="42">
        <f t="shared" si="22"/>
        <v>11731.901437499999</v>
      </c>
      <c r="DV10" s="40">
        <v>2518</v>
      </c>
      <c r="DW10" s="40">
        <v>913</v>
      </c>
      <c r="DX10" s="40"/>
      <c r="DY10" s="40">
        <v>0</v>
      </c>
      <c r="DZ10" s="40">
        <v>709.0493875</v>
      </c>
      <c r="EA10" s="42">
        <f t="shared" si="23"/>
        <v>709.0493875</v>
      </c>
      <c r="EB10" s="40">
        <v>152</v>
      </c>
      <c r="EC10" s="40">
        <v>55</v>
      </c>
      <c r="ED10" s="40"/>
      <c r="EE10" s="40"/>
      <c r="EF10" s="40"/>
      <c r="EG10" s="40"/>
      <c r="EH10" s="40"/>
      <c r="EI10" s="40"/>
    </row>
    <row r="11" spans="1:139" ht="12">
      <c r="A11" s="2">
        <v>42095</v>
      </c>
      <c r="B11" s="2"/>
      <c r="C11" s="41">
        <v>2171855.8800000004</v>
      </c>
      <c r="D11" s="41">
        <v>299912.1817625</v>
      </c>
      <c r="E11" s="42">
        <f t="shared" si="0"/>
        <v>2471768.0617625006</v>
      </c>
      <c r="F11" s="42">
        <f t="shared" si="1"/>
        <v>64366</v>
      </c>
      <c r="G11" s="42">
        <f t="shared" si="2"/>
        <v>23343</v>
      </c>
      <c r="H11" s="40"/>
      <c r="I11" s="40">
        <v>642977.28</v>
      </c>
      <c r="J11" s="40">
        <v>88788.9112</v>
      </c>
      <c r="K11" s="42">
        <f t="shared" si="3"/>
        <v>731766.1912</v>
      </c>
      <c r="L11" s="40">
        <v>19056</v>
      </c>
      <c r="M11" s="40">
        <v>6910</v>
      </c>
      <c r="N11" s="40"/>
      <c r="O11" s="40">
        <v>257050.44000000003</v>
      </c>
      <c r="P11" s="40">
        <v>35496.1666625</v>
      </c>
      <c r="Q11" s="42">
        <f t="shared" si="4"/>
        <v>292546.6066625</v>
      </c>
      <c r="R11" s="40">
        <v>7618</v>
      </c>
      <c r="S11" s="40">
        <v>2763</v>
      </c>
      <c r="T11" s="40"/>
      <c r="U11" s="40">
        <v>4923.360000000001</v>
      </c>
      <c r="V11" s="40">
        <v>679.86815</v>
      </c>
      <c r="W11" s="42">
        <f t="shared" si="5"/>
        <v>5603.228150000001</v>
      </c>
      <c r="X11" s="40">
        <v>146</v>
      </c>
      <c r="Y11" s="40">
        <v>53</v>
      </c>
      <c r="Z11" s="40"/>
      <c r="AA11" s="40">
        <v>26916.84</v>
      </c>
      <c r="AB11" s="40">
        <v>3716.9539125</v>
      </c>
      <c r="AC11" s="42">
        <f t="shared" si="6"/>
        <v>30633.7939125</v>
      </c>
      <c r="AD11" s="40">
        <v>798</v>
      </c>
      <c r="AE11" s="40">
        <v>289</v>
      </c>
      <c r="AF11" s="40"/>
      <c r="AG11" s="40">
        <v>160101.36000000002</v>
      </c>
      <c r="AH11" s="40">
        <v>22108.441275</v>
      </c>
      <c r="AI11" s="42">
        <f t="shared" si="7"/>
        <v>182209.801275</v>
      </c>
      <c r="AJ11" s="40">
        <v>4745</v>
      </c>
      <c r="AK11" s="40">
        <v>1721</v>
      </c>
      <c r="AL11" s="40"/>
      <c r="AM11" s="40">
        <v>75.96000000000001</v>
      </c>
      <c r="AN11" s="40">
        <v>10.489337500000001</v>
      </c>
      <c r="AO11" s="42">
        <f t="shared" si="8"/>
        <v>86.44933750000001</v>
      </c>
      <c r="AP11" s="40">
        <v>2</v>
      </c>
      <c r="AQ11" s="40"/>
      <c r="AR11" s="40"/>
      <c r="AS11" s="40">
        <v>61658.64000000001</v>
      </c>
      <c r="AT11" s="40">
        <v>8514.458725</v>
      </c>
      <c r="AU11" s="42">
        <f t="shared" si="9"/>
        <v>70173.098725</v>
      </c>
      <c r="AV11" s="40">
        <v>1827</v>
      </c>
      <c r="AW11" s="40">
        <v>663</v>
      </c>
      <c r="AX11" s="40"/>
      <c r="AY11" s="40">
        <v>1631.52</v>
      </c>
      <c r="AZ11" s="40">
        <v>225.29705</v>
      </c>
      <c r="BA11" s="42">
        <f t="shared" si="10"/>
        <v>1856.81705</v>
      </c>
      <c r="BB11" s="40">
        <v>48</v>
      </c>
      <c r="BC11" s="40">
        <v>18</v>
      </c>
      <c r="BD11" s="40"/>
      <c r="BE11" s="40">
        <v>13470.84</v>
      </c>
      <c r="BF11" s="40">
        <v>1860.1920375</v>
      </c>
      <c r="BG11" s="42">
        <f t="shared" si="11"/>
        <v>15331.032037500001</v>
      </c>
      <c r="BH11" s="40">
        <v>399</v>
      </c>
      <c r="BI11" s="40">
        <v>145</v>
      </c>
      <c r="BJ11" s="40"/>
      <c r="BK11" s="40">
        <v>21733.2</v>
      </c>
      <c r="BL11" s="40">
        <v>3001.1436249999997</v>
      </c>
      <c r="BM11" s="42">
        <f t="shared" si="12"/>
        <v>24734.343625</v>
      </c>
      <c r="BN11" s="40">
        <v>644</v>
      </c>
      <c r="BO11" s="40">
        <v>234</v>
      </c>
      <c r="BP11" s="40"/>
      <c r="BQ11" s="40">
        <v>377138.52</v>
      </c>
      <c r="BR11" s="40">
        <v>52079.1629875</v>
      </c>
      <c r="BS11" s="42">
        <f t="shared" si="13"/>
        <v>429217.68298750004</v>
      </c>
      <c r="BT11" s="40">
        <v>11177</v>
      </c>
      <c r="BU11" s="40">
        <v>4053</v>
      </c>
      <c r="BV11" s="40"/>
      <c r="BW11" s="40">
        <v>15918.840000000002</v>
      </c>
      <c r="BX11" s="40">
        <v>2198.2370375</v>
      </c>
      <c r="BY11" s="42">
        <f t="shared" si="14"/>
        <v>18117.077037500003</v>
      </c>
      <c r="BZ11" s="40">
        <v>472</v>
      </c>
      <c r="CA11" s="40">
        <v>171</v>
      </c>
      <c r="CB11" s="40"/>
      <c r="CC11" s="40">
        <v>4474.8</v>
      </c>
      <c r="CD11" s="40">
        <v>617.926375</v>
      </c>
      <c r="CE11" s="42">
        <f t="shared" si="15"/>
        <v>5092.726375</v>
      </c>
      <c r="CF11" s="40">
        <v>133</v>
      </c>
      <c r="CG11" s="40">
        <v>48</v>
      </c>
      <c r="CH11" s="40"/>
      <c r="CI11" s="40">
        <v>22811.760000000002</v>
      </c>
      <c r="CJ11" s="40">
        <v>3150.082275</v>
      </c>
      <c r="CK11" s="42">
        <f t="shared" si="16"/>
        <v>25961.842275000003</v>
      </c>
      <c r="CL11" s="40">
        <v>676</v>
      </c>
      <c r="CM11" s="40">
        <v>245</v>
      </c>
      <c r="CN11" s="40"/>
      <c r="CO11" s="40">
        <v>7405.56</v>
      </c>
      <c r="CP11" s="40">
        <v>1022.6358375000001</v>
      </c>
      <c r="CQ11" s="42">
        <f t="shared" si="17"/>
        <v>8428.195837500001</v>
      </c>
      <c r="CR11" s="40">
        <v>219</v>
      </c>
      <c r="CS11" s="40">
        <v>80</v>
      </c>
      <c r="CT11" s="40"/>
      <c r="CU11" s="40">
        <v>32255.999999999996</v>
      </c>
      <c r="CV11" s="40">
        <v>4454.24</v>
      </c>
      <c r="CW11" s="42">
        <f t="shared" si="18"/>
        <v>36710.24</v>
      </c>
      <c r="CX11" s="40">
        <v>956</v>
      </c>
      <c r="CY11" s="40">
        <v>347</v>
      </c>
      <c r="CZ11" s="40"/>
      <c r="DA11" s="40">
        <v>712.08</v>
      </c>
      <c r="DB11" s="40">
        <v>98.331325</v>
      </c>
      <c r="DC11" s="42">
        <f t="shared" si="19"/>
        <v>810.411325</v>
      </c>
      <c r="DD11" s="40">
        <v>21</v>
      </c>
      <c r="DE11" s="40">
        <v>8</v>
      </c>
      <c r="DF11" s="40"/>
      <c r="DG11" s="40">
        <v>43243.920000000006</v>
      </c>
      <c r="DH11" s="40">
        <v>5971.564925000001</v>
      </c>
      <c r="DI11" s="42">
        <f t="shared" si="20"/>
        <v>49215.484925000004</v>
      </c>
      <c r="DJ11" s="40">
        <v>1282</v>
      </c>
      <c r="DK11" s="40">
        <v>465</v>
      </c>
      <c r="DL11" s="40"/>
      <c r="DM11" s="40">
        <v>387262.07999999996</v>
      </c>
      <c r="DN11" s="40">
        <v>53477.1282</v>
      </c>
      <c r="DO11" s="42">
        <f t="shared" si="21"/>
        <v>440739.20819999994</v>
      </c>
      <c r="DP11" s="40">
        <v>11477</v>
      </c>
      <c r="DQ11" s="40">
        <v>4162</v>
      </c>
      <c r="DR11" s="40"/>
      <c r="DS11" s="40">
        <v>84958.2</v>
      </c>
      <c r="DT11" s="40">
        <v>11731.901437499999</v>
      </c>
      <c r="DU11" s="42">
        <f t="shared" si="22"/>
        <v>96690.1014375</v>
      </c>
      <c r="DV11" s="40">
        <v>2518</v>
      </c>
      <c r="DW11" s="40">
        <v>913</v>
      </c>
      <c r="DX11" s="40"/>
      <c r="DY11" s="40">
        <v>5134.679999999999</v>
      </c>
      <c r="DZ11" s="40">
        <v>709.0493875</v>
      </c>
      <c r="EA11" s="42">
        <f t="shared" si="23"/>
        <v>5843.7293875</v>
      </c>
      <c r="EB11" s="40">
        <v>152</v>
      </c>
      <c r="EC11" s="40">
        <v>55</v>
      </c>
      <c r="ED11" s="40"/>
      <c r="EE11" s="40"/>
      <c r="EF11" s="40"/>
      <c r="EG11" s="40"/>
      <c r="EH11" s="40"/>
      <c r="EI11" s="40"/>
    </row>
    <row r="12" spans="1:139" ht="12">
      <c r="A12" s="2">
        <v>42278</v>
      </c>
      <c r="B12" s="2"/>
      <c r="C12" s="41">
        <v>0</v>
      </c>
      <c r="D12" s="41">
        <v>245615.78476250003</v>
      </c>
      <c r="E12" s="42">
        <f t="shared" si="0"/>
        <v>245615.78476250003</v>
      </c>
      <c r="F12" s="42">
        <f t="shared" si="1"/>
        <v>64366</v>
      </c>
      <c r="G12" s="42">
        <f t="shared" si="2"/>
        <v>23343</v>
      </c>
      <c r="H12" s="40"/>
      <c r="I12" s="40">
        <v>0</v>
      </c>
      <c r="J12" s="40">
        <v>72714.4792</v>
      </c>
      <c r="K12" s="42">
        <f t="shared" si="3"/>
        <v>72714.4792</v>
      </c>
      <c r="L12" s="40">
        <v>19056</v>
      </c>
      <c r="M12" s="40">
        <v>6910</v>
      </c>
      <c r="N12" s="40"/>
      <c r="O12" s="40">
        <v>0</v>
      </c>
      <c r="P12" s="40">
        <v>29069.9056625</v>
      </c>
      <c r="Q12" s="42">
        <f t="shared" si="4"/>
        <v>29069.9056625</v>
      </c>
      <c r="R12" s="40">
        <v>7618</v>
      </c>
      <c r="S12" s="40">
        <v>2763</v>
      </c>
      <c r="T12" s="40"/>
      <c r="U12" s="40">
        <v>0</v>
      </c>
      <c r="V12" s="40">
        <v>556.7841500000001</v>
      </c>
      <c r="W12" s="42">
        <f t="shared" si="5"/>
        <v>556.7841500000001</v>
      </c>
      <c r="X12" s="40">
        <v>146</v>
      </c>
      <c r="Y12" s="40">
        <v>53</v>
      </c>
      <c r="Z12" s="40"/>
      <c r="AA12" s="40">
        <v>0</v>
      </c>
      <c r="AB12" s="40">
        <v>3044.0329125</v>
      </c>
      <c r="AC12" s="42">
        <f t="shared" si="6"/>
        <v>3044.0329125</v>
      </c>
      <c r="AD12" s="40">
        <v>798</v>
      </c>
      <c r="AE12" s="40">
        <v>289</v>
      </c>
      <c r="AF12" s="40"/>
      <c r="AG12" s="40">
        <v>0</v>
      </c>
      <c r="AH12" s="40">
        <v>18105.907275</v>
      </c>
      <c r="AI12" s="42">
        <f t="shared" si="7"/>
        <v>18105.907275</v>
      </c>
      <c r="AJ12" s="40">
        <v>4745</v>
      </c>
      <c r="AK12" s="40">
        <v>1721</v>
      </c>
      <c r="AL12" s="40"/>
      <c r="AM12" s="40">
        <v>0</v>
      </c>
      <c r="AN12" s="40">
        <v>8.5903375</v>
      </c>
      <c r="AO12" s="42">
        <f t="shared" si="8"/>
        <v>8.5903375</v>
      </c>
      <c r="AP12" s="40">
        <v>2</v>
      </c>
      <c r="AQ12" s="40"/>
      <c r="AR12" s="40"/>
      <c r="AS12" s="40">
        <v>0</v>
      </c>
      <c r="AT12" s="40">
        <v>6972.992725</v>
      </c>
      <c r="AU12" s="42">
        <f t="shared" si="9"/>
        <v>6972.992725</v>
      </c>
      <c r="AV12" s="40">
        <v>1827</v>
      </c>
      <c r="AW12" s="40">
        <v>663</v>
      </c>
      <c r="AX12" s="40"/>
      <c r="AY12" s="40">
        <v>0</v>
      </c>
      <c r="AZ12" s="40">
        <v>184.50905</v>
      </c>
      <c r="BA12" s="42">
        <f t="shared" si="10"/>
        <v>184.50905</v>
      </c>
      <c r="BB12" s="40">
        <v>48</v>
      </c>
      <c r="BC12" s="40">
        <v>18</v>
      </c>
      <c r="BD12" s="40"/>
      <c r="BE12" s="40">
        <v>0</v>
      </c>
      <c r="BF12" s="40">
        <v>1523.4210375</v>
      </c>
      <c r="BG12" s="42">
        <f t="shared" si="11"/>
        <v>1523.4210375</v>
      </c>
      <c r="BH12" s="40">
        <v>399</v>
      </c>
      <c r="BI12" s="40">
        <v>145</v>
      </c>
      <c r="BJ12" s="40"/>
      <c r="BK12" s="40">
        <v>0</v>
      </c>
      <c r="BL12" s="40">
        <v>2457.813625</v>
      </c>
      <c r="BM12" s="42">
        <f t="shared" si="12"/>
        <v>2457.813625</v>
      </c>
      <c r="BN12" s="40">
        <v>644</v>
      </c>
      <c r="BO12" s="40">
        <v>234</v>
      </c>
      <c r="BP12" s="40"/>
      <c r="BQ12" s="40">
        <v>0</v>
      </c>
      <c r="BR12" s="40">
        <v>42650.6999875</v>
      </c>
      <c r="BS12" s="42">
        <f t="shared" si="13"/>
        <v>42650.6999875</v>
      </c>
      <c r="BT12" s="40">
        <v>11177</v>
      </c>
      <c r="BU12" s="40">
        <v>4053</v>
      </c>
      <c r="BV12" s="40"/>
      <c r="BW12" s="40">
        <v>0</v>
      </c>
      <c r="BX12" s="40">
        <v>1800.2660375</v>
      </c>
      <c r="BY12" s="42">
        <f t="shared" si="14"/>
        <v>1800.2660375</v>
      </c>
      <c r="BZ12" s="40">
        <v>472</v>
      </c>
      <c r="CA12" s="40">
        <v>171</v>
      </c>
      <c r="CB12" s="40"/>
      <c r="CC12" s="40">
        <v>0</v>
      </c>
      <c r="CD12" s="40">
        <v>506.056375</v>
      </c>
      <c r="CE12" s="42">
        <f t="shared" si="15"/>
        <v>506.056375</v>
      </c>
      <c r="CF12" s="40">
        <v>133</v>
      </c>
      <c r="CG12" s="40">
        <v>48</v>
      </c>
      <c r="CH12" s="40"/>
      <c r="CI12" s="40">
        <v>0</v>
      </c>
      <c r="CJ12" s="40">
        <v>2579.7882750000003</v>
      </c>
      <c r="CK12" s="42">
        <f t="shared" si="16"/>
        <v>2579.7882750000003</v>
      </c>
      <c r="CL12" s="40">
        <v>676</v>
      </c>
      <c r="CM12" s="40">
        <v>245</v>
      </c>
      <c r="CN12" s="40"/>
      <c r="CO12" s="40">
        <v>0</v>
      </c>
      <c r="CP12" s="40">
        <v>837.4968375000001</v>
      </c>
      <c r="CQ12" s="42">
        <f t="shared" si="17"/>
        <v>837.4968375000001</v>
      </c>
      <c r="CR12" s="40">
        <v>219</v>
      </c>
      <c r="CS12" s="40">
        <v>80</v>
      </c>
      <c r="CT12" s="40"/>
      <c r="CU12" s="40">
        <v>0</v>
      </c>
      <c r="CV12" s="40">
        <v>3647.8399999999997</v>
      </c>
      <c r="CW12" s="42">
        <f t="shared" si="18"/>
        <v>3647.8399999999997</v>
      </c>
      <c r="CX12" s="40">
        <v>956</v>
      </c>
      <c r="CY12" s="40">
        <v>347</v>
      </c>
      <c r="CZ12" s="40"/>
      <c r="DA12" s="40">
        <v>0</v>
      </c>
      <c r="DB12" s="40">
        <v>80.529325</v>
      </c>
      <c r="DC12" s="42">
        <f t="shared" si="19"/>
        <v>80.529325</v>
      </c>
      <c r="DD12" s="40">
        <v>21</v>
      </c>
      <c r="DE12" s="40">
        <v>8</v>
      </c>
      <c r="DF12" s="40"/>
      <c r="DG12" s="40">
        <v>0</v>
      </c>
      <c r="DH12" s="40">
        <v>4890.466925000001</v>
      </c>
      <c r="DI12" s="42">
        <f t="shared" si="20"/>
        <v>4890.466925000001</v>
      </c>
      <c r="DJ12" s="40">
        <v>1282</v>
      </c>
      <c r="DK12" s="40">
        <v>465</v>
      </c>
      <c r="DL12" s="40"/>
      <c r="DM12" s="40">
        <v>0</v>
      </c>
      <c r="DN12" s="40">
        <v>43795.576199999996</v>
      </c>
      <c r="DO12" s="42">
        <f t="shared" si="21"/>
        <v>43795.576199999996</v>
      </c>
      <c r="DP12" s="40">
        <v>11477</v>
      </c>
      <c r="DQ12" s="40">
        <v>4162</v>
      </c>
      <c r="DR12" s="40"/>
      <c r="DS12" s="40">
        <v>0</v>
      </c>
      <c r="DT12" s="40">
        <v>9607.946437499999</v>
      </c>
      <c r="DU12" s="42">
        <f t="shared" si="22"/>
        <v>9607.946437499999</v>
      </c>
      <c r="DV12" s="40">
        <v>2518</v>
      </c>
      <c r="DW12" s="40">
        <v>913</v>
      </c>
      <c r="DX12" s="40"/>
      <c r="DY12" s="40">
        <v>0</v>
      </c>
      <c r="DZ12" s="40">
        <v>580.6823875</v>
      </c>
      <c r="EA12" s="42">
        <f t="shared" si="23"/>
        <v>580.6823875</v>
      </c>
      <c r="EB12" s="40">
        <v>152</v>
      </c>
      <c r="EC12" s="40">
        <v>55</v>
      </c>
      <c r="ED12" s="40"/>
      <c r="EE12" s="40"/>
      <c r="EF12" s="40"/>
      <c r="EG12" s="40"/>
      <c r="EH12" s="40"/>
      <c r="EI12" s="40"/>
    </row>
    <row r="13" spans="1:139" ht="12">
      <c r="A13" s="2">
        <v>42461</v>
      </c>
      <c r="B13" s="2"/>
      <c r="C13" s="41">
        <v>2280448.6739999996</v>
      </c>
      <c r="D13" s="41">
        <v>245615.78476250003</v>
      </c>
      <c r="E13" s="42">
        <f t="shared" si="0"/>
        <v>2526064.4587624995</v>
      </c>
      <c r="F13" s="42">
        <f t="shared" si="1"/>
        <v>64366</v>
      </c>
      <c r="G13" s="42">
        <f t="shared" si="2"/>
        <v>23343</v>
      </c>
      <c r="H13" s="40"/>
      <c r="I13" s="40">
        <v>675126.1440000001</v>
      </c>
      <c r="J13" s="40">
        <v>72714.4792</v>
      </c>
      <c r="K13" s="42">
        <f t="shared" si="3"/>
        <v>747840.6232</v>
      </c>
      <c r="L13" s="40">
        <v>19056</v>
      </c>
      <c r="M13" s="40">
        <v>6910</v>
      </c>
      <c r="N13" s="40"/>
      <c r="O13" s="40">
        <v>269902.962</v>
      </c>
      <c r="P13" s="40">
        <v>29069.9056625</v>
      </c>
      <c r="Q13" s="42">
        <f t="shared" si="4"/>
        <v>298972.8676625</v>
      </c>
      <c r="R13" s="40">
        <v>7618</v>
      </c>
      <c r="S13" s="40">
        <v>2763</v>
      </c>
      <c r="T13" s="40"/>
      <c r="U13" s="40">
        <v>5169.528</v>
      </c>
      <c r="V13" s="40">
        <v>556.7841500000001</v>
      </c>
      <c r="W13" s="42">
        <f t="shared" si="5"/>
        <v>5726.312150000001</v>
      </c>
      <c r="X13" s="40">
        <v>146</v>
      </c>
      <c r="Y13" s="40">
        <v>53</v>
      </c>
      <c r="Z13" s="40"/>
      <c r="AA13" s="40">
        <v>28262.682</v>
      </c>
      <c r="AB13" s="40">
        <v>3044.0329125</v>
      </c>
      <c r="AC13" s="42">
        <f t="shared" si="6"/>
        <v>31306.7149125</v>
      </c>
      <c r="AD13" s="40">
        <v>798</v>
      </c>
      <c r="AE13" s="40">
        <v>289</v>
      </c>
      <c r="AF13" s="40"/>
      <c r="AG13" s="40">
        <v>168106.428</v>
      </c>
      <c r="AH13" s="40">
        <v>18105.907275</v>
      </c>
      <c r="AI13" s="42">
        <f t="shared" si="7"/>
        <v>186212.33527500002</v>
      </c>
      <c r="AJ13" s="40">
        <v>4745</v>
      </c>
      <c r="AK13" s="40">
        <v>1721</v>
      </c>
      <c r="AL13" s="40"/>
      <c r="AM13" s="40">
        <v>79.75800000000001</v>
      </c>
      <c r="AN13" s="40">
        <v>8.5903375</v>
      </c>
      <c r="AO13" s="42">
        <f t="shared" si="8"/>
        <v>88.34833750000001</v>
      </c>
      <c r="AP13" s="40">
        <v>2</v>
      </c>
      <c r="AQ13" s="40"/>
      <c r="AR13" s="40"/>
      <c r="AS13" s="40">
        <v>64741.572</v>
      </c>
      <c r="AT13" s="40">
        <v>6972.992725</v>
      </c>
      <c r="AU13" s="42">
        <f t="shared" si="9"/>
        <v>71714.564725</v>
      </c>
      <c r="AV13" s="40">
        <v>1827</v>
      </c>
      <c r="AW13" s="40">
        <v>663</v>
      </c>
      <c r="AX13" s="40"/>
      <c r="AY13" s="40">
        <v>1713.096</v>
      </c>
      <c r="AZ13" s="40">
        <v>184.50905</v>
      </c>
      <c r="BA13" s="42">
        <f t="shared" si="10"/>
        <v>1897.6050500000001</v>
      </c>
      <c r="BB13" s="40">
        <v>48</v>
      </c>
      <c r="BC13" s="40">
        <v>18</v>
      </c>
      <c r="BD13" s="40"/>
      <c r="BE13" s="40">
        <v>14144.382</v>
      </c>
      <c r="BF13" s="40">
        <v>1523.4210375</v>
      </c>
      <c r="BG13" s="42">
        <f t="shared" si="11"/>
        <v>15667.8030375</v>
      </c>
      <c r="BH13" s="40">
        <v>399</v>
      </c>
      <c r="BI13" s="40">
        <v>145</v>
      </c>
      <c r="BJ13" s="40"/>
      <c r="BK13" s="40">
        <v>22819.86</v>
      </c>
      <c r="BL13" s="40">
        <v>2457.813625</v>
      </c>
      <c r="BM13" s="42">
        <f t="shared" si="12"/>
        <v>25277.673625</v>
      </c>
      <c r="BN13" s="40">
        <v>644</v>
      </c>
      <c r="BO13" s="40">
        <v>234</v>
      </c>
      <c r="BP13" s="40"/>
      <c r="BQ13" s="40">
        <v>395995.446</v>
      </c>
      <c r="BR13" s="40">
        <v>42650.6999875</v>
      </c>
      <c r="BS13" s="42">
        <f t="shared" si="13"/>
        <v>438646.1459875</v>
      </c>
      <c r="BT13" s="40">
        <v>11177</v>
      </c>
      <c r="BU13" s="40">
        <v>4053</v>
      </c>
      <c r="BV13" s="40"/>
      <c r="BW13" s="40">
        <v>16714.782000000003</v>
      </c>
      <c r="BX13" s="40">
        <v>1800.2660375</v>
      </c>
      <c r="BY13" s="42">
        <f t="shared" si="14"/>
        <v>18515.048037500004</v>
      </c>
      <c r="BZ13" s="40">
        <v>472</v>
      </c>
      <c r="CA13" s="40">
        <v>171</v>
      </c>
      <c r="CB13" s="40"/>
      <c r="CC13" s="40">
        <v>4698.54</v>
      </c>
      <c r="CD13" s="40">
        <v>506.056375</v>
      </c>
      <c r="CE13" s="42">
        <f t="shared" si="15"/>
        <v>5204.596375</v>
      </c>
      <c r="CF13" s="40">
        <v>133</v>
      </c>
      <c r="CG13" s="40">
        <v>48</v>
      </c>
      <c r="CH13" s="40"/>
      <c r="CI13" s="40">
        <v>23952.348</v>
      </c>
      <c r="CJ13" s="40">
        <v>2579.7882750000003</v>
      </c>
      <c r="CK13" s="42">
        <f t="shared" si="16"/>
        <v>26532.136275</v>
      </c>
      <c r="CL13" s="40">
        <v>676</v>
      </c>
      <c r="CM13" s="40">
        <v>245</v>
      </c>
      <c r="CN13" s="40"/>
      <c r="CO13" s="40">
        <v>7775.838000000001</v>
      </c>
      <c r="CP13" s="40">
        <v>837.4968375000001</v>
      </c>
      <c r="CQ13" s="42">
        <f t="shared" si="17"/>
        <v>8613.3348375</v>
      </c>
      <c r="CR13" s="40">
        <v>219</v>
      </c>
      <c r="CS13" s="40">
        <v>80</v>
      </c>
      <c r="CT13" s="40"/>
      <c r="CU13" s="40">
        <v>33868.799999999996</v>
      </c>
      <c r="CV13" s="40">
        <v>3647.8399999999997</v>
      </c>
      <c r="CW13" s="42">
        <f t="shared" si="18"/>
        <v>37516.63999999999</v>
      </c>
      <c r="CX13" s="40">
        <v>956</v>
      </c>
      <c r="CY13" s="40">
        <v>347</v>
      </c>
      <c r="CZ13" s="40"/>
      <c r="DA13" s="40">
        <v>747.6840000000001</v>
      </c>
      <c r="DB13" s="40">
        <v>80.529325</v>
      </c>
      <c r="DC13" s="42">
        <f t="shared" si="19"/>
        <v>828.213325</v>
      </c>
      <c r="DD13" s="40">
        <v>21</v>
      </c>
      <c r="DE13" s="40">
        <v>8</v>
      </c>
      <c r="DF13" s="40"/>
      <c r="DG13" s="40">
        <v>45406.116</v>
      </c>
      <c r="DH13" s="40">
        <v>4890.466925000001</v>
      </c>
      <c r="DI13" s="42">
        <f t="shared" si="20"/>
        <v>50296.582925</v>
      </c>
      <c r="DJ13" s="40">
        <v>1282</v>
      </c>
      <c r="DK13" s="40">
        <v>465</v>
      </c>
      <c r="DL13" s="40"/>
      <c r="DM13" s="40">
        <v>406625.184</v>
      </c>
      <c r="DN13" s="40">
        <v>43795.576199999996</v>
      </c>
      <c r="DO13" s="42">
        <f t="shared" si="21"/>
        <v>450420.7602</v>
      </c>
      <c r="DP13" s="40">
        <v>11477</v>
      </c>
      <c r="DQ13" s="40">
        <v>4162</v>
      </c>
      <c r="DR13" s="40"/>
      <c r="DS13" s="40">
        <v>89206.11</v>
      </c>
      <c r="DT13" s="40">
        <v>9607.946437499999</v>
      </c>
      <c r="DU13" s="42">
        <f t="shared" si="22"/>
        <v>98814.0564375</v>
      </c>
      <c r="DV13" s="40">
        <v>2518</v>
      </c>
      <c r="DW13" s="40">
        <v>913</v>
      </c>
      <c r="DX13" s="40"/>
      <c r="DY13" s="40">
        <v>5391.414</v>
      </c>
      <c r="DZ13" s="40">
        <v>580.6823875</v>
      </c>
      <c r="EA13" s="42">
        <f t="shared" si="23"/>
        <v>5972.0963875</v>
      </c>
      <c r="EB13" s="40">
        <v>152</v>
      </c>
      <c r="EC13" s="40">
        <v>55</v>
      </c>
      <c r="ED13" s="40"/>
      <c r="EE13" s="40"/>
      <c r="EF13" s="40"/>
      <c r="EG13" s="40"/>
      <c r="EH13" s="40"/>
      <c r="EI13" s="40"/>
    </row>
    <row r="14" spans="1:139" ht="12">
      <c r="A14" s="2">
        <v>42644</v>
      </c>
      <c r="B14" s="2"/>
      <c r="C14" s="41">
        <v>0</v>
      </c>
      <c r="D14" s="41">
        <v>188604.5679125</v>
      </c>
      <c r="E14" s="42">
        <f t="shared" si="0"/>
        <v>188604.5679125</v>
      </c>
      <c r="F14" s="42">
        <f t="shared" si="1"/>
        <v>64366</v>
      </c>
      <c r="G14" s="42">
        <f t="shared" si="2"/>
        <v>23343</v>
      </c>
      <c r="H14" s="40"/>
      <c r="I14" s="40">
        <v>0</v>
      </c>
      <c r="J14" s="40">
        <v>55836.325600000004</v>
      </c>
      <c r="K14" s="42">
        <f t="shared" si="3"/>
        <v>55836.325600000004</v>
      </c>
      <c r="L14" s="40">
        <v>19056</v>
      </c>
      <c r="M14" s="40">
        <v>6910</v>
      </c>
      <c r="N14" s="40"/>
      <c r="O14" s="40">
        <v>0</v>
      </c>
      <c r="P14" s="40">
        <v>22322.331612500002</v>
      </c>
      <c r="Q14" s="42">
        <f t="shared" si="4"/>
        <v>22322.331612500002</v>
      </c>
      <c r="R14" s="40">
        <v>7618</v>
      </c>
      <c r="S14" s="40">
        <v>2763</v>
      </c>
      <c r="T14" s="40"/>
      <c r="U14" s="40">
        <v>0</v>
      </c>
      <c r="V14" s="40">
        <v>427.54595</v>
      </c>
      <c r="W14" s="42">
        <f t="shared" si="5"/>
        <v>427.54595</v>
      </c>
      <c r="X14" s="40">
        <v>146</v>
      </c>
      <c r="Y14" s="40">
        <v>53</v>
      </c>
      <c r="Z14" s="40"/>
      <c r="AA14" s="40">
        <v>0</v>
      </c>
      <c r="AB14" s="40">
        <v>2337.4658625</v>
      </c>
      <c r="AC14" s="42">
        <f t="shared" si="6"/>
        <v>2337.4658625</v>
      </c>
      <c r="AD14" s="40">
        <v>798</v>
      </c>
      <c r="AE14" s="40">
        <v>289</v>
      </c>
      <c r="AF14" s="40"/>
      <c r="AG14" s="40">
        <v>0</v>
      </c>
      <c r="AH14" s="40">
        <v>13903.246575000001</v>
      </c>
      <c r="AI14" s="42">
        <f t="shared" si="7"/>
        <v>13903.246575000001</v>
      </c>
      <c r="AJ14" s="40">
        <v>4745</v>
      </c>
      <c r="AK14" s="40">
        <v>1721</v>
      </c>
      <c r="AL14" s="40"/>
      <c r="AM14" s="40">
        <v>0</v>
      </c>
      <c r="AN14" s="40">
        <v>6.5963875000000005</v>
      </c>
      <c r="AO14" s="42">
        <f t="shared" si="8"/>
        <v>6.5963875000000005</v>
      </c>
      <c r="AP14" s="40">
        <v>2</v>
      </c>
      <c r="AQ14" s="40"/>
      <c r="AR14" s="40"/>
      <c r="AS14" s="40">
        <v>0</v>
      </c>
      <c r="AT14" s="40">
        <v>5354.453425000001</v>
      </c>
      <c r="AU14" s="42">
        <f t="shared" si="9"/>
        <v>5354.453425000001</v>
      </c>
      <c r="AV14" s="40">
        <v>1827</v>
      </c>
      <c r="AW14" s="40">
        <v>663</v>
      </c>
      <c r="AX14" s="40"/>
      <c r="AY14" s="40">
        <v>0</v>
      </c>
      <c r="AZ14" s="40">
        <v>141.68165</v>
      </c>
      <c r="BA14" s="42">
        <f t="shared" si="10"/>
        <v>141.68165</v>
      </c>
      <c r="BB14" s="40">
        <v>48</v>
      </c>
      <c r="BC14" s="40">
        <v>18</v>
      </c>
      <c r="BD14" s="40"/>
      <c r="BE14" s="40">
        <v>0</v>
      </c>
      <c r="BF14" s="40">
        <v>1169.8114874999999</v>
      </c>
      <c r="BG14" s="42">
        <f t="shared" si="11"/>
        <v>1169.8114874999999</v>
      </c>
      <c r="BH14" s="40">
        <v>399</v>
      </c>
      <c r="BI14" s="40">
        <v>145</v>
      </c>
      <c r="BJ14" s="40"/>
      <c r="BK14" s="40">
        <v>0</v>
      </c>
      <c r="BL14" s="40">
        <v>1887.317125</v>
      </c>
      <c r="BM14" s="42">
        <f t="shared" si="12"/>
        <v>1887.317125</v>
      </c>
      <c r="BN14" s="40">
        <v>644</v>
      </c>
      <c r="BO14" s="40">
        <v>234</v>
      </c>
      <c r="BP14" s="40"/>
      <c r="BQ14" s="40">
        <v>0</v>
      </c>
      <c r="BR14" s="40">
        <v>32750.813837499998</v>
      </c>
      <c r="BS14" s="42">
        <f t="shared" si="13"/>
        <v>32750.813837499998</v>
      </c>
      <c r="BT14" s="40">
        <v>11177</v>
      </c>
      <c r="BU14" s="40">
        <v>4053</v>
      </c>
      <c r="BV14" s="40"/>
      <c r="BW14" s="40">
        <v>0</v>
      </c>
      <c r="BX14" s="40">
        <v>1382.3964875000001</v>
      </c>
      <c r="BY14" s="42">
        <f t="shared" si="14"/>
        <v>1382.3964875000001</v>
      </c>
      <c r="BZ14" s="40">
        <v>472</v>
      </c>
      <c r="CA14" s="40">
        <v>171</v>
      </c>
      <c r="CB14" s="40"/>
      <c r="CC14" s="40">
        <v>0</v>
      </c>
      <c r="CD14" s="40">
        <v>388.592875</v>
      </c>
      <c r="CE14" s="42">
        <f t="shared" si="15"/>
        <v>388.592875</v>
      </c>
      <c r="CF14" s="40">
        <v>133</v>
      </c>
      <c r="CG14" s="40">
        <v>48</v>
      </c>
      <c r="CH14" s="40"/>
      <c r="CI14" s="40">
        <v>0</v>
      </c>
      <c r="CJ14" s="40">
        <v>1980.979575</v>
      </c>
      <c r="CK14" s="42">
        <f t="shared" si="16"/>
        <v>1980.979575</v>
      </c>
      <c r="CL14" s="40">
        <v>676</v>
      </c>
      <c r="CM14" s="40">
        <v>245</v>
      </c>
      <c r="CN14" s="40"/>
      <c r="CO14" s="40">
        <v>0</v>
      </c>
      <c r="CP14" s="40">
        <v>643.1008875</v>
      </c>
      <c r="CQ14" s="42">
        <f t="shared" si="17"/>
        <v>643.1008875</v>
      </c>
      <c r="CR14" s="40">
        <v>219</v>
      </c>
      <c r="CS14" s="40">
        <v>80</v>
      </c>
      <c r="CT14" s="40"/>
      <c r="CU14" s="40">
        <v>0</v>
      </c>
      <c r="CV14" s="40">
        <v>2801.12</v>
      </c>
      <c r="CW14" s="42">
        <f t="shared" si="18"/>
        <v>2801.12</v>
      </c>
      <c r="CX14" s="40">
        <v>956</v>
      </c>
      <c r="CY14" s="40">
        <v>347</v>
      </c>
      <c r="CZ14" s="40"/>
      <c r="DA14" s="40">
        <v>0</v>
      </c>
      <c r="DB14" s="40">
        <v>61.837225000000004</v>
      </c>
      <c r="DC14" s="42">
        <f t="shared" si="19"/>
        <v>61.837225000000004</v>
      </c>
      <c r="DD14" s="40">
        <v>21</v>
      </c>
      <c r="DE14" s="40">
        <v>8</v>
      </c>
      <c r="DF14" s="40"/>
      <c r="DG14" s="40">
        <v>0</v>
      </c>
      <c r="DH14" s="40">
        <v>3755.314025</v>
      </c>
      <c r="DI14" s="42">
        <f t="shared" si="20"/>
        <v>3755.314025</v>
      </c>
      <c r="DJ14" s="40">
        <v>1282</v>
      </c>
      <c r="DK14" s="40">
        <v>465</v>
      </c>
      <c r="DL14" s="40"/>
      <c r="DM14" s="40">
        <v>0</v>
      </c>
      <c r="DN14" s="40">
        <v>33629.946599999996</v>
      </c>
      <c r="DO14" s="42">
        <f t="shared" si="21"/>
        <v>33629.946599999996</v>
      </c>
      <c r="DP14" s="40">
        <v>11477</v>
      </c>
      <c r="DQ14" s="40">
        <v>4162</v>
      </c>
      <c r="DR14" s="40"/>
      <c r="DS14" s="40">
        <v>0</v>
      </c>
      <c r="DT14" s="40">
        <v>7377.7936875</v>
      </c>
      <c r="DU14" s="42">
        <f t="shared" si="22"/>
        <v>7377.7936875</v>
      </c>
      <c r="DV14" s="40">
        <v>2518</v>
      </c>
      <c r="DW14" s="40">
        <v>913</v>
      </c>
      <c r="DX14" s="40"/>
      <c r="DY14" s="40">
        <v>0</v>
      </c>
      <c r="DZ14" s="40">
        <v>445.89703749999995</v>
      </c>
      <c r="EA14" s="42">
        <f t="shared" si="23"/>
        <v>445.89703749999995</v>
      </c>
      <c r="EB14" s="40">
        <v>152</v>
      </c>
      <c r="EC14" s="40">
        <v>55</v>
      </c>
      <c r="ED14" s="40"/>
      <c r="EE14" s="40"/>
      <c r="EF14" s="40"/>
      <c r="EG14" s="40"/>
      <c r="EH14" s="40"/>
      <c r="EI14" s="40"/>
    </row>
    <row r="15" spans="1:139" ht="12">
      <c r="A15" s="2">
        <v>42826</v>
      </c>
      <c r="B15" s="2"/>
      <c r="C15" s="41">
        <v>2392057.9345000004</v>
      </c>
      <c r="D15" s="41">
        <v>188604.5679125</v>
      </c>
      <c r="E15" s="42">
        <f t="shared" si="0"/>
        <v>2580662.5024125003</v>
      </c>
      <c r="F15" s="42">
        <f t="shared" si="1"/>
        <v>64366</v>
      </c>
      <c r="G15" s="42">
        <f t="shared" si="2"/>
        <v>23343</v>
      </c>
      <c r="H15" s="40"/>
      <c r="I15" s="40">
        <v>708168.032</v>
      </c>
      <c r="J15" s="40">
        <v>55836.325600000004</v>
      </c>
      <c r="K15" s="42">
        <f t="shared" si="3"/>
        <v>764004.3576</v>
      </c>
      <c r="L15" s="40">
        <v>19056</v>
      </c>
      <c r="M15" s="40">
        <v>6910</v>
      </c>
      <c r="N15" s="40"/>
      <c r="O15" s="40">
        <v>283112.49850000005</v>
      </c>
      <c r="P15" s="40">
        <v>22322.331612500002</v>
      </c>
      <c r="Q15" s="42">
        <f t="shared" si="4"/>
        <v>305434.83011250006</v>
      </c>
      <c r="R15" s="40">
        <v>7618</v>
      </c>
      <c r="S15" s="40">
        <v>2763</v>
      </c>
      <c r="T15" s="40"/>
      <c r="U15" s="40">
        <v>5422.534000000001</v>
      </c>
      <c r="V15" s="40">
        <v>427.54595</v>
      </c>
      <c r="W15" s="42">
        <f t="shared" si="5"/>
        <v>5850.07995</v>
      </c>
      <c r="X15" s="40">
        <v>146</v>
      </c>
      <c r="Y15" s="40">
        <v>53</v>
      </c>
      <c r="Z15" s="40"/>
      <c r="AA15" s="40">
        <v>29645.908499999998</v>
      </c>
      <c r="AB15" s="40">
        <v>2337.4658625</v>
      </c>
      <c r="AC15" s="42">
        <f t="shared" si="6"/>
        <v>31983.3743625</v>
      </c>
      <c r="AD15" s="40">
        <v>798</v>
      </c>
      <c r="AE15" s="40">
        <v>289</v>
      </c>
      <c r="AF15" s="40"/>
      <c r="AG15" s="40">
        <v>176333.859</v>
      </c>
      <c r="AH15" s="40">
        <v>13903.246575000001</v>
      </c>
      <c r="AI15" s="42">
        <f t="shared" si="7"/>
        <v>190237.105575</v>
      </c>
      <c r="AJ15" s="40">
        <v>4745</v>
      </c>
      <c r="AK15" s="40">
        <v>1721</v>
      </c>
      <c r="AL15" s="40"/>
      <c r="AM15" s="40">
        <v>83.6615</v>
      </c>
      <c r="AN15" s="40">
        <v>6.5963875000000005</v>
      </c>
      <c r="AO15" s="42">
        <f t="shared" si="8"/>
        <v>90.25788750000001</v>
      </c>
      <c r="AP15" s="40">
        <v>2</v>
      </c>
      <c r="AQ15" s="40"/>
      <c r="AR15" s="40"/>
      <c r="AS15" s="40">
        <v>67910.141</v>
      </c>
      <c r="AT15" s="40">
        <v>5354.453425000001</v>
      </c>
      <c r="AU15" s="42">
        <f t="shared" si="9"/>
        <v>73264.594425</v>
      </c>
      <c r="AV15" s="40">
        <v>1827</v>
      </c>
      <c r="AW15" s="40">
        <v>663</v>
      </c>
      <c r="AX15" s="40"/>
      <c r="AY15" s="40">
        <v>1796.938</v>
      </c>
      <c r="AZ15" s="40">
        <v>141.68165</v>
      </c>
      <c r="BA15" s="42">
        <f t="shared" si="10"/>
        <v>1938.61965</v>
      </c>
      <c r="BB15" s="40">
        <v>48</v>
      </c>
      <c r="BC15" s="40">
        <v>18</v>
      </c>
      <c r="BD15" s="40"/>
      <c r="BE15" s="40">
        <v>14836.6335</v>
      </c>
      <c r="BF15" s="40">
        <v>1169.8114874999999</v>
      </c>
      <c r="BG15" s="42">
        <f t="shared" si="11"/>
        <v>16006.4449875</v>
      </c>
      <c r="BH15" s="40">
        <v>399</v>
      </c>
      <c r="BI15" s="40">
        <v>145</v>
      </c>
      <c r="BJ15" s="40"/>
      <c r="BK15" s="40">
        <v>23936.704999999998</v>
      </c>
      <c r="BL15" s="40">
        <v>1887.317125</v>
      </c>
      <c r="BM15" s="42">
        <f t="shared" si="12"/>
        <v>25824.022125</v>
      </c>
      <c r="BN15" s="40">
        <v>644</v>
      </c>
      <c r="BO15" s="40">
        <v>234</v>
      </c>
      <c r="BP15" s="40"/>
      <c r="BQ15" s="40">
        <v>415376.1755</v>
      </c>
      <c r="BR15" s="40">
        <v>32750.813837499998</v>
      </c>
      <c r="BS15" s="42">
        <f t="shared" si="13"/>
        <v>448126.9893375</v>
      </c>
      <c r="BT15" s="40">
        <v>11177</v>
      </c>
      <c r="BU15" s="40">
        <v>4053</v>
      </c>
      <c r="BV15" s="40"/>
      <c r="BW15" s="40">
        <v>17532.8335</v>
      </c>
      <c r="BX15" s="40">
        <v>1382.3964875000001</v>
      </c>
      <c r="BY15" s="42">
        <f t="shared" si="14"/>
        <v>18915.229987500003</v>
      </c>
      <c r="BZ15" s="40">
        <v>472</v>
      </c>
      <c r="CA15" s="40">
        <v>171</v>
      </c>
      <c r="CB15" s="40"/>
      <c r="CC15" s="40">
        <v>4928.495</v>
      </c>
      <c r="CD15" s="40">
        <v>388.592875</v>
      </c>
      <c r="CE15" s="42">
        <f t="shared" si="15"/>
        <v>5317.087875</v>
      </c>
      <c r="CF15" s="40">
        <v>133</v>
      </c>
      <c r="CG15" s="40">
        <v>48</v>
      </c>
      <c r="CH15" s="40"/>
      <c r="CI15" s="40">
        <v>25124.619000000002</v>
      </c>
      <c r="CJ15" s="40">
        <v>1980.979575</v>
      </c>
      <c r="CK15" s="42">
        <f t="shared" si="16"/>
        <v>27105.598575000004</v>
      </c>
      <c r="CL15" s="40">
        <v>676</v>
      </c>
      <c r="CM15" s="40">
        <v>245</v>
      </c>
      <c r="CN15" s="40"/>
      <c r="CO15" s="40">
        <v>8156.4015</v>
      </c>
      <c r="CP15" s="40">
        <v>643.1008875</v>
      </c>
      <c r="CQ15" s="42">
        <f t="shared" si="17"/>
        <v>8799.5023875</v>
      </c>
      <c r="CR15" s="40">
        <v>219</v>
      </c>
      <c r="CS15" s="40">
        <v>80</v>
      </c>
      <c r="CT15" s="40"/>
      <c r="CU15" s="40">
        <v>35526.399999999994</v>
      </c>
      <c r="CV15" s="40">
        <v>2801.12</v>
      </c>
      <c r="CW15" s="42">
        <f t="shared" si="18"/>
        <v>38327.52</v>
      </c>
      <c r="CX15" s="40">
        <v>956</v>
      </c>
      <c r="CY15" s="40">
        <v>347</v>
      </c>
      <c r="CZ15" s="40"/>
      <c r="DA15" s="40">
        <v>784.277</v>
      </c>
      <c r="DB15" s="40">
        <v>61.837225000000004</v>
      </c>
      <c r="DC15" s="42">
        <f t="shared" si="19"/>
        <v>846.114225</v>
      </c>
      <c r="DD15" s="40">
        <v>21</v>
      </c>
      <c r="DE15" s="40">
        <v>8</v>
      </c>
      <c r="DF15" s="40"/>
      <c r="DG15" s="40">
        <v>47628.373</v>
      </c>
      <c r="DH15" s="40">
        <v>3755.314025</v>
      </c>
      <c r="DI15" s="42">
        <f t="shared" si="20"/>
        <v>51383.687025</v>
      </c>
      <c r="DJ15" s="40">
        <v>1282</v>
      </c>
      <c r="DK15" s="40">
        <v>465</v>
      </c>
      <c r="DL15" s="40"/>
      <c r="DM15" s="40">
        <v>426526.152</v>
      </c>
      <c r="DN15" s="40">
        <v>33629.946599999996</v>
      </c>
      <c r="DO15" s="42">
        <f t="shared" si="21"/>
        <v>460156.0986</v>
      </c>
      <c r="DP15" s="40">
        <v>11477</v>
      </c>
      <c r="DQ15" s="40">
        <v>4162</v>
      </c>
      <c r="DR15" s="40"/>
      <c r="DS15" s="40">
        <v>93572.0175</v>
      </c>
      <c r="DT15" s="40">
        <v>7377.7936875</v>
      </c>
      <c r="DU15" s="42">
        <f t="shared" si="22"/>
        <v>100949.8111875</v>
      </c>
      <c r="DV15" s="40">
        <v>2518</v>
      </c>
      <c r="DW15" s="40">
        <v>913</v>
      </c>
      <c r="DX15" s="40"/>
      <c r="DY15" s="40">
        <v>5655.2795</v>
      </c>
      <c r="DZ15" s="40">
        <v>445.89703749999995</v>
      </c>
      <c r="EA15" s="42">
        <f t="shared" si="23"/>
        <v>6101.1765374999995</v>
      </c>
      <c r="EB15" s="40">
        <v>152</v>
      </c>
      <c r="EC15" s="40">
        <v>55</v>
      </c>
      <c r="ED15" s="40"/>
      <c r="EE15" s="40"/>
      <c r="EF15" s="40"/>
      <c r="EG15" s="40"/>
      <c r="EH15" s="40"/>
      <c r="EI15" s="40"/>
    </row>
    <row r="16" spans="1:139" ht="12">
      <c r="A16" s="2">
        <v>43009</v>
      </c>
      <c r="B16" s="2"/>
      <c r="C16" s="41">
        <v>0</v>
      </c>
      <c r="D16" s="41">
        <v>128803.11955</v>
      </c>
      <c r="E16" s="42">
        <f t="shared" si="0"/>
        <v>128803.11955</v>
      </c>
      <c r="F16" s="42">
        <f t="shared" si="1"/>
        <v>64366</v>
      </c>
      <c r="G16" s="42">
        <f t="shared" si="2"/>
        <v>23343</v>
      </c>
      <c r="H16" s="40"/>
      <c r="I16" s="40">
        <v>0</v>
      </c>
      <c r="J16" s="40">
        <v>38132.124800000005</v>
      </c>
      <c r="K16" s="42">
        <f t="shared" si="3"/>
        <v>38132.124800000005</v>
      </c>
      <c r="L16" s="40">
        <v>19056</v>
      </c>
      <c r="M16" s="40">
        <v>6910</v>
      </c>
      <c r="N16" s="40"/>
      <c r="O16" s="40">
        <v>0</v>
      </c>
      <c r="P16" s="40">
        <v>15244.519150000002</v>
      </c>
      <c r="Q16" s="42">
        <f t="shared" si="4"/>
        <v>15244.519150000002</v>
      </c>
      <c r="R16" s="40">
        <v>7618</v>
      </c>
      <c r="S16" s="40">
        <v>2763</v>
      </c>
      <c r="T16" s="40"/>
      <c r="U16" s="40">
        <v>0</v>
      </c>
      <c r="V16" s="40">
        <v>291.9826</v>
      </c>
      <c r="W16" s="42">
        <f t="shared" si="5"/>
        <v>291.9826</v>
      </c>
      <c r="X16" s="40">
        <v>146</v>
      </c>
      <c r="Y16" s="40">
        <v>53</v>
      </c>
      <c r="Z16" s="40"/>
      <c r="AA16" s="40">
        <v>0</v>
      </c>
      <c r="AB16" s="40">
        <v>1596.31815</v>
      </c>
      <c r="AC16" s="42">
        <f t="shared" si="6"/>
        <v>1596.31815</v>
      </c>
      <c r="AD16" s="40">
        <v>798</v>
      </c>
      <c r="AE16" s="40">
        <v>289</v>
      </c>
      <c r="AF16" s="40"/>
      <c r="AG16" s="40">
        <v>0</v>
      </c>
      <c r="AH16" s="40">
        <v>9494.9001</v>
      </c>
      <c r="AI16" s="42">
        <f t="shared" si="7"/>
        <v>9494.9001</v>
      </c>
      <c r="AJ16" s="40">
        <v>4745</v>
      </c>
      <c r="AK16" s="40">
        <v>1721</v>
      </c>
      <c r="AL16" s="40"/>
      <c r="AM16" s="40">
        <v>0</v>
      </c>
      <c r="AN16" s="40">
        <v>4.50485</v>
      </c>
      <c r="AO16" s="42">
        <f t="shared" si="8"/>
        <v>4.50485</v>
      </c>
      <c r="AP16" s="40">
        <v>2</v>
      </c>
      <c r="AQ16" s="40"/>
      <c r="AR16" s="40"/>
      <c r="AS16" s="40">
        <v>0</v>
      </c>
      <c r="AT16" s="40">
        <v>3656.6999</v>
      </c>
      <c r="AU16" s="42">
        <f t="shared" si="9"/>
        <v>3656.6999</v>
      </c>
      <c r="AV16" s="40">
        <v>1827</v>
      </c>
      <c r="AW16" s="40">
        <v>663</v>
      </c>
      <c r="AX16" s="40"/>
      <c r="AY16" s="40">
        <v>0</v>
      </c>
      <c r="AZ16" s="40">
        <v>96.7582</v>
      </c>
      <c r="BA16" s="42">
        <f t="shared" si="10"/>
        <v>96.7582</v>
      </c>
      <c r="BB16" s="40">
        <v>48</v>
      </c>
      <c r="BC16" s="40">
        <v>18</v>
      </c>
      <c r="BD16" s="40"/>
      <c r="BE16" s="40">
        <v>0</v>
      </c>
      <c r="BF16" s="40">
        <v>798.8956499999999</v>
      </c>
      <c r="BG16" s="42">
        <f t="shared" si="11"/>
        <v>798.8956499999999</v>
      </c>
      <c r="BH16" s="40">
        <v>399</v>
      </c>
      <c r="BI16" s="40">
        <v>145</v>
      </c>
      <c r="BJ16" s="40"/>
      <c r="BK16" s="40">
        <v>0</v>
      </c>
      <c r="BL16" s="40">
        <v>1288.8995</v>
      </c>
      <c r="BM16" s="42">
        <f t="shared" si="12"/>
        <v>1288.8995</v>
      </c>
      <c r="BN16" s="40">
        <v>644</v>
      </c>
      <c r="BO16" s="40">
        <v>234</v>
      </c>
      <c r="BP16" s="40"/>
      <c r="BQ16" s="40">
        <v>0</v>
      </c>
      <c r="BR16" s="40">
        <v>22366.40945</v>
      </c>
      <c r="BS16" s="42">
        <f t="shared" si="13"/>
        <v>22366.40945</v>
      </c>
      <c r="BT16" s="40">
        <v>11177</v>
      </c>
      <c r="BU16" s="40">
        <v>4053</v>
      </c>
      <c r="BV16" s="40"/>
      <c r="BW16" s="40">
        <v>0</v>
      </c>
      <c r="BX16" s="40">
        <v>944.0756500000001</v>
      </c>
      <c r="BY16" s="42">
        <f t="shared" si="14"/>
        <v>944.0756500000001</v>
      </c>
      <c r="BZ16" s="40">
        <v>472</v>
      </c>
      <c r="CA16" s="40">
        <v>171</v>
      </c>
      <c r="CB16" s="40"/>
      <c r="CC16" s="40">
        <v>0</v>
      </c>
      <c r="CD16" s="40">
        <v>265.3805</v>
      </c>
      <c r="CE16" s="42">
        <f t="shared" si="15"/>
        <v>265.3805</v>
      </c>
      <c r="CF16" s="40">
        <v>133</v>
      </c>
      <c r="CG16" s="40">
        <v>48</v>
      </c>
      <c r="CH16" s="40"/>
      <c r="CI16" s="40">
        <v>0</v>
      </c>
      <c r="CJ16" s="40">
        <v>1352.8641</v>
      </c>
      <c r="CK16" s="42">
        <f t="shared" si="16"/>
        <v>1352.8641</v>
      </c>
      <c r="CL16" s="40">
        <v>676</v>
      </c>
      <c r="CM16" s="40">
        <v>245</v>
      </c>
      <c r="CN16" s="40"/>
      <c r="CO16" s="40">
        <v>0</v>
      </c>
      <c r="CP16" s="40">
        <v>439.19085</v>
      </c>
      <c r="CQ16" s="42">
        <f t="shared" si="17"/>
        <v>439.19085</v>
      </c>
      <c r="CR16" s="40">
        <v>219</v>
      </c>
      <c r="CS16" s="40">
        <v>80</v>
      </c>
      <c r="CT16" s="40"/>
      <c r="CU16" s="40">
        <v>0</v>
      </c>
      <c r="CV16" s="40">
        <v>1912.9599999999998</v>
      </c>
      <c r="CW16" s="42">
        <f t="shared" si="18"/>
        <v>1912.9599999999998</v>
      </c>
      <c r="CX16" s="40">
        <v>956</v>
      </c>
      <c r="CY16" s="40">
        <v>347</v>
      </c>
      <c r="CZ16" s="40"/>
      <c r="DA16" s="40">
        <v>0</v>
      </c>
      <c r="DB16" s="40">
        <v>42.2303</v>
      </c>
      <c r="DC16" s="42">
        <f t="shared" si="19"/>
        <v>42.2303</v>
      </c>
      <c r="DD16" s="40">
        <v>21</v>
      </c>
      <c r="DE16" s="40">
        <v>8</v>
      </c>
      <c r="DF16" s="40"/>
      <c r="DG16" s="40">
        <v>0</v>
      </c>
      <c r="DH16" s="40">
        <v>2564.6047000000003</v>
      </c>
      <c r="DI16" s="42">
        <f t="shared" si="20"/>
        <v>2564.6047000000003</v>
      </c>
      <c r="DJ16" s="40">
        <v>1282</v>
      </c>
      <c r="DK16" s="40">
        <v>465</v>
      </c>
      <c r="DL16" s="40"/>
      <c r="DM16" s="40">
        <v>0</v>
      </c>
      <c r="DN16" s="40">
        <v>22966.7928</v>
      </c>
      <c r="DO16" s="42">
        <f t="shared" si="21"/>
        <v>22966.7928</v>
      </c>
      <c r="DP16" s="40">
        <v>11477</v>
      </c>
      <c r="DQ16" s="40">
        <v>4162</v>
      </c>
      <c r="DR16" s="40"/>
      <c r="DS16" s="40">
        <v>0</v>
      </c>
      <c r="DT16" s="40">
        <v>5038.4932499999995</v>
      </c>
      <c r="DU16" s="42">
        <f t="shared" si="22"/>
        <v>5038.4932499999995</v>
      </c>
      <c r="DV16" s="40">
        <v>2518</v>
      </c>
      <c r="DW16" s="40">
        <v>913</v>
      </c>
      <c r="DX16" s="40"/>
      <c r="DY16" s="40">
        <v>0</v>
      </c>
      <c r="DZ16" s="40">
        <v>304.51505</v>
      </c>
      <c r="EA16" s="42">
        <f t="shared" si="23"/>
        <v>304.51505</v>
      </c>
      <c r="EB16" s="40">
        <v>152</v>
      </c>
      <c r="EC16" s="40">
        <v>55</v>
      </c>
      <c r="ED16" s="40"/>
      <c r="EE16" s="40"/>
      <c r="EF16" s="40"/>
      <c r="EG16" s="40"/>
      <c r="EH16" s="40"/>
      <c r="EI16" s="40"/>
    </row>
    <row r="17" spans="1:139" ht="12">
      <c r="A17" s="34">
        <v>43191</v>
      </c>
      <c r="B17" s="34"/>
      <c r="C17" s="41">
        <v>2512716.5945</v>
      </c>
      <c r="D17" s="41">
        <v>128803.11955</v>
      </c>
      <c r="E17" s="42">
        <f t="shared" si="0"/>
        <v>2641519.71405</v>
      </c>
      <c r="F17" s="42">
        <f t="shared" si="1"/>
        <v>64366</v>
      </c>
      <c r="G17" s="42">
        <f t="shared" si="2"/>
        <v>23343</v>
      </c>
      <c r="H17" s="40"/>
      <c r="I17" s="40">
        <v>743888.9920000001</v>
      </c>
      <c r="J17" s="40">
        <v>38132.124800000005</v>
      </c>
      <c r="K17" s="42">
        <f t="shared" si="3"/>
        <v>782021.1168000001</v>
      </c>
      <c r="L17" s="40">
        <v>19056</v>
      </c>
      <c r="M17" s="40">
        <v>6910</v>
      </c>
      <c r="N17" s="43"/>
      <c r="O17" s="40">
        <v>297393.0785</v>
      </c>
      <c r="P17" s="40">
        <v>15244.519150000002</v>
      </c>
      <c r="Q17" s="42">
        <f t="shared" si="4"/>
        <v>312637.59765</v>
      </c>
      <c r="R17" s="40">
        <v>7618</v>
      </c>
      <c r="S17" s="40">
        <v>2763</v>
      </c>
      <c r="T17" s="43"/>
      <c r="U17" s="40">
        <v>5696.054</v>
      </c>
      <c r="V17" s="40">
        <v>291.9826</v>
      </c>
      <c r="W17" s="42">
        <f t="shared" si="5"/>
        <v>5988.0366</v>
      </c>
      <c r="X17" s="40">
        <v>146</v>
      </c>
      <c r="Y17" s="40">
        <v>53</v>
      </c>
      <c r="Z17" s="43"/>
      <c r="AA17" s="40">
        <v>31141.2885</v>
      </c>
      <c r="AB17" s="40">
        <v>1596.31815</v>
      </c>
      <c r="AC17" s="42">
        <f t="shared" si="6"/>
        <v>32737.606649999998</v>
      </c>
      <c r="AD17" s="40">
        <v>798</v>
      </c>
      <c r="AE17" s="40">
        <v>289</v>
      </c>
      <c r="AF17" s="43"/>
      <c r="AG17" s="40">
        <v>185228.37900000002</v>
      </c>
      <c r="AH17" s="40">
        <v>9494.9001</v>
      </c>
      <c r="AI17" s="42">
        <f t="shared" si="7"/>
        <v>194723.2791</v>
      </c>
      <c r="AJ17" s="40">
        <v>4745</v>
      </c>
      <c r="AK17" s="40">
        <v>1721</v>
      </c>
      <c r="AL17" s="43"/>
      <c r="AM17" s="40">
        <v>87.8815</v>
      </c>
      <c r="AN17" s="40">
        <v>4.50485</v>
      </c>
      <c r="AO17" s="42">
        <f t="shared" si="8"/>
        <v>92.38635000000001</v>
      </c>
      <c r="AP17" s="40">
        <v>2</v>
      </c>
      <c r="AQ17" s="40"/>
      <c r="AR17" s="43"/>
      <c r="AS17" s="40">
        <v>71335.621</v>
      </c>
      <c r="AT17" s="40">
        <v>3656.6999</v>
      </c>
      <c r="AU17" s="42">
        <f t="shared" si="9"/>
        <v>74992.3209</v>
      </c>
      <c r="AV17" s="40">
        <v>1827</v>
      </c>
      <c r="AW17" s="40">
        <v>663</v>
      </c>
      <c r="AX17" s="43"/>
      <c r="AY17" s="40">
        <v>1887.578</v>
      </c>
      <c r="AZ17" s="40">
        <v>96.7582</v>
      </c>
      <c r="BA17" s="42">
        <f t="shared" si="10"/>
        <v>1984.3362</v>
      </c>
      <c r="BB17" s="40">
        <v>48</v>
      </c>
      <c r="BC17" s="40">
        <v>18</v>
      </c>
      <c r="BD17" s="43"/>
      <c r="BE17" s="40">
        <v>15585.0135</v>
      </c>
      <c r="BF17" s="40">
        <v>798.8956499999999</v>
      </c>
      <c r="BG17" s="42">
        <f t="shared" si="11"/>
        <v>16383.90915</v>
      </c>
      <c r="BH17" s="40">
        <v>399</v>
      </c>
      <c r="BI17" s="40">
        <v>145</v>
      </c>
      <c r="BJ17" s="43"/>
      <c r="BK17" s="40">
        <v>25144.105</v>
      </c>
      <c r="BL17" s="40">
        <v>1288.8995</v>
      </c>
      <c r="BM17" s="42">
        <f t="shared" si="12"/>
        <v>26433.0045</v>
      </c>
      <c r="BN17" s="40">
        <v>644</v>
      </c>
      <c r="BO17" s="40">
        <v>234</v>
      </c>
      <c r="BP17" s="43"/>
      <c r="BQ17" s="40">
        <v>436328.31549999997</v>
      </c>
      <c r="BR17" s="40">
        <v>22366.40945</v>
      </c>
      <c r="BS17" s="42">
        <f t="shared" si="13"/>
        <v>458694.72494999995</v>
      </c>
      <c r="BT17" s="40">
        <v>11177</v>
      </c>
      <c r="BU17" s="40">
        <v>4053</v>
      </c>
      <c r="BV17" s="43"/>
      <c r="BW17" s="40">
        <v>18417.2135</v>
      </c>
      <c r="BX17" s="40">
        <v>944.0756500000001</v>
      </c>
      <c r="BY17" s="42">
        <f t="shared" si="14"/>
        <v>19361.28915</v>
      </c>
      <c r="BZ17" s="40">
        <v>472</v>
      </c>
      <c r="CA17" s="40">
        <v>171</v>
      </c>
      <c r="CB17" s="43"/>
      <c r="CC17" s="40">
        <v>5177.095</v>
      </c>
      <c r="CD17" s="40">
        <v>265.3805</v>
      </c>
      <c r="CE17" s="42">
        <f t="shared" si="15"/>
        <v>5442.4755000000005</v>
      </c>
      <c r="CF17" s="40">
        <v>133</v>
      </c>
      <c r="CG17" s="40">
        <v>48</v>
      </c>
      <c r="CH17" s="43"/>
      <c r="CI17" s="40">
        <v>26391.939000000002</v>
      </c>
      <c r="CJ17" s="40">
        <v>1352.8641</v>
      </c>
      <c r="CK17" s="42">
        <f t="shared" si="16"/>
        <v>27744.8031</v>
      </c>
      <c r="CL17" s="40">
        <v>676</v>
      </c>
      <c r="CM17" s="40">
        <v>245</v>
      </c>
      <c r="CN17" s="43"/>
      <c r="CO17" s="40">
        <v>8567.8215</v>
      </c>
      <c r="CP17" s="40">
        <v>439.19085</v>
      </c>
      <c r="CQ17" s="42">
        <f t="shared" si="17"/>
        <v>9007.01235</v>
      </c>
      <c r="CR17" s="40">
        <v>219</v>
      </c>
      <c r="CS17" s="40">
        <v>80</v>
      </c>
      <c r="CT17" s="43"/>
      <c r="CU17" s="40">
        <v>37318.399999999994</v>
      </c>
      <c r="CV17" s="40">
        <v>1912.9599999999998</v>
      </c>
      <c r="CW17" s="42">
        <f t="shared" si="18"/>
        <v>39231.35999999999</v>
      </c>
      <c r="CX17" s="40">
        <v>956</v>
      </c>
      <c r="CY17" s="40">
        <v>347</v>
      </c>
      <c r="CZ17" s="43"/>
      <c r="DA17" s="40">
        <v>823.837</v>
      </c>
      <c r="DB17" s="40">
        <v>42.2303</v>
      </c>
      <c r="DC17" s="42">
        <f t="shared" si="19"/>
        <v>866.0672999999999</v>
      </c>
      <c r="DD17" s="40">
        <v>21</v>
      </c>
      <c r="DE17" s="40">
        <v>8</v>
      </c>
      <c r="DF17" s="43"/>
      <c r="DG17" s="40">
        <v>50030.813</v>
      </c>
      <c r="DH17" s="40">
        <v>2564.6047000000003</v>
      </c>
      <c r="DI17" s="42">
        <f t="shared" si="20"/>
        <v>52595.417700000005</v>
      </c>
      <c r="DJ17" s="40">
        <v>1282</v>
      </c>
      <c r="DK17" s="40">
        <v>465</v>
      </c>
      <c r="DL17" s="43"/>
      <c r="DM17" s="40">
        <v>448040.712</v>
      </c>
      <c r="DN17" s="40">
        <v>22966.7928</v>
      </c>
      <c r="DO17" s="42">
        <f t="shared" si="21"/>
        <v>471007.5048</v>
      </c>
      <c r="DP17" s="40">
        <v>11477</v>
      </c>
      <c r="DQ17" s="40">
        <v>4162</v>
      </c>
      <c r="DR17" s="43"/>
      <c r="DS17" s="40">
        <v>98291.9175</v>
      </c>
      <c r="DT17" s="40">
        <v>5038.4932499999995</v>
      </c>
      <c r="DU17" s="42">
        <f t="shared" si="22"/>
        <v>103330.41075</v>
      </c>
      <c r="DV17" s="40">
        <v>2518</v>
      </c>
      <c r="DW17" s="40">
        <v>913</v>
      </c>
      <c r="DX17" s="43"/>
      <c r="DY17" s="40">
        <v>5940.5395</v>
      </c>
      <c r="DZ17" s="40">
        <v>304.51505</v>
      </c>
      <c r="EA17" s="42">
        <f t="shared" si="23"/>
        <v>6245.05455</v>
      </c>
      <c r="EB17" s="40">
        <v>152</v>
      </c>
      <c r="EC17" s="40">
        <v>55</v>
      </c>
      <c r="ED17" s="40"/>
      <c r="EE17" s="40"/>
      <c r="EF17" s="40"/>
      <c r="EG17" s="40"/>
      <c r="EH17" s="40"/>
      <c r="EI17" s="40"/>
    </row>
    <row r="18" spans="1:139" ht="12">
      <c r="A18" s="34">
        <v>43374</v>
      </c>
      <c r="B18" s="34"/>
      <c r="C18" s="41">
        <v>0</v>
      </c>
      <c r="D18" s="41">
        <v>65985.2046875</v>
      </c>
      <c r="E18" s="42">
        <f t="shared" si="0"/>
        <v>65985.2046875</v>
      </c>
      <c r="F18" s="42">
        <f t="shared" si="1"/>
        <v>64366</v>
      </c>
      <c r="G18" s="42">
        <f t="shared" si="2"/>
        <v>23343</v>
      </c>
      <c r="H18" s="40"/>
      <c r="I18" s="40">
        <v>0</v>
      </c>
      <c r="J18" s="40">
        <v>19534.9</v>
      </c>
      <c r="K18" s="42">
        <f t="shared" si="3"/>
        <v>19534.9</v>
      </c>
      <c r="L18" s="40">
        <v>19056</v>
      </c>
      <c r="M18" s="40">
        <v>6910</v>
      </c>
      <c r="N18" s="43"/>
      <c r="O18" s="40">
        <v>0</v>
      </c>
      <c r="P18" s="40">
        <v>7809.692187500001</v>
      </c>
      <c r="Q18" s="42">
        <f t="shared" si="4"/>
        <v>7809.692187500001</v>
      </c>
      <c r="R18" s="40">
        <v>7618</v>
      </c>
      <c r="S18" s="40">
        <v>2763</v>
      </c>
      <c r="T18" s="43"/>
      <c r="U18" s="40">
        <v>0</v>
      </c>
      <c r="V18" s="40">
        <v>149.58125</v>
      </c>
      <c r="W18" s="42">
        <f t="shared" si="5"/>
        <v>149.58125</v>
      </c>
      <c r="X18" s="40">
        <v>146</v>
      </c>
      <c r="Y18" s="40">
        <v>53</v>
      </c>
      <c r="Z18" s="43"/>
      <c r="AA18" s="40">
        <v>0</v>
      </c>
      <c r="AB18" s="40">
        <v>817.7859374999999</v>
      </c>
      <c r="AC18" s="42">
        <f t="shared" si="6"/>
        <v>817.7859374999999</v>
      </c>
      <c r="AD18" s="40">
        <v>798</v>
      </c>
      <c r="AE18" s="40">
        <v>289</v>
      </c>
      <c r="AF18" s="43"/>
      <c r="AG18" s="40">
        <v>0</v>
      </c>
      <c r="AH18" s="40">
        <v>4864.190625</v>
      </c>
      <c r="AI18" s="42">
        <f t="shared" si="7"/>
        <v>4864.190625</v>
      </c>
      <c r="AJ18" s="40">
        <v>4745</v>
      </c>
      <c r="AK18" s="40">
        <v>1721</v>
      </c>
      <c r="AL18" s="43"/>
      <c r="AM18" s="40">
        <v>0</v>
      </c>
      <c r="AN18" s="40">
        <v>2.3078125000000003</v>
      </c>
      <c r="AO18" s="42">
        <f t="shared" si="8"/>
        <v>2.3078125000000003</v>
      </c>
      <c r="AP18" s="40">
        <v>2</v>
      </c>
      <c r="AQ18" s="40"/>
      <c r="AR18" s="43"/>
      <c r="AS18" s="40">
        <v>0</v>
      </c>
      <c r="AT18" s="40">
        <v>1873.309375</v>
      </c>
      <c r="AU18" s="42">
        <f t="shared" si="9"/>
        <v>1873.309375</v>
      </c>
      <c r="AV18" s="40">
        <v>1827</v>
      </c>
      <c r="AW18" s="40">
        <v>663</v>
      </c>
      <c r="AX18" s="43"/>
      <c r="AY18" s="40">
        <v>0</v>
      </c>
      <c r="AZ18" s="40">
        <v>49.56875</v>
      </c>
      <c r="BA18" s="42">
        <f t="shared" si="10"/>
        <v>49.56875</v>
      </c>
      <c r="BB18" s="40">
        <v>48</v>
      </c>
      <c r="BC18" s="40">
        <v>18</v>
      </c>
      <c r="BD18" s="43"/>
      <c r="BE18" s="40">
        <v>0</v>
      </c>
      <c r="BF18" s="40">
        <v>409.2703125</v>
      </c>
      <c r="BG18" s="42">
        <f t="shared" si="11"/>
        <v>409.2703125</v>
      </c>
      <c r="BH18" s="40">
        <v>399</v>
      </c>
      <c r="BI18" s="40">
        <v>145</v>
      </c>
      <c r="BJ18" s="43"/>
      <c r="BK18" s="40">
        <v>0</v>
      </c>
      <c r="BL18" s="40">
        <v>660.296875</v>
      </c>
      <c r="BM18" s="42">
        <f t="shared" si="12"/>
        <v>660.296875</v>
      </c>
      <c r="BN18" s="40">
        <v>644</v>
      </c>
      <c r="BO18" s="40">
        <v>234</v>
      </c>
      <c r="BP18" s="43"/>
      <c r="BQ18" s="40">
        <v>0</v>
      </c>
      <c r="BR18" s="40">
        <v>11458.2015625</v>
      </c>
      <c r="BS18" s="42">
        <f t="shared" si="13"/>
        <v>11458.2015625</v>
      </c>
      <c r="BT18" s="40">
        <v>11177</v>
      </c>
      <c r="BU18" s="40">
        <v>4053</v>
      </c>
      <c r="BV18" s="43"/>
      <c r="BW18" s="40">
        <v>0</v>
      </c>
      <c r="BX18" s="40">
        <v>483.64531250000005</v>
      </c>
      <c r="BY18" s="42">
        <f t="shared" si="14"/>
        <v>483.64531250000005</v>
      </c>
      <c r="BZ18" s="40">
        <v>472</v>
      </c>
      <c r="CA18" s="40">
        <v>171</v>
      </c>
      <c r="CB18" s="43"/>
      <c r="CC18" s="40">
        <v>0</v>
      </c>
      <c r="CD18" s="40">
        <v>135.953125</v>
      </c>
      <c r="CE18" s="42">
        <f t="shared" si="15"/>
        <v>135.953125</v>
      </c>
      <c r="CF18" s="40">
        <v>133</v>
      </c>
      <c r="CG18" s="40">
        <v>48</v>
      </c>
      <c r="CH18" s="43"/>
      <c r="CI18" s="40">
        <v>0</v>
      </c>
      <c r="CJ18" s="40">
        <v>693.0656250000001</v>
      </c>
      <c r="CK18" s="42">
        <f t="shared" si="16"/>
        <v>693.0656250000001</v>
      </c>
      <c r="CL18" s="40">
        <v>676</v>
      </c>
      <c r="CM18" s="40">
        <v>245</v>
      </c>
      <c r="CN18" s="43"/>
      <c r="CO18" s="40">
        <v>0</v>
      </c>
      <c r="CP18" s="40">
        <v>224.9953125</v>
      </c>
      <c r="CQ18" s="42">
        <f t="shared" si="17"/>
        <v>224.9953125</v>
      </c>
      <c r="CR18" s="40">
        <v>219</v>
      </c>
      <c r="CS18" s="40">
        <v>80</v>
      </c>
      <c r="CT18" s="43"/>
      <c r="CU18" s="40">
        <v>0</v>
      </c>
      <c r="CV18" s="40">
        <v>979.9999999999999</v>
      </c>
      <c r="CW18" s="42">
        <f t="shared" si="18"/>
        <v>979.9999999999999</v>
      </c>
      <c r="CX18" s="40">
        <v>956</v>
      </c>
      <c r="CY18" s="40">
        <v>347</v>
      </c>
      <c r="CZ18" s="43"/>
      <c r="DA18" s="40">
        <v>0</v>
      </c>
      <c r="DB18" s="40">
        <v>21.634375000000002</v>
      </c>
      <c r="DC18" s="42">
        <f t="shared" si="19"/>
        <v>21.634375000000002</v>
      </c>
      <c r="DD18" s="40">
        <v>21</v>
      </c>
      <c r="DE18" s="40">
        <v>8</v>
      </c>
      <c r="DF18" s="43"/>
      <c r="DG18" s="40">
        <v>0</v>
      </c>
      <c r="DH18" s="40">
        <v>1313.8343750000001</v>
      </c>
      <c r="DI18" s="42">
        <f t="shared" si="20"/>
        <v>1313.8343750000001</v>
      </c>
      <c r="DJ18" s="40">
        <v>1282</v>
      </c>
      <c r="DK18" s="40">
        <v>465</v>
      </c>
      <c r="DL18" s="43"/>
      <c r="DM18" s="40">
        <v>0</v>
      </c>
      <c r="DN18" s="40">
        <v>11765.775</v>
      </c>
      <c r="DO18" s="42">
        <f t="shared" si="21"/>
        <v>11765.775</v>
      </c>
      <c r="DP18" s="40">
        <v>11477</v>
      </c>
      <c r="DQ18" s="40">
        <v>4162</v>
      </c>
      <c r="DR18" s="43"/>
      <c r="DS18" s="40">
        <v>0</v>
      </c>
      <c r="DT18" s="40">
        <v>2581.1953125</v>
      </c>
      <c r="DU18" s="42">
        <f t="shared" si="22"/>
        <v>2581.1953125</v>
      </c>
      <c r="DV18" s="40">
        <v>2518</v>
      </c>
      <c r="DW18" s="40">
        <v>913</v>
      </c>
      <c r="DX18" s="43"/>
      <c r="DY18" s="40">
        <v>0</v>
      </c>
      <c r="DZ18" s="40">
        <v>156.00156249999998</v>
      </c>
      <c r="EA18" s="42">
        <f t="shared" si="23"/>
        <v>156.00156249999998</v>
      </c>
      <c r="EB18" s="40">
        <v>152</v>
      </c>
      <c r="EC18" s="40">
        <v>55</v>
      </c>
      <c r="ED18" s="40"/>
      <c r="EE18" s="40"/>
      <c r="EF18" s="40"/>
      <c r="EG18" s="40"/>
      <c r="EH18" s="40"/>
      <c r="EI18" s="40"/>
    </row>
    <row r="19" spans="1:139" ht="12">
      <c r="A19" s="34">
        <v>43556</v>
      </c>
      <c r="B19" s="34"/>
      <c r="C19" s="41">
        <v>2639408.1875</v>
      </c>
      <c r="D19" s="41">
        <v>65985.2046875</v>
      </c>
      <c r="E19" s="42">
        <f t="shared" si="0"/>
        <v>2705393.3921875</v>
      </c>
      <c r="F19" s="42">
        <f t="shared" si="1"/>
        <v>64374</v>
      </c>
      <c r="G19" s="42">
        <f t="shared" si="2"/>
        <v>23284</v>
      </c>
      <c r="H19" s="40"/>
      <c r="I19" s="40">
        <v>781396</v>
      </c>
      <c r="J19" s="40">
        <v>19534.9</v>
      </c>
      <c r="K19" s="42">
        <f t="shared" si="3"/>
        <v>800930.9</v>
      </c>
      <c r="L19" s="40">
        <v>19048</v>
      </c>
      <c r="M19" s="40">
        <v>6913</v>
      </c>
      <c r="N19" s="43"/>
      <c r="O19" s="40">
        <v>312387.6875</v>
      </c>
      <c r="P19" s="40">
        <v>7809.692187500001</v>
      </c>
      <c r="Q19" s="42">
        <f t="shared" si="4"/>
        <v>320197.3796875</v>
      </c>
      <c r="R19" s="40">
        <v>7620</v>
      </c>
      <c r="S19" s="40">
        <v>2753</v>
      </c>
      <c r="T19" s="43"/>
      <c r="U19" s="40">
        <v>5983.25</v>
      </c>
      <c r="V19" s="40">
        <v>149.58125</v>
      </c>
      <c r="W19" s="42">
        <f t="shared" si="5"/>
        <v>6132.83125</v>
      </c>
      <c r="X19" s="40">
        <v>144</v>
      </c>
      <c r="Y19" s="40">
        <v>51</v>
      </c>
      <c r="Z19" s="43"/>
      <c r="AA19" s="40">
        <v>32711.4375</v>
      </c>
      <c r="AB19" s="40">
        <v>817.7859374999999</v>
      </c>
      <c r="AC19" s="42">
        <f t="shared" si="6"/>
        <v>33529.2234375</v>
      </c>
      <c r="AD19" s="40">
        <v>792</v>
      </c>
      <c r="AE19" s="40">
        <v>295</v>
      </c>
      <c r="AF19" s="43"/>
      <c r="AG19" s="40">
        <v>194567.625</v>
      </c>
      <c r="AH19" s="40">
        <v>4864.190625</v>
      </c>
      <c r="AI19" s="42">
        <f t="shared" si="7"/>
        <v>199431.815625</v>
      </c>
      <c r="AJ19" s="40">
        <v>4742</v>
      </c>
      <c r="AK19" s="40">
        <v>1713</v>
      </c>
      <c r="AL19" s="43"/>
      <c r="AM19" s="40">
        <v>92.3125</v>
      </c>
      <c r="AN19" s="40">
        <v>2.3078125000000003</v>
      </c>
      <c r="AO19" s="42">
        <f t="shared" si="8"/>
        <v>94.6203125</v>
      </c>
      <c r="AP19" s="40">
        <v>8</v>
      </c>
      <c r="AQ19" s="40"/>
      <c r="AR19" s="43"/>
      <c r="AS19" s="40">
        <v>74932.375</v>
      </c>
      <c r="AT19" s="40">
        <v>1873.309375</v>
      </c>
      <c r="AU19" s="42">
        <f t="shared" si="9"/>
        <v>76805.684375</v>
      </c>
      <c r="AV19" s="40">
        <v>1835</v>
      </c>
      <c r="AW19" s="40">
        <v>655</v>
      </c>
      <c r="AX19" s="43"/>
      <c r="AY19" s="40">
        <v>1982.75</v>
      </c>
      <c r="AZ19" s="40">
        <v>49.56875</v>
      </c>
      <c r="BA19" s="42">
        <f t="shared" si="10"/>
        <v>2032.31875</v>
      </c>
      <c r="BB19" s="40">
        <v>56</v>
      </c>
      <c r="BC19" s="40">
        <v>8</v>
      </c>
      <c r="BD19" s="43"/>
      <c r="BE19" s="40">
        <v>16370.8125</v>
      </c>
      <c r="BF19" s="40">
        <v>409.2703125</v>
      </c>
      <c r="BG19" s="42">
        <f t="shared" si="11"/>
        <v>16780.0828125</v>
      </c>
      <c r="BH19" s="40">
        <v>404</v>
      </c>
      <c r="BI19" s="40">
        <v>140</v>
      </c>
      <c r="BJ19" s="43"/>
      <c r="BK19" s="40">
        <v>26411.875</v>
      </c>
      <c r="BL19" s="40">
        <v>660.296875</v>
      </c>
      <c r="BM19" s="42">
        <f t="shared" si="12"/>
        <v>27072.171875</v>
      </c>
      <c r="BN19" s="40">
        <v>646</v>
      </c>
      <c r="BO19" s="40">
        <v>225</v>
      </c>
      <c r="BP19" s="43"/>
      <c r="BQ19" s="40">
        <v>458328.0625</v>
      </c>
      <c r="BR19" s="40">
        <v>11458.2015625</v>
      </c>
      <c r="BS19" s="42">
        <f t="shared" si="13"/>
        <v>469786.2640625</v>
      </c>
      <c r="BT19" s="40">
        <v>11179</v>
      </c>
      <c r="BU19" s="40">
        <v>4056</v>
      </c>
      <c r="BV19" s="43"/>
      <c r="BW19" s="40">
        <v>19345.8125</v>
      </c>
      <c r="BX19" s="40">
        <v>483.64531250000005</v>
      </c>
      <c r="BY19" s="42">
        <f t="shared" si="14"/>
        <v>19829.4578125</v>
      </c>
      <c r="BZ19" s="40">
        <v>467</v>
      </c>
      <c r="CA19" s="40">
        <v>173</v>
      </c>
      <c r="CB19" s="43"/>
      <c r="CC19" s="40">
        <v>5438.125</v>
      </c>
      <c r="CD19" s="40">
        <v>135.953125</v>
      </c>
      <c r="CE19" s="42">
        <f t="shared" si="15"/>
        <v>5574.078125</v>
      </c>
      <c r="CF19" s="40">
        <v>125</v>
      </c>
      <c r="CG19" s="40">
        <v>50</v>
      </c>
      <c r="CH19" s="43"/>
      <c r="CI19" s="40">
        <v>27722.625</v>
      </c>
      <c r="CJ19" s="40">
        <v>693.0656250000001</v>
      </c>
      <c r="CK19" s="42">
        <f t="shared" si="16"/>
        <v>28415.690625</v>
      </c>
      <c r="CL19" s="40">
        <v>677</v>
      </c>
      <c r="CM19" s="40">
        <v>249</v>
      </c>
      <c r="CN19" s="43"/>
      <c r="CO19" s="40">
        <v>8999.8125</v>
      </c>
      <c r="CP19" s="40">
        <v>224.9953125</v>
      </c>
      <c r="CQ19" s="42">
        <f t="shared" si="17"/>
        <v>9224.8078125</v>
      </c>
      <c r="CR19" s="40">
        <v>229</v>
      </c>
      <c r="CS19" s="40">
        <v>71</v>
      </c>
      <c r="CT19" s="43"/>
      <c r="CU19" s="40">
        <v>39200</v>
      </c>
      <c r="CV19" s="40">
        <v>979.9999999999999</v>
      </c>
      <c r="CW19" s="42">
        <f t="shared" si="18"/>
        <v>40180</v>
      </c>
      <c r="CX19" s="40">
        <v>955</v>
      </c>
      <c r="CY19" s="40">
        <v>339</v>
      </c>
      <c r="CZ19" s="43"/>
      <c r="DA19" s="40">
        <v>865.375</v>
      </c>
      <c r="DB19" s="40">
        <v>21.634375000000002</v>
      </c>
      <c r="DC19" s="42">
        <f t="shared" si="19"/>
        <v>887.009375</v>
      </c>
      <c r="DD19" s="40">
        <v>23</v>
      </c>
      <c r="DE19" s="40"/>
      <c r="DF19" s="43"/>
      <c r="DG19" s="40">
        <v>52553.375</v>
      </c>
      <c r="DH19" s="40">
        <v>1313.8343750000001</v>
      </c>
      <c r="DI19" s="42">
        <f t="shared" si="20"/>
        <v>53867.209375</v>
      </c>
      <c r="DJ19" s="40">
        <v>1273</v>
      </c>
      <c r="DK19" s="40">
        <v>459</v>
      </c>
      <c r="DL19" s="43"/>
      <c r="DM19" s="40">
        <v>470631</v>
      </c>
      <c r="DN19" s="40">
        <v>11765.775</v>
      </c>
      <c r="DO19" s="42">
        <f t="shared" si="21"/>
        <v>482396.775</v>
      </c>
      <c r="DP19" s="40">
        <v>11480</v>
      </c>
      <c r="DQ19" s="40">
        <v>4161</v>
      </c>
      <c r="DR19" s="43"/>
      <c r="DS19" s="40">
        <v>103247.8125</v>
      </c>
      <c r="DT19" s="40">
        <v>2581.1953125</v>
      </c>
      <c r="DU19" s="42">
        <f t="shared" si="22"/>
        <v>105829.0078125</v>
      </c>
      <c r="DV19" s="40">
        <v>2515</v>
      </c>
      <c r="DW19" s="40">
        <v>914</v>
      </c>
      <c r="DX19" s="43"/>
      <c r="DY19" s="40">
        <v>6240.0625</v>
      </c>
      <c r="DZ19" s="40">
        <v>156.00156249999998</v>
      </c>
      <c r="EA19" s="42">
        <f t="shared" si="23"/>
        <v>6396.0640625</v>
      </c>
      <c r="EB19" s="40">
        <v>156</v>
      </c>
      <c r="EC19" s="40">
        <v>59</v>
      </c>
      <c r="ED19" s="40"/>
      <c r="EE19" s="40"/>
      <c r="EF19" s="40"/>
      <c r="EG19" s="40"/>
      <c r="EH19" s="40"/>
      <c r="EI19" s="40"/>
    </row>
    <row r="20" spans="1:139" ht="12">
      <c r="A20" s="2"/>
      <c r="B20" s="2"/>
      <c r="C20" s="41"/>
      <c r="D20" s="41"/>
      <c r="E20" s="41"/>
      <c r="F20" s="41"/>
      <c r="G20" s="41"/>
      <c r="H20" s="40"/>
      <c r="I20" s="43"/>
      <c r="J20" s="43"/>
      <c r="K20" s="43"/>
      <c r="L20" s="43"/>
      <c r="M20" s="43"/>
      <c r="N20" s="40"/>
      <c r="O20" s="43"/>
      <c r="P20" s="43"/>
      <c r="Q20" s="43"/>
      <c r="R20" s="43"/>
      <c r="S20" s="43"/>
      <c r="T20" s="40"/>
      <c r="U20" s="43"/>
      <c r="V20" s="43"/>
      <c r="W20" s="43"/>
      <c r="X20" s="43"/>
      <c r="Y20" s="43"/>
      <c r="Z20" s="40"/>
      <c r="AA20" s="43"/>
      <c r="AB20" s="43"/>
      <c r="AC20" s="43"/>
      <c r="AD20" s="43"/>
      <c r="AE20" s="43"/>
      <c r="AF20" s="40"/>
      <c r="AG20" s="43"/>
      <c r="AH20" s="43"/>
      <c r="AI20" s="43"/>
      <c r="AJ20" s="43"/>
      <c r="AK20" s="43"/>
      <c r="AL20" s="40"/>
      <c r="AM20" s="43"/>
      <c r="AN20" s="43"/>
      <c r="AO20" s="43"/>
      <c r="AP20" s="43"/>
      <c r="AQ20" s="43"/>
      <c r="AR20" s="40"/>
      <c r="AS20" s="43"/>
      <c r="AT20" s="43"/>
      <c r="AU20" s="43"/>
      <c r="AV20" s="43"/>
      <c r="AW20" s="43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3"/>
      <c r="CV20" s="43"/>
      <c r="CW20" s="43"/>
      <c r="CX20" s="43"/>
      <c r="CY20" s="43"/>
      <c r="CZ20" s="40"/>
      <c r="DA20" s="40"/>
      <c r="DB20" s="40"/>
      <c r="DC20" s="40"/>
      <c r="DD20" s="40"/>
      <c r="DE20" s="40"/>
      <c r="DF20" s="40"/>
      <c r="DG20" s="43"/>
      <c r="DH20" s="43"/>
      <c r="DI20" s="43"/>
      <c r="DJ20" s="43"/>
      <c r="DK20" s="43"/>
      <c r="DL20" s="40"/>
      <c r="DM20" s="43"/>
      <c r="DN20" s="43"/>
      <c r="DO20" s="43"/>
      <c r="DP20" s="43"/>
      <c r="DQ20" s="43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</row>
    <row r="21" spans="1:139" ht="12.75" thickBot="1">
      <c r="A21" s="16" t="s">
        <v>0</v>
      </c>
      <c r="B21" s="16"/>
      <c r="C21" s="44">
        <f>SUM(C8:C20)</f>
        <v>14062766.823</v>
      </c>
      <c r="D21" s="44">
        <f>SUM(D8:D20)</f>
        <v>2560980.0585</v>
      </c>
      <c r="E21" s="44">
        <f>SUM(E8:E20)</f>
        <v>16623746.881500002</v>
      </c>
      <c r="F21" s="44">
        <f>SUM(F8:F20)</f>
        <v>772400</v>
      </c>
      <c r="G21" s="44">
        <f>SUM(G8:G20)</f>
        <v>280057</v>
      </c>
      <c r="H21" s="40"/>
      <c r="I21" s="44">
        <f aca="true" t="shared" si="24" ref="I21:AN21">SUM(I8:I20)</f>
        <v>4163277.8880000003</v>
      </c>
      <c r="J21" s="44">
        <f t="shared" si="24"/>
        <v>758177.376</v>
      </c>
      <c r="K21" s="44">
        <f t="shared" si="24"/>
        <v>4921455.264</v>
      </c>
      <c r="L21" s="44">
        <f t="shared" si="24"/>
        <v>228664</v>
      </c>
      <c r="M21" s="44">
        <f t="shared" si="24"/>
        <v>82923</v>
      </c>
      <c r="N21" s="44">
        <f t="shared" si="24"/>
        <v>0</v>
      </c>
      <c r="O21" s="44">
        <f t="shared" si="24"/>
        <v>1664401.5990000002</v>
      </c>
      <c r="P21" s="44">
        <f t="shared" si="24"/>
        <v>303105.3105000001</v>
      </c>
      <c r="Q21" s="44">
        <f t="shared" si="24"/>
        <v>1967506.9095</v>
      </c>
      <c r="R21" s="44">
        <f t="shared" si="24"/>
        <v>91418</v>
      </c>
      <c r="S21" s="44">
        <f t="shared" si="24"/>
        <v>33146</v>
      </c>
      <c r="T21" s="44">
        <f t="shared" si="24"/>
        <v>0</v>
      </c>
      <c r="U21" s="44">
        <f t="shared" si="24"/>
        <v>31878.756</v>
      </c>
      <c r="V21" s="44">
        <f t="shared" si="24"/>
        <v>5805.462</v>
      </c>
      <c r="W21" s="44">
        <f t="shared" si="24"/>
        <v>37684.218</v>
      </c>
      <c r="X21" s="44">
        <f t="shared" si="24"/>
        <v>1750</v>
      </c>
      <c r="Y21" s="44">
        <f t="shared" si="24"/>
        <v>634</v>
      </c>
      <c r="Z21" s="44">
        <f t="shared" si="24"/>
        <v>0</v>
      </c>
      <c r="AA21" s="44">
        <f t="shared" si="24"/>
        <v>174286.539</v>
      </c>
      <c r="AB21" s="44">
        <f t="shared" si="24"/>
        <v>31739.4405</v>
      </c>
      <c r="AC21" s="44">
        <f t="shared" si="24"/>
        <v>206025.97950000002</v>
      </c>
      <c r="AD21" s="44">
        <f t="shared" si="24"/>
        <v>9570</v>
      </c>
      <c r="AE21" s="44">
        <f t="shared" si="24"/>
        <v>3474</v>
      </c>
      <c r="AF21" s="44">
        <f t="shared" si="24"/>
        <v>0</v>
      </c>
      <c r="AG21" s="44">
        <f t="shared" si="24"/>
        <v>1036656.3060000001</v>
      </c>
      <c r="AH21" s="44">
        <f t="shared" si="24"/>
        <v>188786.18699999998</v>
      </c>
      <c r="AI21" s="44">
        <f t="shared" si="24"/>
        <v>1225442.493</v>
      </c>
      <c r="AJ21" s="44">
        <f t="shared" si="24"/>
        <v>56937</v>
      </c>
      <c r="AK21" s="44">
        <f t="shared" si="24"/>
        <v>20644</v>
      </c>
      <c r="AL21" s="44">
        <f t="shared" si="24"/>
        <v>0</v>
      </c>
      <c r="AM21" s="44">
        <f t="shared" si="24"/>
        <v>491.84100000000007</v>
      </c>
      <c r="AN21" s="44">
        <f t="shared" si="24"/>
        <v>89.56950000000003</v>
      </c>
      <c r="AO21" s="44">
        <f aca="true" t="shared" si="25" ref="AO21:BT21">SUM(AO8:AO20)</f>
        <v>581.4105</v>
      </c>
      <c r="AP21" s="44">
        <f t="shared" si="25"/>
        <v>30</v>
      </c>
      <c r="AQ21" s="44">
        <f t="shared" si="25"/>
        <v>0</v>
      </c>
      <c r="AR21" s="44">
        <f t="shared" si="25"/>
        <v>0</v>
      </c>
      <c r="AS21" s="44">
        <f t="shared" si="25"/>
        <v>399239.694</v>
      </c>
      <c r="AT21" s="44">
        <f t="shared" si="25"/>
        <v>72705.813</v>
      </c>
      <c r="AU21" s="44">
        <f t="shared" si="25"/>
        <v>471945.50700000004</v>
      </c>
      <c r="AV21" s="44">
        <f t="shared" si="25"/>
        <v>21932</v>
      </c>
      <c r="AW21" s="44">
        <f t="shared" si="25"/>
        <v>7948</v>
      </c>
      <c r="AX21" s="44">
        <f t="shared" si="25"/>
        <v>0</v>
      </c>
      <c r="AY21" s="44">
        <f t="shared" si="25"/>
        <v>10564.092</v>
      </c>
      <c r="AZ21" s="44">
        <f t="shared" si="25"/>
        <v>1923.8339999999998</v>
      </c>
      <c r="BA21" s="44">
        <f t="shared" si="25"/>
        <v>12487.926000000001</v>
      </c>
      <c r="BB21" s="44">
        <f t="shared" si="25"/>
        <v>584</v>
      </c>
      <c r="BC21" s="44">
        <f t="shared" si="25"/>
        <v>206</v>
      </c>
      <c r="BD21" s="44">
        <f t="shared" si="25"/>
        <v>0</v>
      </c>
      <c r="BE21" s="44">
        <f t="shared" si="25"/>
        <v>87223.689</v>
      </c>
      <c r="BF21" s="44">
        <f t="shared" si="25"/>
        <v>15884.3655</v>
      </c>
      <c r="BG21" s="44">
        <f t="shared" si="25"/>
        <v>103108.0545</v>
      </c>
      <c r="BH21" s="44">
        <f t="shared" si="25"/>
        <v>4793</v>
      </c>
      <c r="BI21" s="44">
        <f t="shared" si="25"/>
        <v>1735</v>
      </c>
      <c r="BJ21" s="44">
        <f t="shared" si="25"/>
        <v>0</v>
      </c>
      <c r="BK21" s="44">
        <f t="shared" si="25"/>
        <v>140722.47</v>
      </c>
      <c r="BL21" s="44">
        <f t="shared" si="25"/>
        <v>25627.065</v>
      </c>
      <c r="BM21" s="44">
        <f t="shared" si="25"/>
        <v>166349.535</v>
      </c>
      <c r="BN21" s="44">
        <f t="shared" si="25"/>
        <v>7730</v>
      </c>
      <c r="BO21" s="44">
        <f t="shared" si="25"/>
        <v>2799</v>
      </c>
      <c r="BP21" s="44">
        <f t="shared" si="25"/>
        <v>0</v>
      </c>
      <c r="BQ21" s="44">
        <f t="shared" si="25"/>
        <v>2441971.917</v>
      </c>
      <c r="BR21" s="44">
        <f t="shared" si="25"/>
        <v>444709.1714999999</v>
      </c>
      <c r="BS21" s="44">
        <f t="shared" si="25"/>
        <v>2886681.0885</v>
      </c>
      <c r="BT21" s="44">
        <f t="shared" si="25"/>
        <v>134126</v>
      </c>
      <c r="BU21" s="44">
        <f aca="true" t="shared" si="26" ref="BU21:CZ21">SUM(BU8:BU20)</f>
        <v>48639</v>
      </c>
      <c r="BV21" s="44">
        <f t="shared" si="26"/>
        <v>0</v>
      </c>
      <c r="BW21" s="44">
        <f t="shared" si="26"/>
        <v>103074.48900000002</v>
      </c>
      <c r="BX21" s="44">
        <f t="shared" si="26"/>
        <v>18770.9655</v>
      </c>
      <c r="BY21" s="44">
        <f t="shared" si="26"/>
        <v>121845.4545</v>
      </c>
      <c r="BZ21" s="44">
        <f t="shared" si="26"/>
        <v>5659</v>
      </c>
      <c r="CA21" s="44">
        <f t="shared" si="26"/>
        <v>2054</v>
      </c>
      <c r="CB21" s="44">
        <f t="shared" si="26"/>
        <v>0</v>
      </c>
      <c r="CC21" s="44">
        <f t="shared" si="26"/>
        <v>28974.33</v>
      </c>
      <c r="CD21" s="44">
        <f t="shared" si="26"/>
        <v>5276.535000000001</v>
      </c>
      <c r="CE21" s="44">
        <f t="shared" si="26"/>
        <v>34250.865000000005</v>
      </c>
      <c r="CF21" s="44">
        <f t="shared" si="26"/>
        <v>1588</v>
      </c>
      <c r="CG21" s="44">
        <f t="shared" si="26"/>
        <v>578</v>
      </c>
      <c r="CH21" s="44">
        <f t="shared" si="26"/>
        <v>0</v>
      </c>
      <c r="CI21" s="44">
        <f t="shared" si="26"/>
        <v>147706.146</v>
      </c>
      <c r="CJ21" s="44">
        <f t="shared" si="26"/>
        <v>26898.867000000002</v>
      </c>
      <c r="CK21" s="44">
        <f t="shared" si="26"/>
        <v>174605.01299999998</v>
      </c>
      <c r="CL21" s="44">
        <f t="shared" si="26"/>
        <v>8113</v>
      </c>
      <c r="CM21" s="44">
        <f t="shared" si="26"/>
        <v>2944</v>
      </c>
      <c r="CN21" s="44">
        <f t="shared" si="26"/>
        <v>0</v>
      </c>
      <c r="CO21" s="44">
        <f t="shared" si="26"/>
        <v>47951.001000000004</v>
      </c>
      <c r="CP21" s="44">
        <f t="shared" si="26"/>
        <v>8732.3895</v>
      </c>
      <c r="CQ21" s="44">
        <f t="shared" si="26"/>
        <v>56683.39050000001</v>
      </c>
      <c r="CR21" s="44">
        <f t="shared" si="26"/>
        <v>2638</v>
      </c>
      <c r="CS21" s="44">
        <f t="shared" si="26"/>
        <v>951</v>
      </c>
      <c r="CT21" s="44">
        <f t="shared" si="26"/>
        <v>0</v>
      </c>
      <c r="CU21" s="44">
        <f t="shared" si="26"/>
        <v>208857.59999999998</v>
      </c>
      <c r="CV21" s="44">
        <f t="shared" si="26"/>
        <v>38035.2</v>
      </c>
      <c r="CW21" s="44">
        <f t="shared" si="26"/>
        <v>246892.79999999993</v>
      </c>
      <c r="CX21" s="44">
        <f t="shared" si="26"/>
        <v>11471</v>
      </c>
      <c r="CY21" s="44">
        <f t="shared" si="26"/>
        <v>4156</v>
      </c>
      <c r="CZ21" s="44">
        <f t="shared" si="26"/>
        <v>0</v>
      </c>
      <c r="DA21" s="44">
        <f aca="true" t="shared" si="27" ref="DA21:EF21">SUM(DA8:DA20)</f>
        <v>4610.718000000001</v>
      </c>
      <c r="DB21" s="44">
        <f t="shared" si="27"/>
        <v>839.6609999999998</v>
      </c>
      <c r="DC21" s="44">
        <f t="shared" si="27"/>
        <v>5450.379</v>
      </c>
      <c r="DD21" s="44">
        <f t="shared" si="27"/>
        <v>254</v>
      </c>
      <c r="DE21" s="44">
        <f t="shared" si="27"/>
        <v>88</v>
      </c>
      <c r="DF21" s="44">
        <f t="shared" si="27"/>
        <v>0</v>
      </c>
      <c r="DG21" s="44">
        <f t="shared" si="27"/>
        <v>280004.382</v>
      </c>
      <c r="DH21" s="44">
        <f t="shared" si="27"/>
        <v>50991.789000000004</v>
      </c>
      <c r="DI21" s="44">
        <f t="shared" si="27"/>
        <v>330996.171</v>
      </c>
      <c r="DJ21" s="44">
        <f t="shared" si="27"/>
        <v>15375</v>
      </c>
      <c r="DK21" s="44">
        <f t="shared" si="27"/>
        <v>5574</v>
      </c>
      <c r="DL21" s="44">
        <f t="shared" si="27"/>
        <v>0</v>
      </c>
      <c r="DM21" s="44">
        <f t="shared" si="27"/>
        <v>2507521.968</v>
      </c>
      <c r="DN21" s="44">
        <f t="shared" si="27"/>
        <v>456646.5360000001</v>
      </c>
      <c r="DO21" s="44">
        <f t="shared" si="27"/>
        <v>2964168.5039999997</v>
      </c>
      <c r="DP21" s="44">
        <f t="shared" si="27"/>
        <v>137727</v>
      </c>
      <c r="DQ21" s="44">
        <f t="shared" si="27"/>
        <v>49943</v>
      </c>
      <c r="DR21" s="44">
        <f t="shared" si="27"/>
        <v>0</v>
      </c>
      <c r="DS21" s="44">
        <f t="shared" si="27"/>
        <v>550104.345</v>
      </c>
      <c r="DT21" s="44">
        <f t="shared" si="27"/>
        <v>100179.87749999999</v>
      </c>
      <c r="DU21" s="44">
        <f t="shared" si="27"/>
        <v>650284.2225</v>
      </c>
      <c r="DV21" s="44">
        <f t="shared" si="27"/>
        <v>30213</v>
      </c>
      <c r="DW21" s="44">
        <f t="shared" si="27"/>
        <v>10957</v>
      </c>
      <c r="DX21" s="44">
        <f t="shared" si="27"/>
        <v>0</v>
      </c>
      <c r="DY21" s="44">
        <f t="shared" si="27"/>
        <v>33247.053</v>
      </c>
      <c r="DZ21" s="44">
        <f t="shared" si="27"/>
        <v>6054.643499999999</v>
      </c>
      <c r="EA21" s="44">
        <f t="shared" si="27"/>
        <v>39301.6965</v>
      </c>
      <c r="EB21" s="44">
        <f t="shared" si="27"/>
        <v>1828</v>
      </c>
      <c r="EC21" s="44">
        <f t="shared" si="27"/>
        <v>664</v>
      </c>
      <c r="ED21" s="40"/>
      <c r="EE21" s="40"/>
      <c r="EF21" s="40"/>
      <c r="EG21" s="40"/>
      <c r="EH21" s="40"/>
      <c r="EI21" s="40"/>
    </row>
    <row r="22" spans="1:7" ht="12.75" thickTop="1">
      <c r="A22" s="2"/>
      <c r="B22" s="2"/>
      <c r="C22" s="18"/>
      <c r="D22" s="18"/>
      <c r="E22" s="18"/>
      <c r="F22" s="18"/>
      <c r="G22" s="18"/>
    </row>
    <row r="23" ht="12">
      <c r="AS23" s="18"/>
    </row>
  </sheetData>
  <sheetProtection/>
  <printOptions/>
  <pageMargins left="0.7" right="0.7" top="0.75" bottom="0.75" header="0.3" footer="0.3"/>
  <pageSetup horizontalDpi="600" verticalDpi="600" orientation="landscape" scale="7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2014-04-03T15:12:05Z</cp:lastPrinted>
  <dcterms:created xsi:type="dcterms:W3CDTF">1998-02-23T20:58:01Z</dcterms:created>
  <dcterms:modified xsi:type="dcterms:W3CDTF">2014-04-03T15:12:21Z</dcterms:modified>
  <cp:category/>
  <cp:version/>
  <cp:contentType/>
  <cp:contentStatus/>
</cp:coreProperties>
</file>