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60" windowWidth="20240" windowHeight="14660" tabRatio="886" activeTab="0"/>
  </bookViews>
  <sheets>
    <sheet name="05A" sheetId="1" r:id="rId1"/>
    <sheet name="05A Academic" sheetId="2" r:id="rId2"/>
    <sheet name="02A-12A" sheetId="3" r:id="rId3"/>
    <sheet name="02A-12A Academic" sheetId="4" r:id="rId4"/>
    <sheet name="2005A-2015A" sheetId="5" r:id="rId5"/>
    <sheet name="2005A-2015A Academic" sheetId="6" r:id="rId6"/>
  </sheets>
  <definedNames>
    <definedName name="_xlnm.Print_Titles" localSheetId="0">'05A'!$A:$A</definedName>
  </definedNames>
  <calcPr fullCalcOnLoad="1"/>
</workbook>
</file>

<file path=xl/sharedStrings.xml><?xml version="1.0" encoding="utf-8"?>
<sst xmlns="http://schemas.openxmlformats.org/spreadsheetml/2006/main" count="1253" uniqueCount="64">
  <si>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</si>
  <si>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</si>
  <si>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</si>
  <si>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</si>
  <si>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</si>
  <si>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</si>
  <si>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</si>
  <si>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</si>
  <si>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</si>
  <si>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</si>
  <si>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</si>
  <si>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</si>
  <si>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</si>
  <si>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</si>
  <si>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</si>
  <si>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</si>
  <si>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</si>
  <si>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</si>
  <si>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</si>
  <si>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</si>
  <si>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</si>
  <si>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</si>
  <si>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</si>
  <si>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</si>
  <si>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</si>
  <si>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</si>
  <si>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</si>
  <si>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</si>
  <si>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</si>
  <si>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</si>
  <si>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</si>
  <si>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</si>
  <si>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</si>
  <si>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</si>
  <si>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</si>
  <si>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</si>
  <si>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</si>
  <si>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</si>
  <si>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</si>
  <si>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</si>
  <si>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</si>
  <si>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</si>
  <si>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</si>
  <si>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</si>
  <si>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</si>
  <si>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</si>
  <si>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</si>
  <si>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</si>
  <si>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</si>
  <si>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</si>
  <si>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</si>
  <si>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</si>
  <si>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2000A Refinanced on 2005A</t>
  </si>
  <si>
    <t>Amort of</t>
  </si>
  <si>
    <t>Premium</t>
  </si>
  <si>
    <t>Loss on Refunding</t>
  </si>
  <si>
    <t xml:space="preserve">Amort of </t>
  </si>
  <si>
    <t>Distribution of Debt Service after 2009 C Bond Issue</t>
  </si>
  <si>
    <t>Distribution of Debt Service after 2012 A Bond Issue</t>
  </si>
  <si>
    <t>Revised 2000A after 2012A</t>
  </si>
  <si>
    <t>2000A Refinanced on 2002A/2012A</t>
  </si>
  <si>
    <t>Revised 2000A after 2015A</t>
  </si>
  <si>
    <t>Distribution of Debt Service after 2015 A Bond Issue</t>
  </si>
  <si>
    <t>2000A Refinanced on 2005A/2015A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</si>
</sst>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23"/>
  <sheetViews>
    <sheetView showZeros="0"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0" sqref="C4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7.421875" style="18" customWidth="1"/>
    <col min="8" max="8" width="3.7109375" style="17" customWidth="1"/>
    <col min="9" max="12" width="13.7109375" style="17" customWidth="1"/>
    <col min="13" max="13" width="16.8515625" style="17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3" customWidth="1"/>
    <col min="25" max="25" width="16.421875" style="3" customWidth="1"/>
    <col min="26" max="26" width="3.7109375" style="3" customWidth="1"/>
    <col min="27" max="30" width="13.7109375" style="3" customWidth="1"/>
    <col min="31" max="31" width="16.0039062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5.7109375" style="3" customWidth="1"/>
    <col min="50" max="50" width="3.7109375" style="3" customWidth="1"/>
    <col min="51" max="54" width="13.7109375" style="3" customWidth="1"/>
    <col min="55" max="55" width="15.421875" style="3" customWidth="1"/>
    <col min="56" max="56" width="3.7109375" style="3" customWidth="1"/>
    <col min="57" max="60" width="13.7109375" style="3" customWidth="1"/>
    <col min="61" max="61" width="16.851562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5.42187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8.14062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5.8515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2812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6"/>
      <c r="B2" s="12"/>
      <c r="C2" s="25"/>
      <c r="D2" s="27"/>
      <c r="F2" s="25" t="s">
        <v>62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57</v>
      </c>
      <c r="AF2" s="4"/>
      <c r="AM2" s="27"/>
      <c r="AN2" s="4"/>
      <c r="AQ2" s="25" t="s">
        <v>57</v>
      </c>
      <c r="AY2" s="27"/>
      <c r="BC2" s="25" t="s">
        <v>57</v>
      </c>
      <c r="BK2" s="27"/>
      <c r="BO2" s="25" t="s">
        <v>57</v>
      </c>
      <c r="BT2" s="4"/>
      <c r="BW2" s="27"/>
      <c r="CA2" s="25" t="s">
        <v>57</v>
      </c>
      <c r="CI2" s="27"/>
      <c r="CM2" s="25" t="s">
        <v>57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">
      <c r="A5" s="5" t="s">
        <v>1</v>
      </c>
      <c r="C5" s="48" t="s">
        <v>61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">
      <c r="A6" s="28" t="s">
        <v>3</v>
      </c>
      <c r="C6" s="49" t="s">
        <v>52</v>
      </c>
      <c r="D6" s="49"/>
      <c r="E6" s="49"/>
      <c r="F6" s="23" t="s">
        <v>53</v>
      </c>
      <c r="G6" s="23" t="s">
        <v>56</v>
      </c>
      <c r="H6" s="17"/>
      <c r="I6" s="22"/>
      <c r="J6" s="35">
        <v>0.2725862000000001</v>
      </c>
      <c r="K6" s="21"/>
      <c r="L6" s="23" t="s">
        <v>53</v>
      </c>
      <c r="M6" s="23" t="s">
        <v>56</v>
      </c>
      <c r="O6" s="22"/>
      <c r="P6" s="40">
        <f>V6+AB6+AH6+AN6+AT6+AZ6+BF6+BL6+BR6+BX6+CD6+CJ6+CP6+CV6+DB6+DH6+DN6+DT6</f>
        <v>0.7274137999999999</v>
      </c>
      <c r="Q6" s="21"/>
      <c r="R6" s="23" t="s">
        <v>53</v>
      </c>
      <c r="S6" s="23" t="s">
        <v>56</v>
      </c>
      <c r="U6" s="29"/>
      <c r="V6" s="16">
        <v>0.0002074</v>
      </c>
      <c r="W6" s="30"/>
      <c r="X6" s="23" t="s">
        <v>53</v>
      </c>
      <c r="Y6" s="23" t="s">
        <v>56</v>
      </c>
      <c r="AA6" s="29"/>
      <c r="AB6" s="16">
        <v>0.1097811</v>
      </c>
      <c r="AC6" s="30"/>
      <c r="AD6" s="23" t="s">
        <v>53</v>
      </c>
      <c r="AE6" s="23" t="s">
        <v>56</v>
      </c>
      <c r="AG6" s="29"/>
      <c r="AH6" s="16">
        <v>0.077308</v>
      </c>
      <c r="AI6" s="30"/>
      <c r="AJ6" s="23" t="s">
        <v>53</v>
      </c>
      <c r="AK6" s="23" t="s">
        <v>56</v>
      </c>
      <c r="AL6" s="11"/>
      <c r="AM6" s="29"/>
      <c r="AN6" s="16">
        <v>0.0035746</v>
      </c>
      <c r="AO6" s="30"/>
      <c r="AP6" s="23" t="s">
        <v>53</v>
      </c>
      <c r="AQ6" s="23" t="s">
        <v>56</v>
      </c>
      <c r="AR6" s="11"/>
      <c r="AS6" s="29"/>
      <c r="AT6" s="16">
        <v>0.0002612</v>
      </c>
      <c r="AU6" s="30"/>
      <c r="AV6" s="23" t="s">
        <v>53</v>
      </c>
      <c r="AW6" s="23" t="s">
        <v>56</v>
      </c>
      <c r="AX6" s="11"/>
      <c r="AY6" s="29"/>
      <c r="AZ6" s="16">
        <v>0.0958305</v>
      </c>
      <c r="BA6" s="30"/>
      <c r="BB6" s="23" t="s">
        <v>53</v>
      </c>
      <c r="BC6" s="23" t="s">
        <v>56</v>
      </c>
      <c r="BE6" s="29"/>
      <c r="BF6" s="16">
        <v>0.0031923</v>
      </c>
      <c r="BG6" s="30"/>
      <c r="BH6" s="23" t="s">
        <v>53</v>
      </c>
      <c r="BI6" s="23" t="s">
        <v>56</v>
      </c>
      <c r="BK6" s="29"/>
      <c r="BL6" s="16">
        <v>0.0003889</v>
      </c>
      <c r="BM6" s="30"/>
      <c r="BN6" s="23" t="s">
        <v>53</v>
      </c>
      <c r="BO6" s="23" t="s">
        <v>56</v>
      </c>
      <c r="BQ6" s="39"/>
      <c r="BR6" s="40">
        <v>0.080735</v>
      </c>
      <c r="BS6" s="41"/>
      <c r="BT6" s="23" t="s">
        <v>53</v>
      </c>
      <c r="BU6" s="23" t="s">
        <v>56</v>
      </c>
      <c r="BW6" s="29"/>
      <c r="BX6" s="16">
        <v>0.0658731</v>
      </c>
      <c r="BY6" s="30"/>
      <c r="BZ6" s="23" t="s">
        <v>53</v>
      </c>
      <c r="CA6" s="23" t="s">
        <v>56</v>
      </c>
      <c r="CC6" s="29"/>
      <c r="CD6" s="16">
        <v>0.1500275</v>
      </c>
      <c r="CE6" s="30"/>
      <c r="CF6" s="23" t="s">
        <v>53</v>
      </c>
      <c r="CG6" s="23" t="s">
        <v>56</v>
      </c>
      <c r="CH6" s="11"/>
      <c r="CI6" s="29"/>
      <c r="CJ6" s="16">
        <v>0.0163762</v>
      </c>
      <c r="CK6" s="30"/>
      <c r="CL6" s="23" t="s">
        <v>53</v>
      </c>
      <c r="CM6" s="23" t="s">
        <v>56</v>
      </c>
      <c r="CO6" s="29"/>
      <c r="CP6" s="16">
        <v>0.0163968</v>
      </c>
      <c r="CQ6" s="30"/>
      <c r="CR6" s="23" t="s">
        <v>53</v>
      </c>
      <c r="CS6" s="23" t="s">
        <v>56</v>
      </c>
      <c r="CT6" s="11"/>
      <c r="CU6" s="29"/>
      <c r="CV6" s="16">
        <v>0.0004623</v>
      </c>
      <c r="CW6" s="30"/>
      <c r="CX6" s="23" t="s">
        <v>53</v>
      </c>
      <c r="CY6" s="23" t="s">
        <v>56</v>
      </c>
      <c r="DA6" s="29"/>
      <c r="DB6" s="16">
        <v>0.0988749</v>
      </c>
      <c r="DC6" s="30"/>
      <c r="DD6" s="23" t="s">
        <v>53</v>
      </c>
      <c r="DE6" s="23" t="s">
        <v>56</v>
      </c>
      <c r="DG6" s="29"/>
      <c r="DH6" s="16">
        <v>0.0007581</v>
      </c>
      <c r="DI6" s="30"/>
      <c r="DJ6" s="23" t="s">
        <v>53</v>
      </c>
      <c r="DK6" s="23" t="s">
        <v>56</v>
      </c>
      <c r="DM6" s="29"/>
      <c r="DN6" s="16">
        <v>0.0063749</v>
      </c>
      <c r="DO6" s="30"/>
      <c r="DP6" s="23" t="s">
        <v>53</v>
      </c>
      <c r="DQ6" s="23" t="s">
        <v>56</v>
      </c>
      <c r="DS6" s="29"/>
      <c r="DT6" s="16">
        <v>0.000991</v>
      </c>
      <c r="DU6" s="30"/>
      <c r="DV6" s="23" t="s">
        <v>53</v>
      </c>
      <c r="DW6" s="23" t="s">
        <v>56</v>
      </c>
      <c r="DX6" s="11"/>
      <c r="DY6" s="29"/>
      <c r="DZ6" s="16"/>
      <c r="EA6" s="30"/>
      <c r="EB6" s="23" t="s">
        <v>53</v>
      </c>
      <c r="EC6" s="23" t="s">
        <v>56</v>
      </c>
      <c r="ED6" s="11"/>
    </row>
    <row r="7" spans="1:134" ht="12">
      <c r="A7" s="9"/>
      <c r="C7" s="23" t="s">
        <v>4</v>
      </c>
      <c r="D7" s="23" t="s">
        <v>5</v>
      </c>
      <c r="E7" s="23" t="s">
        <v>0</v>
      </c>
      <c r="F7" s="23" t="s">
        <v>54</v>
      </c>
      <c r="G7" s="23" t="s">
        <v>55</v>
      </c>
      <c r="I7" s="23" t="s">
        <v>4</v>
      </c>
      <c r="J7" s="23" t="s">
        <v>5</v>
      </c>
      <c r="K7" s="23" t="s">
        <v>0</v>
      </c>
      <c r="L7" s="23" t="s">
        <v>54</v>
      </c>
      <c r="M7" s="23" t="s">
        <v>55</v>
      </c>
      <c r="O7" s="23" t="s">
        <v>4</v>
      </c>
      <c r="P7" s="23" t="s">
        <v>5</v>
      </c>
      <c r="Q7" s="23" t="s">
        <v>0</v>
      </c>
      <c r="R7" s="23" t="s">
        <v>54</v>
      </c>
      <c r="S7" s="23" t="s">
        <v>55</v>
      </c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14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14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14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14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14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</row>
    <row r="8" spans="1:134" ht="12">
      <c r="A8" s="2">
        <v>41913</v>
      </c>
      <c r="D8" s="18">
        <v>693650</v>
      </c>
      <c r="E8" s="18">
        <f>C8+D8</f>
        <v>693650</v>
      </c>
      <c r="F8" s="18">
        <f>L8+R8</f>
        <v>97908</v>
      </c>
      <c r="G8" s="18">
        <f>M8+S8</f>
        <v>83963</v>
      </c>
      <c r="I8" s="24">
        <v>0</v>
      </c>
      <c r="J8" s="24">
        <v>189079.55636000002</v>
      </c>
      <c r="K8" s="18">
        <f>SUM(I8:J8)</f>
        <v>189079.55636000002</v>
      </c>
      <c r="L8" s="18">
        <v>26688</v>
      </c>
      <c r="M8" s="18">
        <v>22886</v>
      </c>
      <c r="O8" s="17"/>
      <c r="P8" s="17">
        <f>V8+AB8+AH8+AN8+AT8+AZ8+BF8+BL8+BR8+BX8+CD8+CJ8+CP8+CV8+DB8+DH8+DN8+DT8+DZ8</f>
        <v>504570.58236999996</v>
      </c>
      <c r="Q8" s="17">
        <f>O8+P8</f>
        <v>504570.58236999996</v>
      </c>
      <c r="R8" s="17">
        <f>X8+AD8+AJ8+AP8+AV8+BB8+BH8+BN8+BT8+BZ8+CF8+CL8+CR8+CX8+DD8+DJ8+DP8+DV8+EB8</f>
        <v>71220</v>
      </c>
      <c r="S8" s="17">
        <f>Y8+AE8+AK8+AQ8+AW8+BC8+BI8+BO8+BU8+CA8+CG8+CM8+CS8+CY8+DE8+DK8+DQ8+DW8+EC8</f>
        <v>61077</v>
      </c>
      <c r="U8" s="17"/>
      <c r="V8" s="17">
        <f>D8*0.02074/100</f>
        <v>143.86301</v>
      </c>
      <c r="W8" s="17">
        <f>U8+V8</f>
        <v>143.86301</v>
      </c>
      <c r="X8" s="17">
        <v>20</v>
      </c>
      <c r="Y8" s="17">
        <v>17</v>
      </c>
      <c r="Z8" s="17"/>
      <c r="AA8" s="17"/>
      <c r="AB8" s="17">
        <f>D8*10.97811/100</f>
        <v>76149.66001499999</v>
      </c>
      <c r="AC8" s="17">
        <f>AA8+AB8</f>
        <v>76149.66001499999</v>
      </c>
      <c r="AD8" s="17">
        <v>10748</v>
      </c>
      <c r="AE8" s="17">
        <v>9218</v>
      </c>
      <c r="AF8" s="17"/>
      <c r="AG8" s="17"/>
      <c r="AH8" s="17">
        <f>D8*7.7308/100</f>
        <v>53624.6942</v>
      </c>
      <c r="AI8" s="17">
        <f>AG8+AH8</f>
        <v>53624.6942</v>
      </c>
      <c r="AJ8" s="17">
        <v>7569</v>
      </c>
      <c r="AK8" s="17">
        <v>6491</v>
      </c>
      <c r="AL8" s="17"/>
      <c r="AM8" s="17"/>
      <c r="AN8" s="17">
        <f>D8*0.35746/100</f>
        <v>2479.5212899999997</v>
      </c>
      <c r="AO8" s="17">
        <f>AM8+AN8</f>
        <v>2479.5212899999997</v>
      </c>
      <c r="AP8" s="17">
        <v>350</v>
      </c>
      <c r="AQ8" s="17">
        <v>300</v>
      </c>
      <c r="AR8" s="17"/>
      <c r="AS8" s="17"/>
      <c r="AT8" s="17">
        <f>D8*0.02612/100</f>
        <v>181.18138</v>
      </c>
      <c r="AU8" s="17">
        <f>AS8+AT8</f>
        <v>181.18138</v>
      </c>
      <c r="AV8" s="17">
        <v>26</v>
      </c>
      <c r="AW8" s="17">
        <v>22</v>
      </c>
      <c r="AX8" s="17"/>
      <c r="AY8" s="17"/>
      <c r="AZ8" s="17">
        <f>D8*9.58305/100</f>
        <v>66472.826325</v>
      </c>
      <c r="BA8" s="17">
        <f>AY8+AZ8</f>
        <v>66472.826325</v>
      </c>
      <c r="BB8" s="17">
        <v>9383</v>
      </c>
      <c r="BC8" s="17">
        <v>8046</v>
      </c>
      <c r="BD8" s="17"/>
      <c r="BE8" s="17"/>
      <c r="BF8" s="17">
        <f>D8*0.31923/100</f>
        <v>2214.3388950000003</v>
      </c>
      <c r="BG8" s="17">
        <f>BE8+BF8</f>
        <v>2214.3388950000003</v>
      </c>
      <c r="BH8" s="17">
        <v>313</v>
      </c>
      <c r="BI8" s="17">
        <v>268</v>
      </c>
      <c r="BJ8" s="17"/>
      <c r="BK8" s="17"/>
      <c r="BL8" s="17">
        <f>D8*0.03889/100</f>
        <v>269.760485</v>
      </c>
      <c r="BM8" s="17">
        <f>BK8+BL8</f>
        <v>269.760485</v>
      </c>
      <c r="BN8" s="17">
        <v>38</v>
      </c>
      <c r="BO8" s="17">
        <v>33</v>
      </c>
      <c r="BP8" s="17"/>
      <c r="BQ8" s="17"/>
      <c r="BR8" s="17">
        <f>D8*8.0735/100</f>
        <v>56001.832749999994</v>
      </c>
      <c r="BS8" s="17">
        <f>BQ8+BR8</f>
        <v>56001.832749999994</v>
      </c>
      <c r="BT8" s="17">
        <v>7905</v>
      </c>
      <c r="BU8" s="17">
        <v>6779</v>
      </c>
      <c r="BV8" s="17"/>
      <c r="BW8" s="17"/>
      <c r="BX8" s="17">
        <f>D8*6.58731/100</f>
        <v>45692.87581500001</v>
      </c>
      <c r="BY8" s="17">
        <f>BW8+BX8</f>
        <v>45692.87581500001</v>
      </c>
      <c r="BZ8" s="17">
        <v>6450</v>
      </c>
      <c r="CA8" s="17">
        <v>5531</v>
      </c>
      <c r="CB8" s="17"/>
      <c r="CC8" s="17"/>
      <c r="CD8" s="17">
        <f>D8*15.00275/100</f>
        <v>104066.575375</v>
      </c>
      <c r="CE8" s="17">
        <f>CC8+CD8</f>
        <v>104066.575375</v>
      </c>
      <c r="CF8" s="17">
        <v>14689</v>
      </c>
      <c r="CG8" s="17">
        <v>12597</v>
      </c>
      <c r="CH8" s="17"/>
      <c r="CI8" s="17"/>
      <c r="CJ8" s="17">
        <f>D8*1.63762/100</f>
        <v>11359.351130000001</v>
      </c>
      <c r="CK8" s="17">
        <f>CI8+CJ8</f>
        <v>11359.351130000001</v>
      </c>
      <c r="CL8" s="17">
        <v>1603</v>
      </c>
      <c r="CM8" s="17">
        <v>1375</v>
      </c>
      <c r="CN8" s="17"/>
      <c r="CO8" s="17"/>
      <c r="CP8" s="17">
        <f>D8*1.63968/100</f>
        <v>11373.64032</v>
      </c>
      <c r="CQ8" s="17">
        <f>CO8+CP8</f>
        <v>11373.64032</v>
      </c>
      <c r="CR8" s="17">
        <v>1605</v>
      </c>
      <c r="CS8" s="17">
        <v>1377</v>
      </c>
      <c r="CT8" s="17"/>
      <c r="CU8" s="17"/>
      <c r="CV8" s="17">
        <f>D8*0.04623/100</f>
        <v>320.674395</v>
      </c>
      <c r="CW8" s="17">
        <f>CU8+CV8</f>
        <v>320.674395</v>
      </c>
      <c r="CX8" s="17">
        <v>45</v>
      </c>
      <c r="CY8" s="17">
        <v>39</v>
      </c>
      <c r="CZ8" s="17"/>
      <c r="DA8" s="17"/>
      <c r="DB8" s="17">
        <f>D8*9.88749/100</f>
        <v>68584.574385</v>
      </c>
      <c r="DC8" s="17">
        <f>DA8+DB8</f>
        <v>68584.574385</v>
      </c>
      <c r="DD8" s="17">
        <v>9681</v>
      </c>
      <c r="DE8" s="17">
        <v>8302</v>
      </c>
      <c r="DF8" s="17"/>
      <c r="DG8" s="17"/>
      <c r="DH8" s="17">
        <f>D8*0.07581/100</f>
        <v>525.8560650000001</v>
      </c>
      <c r="DI8" s="17">
        <f>DG8+DH8</f>
        <v>525.8560650000001</v>
      </c>
      <c r="DJ8" s="17">
        <v>74</v>
      </c>
      <c r="DK8" s="17">
        <v>64</v>
      </c>
      <c r="DL8" s="17"/>
      <c r="DM8" s="17"/>
      <c r="DN8" s="17">
        <f>D8*0.63749/100</f>
        <v>4421.949385</v>
      </c>
      <c r="DO8" s="17">
        <f>DM8+DN8</f>
        <v>4421.949385</v>
      </c>
      <c r="DP8" s="17">
        <v>624</v>
      </c>
      <c r="DQ8" s="17">
        <v>535</v>
      </c>
      <c r="DR8" s="17"/>
      <c r="DS8" s="17"/>
      <c r="DT8" s="17">
        <f>D8*0.0991/100</f>
        <v>687.40715</v>
      </c>
      <c r="DU8" s="17">
        <f>DS8+DT8</f>
        <v>687.40715</v>
      </c>
      <c r="DV8" s="17">
        <v>97</v>
      </c>
      <c r="DW8" s="17">
        <v>83</v>
      </c>
      <c r="DX8" s="17"/>
      <c r="DY8" s="17"/>
      <c r="DZ8" s="17"/>
      <c r="EA8" s="17"/>
      <c r="EB8" s="17"/>
      <c r="EC8" s="17"/>
      <c r="ED8" s="17"/>
    </row>
    <row r="9" spans="1:134" ht="12">
      <c r="A9" s="2">
        <v>42095</v>
      </c>
      <c r="C9" s="18">
        <v>5035000</v>
      </c>
      <c r="D9" s="18">
        <v>693650</v>
      </c>
      <c r="E9" s="18">
        <f>C9+D9</f>
        <v>5728650</v>
      </c>
      <c r="F9" s="18">
        <f>L9+R9</f>
        <v>97908</v>
      </c>
      <c r="G9" s="18">
        <f>M9+S9</f>
        <v>83963</v>
      </c>
      <c r="I9" s="24">
        <v>1372472.5240000004</v>
      </c>
      <c r="J9" s="24">
        <v>189079.55636000002</v>
      </c>
      <c r="K9" s="18">
        <f>SUM(I9:J9)</f>
        <v>1561552.0803600005</v>
      </c>
      <c r="L9" s="18">
        <v>26688</v>
      </c>
      <c r="M9" s="18">
        <v>22886</v>
      </c>
      <c r="O9" s="17">
        <f>U9+AA9+AG9+AM9+AS9+AY9+BE9+BK9+BQ9+BW9+CC9+CI9+CO9+CU9+DA9+DG9+DM9+DS9+DY9</f>
        <v>3662528.482999999</v>
      </c>
      <c r="P9" s="17">
        <f>V9+AB9+AH9+AN9+AT9+AZ9+BF9+BL9+BR9+BX9+CD9+CJ9+CP9+CV9+DB9+DH9+DN9+DT9+DZ9</f>
        <v>504570.58236999996</v>
      </c>
      <c r="Q9" s="17">
        <f>O9+P9</f>
        <v>4167099.065369999</v>
      </c>
      <c r="R9" s="17">
        <f>X9+AD9+AJ9+AP9+AV9+BB9+BH9+BN9+BT9+BZ9+CF9+CL9+CR9+CX9+DD9+DJ9+DP9+DV9+EB9</f>
        <v>71220</v>
      </c>
      <c r="S9" s="17">
        <f>Y9+AE9+AK9+AQ9+AW9+BC9+BI9+BO9+BU9+CA9+CG9+CM9+CS9+CY9+DE9+DK9+DQ9+DW9+EC9</f>
        <v>61077</v>
      </c>
      <c r="U9" s="17">
        <f>C9*0.02074/100</f>
        <v>1044.259</v>
      </c>
      <c r="V9" s="17">
        <f>D9*0.02074/100</f>
        <v>143.86301</v>
      </c>
      <c r="W9" s="17">
        <f>U9+V9</f>
        <v>1188.12201</v>
      </c>
      <c r="X9" s="17">
        <v>20</v>
      </c>
      <c r="Y9" s="17">
        <v>17</v>
      </c>
      <c r="Z9" s="17"/>
      <c r="AA9" s="17">
        <f>C9*10.97811/100</f>
        <v>552747.8385</v>
      </c>
      <c r="AB9" s="17">
        <f>D9*10.97811/100</f>
        <v>76149.66001499999</v>
      </c>
      <c r="AC9" s="17">
        <f>AA9+AB9</f>
        <v>628897.498515</v>
      </c>
      <c r="AD9" s="17">
        <v>10748</v>
      </c>
      <c r="AE9" s="17">
        <v>9218</v>
      </c>
      <c r="AF9" s="17"/>
      <c r="AG9" s="17">
        <f>C9*7.7308/100</f>
        <v>389245.78</v>
      </c>
      <c r="AH9" s="17">
        <f>D9*7.7308/100</f>
        <v>53624.6942</v>
      </c>
      <c r="AI9" s="17">
        <f>AG9+AH9</f>
        <v>442870.47420000006</v>
      </c>
      <c r="AJ9" s="17">
        <v>7569</v>
      </c>
      <c r="AK9" s="17">
        <v>6491</v>
      </c>
      <c r="AL9" s="17"/>
      <c r="AM9" s="17">
        <f>C9*0.35746/100</f>
        <v>17998.111</v>
      </c>
      <c r="AN9" s="17">
        <f>D9*0.35746/100</f>
        <v>2479.5212899999997</v>
      </c>
      <c r="AO9" s="17">
        <f>AM9+AN9</f>
        <v>20477.63229</v>
      </c>
      <c r="AP9" s="17">
        <v>350</v>
      </c>
      <c r="AQ9" s="17">
        <v>300</v>
      </c>
      <c r="AR9" s="17"/>
      <c r="AS9" s="17">
        <f>C9*0.02612/100</f>
        <v>1315.142</v>
      </c>
      <c r="AT9" s="17">
        <f>D9*0.02612/100</f>
        <v>181.18138</v>
      </c>
      <c r="AU9" s="17">
        <f>AS9+AT9</f>
        <v>1496.32338</v>
      </c>
      <c r="AV9" s="17">
        <v>26</v>
      </c>
      <c r="AW9" s="17">
        <v>22</v>
      </c>
      <c r="AX9" s="17"/>
      <c r="AY9" s="17">
        <f>C9*9.58305/100</f>
        <v>482506.5675</v>
      </c>
      <c r="AZ9" s="17">
        <f>D9*9.58305/100</f>
        <v>66472.826325</v>
      </c>
      <c r="BA9" s="17">
        <f>AY9+AZ9</f>
        <v>548979.393825</v>
      </c>
      <c r="BB9" s="17">
        <v>9383</v>
      </c>
      <c r="BC9" s="17">
        <v>8046</v>
      </c>
      <c r="BD9" s="17"/>
      <c r="BE9" s="17">
        <f>C9*0.31923/100</f>
        <v>16073.2305</v>
      </c>
      <c r="BF9" s="17">
        <f>D9*0.31923/100</f>
        <v>2214.3388950000003</v>
      </c>
      <c r="BG9" s="17">
        <f>BE9+BF9</f>
        <v>18287.569395</v>
      </c>
      <c r="BH9" s="17">
        <v>313</v>
      </c>
      <c r="BI9" s="17">
        <v>268</v>
      </c>
      <c r="BJ9" s="17"/>
      <c r="BK9" s="17">
        <f>C9*0.03889/100</f>
        <v>1958.1115</v>
      </c>
      <c r="BL9" s="17">
        <f>D9*0.03889/100</f>
        <v>269.760485</v>
      </c>
      <c r="BM9" s="17">
        <f>BK9+BL9</f>
        <v>2227.8719849999998</v>
      </c>
      <c r="BN9" s="17">
        <v>38</v>
      </c>
      <c r="BO9" s="17">
        <v>33</v>
      </c>
      <c r="BP9" s="17"/>
      <c r="BQ9" s="17">
        <f>C9*8.0735/100</f>
        <v>406500.7249999999</v>
      </c>
      <c r="BR9" s="17">
        <f>D9*8.0735/100</f>
        <v>56001.832749999994</v>
      </c>
      <c r="BS9" s="17">
        <f>BQ9+BR9</f>
        <v>462502.5577499999</v>
      </c>
      <c r="BT9" s="17">
        <v>7905</v>
      </c>
      <c r="BU9" s="17">
        <v>6779</v>
      </c>
      <c r="BV9" s="17"/>
      <c r="BW9" s="17">
        <f>C9*6.58731/100</f>
        <v>331671.05850000004</v>
      </c>
      <c r="BX9" s="17">
        <f>D9*6.58731/100</f>
        <v>45692.87581500001</v>
      </c>
      <c r="BY9" s="17">
        <f>BW9+BX9</f>
        <v>377363.9343150001</v>
      </c>
      <c r="BZ9" s="17">
        <v>6450</v>
      </c>
      <c r="CA9" s="17">
        <v>5531</v>
      </c>
      <c r="CB9" s="17"/>
      <c r="CC9" s="17">
        <f>C9*15.00275/100</f>
        <v>755388.4625</v>
      </c>
      <c r="CD9" s="17">
        <f>D9*15.00275/100</f>
        <v>104066.575375</v>
      </c>
      <c r="CE9" s="17">
        <f>CC9+CD9</f>
        <v>859455.037875</v>
      </c>
      <c r="CF9" s="17">
        <v>14689</v>
      </c>
      <c r="CG9" s="17">
        <v>12597</v>
      </c>
      <c r="CH9" s="17"/>
      <c r="CI9" s="17">
        <f>C9*1.63762/100</f>
        <v>82454.167</v>
      </c>
      <c r="CJ9" s="17">
        <f>D9*1.63762/100</f>
        <v>11359.351130000001</v>
      </c>
      <c r="CK9" s="17">
        <f>CI9+CJ9</f>
        <v>93813.51813</v>
      </c>
      <c r="CL9" s="17">
        <v>1603</v>
      </c>
      <c r="CM9" s="17">
        <v>1375</v>
      </c>
      <c r="CN9" s="17"/>
      <c r="CO9" s="17">
        <f>C9*1.63968/100</f>
        <v>82557.88799999999</v>
      </c>
      <c r="CP9" s="17">
        <f>D9*1.63968/100</f>
        <v>11373.64032</v>
      </c>
      <c r="CQ9" s="17">
        <f>CO9+CP9</f>
        <v>93931.52832</v>
      </c>
      <c r="CR9" s="17">
        <v>1605</v>
      </c>
      <c r="CS9" s="17">
        <v>1377</v>
      </c>
      <c r="CT9" s="17"/>
      <c r="CU9" s="17">
        <f>C9*0.04623/100</f>
        <v>2327.6805</v>
      </c>
      <c r="CV9" s="17">
        <f>D9*0.04623/100</f>
        <v>320.674395</v>
      </c>
      <c r="CW9" s="17">
        <f>CU9+CV9</f>
        <v>2648.354895</v>
      </c>
      <c r="CX9" s="17">
        <v>45</v>
      </c>
      <c r="CY9" s="17">
        <v>39</v>
      </c>
      <c r="CZ9" s="17"/>
      <c r="DA9" s="17">
        <f>C9*9.88749/100</f>
        <v>497835.1215</v>
      </c>
      <c r="DB9" s="17">
        <f>D9*9.88749/100</f>
        <v>68584.574385</v>
      </c>
      <c r="DC9" s="17">
        <f>DA9+DB9</f>
        <v>566419.695885</v>
      </c>
      <c r="DD9" s="17">
        <v>9681</v>
      </c>
      <c r="DE9" s="17">
        <v>8302</v>
      </c>
      <c r="DF9" s="17"/>
      <c r="DG9" s="17">
        <f>C9*0.07581/100</f>
        <v>3817.0335000000005</v>
      </c>
      <c r="DH9" s="17">
        <f>D9*0.07581/100</f>
        <v>525.8560650000001</v>
      </c>
      <c r="DI9" s="17">
        <f>DG9+DH9</f>
        <v>4342.889565</v>
      </c>
      <c r="DJ9" s="17">
        <v>74</v>
      </c>
      <c r="DK9" s="17">
        <v>64</v>
      </c>
      <c r="DL9" s="17"/>
      <c r="DM9" s="17">
        <f>C9*0.63749/100</f>
        <v>32097.621499999997</v>
      </c>
      <c r="DN9" s="17">
        <f>D9*0.63749/100</f>
        <v>4421.949385</v>
      </c>
      <c r="DO9" s="17">
        <f>DM9+DN9</f>
        <v>36519.570884999994</v>
      </c>
      <c r="DP9" s="17">
        <v>624</v>
      </c>
      <c r="DQ9" s="17">
        <v>535</v>
      </c>
      <c r="DR9" s="17"/>
      <c r="DS9" s="17">
        <f>C9*0.0991/100</f>
        <v>4989.6849999999995</v>
      </c>
      <c r="DT9" s="17">
        <f>D9*0.0991/100</f>
        <v>687.40715</v>
      </c>
      <c r="DU9" s="17">
        <f>DS9+DT9</f>
        <v>5677.0921499999995</v>
      </c>
      <c r="DV9" s="17">
        <v>97</v>
      </c>
      <c r="DW9" s="17">
        <v>83</v>
      </c>
      <c r="DX9" s="17"/>
      <c r="DY9" s="17"/>
      <c r="DZ9" s="17"/>
      <c r="EA9" s="17"/>
      <c r="EB9" s="17"/>
      <c r="EC9" s="17"/>
      <c r="ED9" s="17"/>
    </row>
    <row r="10" spans="1:134" ht="12">
      <c r="A10" s="2">
        <v>42278</v>
      </c>
      <c r="I10" s="24"/>
      <c r="J10" s="24"/>
      <c r="K10" s="18"/>
      <c r="L10" s="18"/>
      <c r="M10" s="18"/>
      <c r="O10" s="17"/>
      <c r="P10" s="17"/>
      <c r="Q10" s="17"/>
      <c r="R10" s="17"/>
      <c r="S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</row>
    <row r="11" spans="1:134" ht="12">
      <c r="A11" s="2">
        <v>42461</v>
      </c>
      <c r="I11" s="24"/>
      <c r="J11" s="24"/>
      <c r="K11" s="18"/>
      <c r="L11" s="18"/>
      <c r="M11" s="18"/>
      <c r="O11" s="17"/>
      <c r="P11" s="17"/>
      <c r="Q11" s="17"/>
      <c r="R11" s="17"/>
      <c r="S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</row>
    <row r="12" spans="1:134" ht="12">
      <c r="A12" s="2">
        <v>42644</v>
      </c>
      <c r="I12" s="24"/>
      <c r="J12" s="24"/>
      <c r="K12" s="18"/>
      <c r="L12" s="18"/>
      <c r="M12" s="18"/>
      <c r="O12" s="17"/>
      <c r="P12" s="17"/>
      <c r="Q12" s="17"/>
      <c r="R12" s="17"/>
      <c r="S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</row>
    <row r="13" spans="1:134" ht="12">
      <c r="A13" s="2">
        <v>42826</v>
      </c>
      <c r="I13" s="24"/>
      <c r="J13" s="24"/>
      <c r="K13" s="18"/>
      <c r="L13" s="18"/>
      <c r="M13" s="18"/>
      <c r="O13" s="17"/>
      <c r="P13" s="17"/>
      <c r="Q13" s="17"/>
      <c r="R13" s="17"/>
      <c r="S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</row>
    <row r="14" spans="1:134" ht="12">
      <c r="A14" s="2">
        <v>43009</v>
      </c>
      <c r="I14" s="24"/>
      <c r="J14" s="24"/>
      <c r="K14" s="18"/>
      <c r="L14" s="18"/>
      <c r="M14" s="18"/>
      <c r="O14" s="17"/>
      <c r="P14" s="17"/>
      <c r="Q14" s="17"/>
      <c r="R14" s="17"/>
      <c r="S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</row>
    <row r="15" spans="1:134" s="34" customFormat="1" ht="12">
      <c r="A15" s="33">
        <v>43191</v>
      </c>
      <c r="C15" s="24"/>
      <c r="D15" s="24"/>
      <c r="E15" s="18"/>
      <c r="F15" s="18"/>
      <c r="G15" s="18"/>
      <c r="H15" s="32"/>
      <c r="I15" s="24"/>
      <c r="J15" s="24"/>
      <c r="K15" s="18"/>
      <c r="L15" s="18"/>
      <c r="M15" s="18"/>
      <c r="O15" s="17"/>
      <c r="P15" s="17"/>
      <c r="Q15" s="17"/>
      <c r="R15" s="17"/>
      <c r="S15" s="17"/>
      <c r="U15" s="17"/>
      <c r="V15" s="17"/>
      <c r="W15" s="17"/>
      <c r="X15" s="17"/>
      <c r="Y15" s="17"/>
      <c r="Z15" s="32"/>
      <c r="AA15" s="17"/>
      <c r="AB15" s="17"/>
      <c r="AC15" s="17"/>
      <c r="AD15" s="17"/>
      <c r="AE15" s="17"/>
      <c r="AF15" s="32"/>
      <c r="AG15" s="17"/>
      <c r="AH15" s="17"/>
      <c r="AI15" s="17"/>
      <c r="AJ15" s="17"/>
      <c r="AK15" s="17"/>
      <c r="AL15" s="32"/>
      <c r="AM15" s="17"/>
      <c r="AN15" s="17"/>
      <c r="AO15" s="17"/>
      <c r="AP15" s="17"/>
      <c r="AQ15" s="17"/>
      <c r="AR15" s="32"/>
      <c r="AS15" s="17"/>
      <c r="AT15" s="17"/>
      <c r="AU15" s="17"/>
      <c r="AV15" s="17"/>
      <c r="AW15" s="17"/>
      <c r="AX15" s="32"/>
      <c r="AY15" s="17"/>
      <c r="AZ15" s="17"/>
      <c r="BA15" s="17"/>
      <c r="BB15" s="17"/>
      <c r="BC15" s="17"/>
      <c r="BD15" s="32"/>
      <c r="BE15" s="17"/>
      <c r="BF15" s="17"/>
      <c r="BG15" s="17"/>
      <c r="BH15" s="17"/>
      <c r="BI15" s="17"/>
      <c r="BJ15" s="32"/>
      <c r="BK15" s="17"/>
      <c r="BL15" s="17"/>
      <c r="BM15" s="17"/>
      <c r="BN15" s="17"/>
      <c r="BO15" s="17"/>
      <c r="BP15" s="32"/>
      <c r="BQ15" s="17"/>
      <c r="BR15" s="17"/>
      <c r="BS15" s="17"/>
      <c r="BT15" s="17"/>
      <c r="BU15" s="17"/>
      <c r="BV15" s="32"/>
      <c r="BW15" s="17"/>
      <c r="BX15" s="17"/>
      <c r="BY15" s="17"/>
      <c r="BZ15" s="17"/>
      <c r="CA15" s="17"/>
      <c r="CB15" s="32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32"/>
      <c r="CO15" s="17"/>
      <c r="CP15" s="17"/>
      <c r="CQ15" s="17"/>
      <c r="CR15" s="17"/>
      <c r="CS15" s="17"/>
      <c r="CT15" s="32"/>
      <c r="CU15" s="17"/>
      <c r="CV15" s="17"/>
      <c r="CW15" s="17"/>
      <c r="CX15" s="17"/>
      <c r="CY15" s="17"/>
      <c r="CZ15" s="32"/>
      <c r="DA15" s="17"/>
      <c r="DB15" s="17"/>
      <c r="DC15" s="17"/>
      <c r="DD15" s="17"/>
      <c r="DE15" s="17"/>
      <c r="DF15" s="32"/>
      <c r="DG15" s="17"/>
      <c r="DH15" s="17"/>
      <c r="DI15" s="17"/>
      <c r="DJ15" s="17"/>
      <c r="DK15" s="17"/>
      <c r="DL15" s="32"/>
      <c r="DM15" s="17"/>
      <c r="DN15" s="17"/>
      <c r="DO15" s="17"/>
      <c r="DP15" s="17"/>
      <c r="DQ15" s="17"/>
      <c r="DR15" s="32"/>
      <c r="DS15" s="17"/>
      <c r="DT15" s="17"/>
      <c r="DU15" s="17"/>
      <c r="DV15" s="17"/>
      <c r="DW15" s="17"/>
      <c r="DX15" s="32"/>
      <c r="DY15" s="17"/>
      <c r="DZ15" s="17"/>
      <c r="EA15" s="17"/>
      <c r="EB15" s="17"/>
      <c r="EC15" s="17"/>
      <c r="ED15" s="32"/>
    </row>
    <row r="16" spans="1:134" s="34" customFormat="1" ht="12">
      <c r="A16" s="33">
        <v>43374</v>
      </c>
      <c r="C16" s="24"/>
      <c r="D16" s="24"/>
      <c r="E16" s="18"/>
      <c r="F16" s="18"/>
      <c r="G16" s="18"/>
      <c r="H16" s="32"/>
      <c r="I16" s="24"/>
      <c r="J16" s="24"/>
      <c r="K16" s="18"/>
      <c r="L16" s="18"/>
      <c r="M16" s="18"/>
      <c r="O16" s="17"/>
      <c r="P16" s="17"/>
      <c r="Q16" s="17"/>
      <c r="R16" s="17"/>
      <c r="S16" s="17"/>
      <c r="U16" s="17"/>
      <c r="V16" s="17"/>
      <c r="W16" s="17"/>
      <c r="X16" s="17"/>
      <c r="Y16" s="17"/>
      <c r="Z16" s="32"/>
      <c r="AA16" s="17"/>
      <c r="AB16" s="17"/>
      <c r="AC16" s="17"/>
      <c r="AD16" s="17"/>
      <c r="AE16" s="17"/>
      <c r="AF16" s="32"/>
      <c r="AG16" s="17"/>
      <c r="AH16" s="17"/>
      <c r="AI16" s="17"/>
      <c r="AJ16" s="17"/>
      <c r="AK16" s="17"/>
      <c r="AL16" s="32"/>
      <c r="AM16" s="17"/>
      <c r="AN16" s="17"/>
      <c r="AO16" s="17"/>
      <c r="AP16" s="17"/>
      <c r="AQ16" s="17"/>
      <c r="AR16" s="32"/>
      <c r="AS16" s="17"/>
      <c r="AT16" s="17"/>
      <c r="AU16" s="17"/>
      <c r="AV16" s="17"/>
      <c r="AW16" s="17"/>
      <c r="AX16" s="32"/>
      <c r="AY16" s="17"/>
      <c r="AZ16" s="17"/>
      <c r="BA16" s="17"/>
      <c r="BB16" s="17"/>
      <c r="BC16" s="17"/>
      <c r="BD16" s="32"/>
      <c r="BE16" s="17"/>
      <c r="BF16" s="17"/>
      <c r="BG16" s="17"/>
      <c r="BH16" s="17"/>
      <c r="BI16" s="17"/>
      <c r="BJ16" s="32"/>
      <c r="BK16" s="17"/>
      <c r="BL16" s="17"/>
      <c r="BM16" s="17"/>
      <c r="BN16" s="17"/>
      <c r="BO16" s="17"/>
      <c r="BP16" s="32"/>
      <c r="BQ16" s="17"/>
      <c r="BR16" s="17"/>
      <c r="BS16" s="17"/>
      <c r="BT16" s="17"/>
      <c r="BU16" s="17"/>
      <c r="BV16" s="32"/>
      <c r="BW16" s="17"/>
      <c r="BX16" s="17"/>
      <c r="BY16" s="17"/>
      <c r="BZ16" s="17"/>
      <c r="CA16" s="17"/>
      <c r="CB16" s="32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32"/>
      <c r="CO16" s="17"/>
      <c r="CP16" s="17"/>
      <c r="CQ16" s="17"/>
      <c r="CR16" s="17"/>
      <c r="CS16" s="17"/>
      <c r="CT16" s="32"/>
      <c r="CU16" s="17"/>
      <c r="CV16" s="17"/>
      <c r="CW16" s="17"/>
      <c r="CX16" s="17"/>
      <c r="CY16" s="17"/>
      <c r="CZ16" s="32"/>
      <c r="DA16" s="17"/>
      <c r="DB16" s="17"/>
      <c r="DC16" s="17"/>
      <c r="DD16" s="17"/>
      <c r="DE16" s="17"/>
      <c r="DF16" s="32"/>
      <c r="DG16" s="17"/>
      <c r="DH16" s="17"/>
      <c r="DI16" s="17"/>
      <c r="DJ16" s="17"/>
      <c r="DK16" s="17"/>
      <c r="DL16" s="32"/>
      <c r="DM16" s="17"/>
      <c r="DN16" s="17"/>
      <c r="DO16" s="17"/>
      <c r="DP16" s="17"/>
      <c r="DQ16" s="17"/>
      <c r="DR16" s="32"/>
      <c r="DS16" s="17"/>
      <c r="DT16" s="17"/>
      <c r="DU16" s="17"/>
      <c r="DV16" s="17"/>
      <c r="DW16" s="17"/>
      <c r="DX16" s="32"/>
      <c r="DY16" s="17"/>
      <c r="DZ16" s="17"/>
      <c r="EA16" s="17"/>
      <c r="EB16" s="17"/>
      <c r="EC16" s="17"/>
      <c r="ED16" s="32"/>
    </row>
    <row r="17" spans="1:134" s="34" customFormat="1" ht="12">
      <c r="A17" s="33">
        <v>43556</v>
      </c>
      <c r="C17" s="24"/>
      <c r="D17" s="24"/>
      <c r="E17" s="18"/>
      <c r="F17" s="18"/>
      <c r="G17" s="18"/>
      <c r="H17" s="32"/>
      <c r="I17" s="24"/>
      <c r="J17" s="24"/>
      <c r="K17" s="18"/>
      <c r="L17" s="18"/>
      <c r="M17" s="18"/>
      <c r="O17" s="17"/>
      <c r="P17" s="17"/>
      <c r="Q17" s="17"/>
      <c r="R17" s="17"/>
      <c r="S17" s="17"/>
      <c r="U17" s="17"/>
      <c r="V17" s="17"/>
      <c r="W17" s="17"/>
      <c r="X17" s="17"/>
      <c r="Y17" s="17"/>
      <c r="Z17" s="32"/>
      <c r="AA17" s="17"/>
      <c r="AB17" s="17"/>
      <c r="AC17" s="17"/>
      <c r="AD17" s="17"/>
      <c r="AE17" s="17"/>
      <c r="AF17" s="32"/>
      <c r="AG17" s="17"/>
      <c r="AH17" s="17"/>
      <c r="AI17" s="17"/>
      <c r="AJ17" s="17"/>
      <c r="AK17" s="17"/>
      <c r="AL17" s="32"/>
      <c r="AM17" s="17"/>
      <c r="AN17" s="17"/>
      <c r="AO17" s="17"/>
      <c r="AP17" s="17"/>
      <c r="AQ17" s="17"/>
      <c r="AR17" s="32"/>
      <c r="AS17" s="17"/>
      <c r="AT17" s="17"/>
      <c r="AU17" s="17"/>
      <c r="AV17" s="17"/>
      <c r="AW17" s="17"/>
      <c r="AX17" s="32"/>
      <c r="AY17" s="17"/>
      <c r="AZ17" s="17"/>
      <c r="BA17" s="17"/>
      <c r="BB17" s="17"/>
      <c r="BC17" s="17"/>
      <c r="BD17" s="32"/>
      <c r="BE17" s="17"/>
      <c r="BF17" s="17"/>
      <c r="BG17" s="17"/>
      <c r="BH17" s="17"/>
      <c r="BI17" s="17"/>
      <c r="BJ17" s="32"/>
      <c r="BK17" s="17"/>
      <c r="BL17" s="17"/>
      <c r="BM17" s="17"/>
      <c r="BN17" s="17"/>
      <c r="BO17" s="17"/>
      <c r="BP17" s="32"/>
      <c r="BQ17" s="17"/>
      <c r="BR17" s="17"/>
      <c r="BS17" s="17"/>
      <c r="BT17" s="17"/>
      <c r="BU17" s="17"/>
      <c r="BV17" s="32"/>
      <c r="BW17" s="17"/>
      <c r="BX17" s="17"/>
      <c r="BY17" s="17"/>
      <c r="BZ17" s="17"/>
      <c r="CA17" s="17"/>
      <c r="CB17" s="32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32"/>
      <c r="CO17" s="17"/>
      <c r="CP17" s="17"/>
      <c r="CQ17" s="17"/>
      <c r="CR17" s="17"/>
      <c r="CS17" s="17"/>
      <c r="CT17" s="32"/>
      <c r="CU17" s="17"/>
      <c r="CV17" s="17"/>
      <c r="CW17" s="17"/>
      <c r="CX17" s="17"/>
      <c r="CY17" s="17"/>
      <c r="CZ17" s="32"/>
      <c r="DA17" s="17"/>
      <c r="DB17" s="17"/>
      <c r="DC17" s="17"/>
      <c r="DD17" s="17"/>
      <c r="DE17" s="17"/>
      <c r="DF17" s="32"/>
      <c r="DG17" s="17"/>
      <c r="DH17" s="17"/>
      <c r="DI17" s="17"/>
      <c r="DJ17" s="17"/>
      <c r="DK17" s="17"/>
      <c r="DL17" s="32"/>
      <c r="DM17" s="17"/>
      <c r="DN17" s="17"/>
      <c r="DO17" s="17"/>
      <c r="DP17" s="17"/>
      <c r="DQ17" s="17"/>
      <c r="DR17" s="32"/>
      <c r="DS17" s="17"/>
      <c r="DT17" s="17"/>
      <c r="DU17" s="17"/>
      <c r="DV17" s="17"/>
      <c r="DW17" s="17"/>
      <c r="DX17" s="32"/>
      <c r="DY17" s="17"/>
      <c r="DZ17" s="17"/>
      <c r="EA17" s="17"/>
      <c r="EB17" s="17"/>
      <c r="EC17" s="17"/>
      <c r="ED17" s="32"/>
    </row>
    <row r="18" spans="1:134" s="34" customFormat="1" ht="12">
      <c r="A18" s="33">
        <v>43739</v>
      </c>
      <c r="C18" s="24"/>
      <c r="D18" s="24"/>
      <c r="E18" s="18"/>
      <c r="F18" s="18"/>
      <c r="G18" s="18"/>
      <c r="H18" s="32"/>
      <c r="I18" s="24"/>
      <c r="J18" s="24"/>
      <c r="K18" s="18"/>
      <c r="L18" s="18"/>
      <c r="M18" s="18"/>
      <c r="O18" s="17"/>
      <c r="P18" s="17"/>
      <c r="Q18" s="17"/>
      <c r="R18" s="17"/>
      <c r="S18" s="17"/>
      <c r="U18" s="17"/>
      <c r="V18" s="17"/>
      <c r="W18" s="17"/>
      <c r="X18" s="17"/>
      <c r="Y18" s="17"/>
      <c r="Z18" s="32"/>
      <c r="AA18" s="17"/>
      <c r="AB18" s="17"/>
      <c r="AC18" s="17"/>
      <c r="AD18" s="17"/>
      <c r="AE18" s="17"/>
      <c r="AF18" s="32"/>
      <c r="AG18" s="17"/>
      <c r="AH18" s="17"/>
      <c r="AI18" s="17"/>
      <c r="AJ18" s="17"/>
      <c r="AK18" s="17"/>
      <c r="AL18" s="32"/>
      <c r="AM18" s="17"/>
      <c r="AN18" s="17"/>
      <c r="AO18" s="17"/>
      <c r="AP18" s="17"/>
      <c r="AQ18" s="17"/>
      <c r="AR18" s="32"/>
      <c r="AS18" s="17"/>
      <c r="AT18" s="17"/>
      <c r="AU18" s="17"/>
      <c r="AV18" s="17"/>
      <c r="AW18" s="17"/>
      <c r="AX18" s="32"/>
      <c r="AY18" s="17"/>
      <c r="AZ18" s="17"/>
      <c r="BA18" s="17"/>
      <c r="BB18" s="17"/>
      <c r="BC18" s="17"/>
      <c r="BD18" s="32"/>
      <c r="BE18" s="17"/>
      <c r="BF18" s="17"/>
      <c r="BG18" s="17"/>
      <c r="BH18" s="17"/>
      <c r="BI18" s="17"/>
      <c r="BJ18" s="32"/>
      <c r="BK18" s="17"/>
      <c r="BL18" s="17"/>
      <c r="BM18" s="17"/>
      <c r="BN18" s="17"/>
      <c r="BO18" s="17"/>
      <c r="BP18" s="32"/>
      <c r="BQ18" s="17"/>
      <c r="BR18" s="17"/>
      <c r="BS18" s="17"/>
      <c r="BT18" s="17"/>
      <c r="BU18" s="17"/>
      <c r="BV18" s="32"/>
      <c r="BW18" s="17"/>
      <c r="BX18" s="17"/>
      <c r="BY18" s="17"/>
      <c r="BZ18" s="17"/>
      <c r="CA18" s="17"/>
      <c r="CB18" s="32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32"/>
      <c r="CO18" s="17"/>
      <c r="CP18" s="17"/>
      <c r="CQ18" s="17"/>
      <c r="CR18" s="17"/>
      <c r="CS18" s="17"/>
      <c r="CT18" s="32"/>
      <c r="CU18" s="17"/>
      <c r="CV18" s="17"/>
      <c r="CW18" s="17"/>
      <c r="CX18" s="17"/>
      <c r="CY18" s="17"/>
      <c r="CZ18" s="32"/>
      <c r="DA18" s="17"/>
      <c r="DB18" s="17"/>
      <c r="DC18" s="17"/>
      <c r="DD18" s="17"/>
      <c r="DE18" s="17"/>
      <c r="DF18" s="32"/>
      <c r="DG18" s="17"/>
      <c r="DH18" s="17"/>
      <c r="DI18" s="17"/>
      <c r="DJ18" s="17"/>
      <c r="DK18" s="17"/>
      <c r="DL18" s="32"/>
      <c r="DM18" s="17"/>
      <c r="DN18" s="17"/>
      <c r="DO18" s="17"/>
      <c r="DP18" s="17"/>
      <c r="DQ18" s="17"/>
      <c r="DR18" s="32"/>
      <c r="DS18" s="17"/>
      <c r="DT18" s="17"/>
      <c r="DU18" s="17"/>
      <c r="DV18" s="17"/>
      <c r="DW18" s="17"/>
      <c r="DX18" s="32"/>
      <c r="DY18" s="17"/>
      <c r="DZ18" s="17"/>
      <c r="EA18" s="17"/>
      <c r="EB18" s="17"/>
      <c r="EC18" s="17"/>
      <c r="ED18" s="32"/>
    </row>
    <row r="19" spans="1:134" s="34" customFormat="1" ht="12">
      <c r="A19" s="33">
        <v>43922</v>
      </c>
      <c r="C19" s="24"/>
      <c r="D19" s="24"/>
      <c r="E19" s="18"/>
      <c r="F19" s="18"/>
      <c r="G19" s="18"/>
      <c r="H19" s="32"/>
      <c r="I19" s="24"/>
      <c r="J19" s="24"/>
      <c r="K19" s="18"/>
      <c r="L19" s="18"/>
      <c r="M19" s="18"/>
      <c r="O19" s="17"/>
      <c r="P19" s="17"/>
      <c r="Q19" s="17"/>
      <c r="R19" s="17"/>
      <c r="S19" s="17"/>
      <c r="U19" s="17"/>
      <c r="V19" s="17"/>
      <c r="W19" s="17"/>
      <c r="X19" s="17"/>
      <c r="Y19" s="17"/>
      <c r="Z19" s="32"/>
      <c r="AA19" s="17"/>
      <c r="AB19" s="17"/>
      <c r="AC19" s="17"/>
      <c r="AD19" s="17"/>
      <c r="AE19" s="17"/>
      <c r="AF19" s="32"/>
      <c r="AG19" s="17"/>
      <c r="AH19" s="17"/>
      <c r="AI19" s="17"/>
      <c r="AJ19" s="17"/>
      <c r="AK19" s="17"/>
      <c r="AL19" s="32"/>
      <c r="AM19" s="17"/>
      <c r="AN19" s="17"/>
      <c r="AO19" s="17"/>
      <c r="AP19" s="17"/>
      <c r="AQ19" s="17"/>
      <c r="AR19" s="32"/>
      <c r="AS19" s="17"/>
      <c r="AT19" s="17"/>
      <c r="AU19" s="17"/>
      <c r="AV19" s="17"/>
      <c r="AW19" s="17"/>
      <c r="AX19" s="32"/>
      <c r="AY19" s="17"/>
      <c r="AZ19" s="17"/>
      <c r="BA19" s="17"/>
      <c r="BB19" s="17"/>
      <c r="BC19" s="17"/>
      <c r="BD19" s="32"/>
      <c r="BE19" s="17"/>
      <c r="BF19" s="17"/>
      <c r="BG19" s="17"/>
      <c r="BH19" s="17"/>
      <c r="BI19" s="17"/>
      <c r="BJ19" s="32"/>
      <c r="BK19" s="17"/>
      <c r="BL19" s="17"/>
      <c r="BM19" s="17"/>
      <c r="BN19" s="17"/>
      <c r="BO19" s="17"/>
      <c r="BP19" s="32"/>
      <c r="BQ19" s="17"/>
      <c r="BR19" s="17"/>
      <c r="BS19" s="17"/>
      <c r="BT19" s="17"/>
      <c r="BU19" s="17"/>
      <c r="BV19" s="32"/>
      <c r="BW19" s="17"/>
      <c r="BX19" s="17"/>
      <c r="BY19" s="17"/>
      <c r="BZ19" s="17"/>
      <c r="CA19" s="17"/>
      <c r="CB19" s="32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32"/>
      <c r="CO19" s="17"/>
      <c r="CP19" s="17"/>
      <c r="CQ19" s="17"/>
      <c r="CR19" s="17"/>
      <c r="CS19" s="17"/>
      <c r="CT19" s="32"/>
      <c r="CU19" s="17"/>
      <c r="CV19" s="17"/>
      <c r="CW19" s="17"/>
      <c r="CX19" s="17"/>
      <c r="CY19" s="17"/>
      <c r="CZ19" s="32"/>
      <c r="DA19" s="17"/>
      <c r="DB19" s="17"/>
      <c r="DC19" s="17"/>
      <c r="DD19" s="17"/>
      <c r="DE19" s="17"/>
      <c r="DF19" s="32"/>
      <c r="DG19" s="17"/>
      <c r="DH19" s="17"/>
      <c r="DI19" s="17"/>
      <c r="DJ19" s="17"/>
      <c r="DK19" s="17"/>
      <c r="DL19" s="32"/>
      <c r="DM19" s="17"/>
      <c r="DN19" s="17"/>
      <c r="DO19" s="17"/>
      <c r="DP19" s="17"/>
      <c r="DQ19" s="17"/>
      <c r="DR19" s="32"/>
      <c r="DS19" s="17"/>
      <c r="DT19" s="17"/>
      <c r="DU19" s="17"/>
      <c r="DV19" s="17"/>
      <c r="DW19" s="17"/>
      <c r="DX19" s="32"/>
      <c r="DY19" s="17"/>
      <c r="DZ19" s="17"/>
      <c r="EA19" s="17"/>
      <c r="EB19" s="17"/>
      <c r="EC19" s="17"/>
      <c r="ED19" s="32"/>
    </row>
    <row r="20" spans="1:134" s="34" customFormat="1" ht="12">
      <c r="A20" s="33">
        <v>44105</v>
      </c>
      <c r="C20" s="24"/>
      <c r="D20" s="24"/>
      <c r="E20" s="18"/>
      <c r="F20" s="18"/>
      <c r="G20" s="18"/>
      <c r="H20" s="32"/>
      <c r="I20" s="24"/>
      <c r="J20" s="24"/>
      <c r="K20" s="18"/>
      <c r="L20" s="18"/>
      <c r="M20" s="18"/>
      <c r="O20" s="17"/>
      <c r="P20" s="17"/>
      <c r="Q20" s="17"/>
      <c r="R20" s="17"/>
      <c r="S20" s="17"/>
      <c r="U20" s="17"/>
      <c r="V20" s="17"/>
      <c r="W20" s="17"/>
      <c r="X20" s="17"/>
      <c r="Y20" s="17"/>
      <c r="Z20" s="32"/>
      <c r="AA20" s="17"/>
      <c r="AB20" s="17"/>
      <c r="AC20" s="17"/>
      <c r="AD20" s="17"/>
      <c r="AE20" s="17"/>
      <c r="AF20" s="32"/>
      <c r="AG20" s="17"/>
      <c r="AH20" s="17"/>
      <c r="AI20" s="17"/>
      <c r="AJ20" s="17"/>
      <c r="AK20" s="17"/>
      <c r="AL20" s="32"/>
      <c r="AM20" s="17"/>
      <c r="AN20" s="17"/>
      <c r="AO20" s="17"/>
      <c r="AP20" s="17"/>
      <c r="AQ20" s="17"/>
      <c r="AR20" s="32"/>
      <c r="AS20" s="17"/>
      <c r="AT20" s="17"/>
      <c r="AU20" s="17"/>
      <c r="AV20" s="17"/>
      <c r="AW20" s="17"/>
      <c r="AX20" s="32"/>
      <c r="AY20" s="17"/>
      <c r="AZ20" s="17"/>
      <c r="BA20" s="17"/>
      <c r="BB20" s="17"/>
      <c r="BC20" s="17"/>
      <c r="BD20" s="32"/>
      <c r="BE20" s="17"/>
      <c r="BF20" s="17"/>
      <c r="BG20" s="17"/>
      <c r="BH20" s="17"/>
      <c r="BI20" s="17"/>
      <c r="BJ20" s="32"/>
      <c r="BK20" s="17"/>
      <c r="BL20" s="17"/>
      <c r="BM20" s="17"/>
      <c r="BN20" s="17"/>
      <c r="BO20" s="17"/>
      <c r="BP20" s="32"/>
      <c r="BQ20" s="17"/>
      <c r="BR20" s="17"/>
      <c r="BS20" s="17"/>
      <c r="BT20" s="17"/>
      <c r="BU20" s="17"/>
      <c r="BV20" s="32"/>
      <c r="BW20" s="17"/>
      <c r="BX20" s="17"/>
      <c r="BY20" s="17"/>
      <c r="BZ20" s="17"/>
      <c r="CA20" s="17"/>
      <c r="CB20" s="32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32"/>
      <c r="CO20" s="17"/>
      <c r="CP20" s="17"/>
      <c r="CQ20" s="17"/>
      <c r="CR20" s="17"/>
      <c r="CS20" s="17"/>
      <c r="CT20" s="32"/>
      <c r="CU20" s="17"/>
      <c r="CV20" s="17"/>
      <c r="CW20" s="17"/>
      <c r="CX20" s="17"/>
      <c r="CY20" s="17"/>
      <c r="CZ20" s="32"/>
      <c r="DA20" s="17"/>
      <c r="DB20" s="17"/>
      <c r="DC20" s="17"/>
      <c r="DD20" s="17"/>
      <c r="DE20" s="17"/>
      <c r="DF20" s="32"/>
      <c r="DG20" s="17"/>
      <c r="DH20" s="17"/>
      <c r="DI20" s="17"/>
      <c r="DJ20" s="17"/>
      <c r="DK20" s="17"/>
      <c r="DL20" s="32"/>
      <c r="DM20" s="17"/>
      <c r="DN20" s="17"/>
      <c r="DO20" s="17"/>
      <c r="DP20" s="17"/>
      <c r="DQ20" s="17"/>
      <c r="DR20" s="32"/>
      <c r="DS20" s="17"/>
      <c r="DT20" s="17"/>
      <c r="DU20" s="17"/>
      <c r="DV20" s="17"/>
      <c r="DW20" s="17"/>
      <c r="DX20" s="32"/>
      <c r="DY20" s="17"/>
      <c r="DZ20" s="17"/>
      <c r="EA20" s="17"/>
      <c r="EB20" s="17"/>
      <c r="EC20" s="17"/>
      <c r="ED20" s="32"/>
    </row>
    <row r="21" spans="1:134" ht="12">
      <c r="A21" s="33">
        <v>44287</v>
      </c>
      <c r="C21" s="24"/>
      <c r="D21" s="24"/>
      <c r="I21" s="24"/>
      <c r="J21" s="24"/>
      <c r="K21" s="18"/>
      <c r="L21" s="18"/>
      <c r="M21" s="18"/>
      <c r="O21" s="17"/>
      <c r="P21" s="17"/>
      <c r="Q21" s="17"/>
      <c r="R21" s="17"/>
      <c r="S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32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32"/>
      <c r="DZ21" s="32"/>
      <c r="EA21" s="32"/>
      <c r="EB21" s="32"/>
      <c r="EC21" s="32"/>
      <c r="ED21" s="17"/>
    </row>
    <row r="22" spans="3:134" ht="12">
      <c r="C22" s="24"/>
      <c r="D22" s="24"/>
      <c r="E22" s="24"/>
      <c r="F22" s="24"/>
      <c r="G22" s="24"/>
      <c r="ED22" s="17"/>
    </row>
    <row r="23" spans="1:133" ht="12.75" thickBot="1">
      <c r="A23" s="15" t="s">
        <v>0</v>
      </c>
      <c r="C23" s="31">
        <f>SUM(C8:C22)</f>
        <v>5035000</v>
      </c>
      <c r="D23" s="31">
        <f>SUM(D8:D22)</f>
        <v>1387300</v>
      </c>
      <c r="E23" s="31">
        <f>SUM(E8:E22)</f>
        <v>6422300</v>
      </c>
      <c r="F23" s="31">
        <f>SUM(F8:F22)</f>
        <v>195816</v>
      </c>
      <c r="G23" s="31">
        <f>SUM(G8:G22)</f>
        <v>167926</v>
      </c>
      <c r="I23" s="31">
        <f>SUM(I8:I22)</f>
        <v>1372472.5240000004</v>
      </c>
      <c r="J23" s="31">
        <f>SUM(J8:J22)</f>
        <v>378159.11272000003</v>
      </c>
      <c r="K23" s="31">
        <f>SUM(K8:K22)</f>
        <v>1750631.6367200005</v>
      </c>
      <c r="L23" s="31">
        <f>SUM(L8:L22)</f>
        <v>53376</v>
      </c>
      <c r="M23" s="31">
        <f>SUM(M8:M22)</f>
        <v>45772</v>
      </c>
      <c r="O23" s="31">
        <f>SUM(O8:O22)</f>
        <v>3662528.482999999</v>
      </c>
      <c r="P23" s="31">
        <f>SUM(P8:P22)</f>
        <v>1009141.1647399999</v>
      </c>
      <c r="Q23" s="31">
        <f>SUM(Q8:Q22)</f>
        <v>4671669.647739999</v>
      </c>
      <c r="R23" s="31">
        <f>SUM(R8:R22)</f>
        <v>142440</v>
      </c>
      <c r="S23" s="31">
        <f>SUM(S8:S22)</f>
        <v>122154</v>
      </c>
      <c r="U23" s="31">
        <f>SUM(U8:U22)</f>
        <v>1044.259</v>
      </c>
      <c r="V23" s="31">
        <f>SUM(V8:V22)</f>
        <v>287.72602</v>
      </c>
      <c r="W23" s="31">
        <f>SUM(W8:W22)</f>
        <v>1331.98502</v>
      </c>
      <c r="X23" s="31">
        <f>SUM(X8:X22)</f>
        <v>40</v>
      </c>
      <c r="Y23" s="31">
        <f>SUM(Y8:Y22)</f>
        <v>34</v>
      </c>
      <c r="Z23" s="17"/>
      <c r="AA23" s="31">
        <f>SUM(AA8:AA22)</f>
        <v>552747.8385</v>
      </c>
      <c r="AB23" s="31">
        <f>SUM(AB8:AB22)</f>
        <v>152299.32002999997</v>
      </c>
      <c r="AC23" s="31">
        <f>SUM(AC8:AC22)</f>
        <v>705047.15853</v>
      </c>
      <c r="AD23" s="31">
        <f>SUM(AD8:AD22)</f>
        <v>21496</v>
      </c>
      <c r="AE23" s="31">
        <f>SUM(AE8:AE22)</f>
        <v>18436</v>
      </c>
      <c r="AF23" s="17"/>
      <c r="AG23" s="31">
        <f>SUM(AG8:AG22)</f>
        <v>389245.78</v>
      </c>
      <c r="AH23" s="31">
        <f>SUM(AH8:AH22)</f>
        <v>107249.3884</v>
      </c>
      <c r="AI23" s="31">
        <f>SUM(AI8:AI22)</f>
        <v>496495.1684000001</v>
      </c>
      <c r="AJ23" s="31">
        <f>SUM(AJ8:AJ22)</f>
        <v>15138</v>
      </c>
      <c r="AK23" s="31">
        <f>SUM(AK8:AK22)</f>
        <v>12982</v>
      </c>
      <c r="AL23" s="17"/>
      <c r="AM23" s="31">
        <f>SUM(AM8:AM22)</f>
        <v>17998.111</v>
      </c>
      <c r="AN23" s="31">
        <f>SUM(AN8:AN22)</f>
        <v>4959.042579999999</v>
      </c>
      <c r="AO23" s="31">
        <f>SUM(AO8:AO22)</f>
        <v>22957.153580000002</v>
      </c>
      <c r="AP23" s="31">
        <f>SUM(AP8:AP22)</f>
        <v>700</v>
      </c>
      <c r="AQ23" s="31">
        <f>SUM(AQ8:AQ22)</f>
        <v>600</v>
      </c>
      <c r="AR23" s="17"/>
      <c r="AS23" s="31">
        <f>SUM(AS8:AS22)</f>
        <v>1315.142</v>
      </c>
      <c r="AT23" s="31">
        <f>SUM(AT8:AT22)</f>
        <v>362.36276</v>
      </c>
      <c r="AU23" s="31">
        <f>SUM(AU8:AU22)</f>
        <v>1677.50476</v>
      </c>
      <c r="AV23" s="31">
        <f>SUM(AV8:AV22)</f>
        <v>52</v>
      </c>
      <c r="AW23" s="31">
        <f>SUM(AW8:AW22)</f>
        <v>44</v>
      </c>
      <c r="AX23" s="17"/>
      <c r="AY23" s="31">
        <f>SUM(AY8:AY22)</f>
        <v>482506.5675</v>
      </c>
      <c r="AZ23" s="31">
        <f>SUM(AZ8:AZ22)</f>
        <v>132945.65265</v>
      </c>
      <c r="BA23" s="31">
        <f>SUM(BA8:BA22)</f>
        <v>615452.2201500001</v>
      </c>
      <c r="BB23" s="31">
        <f>SUM(BB8:BB22)</f>
        <v>18766</v>
      </c>
      <c r="BC23" s="31">
        <f>SUM(BC8:BC22)</f>
        <v>16092</v>
      </c>
      <c r="BD23" s="17"/>
      <c r="BE23" s="31">
        <f>SUM(BE8:BE22)</f>
        <v>16073.2305</v>
      </c>
      <c r="BF23" s="31">
        <f>SUM(BF8:BF22)</f>
        <v>4428.677790000001</v>
      </c>
      <c r="BG23" s="31">
        <f>SUM(BG8:BG22)</f>
        <v>20501.90829</v>
      </c>
      <c r="BH23" s="31">
        <f>SUM(BH8:BH22)</f>
        <v>626</v>
      </c>
      <c r="BI23" s="31">
        <f>SUM(BI8:BI22)</f>
        <v>536</v>
      </c>
      <c r="BJ23" s="17"/>
      <c r="BK23" s="31">
        <f>SUM(BK8:BK22)</f>
        <v>1958.1115</v>
      </c>
      <c r="BL23" s="31">
        <f>SUM(BL8:BL22)</f>
        <v>539.52097</v>
      </c>
      <c r="BM23" s="31">
        <f>SUM(BM8:BM22)</f>
        <v>2497.6324699999996</v>
      </c>
      <c r="BN23" s="31">
        <f>SUM(BN8:BN22)</f>
        <v>76</v>
      </c>
      <c r="BO23" s="31">
        <f>SUM(BO8:BO22)</f>
        <v>66</v>
      </c>
      <c r="BP23" s="17"/>
      <c r="BQ23" s="31">
        <f>SUM(BQ8:BQ22)</f>
        <v>406500.7249999999</v>
      </c>
      <c r="BR23" s="31">
        <f>SUM(BR8:BR22)</f>
        <v>112003.66549999999</v>
      </c>
      <c r="BS23" s="31">
        <f>SUM(BS8:BS22)</f>
        <v>518504.3904999999</v>
      </c>
      <c r="BT23" s="31">
        <f>SUM(BT8:BT22)</f>
        <v>15810</v>
      </c>
      <c r="BU23" s="31">
        <f>SUM(BU8:BU22)</f>
        <v>13558</v>
      </c>
      <c r="BV23" s="17"/>
      <c r="BW23" s="31">
        <f>SUM(BW8:BW22)</f>
        <v>331671.05850000004</v>
      </c>
      <c r="BX23" s="31">
        <f>SUM(BX8:BX22)</f>
        <v>91385.75163000001</v>
      </c>
      <c r="BY23" s="31">
        <f>SUM(BY8:BY22)</f>
        <v>423056.8101300001</v>
      </c>
      <c r="BZ23" s="31">
        <f>SUM(BZ8:BZ22)</f>
        <v>12900</v>
      </c>
      <c r="CA23" s="31">
        <f>SUM(CA8:CA22)</f>
        <v>11062</v>
      </c>
      <c r="CB23" s="17"/>
      <c r="CC23" s="31">
        <f>SUM(CC8:CC22)</f>
        <v>755388.4625</v>
      </c>
      <c r="CD23" s="31">
        <f>SUM(CD8:CD22)</f>
        <v>208133.15075</v>
      </c>
      <c r="CE23" s="31">
        <f>SUM(CE8:CE22)</f>
        <v>963521.61325</v>
      </c>
      <c r="CF23" s="31">
        <f>SUM(CF8:CF22)</f>
        <v>29378</v>
      </c>
      <c r="CG23" s="31">
        <f>SUM(CG8:CG22)</f>
        <v>25194</v>
      </c>
      <c r="CH23" s="24"/>
      <c r="CI23" s="31">
        <f>SUM(CI8:CI22)</f>
        <v>82454.167</v>
      </c>
      <c r="CJ23" s="31">
        <f>SUM(CJ8:CJ22)</f>
        <v>22718.702260000002</v>
      </c>
      <c r="CK23" s="31">
        <f>SUM(CK8:CK22)</f>
        <v>105172.86925999999</v>
      </c>
      <c r="CL23" s="31">
        <f>SUM(CL8:CL22)</f>
        <v>3206</v>
      </c>
      <c r="CM23" s="31">
        <f>SUM(CM8:CM22)</f>
        <v>2750</v>
      </c>
      <c r="CN23" s="17"/>
      <c r="CO23" s="31">
        <f>SUM(CO8:CO22)</f>
        <v>82557.88799999999</v>
      </c>
      <c r="CP23" s="31">
        <f>SUM(CP8:CP22)</f>
        <v>22747.28064</v>
      </c>
      <c r="CQ23" s="31">
        <f>SUM(CQ8:CQ22)</f>
        <v>105305.16864</v>
      </c>
      <c r="CR23" s="31">
        <f>SUM(CR8:CR22)</f>
        <v>3210</v>
      </c>
      <c r="CS23" s="31">
        <f>SUM(CS8:CS22)</f>
        <v>2754</v>
      </c>
      <c r="CT23" s="24"/>
      <c r="CU23" s="31">
        <f>SUM(CU8:CU22)</f>
        <v>2327.6805</v>
      </c>
      <c r="CV23" s="31">
        <f>SUM(CV8:CV22)</f>
        <v>641.34879</v>
      </c>
      <c r="CW23" s="31">
        <f>SUM(CW8:CW22)</f>
        <v>2969.02929</v>
      </c>
      <c r="CX23" s="31">
        <f>SUM(CX8:CX22)</f>
        <v>90</v>
      </c>
      <c r="CY23" s="31">
        <f>SUM(CY8:CY22)</f>
        <v>78</v>
      </c>
      <c r="CZ23" s="17"/>
      <c r="DA23" s="31">
        <f>SUM(DA8:DA22)</f>
        <v>497835.1215</v>
      </c>
      <c r="DB23" s="31">
        <f>SUM(DB8:DB22)</f>
        <v>137169.14877</v>
      </c>
      <c r="DC23" s="31">
        <f>SUM(DC8:DC22)</f>
        <v>635004.2702700001</v>
      </c>
      <c r="DD23" s="31">
        <f>SUM(DD8:DD22)</f>
        <v>19362</v>
      </c>
      <c r="DE23" s="31">
        <f>SUM(DE8:DE22)</f>
        <v>16604</v>
      </c>
      <c r="DF23" s="17"/>
      <c r="DG23" s="31">
        <f>SUM(DG8:DG22)</f>
        <v>3817.0335000000005</v>
      </c>
      <c r="DH23" s="31">
        <f>SUM(DH8:DH22)</f>
        <v>1051.7121300000001</v>
      </c>
      <c r="DI23" s="31">
        <f>SUM(DI8:DI22)</f>
        <v>4868.74563</v>
      </c>
      <c r="DJ23" s="31">
        <f>SUM(DJ8:DJ22)</f>
        <v>148</v>
      </c>
      <c r="DK23" s="31">
        <f>SUM(DK8:DK22)</f>
        <v>128</v>
      </c>
      <c r="DL23" s="17"/>
      <c r="DM23" s="31">
        <f>SUM(DM8:DM22)</f>
        <v>32097.621499999997</v>
      </c>
      <c r="DN23" s="31">
        <f>SUM(DN8:DN22)</f>
        <v>8843.89877</v>
      </c>
      <c r="DO23" s="31">
        <f>SUM(DO8:DO22)</f>
        <v>40941.52026999999</v>
      </c>
      <c r="DP23" s="31">
        <f>SUM(DP8:DP22)</f>
        <v>1248</v>
      </c>
      <c r="DQ23" s="31">
        <f>SUM(DQ8:DQ22)</f>
        <v>1070</v>
      </c>
      <c r="DR23" s="17"/>
      <c r="DS23" s="31">
        <f>SUM(DS8:DS22)</f>
        <v>4989.6849999999995</v>
      </c>
      <c r="DT23" s="31">
        <f>SUM(DT8:DT22)</f>
        <v>1374.8143</v>
      </c>
      <c r="DU23" s="31">
        <f>SUM(DU8:DU22)</f>
        <v>6364.4992999999995</v>
      </c>
      <c r="DV23" s="31">
        <f>SUM(DV8:DV22)</f>
        <v>194</v>
      </c>
      <c r="DW23" s="31">
        <f>SUM(DW8:DW22)</f>
        <v>166</v>
      </c>
      <c r="DX23" s="17"/>
      <c r="DY23" s="31">
        <f>SUM(DY8:DY22)</f>
        <v>0</v>
      </c>
      <c r="DZ23" s="31">
        <f>SUM(DZ8:DZ22)</f>
        <v>0</v>
      </c>
      <c r="EA23" s="31">
        <f>SUM(EA8:EA22)</f>
        <v>0</v>
      </c>
      <c r="EB23" s="24"/>
      <c r="EC23" s="24"/>
    </row>
    <row r="24" ht="12.75" thickTop="1"/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S23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9" sqref="D29"/>
    </sheetView>
  </sheetViews>
  <sheetFormatPr defaultColWidth="8.8515625" defaultRowHeight="12.75"/>
  <cols>
    <col min="1" max="1" width="8.8515625" style="0" customWidth="1"/>
    <col min="2" max="2" width="4.140625" style="0" customWidth="1"/>
    <col min="3" max="6" width="13.7109375" style="0" customWidth="1"/>
    <col min="7" max="7" width="16.851562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4" width="13.7109375" style="0" customWidth="1"/>
    <col min="25" max="25" width="15.8515625" style="0" customWidth="1"/>
    <col min="26" max="26" width="3.7109375" style="0" customWidth="1"/>
    <col min="27" max="30" width="13.7109375" style="0" customWidth="1"/>
    <col min="31" max="31" width="15.7109375" style="0" customWidth="1"/>
    <col min="32" max="32" width="3.7109375" style="0" customWidth="1"/>
    <col min="33" max="36" width="13.7109375" style="0" customWidth="1"/>
    <col min="37" max="37" width="15.421875" style="0" customWidth="1"/>
    <col min="38" max="38" width="3.7109375" style="0" customWidth="1"/>
    <col min="39" max="42" width="13.7109375" style="0" customWidth="1"/>
    <col min="43" max="43" width="15.85156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5.7109375" style="0" customWidth="1"/>
    <col min="56" max="56" width="3.7109375" style="0" customWidth="1"/>
    <col min="57" max="60" width="13.7109375" style="0" customWidth="1"/>
    <col min="61" max="61" width="15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6.7109375" style="0" customWidth="1"/>
    <col min="74" max="74" width="3.7109375" style="0" customWidth="1"/>
    <col min="75" max="78" width="13.7109375" style="0" customWidth="1"/>
    <col min="79" max="79" width="15.8515625" style="0" customWidth="1"/>
    <col min="80" max="80" width="3.7109375" style="0" customWidth="1"/>
    <col min="81" max="84" width="13.7109375" style="0" customWidth="1"/>
    <col min="85" max="85" width="16.421875" style="0" customWidth="1"/>
    <col min="86" max="86" width="3.7109375" style="0" customWidth="1"/>
    <col min="87" max="90" width="13.7109375" style="0" customWidth="1"/>
    <col min="91" max="91" width="15.421875" style="0" customWidth="1"/>
    <col min="92" max="92" width="3.7109375" style="0" customWidth="1"/>
    <col min="93" max="96" width="13.7109375" style="0" customWidth="1"/>
    <col min="97" max="97" width="15.7109375" style="0" customWidth="1"/>
    <col min="98" max="98" width="3.7109375" style="0" customWidth="1"/>
    <col min="99" max="102" width="13.7109375" style="0" customWidth="1"/>
    <col min="103" max="103" width="15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5.7109375" style="0" customWidth="1"/>
    <col min="116" max="116" width="3.7109375" style="0" customWidth="1"/>
    <col min="117" max="120" width="13.7109375" style="0" customWidth="1"/>
    <col min="121" max="121" width="17.421875" style="0" customWidth="1"/>
    <col min="122" max="122" width="3.7109375" style="0" customWidth="1"/>
    <col min="123" max="126" width="13.7109375" style="0" customWidth="1"/>
    <col min="127" max="127" width="15.421875" style="0" customWidth="1"/>
    <col min="128" max="128" width="3.7109375" style="0" customWidth="1"/>
    <col min="129" max="132" width="13.7109375" style="0" customWidth="1"/>
    <col min="133" max="133" width="17.14062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6.7109375" style="0" customWidth="1"/>
  </cols>
  <sheetData>
    <row r="1" spans="1:99" ht="12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">
      <c r="A2" s="26"/>
      <c r="B2" s="12"/>
      <c r="C2" s="25"/>
      <c r="D2" s="27"/>
      <c r="E2" s="18"/>
      <c r="F2" s="25" t="s">
        <v>57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57</v>
      </c>
      <c r="W2" s="3"/>
      <c r="X2" s="4"/>
      <c r="Y2" s="3"/>
      <c r="Z2" s="3"/>
      <c r="AA2" s="3"/>
      <c r="AB2" s="4"/>
      <c r="AC2" s="3"/>
      <c r="AD2" s="3"/>
      <c r="AE2" s="25" t="s">
        <v>57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57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57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57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57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57</v>
      </c>
      <c r="CN2" s="3"/>
      <c r="CO2" s="3"/>
      <c r="CP2" s="3"/>
      <c r="CQ2" s="3"/>
      <c r="CR2" s="4"/>
      <c r="CS2" s="3"/>
      <c r="CT2" s="3"/>
      <c r="CU2" s="27"/>
    </row>
    <row r="3" spans="1:99" ht="12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">
      <c r="A6" s="28" t="s">
        <v>3</v>
      </c>
      <c r="C6" s="29"/>
      <c r="D6" s="16">
        <v>0.0254216</v>
      </c>
      <c r="E6" s="30"/>
      <c r="F6" s="23" t="s">
        <v>53</v>
      </c>
      <c r="G6" s="23" t="s">
        <v>56</v>
      </c>
      <c r="H6" s="1"/>
      <c r="I6" s="29"/>
      <c r="J6" s="16">
        <v>0.0515093</v>
      </c>
      <c r="K6" s="30"/>
      <c r="L6" s="23" t="s">
        <v>53</v>
      </c>
      <c r="M6" s="23" t="s">
        <v>56</v>
      </c>
      <c r="N6" s="1"/>
      <c r="O6" s="29"/>
      <c r="P6" s="16">
        <v>0.0015841</v>
      </c>
      <c r="Q6" s="30"/>
      <c r="R6" s="23" t="s">
        <v>53</v>
      </c>
      <c r="S6" s="23" t="s">
        <v>56</v>
      </c>
      <c r="T6" s="11"/>
      <c r="U6" s="29"/>
      <c r="V6" s="16">
        <v>0.0139298</v>
      </c>
      <c r="W6" s="30"/>
      <c r="X6" s="23" t="s">
        <v>53</v>
      </c>
      <c r="Y6" s="23" t="s">
        <v>56</v>
      </c>
      <c r="Z6" s="11"/>
      <c r="AA6" s="29"/>
      <c r="AB6" s="16">
        <v>0.0179703</v>
      </c>
      <c r="AC6" s="30"/>
      <c r="AD6" s="23" t="s">
        <v>53</v>
      </c>
      <c r="AE6" s="23" t="s">
        <v>56</v>
      </c>
      <c r="AF6" s="11"/>
      <c r="AG6" s="29"/>
      <c r="AH6" s="16">
        <v>0.0008919</v>
      </c>
      <c r="AI6" s="30"/>
      <c r="AJ6" s="23" t="s">
        <v>53</v>
      </c>
      <c r="AK6" s="23" t="s">
        <v>56</v>
      </c>
      <c r="AL6" s="1"/>
      <c r="AM6" s="29"/>
      <c r="AN6" s="16">
        <v>0.0039122</v>
      </c>
      <c r="AO6" s="30"/>
      <c r="AP6" s="23" t="s">
        <v>53</v>
      </c>
      <c r="AQ6" s="23" t="s">
        <v>56</v>
      </c>
      <c r="AR6" s="1"/>
      <c r="AS6" s="29"/>
      <c r="AT6" s="16">
        <v>0.0062341</v>
      </c>
      <c r="AU6" s="30"/>
      <c r="AV6" s="23" t="s">
        <v>53</v>
      </c>
      <c r="AW6" s="23" t="s">
        <v>56</v>
      </c>
      <c r="AX6" s="1"/>
      <c r="AY6" s="39"/>
      <c r="AZ6" s="40">
        <v>0.0192415</v>
      </c>
      <c r="BA6" s="41"/>
      <c r="BB6" s="23" t="s">
        <v>53</v>
      </c>
      <c r="BC6" s="23" t="s">
        <v>56</v>
      </c>
      <c r="BD6" s="1"/>
      <c r="BE6" s="29"/>
      <c r="BF6" s="16">
        <v>0.0012309</v>
      </c>
      <c r="BG6" s="30"/>
      <c r="BH6" s="23" t="s">
        <v>53</v>
      </c>
      <c r="BI6" s="23" t="s">
        <v>56</v>
      </c>
      <c r="BJ6" s="1"/>
      <c r="BK6" s="29"/>
      <c r="BL6" s="16">
        <v>0.0002497</v>
      </c>
      <c r="BM6" s="30"/>
      <c r="BN6" s="23" t="s">
        <v>53</v>
      </c>
      <c r="BO6" s="23" t="s">
        <v>56</v>
      </c>
      <c r="BP6" s="11"/>
      <c r="BQ6" s="29"/>
      <c r="BR6" s="16">
        <v>0.0706439</v>
      </c>
      <c r="BS6" s="30"/>
      <c r="BT6" s="23" t="s">
        <v>53</v>
      </c>
      <c r="BU6" s="23" t="s">
        <v>56</v>
      </c>
      <c r="BV6" s="1"/>
      <c r="BW6" s="29"/>
      <c r="BX6" s="16">
        <v>0.0024016</v>
      </c>
      <c r="BY6" s="30"/>
      <c r="BZ6" s="23" t="s">
        <v>53</v>
      </c>
      <c r="CA6" s="23" t="s">
        <v>56</v>
      </c>
      <c r="CB6" s="11"/>
      <c r="CC6" s="29"/>
      <c r="CD6" s="16">
        <v>0.0100876</v>
      </c>
      <c r="CE6" s="30"/>
      <c r="CF6" s="23" t="s">
        <v>53</v>
      </c>
      <c r="CG6" s="23" t="s">
        <v>56</v>
      </c>
      <c r="CH6" s="1"/>
      <c r="CI6" s="29"/>
      <c r="CJ6" s="16">
        <v>0.0063046</v>
      </c>
      <c r="CK6" s="30"/>
      <c r="CL6" s="23" t="s">
        <v>53</v>
      </c>
      <c r="CM6" s="23" t="s">
        <v>56</v>
      </c>
      <c r="CN6" s="1"/>
      <c r="CO6" s="29"/>
      <c r="CP6" s="16">
        <v>0.001324</v>
      </c>
      <c r="CQ6" s="30"/>
      <c r="CR6" s="23" t="s">
        <v>53</v>
      </c>
      <c r="CS6" s="23" t="s">
        <v>56</v>
      </c>
      <c r="CT6" s="1"/>
      <c r="CU6" s="29"/>
      <c r="CV6" s="16">
        <v>0.0085343</v>
      </c>
      <c r="CW6" s="30"/>
      <c r="CX6" s="23" t="s">
        <v>53</v>
      </c>
      <c r="CY6" s="23" t="s">
        <v>56</v>
      </c>
      <c r="CZ6" s="1"/>
      <c r="DA6" s="29"/>
      <c r="DB6" s="16">
        <v>0.0096243</v>
      </c>
      <c r="DC6" s="30"/>
      <c r="DD6" s="23" t="s">
        <v>53</v>
      </c>
      <c r="DE6" s="23" t="s">
        <v>56</v>
      </c>
      <c r="DF6" s="11"/>
      <c r="DG6" s="29"/>
      <c r="DH6" s="16">
        <v>0.0015935</v>
      </c>
      <c r="DI6" s="30"/>
      <c r="DJ6" s="23" t="s">
        <v>53</v>
      </c>
      <c r="DK6" s="23" t="s">
        <v>56</v>
      </c>
      <c r="DL6" s="11"/>
      <c r="DM6" s="29"/>
      <c r="DN6" s="16">
        <v>0.0063148</v>
      </c>
      <c r="DO6" s="30"/>
      <c r="DP6" s="23" t="s">
        <v>53</v>
      </c>
      <c r="DQ6" s="23" t="s">
        <v>56</v>
      </c>
      <c r="DR6" s="11"/>
      <c r="DS6" s="29"/>
      <c r="DT6" s="16">
        <v>8.56E-05</v>
      </c>
      <c r="DU6" s="30"/>
      <c r="DV6" s="23" t="s">
        <v>53</v>
      </c>
      <c r="DW6" s="23" t="s">
        <v>56</v>
      </c>
      <c r="DX6" s="11"/>
      <c r="DY6" s="29"/>
      <c r="DZ6" s="16">
        <v>0.0060033</v>
      </c>
      <c r="EA6" s="30"/>
      <c r="EB6" s="23" t="s">
        <v>53</v>
      </c>
      <c r="EC6" s="23" t="s">
        <v>56</v>
      </c>
      <c r="ED6" s="11"/>
      <c r="EE6" s="29"/>
      <c r="EF6" s="16">
        <v>0.0025696</v>
      </c>
      <c r="EG6" s="30"/>
      <c r="EH6" s="23" t="s">
        <v>53</v>
      </c>
      <c r="EI6" s="23" t="s">
        <v>56</v>
      </c>
      <c r="EJ6" s="11"/>
      <c r="EK6" s="29"/>
      <c r="EL6" s="16">
        <v>0.0049239</v>
      </c>
      <c r="EM6" s="30"/>
      <c r="EN6" s="23" t="s">
        <v>53</v>
      </c>
      <c r="EO6" s="23" t="s">
        <v>56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3" t="s">
        <v>54</v>
      </c>
      <c r="G7" s="23" t="s">
        <v>55</v>
      </c>
      <c r="H7" s="3"/>
      <c r="I7" s="10" t="s">
        <v>4</v>
      </c>
      <c r="J7" s="10" t="s">
        <v>5</v>
      </c>
      <c r="K7" s="10" t="s">
        <v>0</v>
      </c>
      <c r="L7" s="23" t="s">
        <v>54</v>
      </c>
      <c r="M7" s="23" t="s">
        <v>55</v>
      </c>
      <c r="N7" s="3"/>
      <c r="O7" s="10" t="s">
        <v>4</v>
      </c>
      <c r="P7" s="10" t="s">
        <v>5</v>
      </c>
      <c r="Q7" s="10" t="s">
        <v>0</v>
      </c>
      <c r="R7" s="23" t="s">
        <v>54</v>
      </c>
      <c r="S7" s="23" t="s">
        <v>55</v>
      </c>
      <c r="T7" s="14"/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Z7" s="14"/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F7" s="14"/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3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3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3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D7" s="3"/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J7" s="3"/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P7" s="14"/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V7" s="3"/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B7" s="14"/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3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N7" s="3"/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3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CZ7" s="3"/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F7" s="14"/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L7" s="14"/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R7" s="14"/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  <c r="EE7" s="10" t="s">
        <v>4</v>
      </c>
      <c r="EF7" s="10" t="s">
        <v>5</v>
      </c>
      <c r="EG7" s="10" t="s">
        <v>0</v>
      </c>
      <c r="EH7" s="23" t="s">
        <v>54</v>
      </c>
      <c r="EI7" s="23" t="s">
        <v>55</v>
      </c>
      <c r="EJ7" s="14"/>
      <c r="EK7" s="10" t="s">
        <v>4</v>
      </c>
      <c r="EL7" s="10" t="s">
        <v>5</v>
      </c>
      <c r="EM7" s="10" t="s">
        <v>0</v>
      </c>
      <c r="EN7" s="23" t="s">
        <v>54</v>
      </c>
      <c r="EO7" s="23" t="s">
        <v>55</v>
      </c>
    </row>
    <row r="8" spans="1:149" ht="12">
      <c r="A8" s="2">
        <v>41913</v>
      </c>
      <c r="C8" s="50">
        <v>0</v>
      </c>
      <c r="D8" s="50">
        <v>17633.69284</v>
      </c>
      <c r="E8" s="50">
        <f>C8+D8</f>
        <v>17633.69284</v>
      </c>
      <c r="F8" s="50">
        <v>2489</v>
      </c>
      <c r="G8" s="50">
        <v>2134</v>
      </c>
      <c r="H8" s="50"/>
      <c r="I8" s="50">
        <v>0</v>
      </c>
      <c r="J8" s="50">
        <v>35729.425945</v>
      </c>
      <c r="K8" s="50">
        <f>I8+J8</f>
        <v>35729.425945</v>
      </c>
      <c r="L8" s="50">
        <v>5043</v>
      </c>
      <c r="M8" s="50">
        <v>4325</v>
      </c>
      <c r="N8" s="50"/>
      <c r="O8" s="50">
        <v>0</v>
      </c>
      <c r="P8" s="50">
        <v>1098.810965</v>
      </c>
      <c r="Q8" s="50">
        <f>O8+P8</f>
        <v>1098.810965</v>
      </c>
      <c r="R8" s="50">
        <v>155</v>
      </c>
      <c r="S8" s="50">
        <v>133</v>
      </c>
      <c r="T8" s="50"/>
      <c r="U8" s="50">
        <v>0</v>
      </c>
      <c r="V8" s="50">
        <v>9662.405770000001</v>
      </c>
      <c r="W8" s="50">
        <f>U8+V8</f>
        <v>9662.405770000001</v>
      </c>
      <c r="X8" s="50">
        <v>1364</v>
      </c>
      <c r="Y8" s="50">
        <v>1170</v>
      </c>
      <c r="Z8" s="50"/>
      <c r="AA8" s="50">
        <v>0</v>
      </c>
      <c r="AB8" s="50">
        <v>12465.098595000001</v>
      </c>
      <c r="AC8" s="50">
        <f>AA8+AB8</f>
        <v>12465.098595000001</v>
      </c>
      <c r="AD8" s="50">
        <v>1759</v>
      </c>
      <c r="AE8" s="50">
        <v>1509</v>
      </c>
      <c r="AF8" s="50"/>
      <c r="AG8" s="50">
        <v>0</v>
      </c>
      <c r="AH8" s="50">
        <v>618.666435</v>
      </c>
      <c r="AI8" s="50">
        <f>AG8+AH8</f>
        <v>618.666435</v>
      </c>
      <c r="AJ8" s="50">
        <v>87</v>
      </c>
      <c r="AK8" s="50">
        <v>75</v>
      </c>
      <c r="AL8" s="50"/>
      <c r="AM8" s="50">
        <v>0</v>
      </c>
      <c r="AN8" s="50">
        <v>2713.6975300000004</v>
      </c>
      <c r="AO8" s="50">
        <f>AM8+AN8</f>
        <v>2713.6975300000004</v>
      </c>
      <c r="AP8" s="50">
        <v>383</v>
      </c>
      <c r="AQ8" s="50">
        <v>328</v>
      </c>
      <c r="AR8" s="50"/>
      <c r="AS8" s="50">
        <v>0</v>
      </c>
      <c r="AT8" s="50">
        <v>4324.283465</v>
      </c>
      <c r="AU8" s="50">
        <f>AS8+AT8</f>
        <v>4324.283465</v>
      </c>
      <c r="AV8" s="50">
        <v>610</v>
      </c>
      <c r="AW8" s="50">
        <v>523</v>
      </c>
      <c r="AX8" s="50"/>
      <c r="AY8" s="50">
        <v>0</v>
      </c>
      <c r="AZ8" s="50">
        <v>13346.866475</v>
      </c>
      <c r="BA8" s="50">
        <f>AY8+AZ8</f>
        <v>13346.866475</v>
      </c>
      <c r="BB8" s="50">
        <v>1884</v>
      </c>
      <c r="BC8" s="50">
        <v>1616</v>
      </c>
      <c r="BD8" s="50"/>
      <c r="BE8" s="50">
        <v>0</v>
      </c>
      <c r="BF8" s="50">
        <v>853.813785</v>
      </c>
      <c r="BG8" s="50">
        <f>BE8+BF8</f>
        <v>853.813785</v>
      </c>
      <c r="BH8" s="50">
        <v>121</v>
      </c>
      <c r="BI8" s="50">
        <v>103</v>
      </c>
      <c r="BJ8" s="50"/>
      <c r="BK8" s="50">
        <v>0</v>
      </c>
      <c r="BL8" s="50">
        <v>173.204405</v>
      </c>
      <c r="BM8" s="50">
        <f>BK8+BL8</f>
        <v>173.204405</v>
      </c>
      <c r="BN8" s="50">
        <v>24</v>
      </c>
      <c r="BO8" s="50">
        <v>21</v>
      </c>
      <c r="BP8" s="50"/>
      <c r="BQ8" s="50">
        <v>0</v>
      </c>
      <c r="BR8" s="50">
        <v>49002.141234999996</v>
      </c>
      <c r="BS8" s="50">
        <f>BQ8+BR8</f>
        <v>49002.141234999996</v>
      </c>
      <c r="BT8" s="50">
        <v>6917</v>
      </c>
      <c r="BU8" s="50">
        <v>5931</v>
      </c>
      <c r="BV8" s="50"/>
      <c r="BW8" s="50">
        <v>0</v>
      </c>
      <c r="BX8" s="50">
        <v>1665.8698399999998</v>
      </c>
      <c r="BY8" s="50">
        <f>BW8+BX8</f>
        <v>1665.8698399999998</v>
      </c>
      <c r="BZ8" s="50">
        <v>235</v>
      </c>
      <c r="CA8" s="50">
        <v>202</v>
      </c>
      <c r="CB8" s="50"/>
      <c r="CC8" s="50">
        <v>0</v>
      </c>
      <c r="CD8" s="50">
        <v>6997.26374</v>
      </c>
      <c r="CE8" s="50">
        <f>CC8+CD8</f>
        <v>6997.26374</v>
      </c>
      <c r="CF8" s="50">
        <v>988</v>
      </c>
      <c r="CG8" s="50">
        <v>847</v>
      </c>
      <c r="CH8" s="50"/>
      <c r="CI8" s="50">
        <v>0</v>
      </c>
      <c r="CJ8" s="50">
        <v>4373.1857899999995</v>
      </c>
      <c r="CK8" s="50">
        <f>CI8+CJ8</f>
        <v>4373.1857899999995</v>
      </c>
      <c r="CL8" s="50">
        <v>617</v>
      </c>
      <c r="CM8" s="50">
        <v>529</v>
      </c>
      <c r="CN8" s="50"/>
      <c r="CO8" s="50">
        <v>0</v>
      </c>
      <c r="CP8" s="50">
        <v>918.3926</v>
      </c>
      <c r="CQ8" s="50">
        <f>CO8+CP8</f>
        <v>918.3926</v>
      </c>
      <c r="CR8" s="50">
        <v>130</v>
      </c>
      <c r="CS8" s="50">
        <v>111</v>
      </c>
      <c r="CT8" s="50"/>
      <c r="CU8" s="50">
        <v>0</v>
      </c>
      <c r="CV8" s="50">
        <v>5919.817195</v>
      </c>
      <c r="CW8" s="50">
        <f>CU8+CV8</f>
        <v>5919.817195</v>
      </c>
      <c r="CX8" s="50">
        <v>836</v>
      </c>
      <c r="CY8" s="50">
        <v>717</v>
      </c>
      <c r="CZ8" s="50"/>
      <c r="DA8" s="50">
        <v>0</v>
      </c>
      <c r="DB8" s="50">
        <v>6675.895695</v>
      </c>
      <c r="DC8" s="50">
        <f>DA8+DB8</f>
        <v>6675.895695</v>
      </c>
      <c r="DD8" s="50">
        <v>942</v>
      </c>
      <c r="DE8" s="50">
        <v>808</v>
      </c>
      <c r="DF8" s="50"/>
      <c r="DG8" s="50">
        <v>0</v>
      </c>
      <c r="DH8" s="50">
        <v>1105.331275</v>
      </c>
      <c r="DI8" s="50">
        <f>DG8+DH8</f>
        <v>1105.331275</v>
      </c>
      <c r="DJ8" s="50">
        <v>156</v>
      </c>
      <c r="DK8" s="50">
        <v>134</v>
      </c>
      <c r="DL8" s="50"/>
      <c r="DM8" s="50">
        <v>0</v>
      </c>
      <c r="DN8" s="50">
        <v>4380.26102</v>
      </c>
      <c r="DO8" s="50">
        <f>DM8+DN8</f>
        <v>4380.26102</v>
      </c>
      <c r="DP8" s="50">
        <v>618</v>
      </c>
      <c r="DQ8" s="50">
        <v>530</v>
      </c>
      <c r="DR8" s="50"/>
      <c r="DS8" s="50">
        <v>0</v>
      </c>
      <c r="DT8" s="50">
        <v>59.376439999999995</v>
      </c>
      <c r="DU8" s="50">
        <f>DS8+DT8</f>
        <v>59.376439999999995</v>
      </c>
      <c r="DV8" s="50">
        <v>8</v>
      </c>
      <c r="DW8" s="50">
        <v>7</v>
      </c>
      <c r="DX8" s="50"/>
      <c r="DY8" s="50">
        <v>0</v>
      </c>
      <c r="DZ8" s="50">
        <v>4164.189045</v>
      </c>
      <c r="EA8" s="50">
        <f>DY8+DZ8</f>
        <v>4164.189045</v>
      </c>
      <c r="EB8" s="50">
        <v>588</v>
      </c>
      <c r="EC8" s="50">
        <v>504</v>
      </c>
      <c r="ED8" s="50"/>
      <c r="EE8" s="50">
        <v>0</v>
      </c>
      <c r="EF8" s="50">
        <v>1782.40304</v>
      </c>
      <c r="EG8" s="50">
        <f>EE8+EF8</f>
        <v>1782.40304</v>
      </c>
      <c r="EH8" s="50">
        <v>252</v>
      </c>
      <c r="EI8" s="50">
        <v>216</v>
      </c>
      <c r="EJ8" s="50"/>
      <c r="EK8" s="50">
        <v>0</v>
      </c>
      <c r="EL8" s="50">
        <v>3415.463235</v>
      </c>
      <c r="EM8" s="50">
        <f>EK8+EL8</f>
        <v>3415.463235</v>
      </c>
      <c r="EN8" s="50">
        <v>482</v>
      </c>
      <c r="EO8" s="50">
        <v>413</v>
      </c>
      <c r="EP8" s="50"/>
      <c r="EQ8" s="50"/>
      <c r="ER8" s="50"/>
      <c r="ES8" s="50"/>
    </row>
    <row r="9" spans="1:149" ht="12">
      <c r="A9" s="2">
        <v>42095</v>
      </c>
      <c r="C9" s="50">
        <v>127997.756</v>
      </c>
      <c r="D9" s="50">
        <v>17633.69284</v>
      </c>
      <c r="E9" s="50">
        <f>C9+D9</f>
        <v>145631.44884</v>
      </c>
      <c r="F9" s="50">
        <v>2489</v>
      </c>
      <c r="G9" s="50">
        <v>2134</v>
      </c>
      <c r="H9" s="50"/>
      <c r="I9" s="50">
        <v>259349.3255</v>
      </c>
      <c r="J9" s="50">
        <v>35729.425945</v>
      </c>
      <c r="K9" s="50">
        <f>I9+J9</f>
        <v>295078.751445</v>
      </c>
      <c r="L9" s="50">
        <v>5043</v>
      </c>
      <c r="M9" s="50">
        <v>4325</v>
      </c>
      <c r="N9" s="50"/>
      <c r="O9" s="50">
        <v>7975.943499999999</v>
      </c>
      <c r="P9" s="50">
        <v>1098.810965</v>
      </c>
      <c r="Q9" s="50">
        <f>O9+P9</f>
        <v>9074.754465</v>
      </c>
      <c r="R9" s="50">
        <v>155</v>
      </c>
      <c r="S9" s="50">
        <v>133</v>
      </c>
      <c r="T9" s="50"/>
      <c r="U9" s="50">
        <v>70136.543</v>
      </c>
      <c r="V9" s="50">
        <v>9662.405770000001</v>
      </c>
      <c r="W9" s="50">
        <f>U9+V9</f>
        <v>79798.94877</v>
      </c>
      <c r="X9" s="50">
        <v>1364</v>
      </c>
      <c r="Y9" s="50">
        <v>1170</v>
      </c>
      <c r="Z9" s="50"/>
      <c r="AA9" s="50">
        <v>90480.4605</v>
      </c>
      <c r="AB9" s="50">
        <v>12465.098595000001</v>
      </c>
      <c r="AC9" s="50">
        <f>AA9+AB9</f>
        <v>102945.559095</v>
      </c>
      <c r="AD9" s="50">
        <v>1759</v>
      </c>
      <c r="AE9" s="50">
        <v>1509</v>
      </c>
      <c r="AF9" s="50"/>
      <c r="AG9" s="50">
        <v>4490.7165</v>
      </c>
      <c r="AH9" s="50">
        <v>618.666435</v>
      </c>
      <c r="AI9" s="50">
        <f>AG9+AH9</f>
        <v>5109.3829350000005</v>
      </c>
      <c r="AJ9" s="50">
        <v>87</v>
      </c>
      <c r="AK9" s="50">
        <v>75</v>
      </c>
      <c r="AL9" s="50"/>
      <c r="AM9" s="50">
        <v>19697.927</v>
      </c>
      <c r="AN9" s="50">
        <v>2713.6975300000004</v>
      </c>
      <c r="AO9" s="50">
        <f>AM9+AN9</f>
        <v>22411.62453</v>
      </c>
      <c r="AP9" s="50">
        <v>383</v>
      </c>
      <c r="AQ9" s="50">
        <v>328</v>
      </c>
      <c r="AR9" s="50"/>
      <c r="AS9" s="50">
        <v>31388.6935</v>
      </c>
      <c r="AT9" s="50">
        <v>4324.283465</v>
      </c>
      <c r="AU9" s="50">
        <f>AS9+AT9</f>
        <v>35712.976965</v>
      </c>
      <c r="AV9" s="50">
        <v>610</v>
      </c>
      <c r="AW9" s="50">
        <v>523</v>
      </c>
      <c r="AX9" s="50"/>
      <c r="AY9" s="50">
        <v>96880.95250000001</v>
      </c>
      <c r="AZ9" s="50">
        <v>13346.866475</v>
      </c>
      <c r="BA9" s="50">
        <f>AY9+AZ9</f>
        <v>110227.81897500002</v>
      </c>
      <c r="BB9" s="50">
        <v>1884</v>
      </c>
      <c r="BC9" s="50">
        <v>1616</v>
      </c>
      <c r="BD9" s="50"/>
      <c r="BE9" s="50">
        <v>6197.5815</v>
      </c>
      <c r="BF9" s="50">
        <v>853.813785</v>
      </c>
      <c r="BG9" s="50">
        <f>BE9+BF9</f>
        <v>7051.3952850000005</v>
      </c>
      <c r="BH9" s="50">
        <v>121</v>
      </c>
      <c r="BI9" s="50">
        <v>103</v>
      </c>
      <c r="BJ9" s="50"/>
      <c r="BK9" s="50">
        <v>1257.2395</v>
      </c>
      <c r="BL9" s="50">
        <v>173.204405</v>
      </c>
      <c r="BM9" s="50">
        <f>BK9+BL9</f>
        <v>1430.4439049999999</v>
      </c>
      <c r="BN9" s="50">
        <v>24</v>
      </c>
      <c r="BO9" s="50">
        <v>21</v>
      </c>
      <c r="BP9" s="50"/>
      <c r="BQ9" s="50">
        <v>355692.0365</v>
      </c>
      <c r="BR9" s="50">
        <v>49002.141234999996</v>
      </c>
      <c r="BS9" s="50">
        <f>BQ9+BR9</f>
        <v>404694.177735</v>
      </c>
      <c r="BT9" s="50">
        <v>6917</v>
      </c>
      <c r="BU9" s="50">
        <v>5931</v>
      </c>
      <c r="BV9" s="50"/>
      <c r="BW9" s="50">
        <v>12092.055999999999</v>
      </c>
      <c r="BX9" s="50">
        <v>1665.8698399999998</v>
      </c>
      <c r="BY9" s="50">
        <f>BW9+BX9</f>
        <v>13757.925839999998</v>
      </c>
      <c r="BZ9" s="50">
        <v>235</v>
      </c>
      <c r="CA9" s="50">
        <v>202</v>
      </c>
      <c r="CB9" s="50"/>
      <c r="CC9" s="50">
        <v>50791.066</v>
      </c>
      <c r="CD9" s="50">
        <v>6997.26374</v>
      </c>
      <c r="CE9" s="50">
        <f>CC9+CD9</f>
        <v>57788.32974</v>
      </c>
      <c r="CF9" s="50">
        <v>988</v>
      </c>
      <c r="CG9" s="50">
        <v>847</v>
      </c>
      <c r="CH9" s="50"/>
      <c r="CI9" s="50">
        <v>31743.660999999996</v>
      </c>
      <c r="CJ9" s="50">
        <v>4373.1857899999995</v>
      </c>
      <c r="CK9" s="50">
        <f>CI9+CJ9</f>
        <v>36116.846789999996</v>
      </c>
      <c r="CL9" s="50">
        <v>617</v>
      </c>
      <c r="CM9" s="50">
        <v>529</v>
      </c>
      <c r="CN9" s="50"/>
      <c r="CO9" s="50">
        <v>6666.34</v>
      </c>
      <c r="CP9" s="50">
        <v>918.3926</v>
      </c>
      <c r="CQ9" s="50">
        <f>CO9+CP9</f>
        <v>7584.7326</v>
      </c>
      <c r="CR9" s="50">
        <v>130</v>
      </c>
      <c r="CS9" s="50">
        <v>111</v>
      </c>
      <c r="CT9" s="50"/>
      <c r="CU9" s="50">
        <v>42970.2005</v>
      </c>
      <c r="CV9" s="50">
        <v>5919.817195</v>
      </c>
      <c r="CW9" s="50">
        <f>CU9+CV9</f>
        <v>48890.017695</v>
      </c>
      <c r="CX9" s="50">
        <v>836</v>
      </c>
      <c r="CY9" s="50">
        <v>717</v>
      </c>
      <c r="CZ9" s="50"/>
      <c r="DA9" s="50">
        <v>48458.3505</v>
      </c>
      <c r="DB9" s="50">
        <v>6675.895695</v>
      </c>
      <c r="DC9" s="50">
        <f>DA9+DB9</f>
        <v>55134.246195</v>
      </c>
      <c r="DD9" s="50">
        <v>942</v>
      </c>
      <c r="DE9" s="50">
        <v>808</v>
      </c>
      <c r="DF9" s="50"/>
      <c r="DG9" s="50">
        <v>8023.2725</v>
      </c>
      <c r="DH9" s="50">
        <v>1105.331275</v>
      </c>
      <c r="DI9" s="50">
        <f>DG9+DH9</f>
        <v>9128.603775</v>
      </c>
      <c r="DJ9" s="50">
        <v>156</v>
      </c>
      <c r="DK9" s="50">
        <v>134</v>
      </c>
      <c r="DL9" s="50"/>
      <c r="DM9" s="50">
        <v>31795.018</v>
      </c>
      <c r="DN9" s="50">
        <v>4380.26102</v>
      </c>
      <c r="DO9" s="50">
        <f>DM9+DN9</f>
        <v>36175.27902</v>
      </c>
      <c r="DP9" s="50">
        <v>618</v>
      </c>
      <c r="DQ9" s="50">
        <v>530</v>
      </c>
      <c r="DR9" s="50"/>
      <c r="DS9" s="50">
        <v>430.996</v>
      </c>
      <c r="DT9" s="50">
        <v>59.376439999999995</v>
      </c>
      <c r="DU9" s="50">
        <f>DS9+DT9</f>
        <v>490.37244</v>
      </c>
      <c r="DV9" s="50">
        <v>8</v>
      </c>
      <c r="DW9" s="50">
        <v>7</v>
      </c>
      <c r="DX9" s="50"/>
      <c r="DY9" s="50">
        <v>30226.615499999996</v>
      </c>
      <c r="DZ9" s="50">
        <v>4164.189045</v>
      </c>
      <c r="EA9" s="50">
        <f>DY9+DZ9</f>
        <v>34390.804545</v>
      </c>
      <c r="EB9" s="50">
        <v>588</v>
      </c>
      <c r="EC9" s="50">
        <v>504</v>
      </c>
      <c r="ED9" s="50"/>
      <c r="EE9" s="50">
        <v>12937.936</v>
      </c>
      <c r="EF9" s="50">
        <v>1782.40304</v>
      </c>
      <c r="EG9" s="50">
        <f>EE9+EF9</f>
        <v>14720.339039999999</v>
      </c>
      <c r="EH9" s="50">
        <v>252</v>
      </c>
      <c r="EI9" s="50">
        <v>216</v>
      </c>
      <c r="EJ9" s="50"/>
      <c r="EK9" s="50">
        <v>24791.8365</v>
      </c>
      <c r="EL9" s="50">
        <v>3415.463235</v>
      </c>
      <c r="EM9" s="50">
        <f>EK9+EL9</f>
        <v>28207.299735</v>
      </c>
      <c r="EN9" s="50">
        <v>482</v>
      </c>
      <c r="EO9" s="50">
        <v>413</v>
      </c>
      <c r="EP9" s="50"/>
      <c r="EQ9" s="50"/>
      <c r="ER9" s="50"/>
      <c r="ES9" s="50"/>
    </row>
    <row r="10" spans="1:149" ht="12">
      <c r="A10" s="2">
        <v>42278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</row>
    <row r="11" spans="1:149" ht="12">
      <c r="A11" s="2">
        <v>42461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</row>
    <row r="12" spans="1:149" ht="12">
      <c r="A12" s="2">
        <v>42644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</row>
    <row r="13" spans="1:149" ht="12">
      <c r="A13" s="2">
        <v>42826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</row>
    <row r="14" spans="1:149" ht="12">
      <c r="A14" s="2">
        <v>43009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</row>
    <row r="15" spans="1:149" ht="12">
      <c r="A15" s="33">
        <v>43191</v>
      </c>
      <c r="C15" s="50"/>
      <c r="D15" s="50"/>
      <c r="E15" s="50"/>
      <c r="F15" s="50"/>
      <c r="G15" s="50"/>
      <c r="H15" s="51"/>
      <c r="I15" s="50"/>
      <c r="J15" s="50"/>
      <c r="K15" s="50"/>
      <c r="L15" s="50"/>
      <c r="M15" s="50"/>
      <c r="N15" s="51"/>
      <c r="O15" s="50"/>
      <c r="P15" s="50"/>
      <c r="Q15" s="50"/>
      <c r="R15" s="50"/>
      <c r="S15" s="50"/>
      <c r="T15" s="51"/>
      <c r="U15" s="50"/>
      <c r="V15" s="50"/>
      <c r="W15" s="50"/>
      <c r="X15" s="50"/>
      <c r="Y15" s="50"/>
      <c r="Z15" s="51"/>
      <c r="AA15" s="50"/>
      <c r="AB15" s="50"/>
      <c r="AC15" s="50"/>
      <c r="AD15" s="50"/>
      <c r="AE15" s="50"/>
      <c r="AF15" s="51"/>
      <c r="AG15" s="50"/>
      <c r="AH15" s="50"/>
      <c r="AI15" s="50"/>
      <c r="AJ15" s="50"/>
      <c r="AK15" s="50"/>
      <c r="AL15" s="51"/>
      <c r="AM15" s="50"/>
      <c r="AN15" s="50"/>
      <c r="AO15" s="50"/>
      <c r="AP15" s="50"/>
      <c r="AQ15" s="50"/>
      <c r="AR15" s="51"/>
      <c r="AS15" s="50"/>
      <c r="AT15" s="50"/>
      <c r="AU15" s="50"/>
      <c r="AV15" s="50"/>
      <c r="AW15" s="50"/>
      <c r="AX15" s="51"/>
      <c r="AY15" s="50"/>
      <c r="AZ15" s="50"/>
      <c r="BA15" s="50"/>
      <c r="BB15" s="50"/>
      <c r="BC15" s="50"/>
      <c r="BD15" s="51"/>
      <c r="BE15" s="50"/>
      <c r="BF15" s="50"/>
      <c r="BG15" s="50"/>
      <c r="BH15" s="50"/>
      <c r="BI15" s="50"/>
      <c r="BJ15" s="51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50"/>
      <c r="BX15" s="50"/>
      <c r="BY15" s="50"/>
      <c r="BZ15" s="50"/>
      <c r="CA15" s="50"/>
      <c r="CB15" s="51"/>
      <c r="CC15" s="50"/>
      <c r="CD15" s="50"/>
      <c r="CE15" s="50"/>
      <c r="CF15" s="50"/>
      <c r="CG15" s="50"/>
      <c r="CH15" s="51"/>
      <c r="CI15" s="50"/>
      <c r="CJ15" s="50"/>
      <c r="CK15" s="50"/>
      <c r="CL15" s="50"/>
      <c r="CM15" s="50"/>
      <c r="CN15" s="51"/>
      <c r="CO15" s="50"/>
      <c r="CP15" s="50"/>
      <c r="CQ15" s="50"/>
      <c r="CR15" s="50"/>
      <c r="CS15" s="50"/>
      <c r="CT15" s="51"/>
      <c r="CU15" s="50"/>
      <c r="CV15" s="50"/>
      <c r="CW15" s="50"/>
      <c r="CX15" s="50"/>
      <c r="CY15" s="50"/>
      <c r="CZ15" s="51"/>
      <c r="DA15" s="50"/>
      <c r="DB15" s="50"/>
      <c r="DC15" s="50"/>
      <c r="DD15" s="50"/>
      <c r="DE15" s="50"/>
      <c r="DF15" s="51"/>
      <c r="DG15" s="50"/>
      <c r="DH15" s="50"/>
      <c r="DI15" s="50"/>
      <c r="DJ15" s="50"/>
      <c r="DK15" s="50"/>
      <c r="DL15" s="51"/>
      <c r="DM15" s="50"/>
      <c r="DN15" s="50"/>
      <c r="DO15" s="50"/>
      <c r="DP15" s="50"/>
      <c r="DQ15" s="50"/>
      <c r="DR15" s="51"/>
      <c r="DS15" s="50"/>
      <c r="DT15" s="50"/>
      <c r="DU15" s="50"/>
      <c r="DV15" s="50"/>
      <c r="DW15" s="50"/>
      <c r="DX15" s="51"/>
      <c r="DY15" s="50"/>
      <c r="DZ15" s="50"/>
      <c r="EA15" s="50"/>
      <c r="EB15" s="50"/>
      <c r="EC15" s="50"/>
      <c r="ED15" s="51"/>
      <c r="EE15" s="50"/>
      <c r="EF15" s="50"/>
      <c r="EG15" s="50"/>
      <c r="EH15" s="50"/>
      <c r="EI15" s="50"/>
      <c r="EJ15" s="51"/>
      <c r="EK15" s="50"/>
      <c r="EL15" s="50"/>
      <c r="EM15" s="50"/>
      <c r="EN15" s="50"/>
      <c r="EO15" s="50"/>
      <c r="EP15" s="50"/>
      <c r="EQ15" s="50"/>
      <c r="ER15" s="50"/>
      <c r="ES15" s="50"/>
    </row>
    <row r="16" spans="1:149" ht="12">
      <c r="A16" s="33">
        <v>43374</v>
      </c>
      <c r="C16" s="50"/>
      <c r="D16" s="50"/>
      <c r="E16" s="50"/>
      <c r="F16" s="50"/>
      <c r="G16" s="50"/>
      <c r="H16" s="51"/>
      <c r="I16" s="50"/>
      <c r="J16" s="50"/>
      <c r="K16" s="50"/>
      <c r="L16" s="50"/>
      <c r="M16" s="50"/>
      <c r="N16" s="51"/>
      <c r="O16" s="50"/>
      <c r="P16" s="50"/>
      <c r="Q16" s="50"/>
      <c r="R16" s="50"/>
      <c r="S16" s="50"/>
      <c r="T16" s="51"/>
      <c r="U16" s="50"/>
      <c r="V16" s="50"/>
      <c r="W16" s="50"/>
      <c r="X16" s="50"/>
      <c r="Y16" s="50"/>
      <c r="Z16" s="51"/>
      <c r="AA16" s="50"/>
      <c r="AB16" s="50"/>
      <c r="AC16" s="50"/>
      <c r="AD16" s="50"/>
      <c r="AE16" s="50"/>
      <c r="AF16" s="51"/>
      <c r="AG16" s="50"/>
      <c r="AH16" s="50"/>
      <c r="AI16" s="50"/>
      <c r="AJ16" s="50"/>
      <c r="AK16" s="50"/>
      <c r="AL16" s="51"/>
      <c r="AM16" s="50"/>
      <c r="AN16" s="50"/>
      <c r="AO16" s="50"/>
      <c r="AP16" s="50"/>
      <c r="AQ16" s="50"/>
      <c r="AR16" s="51"/>
      <c r="AS16" s="50"/>
      <c r="AT16" s="50"/>
      <c r="AU16" s="50"/>
      <c r="AV16" s="50"/>
      <c r="AW16" s="50"/>
      <c r="AX16" s="51"/>
      <c r="AY16" s="50"/>
      <c r="AZ16" s="50"/>
      <c r="BA16" s="50"/>
      <c r="BB16" s="50"/>
      <c r="BC16" s="50"/>
      <c r="BD16" s="51"/>
      <c r="BE16" s="50"/>
      <c r="BF16" s="50"/>
      <c r="BG16" s="50"/>
      <c r="BH16" s="50"/>
      <c r="BI16" s="50"/>
      <c r="BJ16" s="51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50"/>
      <c r="BX16" s="50"/>
      <c r="BY16" s="50"/>
      <c r="BZ16" s="50"/>
      <c r="CA16" s="50"/>
      <c r="CB16" s="51"/>
      <c r="CC16" s="50"/>
      <c r="CD16" s="50"/>
      <c r="CE16" s="50"/>
      <c r="CF16" s="50"/>
      <c r="CG16" s="50"/>
      <c r="CH16" s="51"/>
      <c r="CI16" s="50"/>
      <c r="CJ16" s="50"/>
      <c r="CK16" s="50"/>
      <c r="CL16" s="50"/>
      <c r="CM16" s="50"/>
      <c r="CN16" s="51"/>
      <c r="CO16" s="50"/>
      <c r="CP16" s="50"/>
      <c r="CQ16" s="50"/>
      <c r="CR16" s="50"/>
      <c r="CS16" s="50"/>
      <c r="CT16" s="51"/>
      <c r="CU16" s="50"/>
      <c r="CV16" s="50"/>
      <c r="CW16" s="50"/>
      <c r="CX16" s="50"/>
      <c r="CY16" s="50"/>
      <c r="CZ16" s="51"/>
      <c r="DA16" s="50"/>
      <c r="DB16" s="50"/>
      <c r="DC16" s="50"/>
      <c r="DD16" s="50"/>
      <c r="DE16" s="50"/>
      <c r="DF16" s="51"/>
      <c r="DG16" s="50"/>
      <c r="DH16" s="50"/>
      <c r="DI16" s="50"/>
      <c r="DJ16" s="50"/>
      <c r="DK16" s="50"/>
      <c r="DL16" s="51"/>
      <c r="DM16" s="50"/>
      <c r="DN16" s="50"/>
      <c r="DO16" s="50"/>
      <c r="DP16" s="50"/>
      <c r="DQ16" s="50"/>
      <c r="DR16" s="51"/>
      <c r="DS16" s="50"/>
      <c r="DT16" s="50"/>
      <c r="DU16" s="50"/>
      <c r="DV16" s="50"/>
      <c r="DW16" s="50"/>
      <c r="DX16" s="51"/>
      <c r="DY16" s="50"/>
      <c r="DZ16" s="50"/>
      <c r="EA16" s="50"/>
      <c r="EB16" s="50"/>
      <c r="EC16" s="50"/>
      <c r="ED16" s="51"/>
      <c r="EE16" s="50"/>
      <c r="EF16" s="50"/>
      <c r="EG16" s="50"/>
      <c r="EH16" s="50"/>
      <c r="EI16" s="50"/>
      <c r="EJ16" s="51"/>
      <c r="EK16" s="50"/>
      <c r="EL16" s="50"/>
      <c r="EM16" s="50"/>
      <c r="EN16" s="50"/>
      <c r="EO16" s="50"/>
      <c r="EP16" s="50"/>
      <c r="EQ16" s="50"/>
      <c r="ER16" s="50"/>
      <c r="ES16" s="50"/>
    </row>
    <row r="17" spans="1:149" ht="12">
      <c r="A17" s="33">
        <v>43556</v>
      </c>
      <c r="C17" s="50"/>
      <c r="D17" s="50"/>
      <c r="E17" s="50"/>
      <c r="F17" s="50"/>
      <c r="G17" s="50"/>
      <c r="H17" s="51"/>
      <c r="I17" s="50"/>
      <c r="J17" s="50"/>
      <c r="K17" s="50"/>
      <c r="L17" s="50"/>
      <c r="M17" s="50"/>
      <c r="N17" s="51"/>
      <c r="O17" s="50"/>
      <c r="P17" s="50"/>
      <c r="Q17" s="50"/>
      <c r="R17" s="50"/>
      <c r="S17" s="50"/>
      <c r="T17" s="51"/>
      <c r="U17" s="50"/>
      <c r="V17" s="50"/>
      <c r="W17" s="50"/>
      <c r="X17" s="50"/>
      <c r="Y17" s="50"/>
      <c r="Z17" s="51"/>
      <c r="AA17" s="50"/>
      <c r="AB17" s="50"/>
      <c r="AC17" s="50"/>
      <c r="AD17" s="50"/>
      <c r="AE17" s="50"/>
      <c r="AF17" s="51"/>
      <c r="AG17" s="50"/>
      <c r="AH17" s="50"/>
      <c r="AI17" s="50"/>
      <c r="AJ17" s="50"/>
      <c r="AK17" s="50"/>
      <c r="AL17" s="51"/>
      <c r="AM17" s="50"/>
      <c r="AN17" s="50"/>
      <c r="AO17" s="50"/>
      <c r="AP17" s="50"/>
      <c r="AQ17" s="50"/>
      <c r="AR17" s="51"/>
      <c r="AS17" s="50"/>
      <c r="AT17" s="50"/>
      <c r="AU17" s="50"/>
      <c r="AV17" s="50"/>
      <c r="AW17" s="50"/>
      <c r="AX17" s="51"/>
      <c r="AY17" s="50"/>
      <c r="AZ17" s="50"/>
      <c r="BA17" s="50"/>
      <c r="BB17" s="50"/>
      <c r="BC17" s="50"/>
      <c r="BD17" s="51"/>
      <c r="BE17" s="50"/>
      <c r="BF17" s="50"/>
      <c r="BG17" s="50"/>
      <c r="BH17" s="50"/>
      <c r="BI17" s="50"/>
      <c r="BJ17" s="51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50"/>
      <c r="BX17" s="50"/>
      <c r="BY17" s="50"/>
      <c r="BZ17" s="50"/>
      <c r="CA17" s="50"/>
      <c r="CB17" s="51"/>
      <c r="CC17" s="50"/>
      <c r="CD17" s="50"/>
      <c r="CE17" s="50"/>
      <c r="CF17" s="50"/>
      <c r="CG17" s="50"/>
      <c r="CH17" s="51"/>
      <c r="CI17" s="50"/>
      <c r="CJ17" s="50"/>
      <c r="CK17" s="50"/>
      <c r="CL17" s="50"/>
      <c r="CM17" s="50"/>
      <c r="CN17" s="51"/>
      <c r="CO17" s="50"/>
      <c r="CP17" s="50"/>
      <c r="CQ17" s="50"/>
      <c r="CR17" s="50"/>
      <c r="CS17" s="50"/>
      <c r="CT17" s="51"/>
      <c r="CU17" s="50"/>
      <c r="CV17" s="50"/>
      <c r="CW17" s="50"/>
      <c r="CX17" s="50"/>
      <c r="CY17" s="50"/>
      <c r="CZ17" s="51"/>
      <c r="DA17" s="50"/>
      <c r="DB17" s="50"/>
      <c r="DC17" s="50"/>
      <c r="DD17" s="50"/>
      <c r="DE17" s="50"/>
      <c r="DF17" s="51"/>
      <c r="DG17" s="50"/>
      <c r="DH17" s="50"/>
      <c r="DI17" s="50"/>
      <c r="DJ17" s="50"/>
      <c r="DK17" s="50"/>
      <c r="DL17" s="51"/>
      <c r="DM17" s="50"/>
      <c r="DN17" s="50"/>
      <c r="DO17" s="50"/>
      <c r="DP17" s="50"/>
      <c r="DQ17" s="50"/>
      <c r="DR17" s="51"/>
      <c r="DS17" s="50"/>
      <c r="DT17" s="50"/>
      <c r="DU17" s="50"/>
      <c r="DV17" s="50"/>
      <c r="DW17" s="50"/>
      <c r="DX17" s="51"/>
      <c r="DY17" s="50"/>
      <c r="DZ17" s="50"/>
      <c r="EA17" s="50"/>
      <c r="EB17" s="50"/>
      <c r="EC17" s="50"/>
      <c r="ED17" s="51"/>
      <c r="EE17" s="50"/>
      <c r="EF17" s="50"/>
      <c r="EG17" s="50"/>
      <c r="EH17" s="50"/>
      <c r="EI17" s="50"/>
      <c r="EJ17" s="51"/>
      <c r="EK17" s="50"/>
      <c r="EL17" s="50"/>
      <c r="EM17" s="50"/>
      <c r="EN17" s="50"/>
      <c r="EO17" s="50"/>
      <c r="EP17" s="50"/>
      <c r="EQ17" s="50"/>
      <c r="ER17" s="50"/>
      <c r="ES17" s="50"/>
    </row>
    <row r="18" spans="1:149" ht="12">
      <c r="A18" s="33">
        <v>43739</v>
      </c>
      <c r="C18" s="50"/>
      <c r="D18" s="50"/>
      <c r="E18" s="50"/>
      <c r="F18" s="50"/>
      <c r="G18" s="50"/>
      <c r="H18" s="51"/>
      <c r="I18" s="50"/>
      <c r="J18" s="50"/>
      <c r="K18" s="50"/>
      <c r="L18" s="50"/>
      <c r="M18" s="50"/>
      <c r="N18" s="51"/>
      <c r="O18" s="50"/>
      <c r="P18" s="50"/>
      <c r="Q18" s="50"/>
      <c r="R18" s="50"/>
      <c r="S18" s="50"/>
      <c r="T18" s="51"/>
      <c r="U18" s="50"/>
      <c r="V18" s="50"/>
      <c r="W18" s="50"/>
      <c r="X18" s="50"/>
      <c r="Y18" s="50"/>
      <c r="Z18" s="51"/>
      <c r="AA18" s="50"/>
      <c r="AB18" s="50"/>
      <c r="AC18" s="50"/>
      <c r="AD18" s="50"/>
      <c r="AE18" s="50"/>
      <c r="AF18" s="51"/>
      <c r="AG18" s="50"/>
      <c r="AH18" s="50"/>
      <c r="AI18" s="50"/>
      <c r="AJ18" s="50"/>
      <c r="AK18" s="50"/>
      <c r="AL18" s="51"/>
      <c r="AM18" s="50"/>
      <c r="AN18" s="50"/>
      <c r="AO18" s="50"/>
      <c r="AP18" s="50"/>
      <c r="AQ18" s="50"/>
      <c r="AR18" s="51"/>
      <c r="AS18" s="50"/>
      <c r="AT18" s="50"/>
      <c r="AU18" s="50"/>
      <c r="AV18" s="50"/>
      <c r="AW18" s="50"/>
      <c r="AX18" s="51"/>
      <c r="AY18" s="50"/>
      <c r="AZ18" s="50"/>
      <c r="BA18" s="50"/>
      <c r="BB18" s="50"/>
      <c r="BC18" s="50"/>
      <c r="BD18" s="51"/>
      <c r="BE18" s="50"/>
      <c r="BF18" s="50"/>
      <c r="BG18" s="50"/>
      <c r="BH18" s="50"/>
      <c r="BI18" s="50"/>
      <c r="BJ18" s="51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50"/>
      <c r="BX18" s="50"/>
      <c r="BY18" s="50"/>
      <c r="BZ18" s="50"/>
      <c r="CA18" s="50"/>
      <c r="CB18" s="51"/>
      <c r="CC18" s="50"/>
      <c r="CD18" s="50"/>
      <c r="CE18" s="50"/>
      <c r="CF18" s="50"/>
      <c r="CG18" s="50"/>
      <c r="CH18" s="51"/>
      <c r="CI18" s="50"/>
      <c r="CJ18" s="50"/>
      <c r="CK18" s="50"/>
      <c r="CL18" s="50"/>
      <c r="CM18" s="50"/>
      <c r="CN18" s="51"/>
      <c r="CO18" s="50"/>
      <c r="CP18" s="50"/>
      <c r="CQ18" s="50"/>
      <c r="CR18" s="50"/>
      <c r="CS18" s="50"/>
      <c r="CT18" s="51"/>
      <c r="CU18" s="50"/>
      <c r="CV18" s="50"/>
      <c r="CW18" s="50"/>
      <c r="CX18" s="50"/>
      <c r="CY18" s="50"/>
      <c r="CZ18" s="51"/>
      <c r="DA18" s="50"/>
      <c r="DB18" s="50"/>
      <c r="DC18" s="50"/>
      <c r="DD18" s="50"/>
      <c r="DE18" s="50"/>
      <c r="DF18" s="51"/>
      <c r="DG18" s="50"/>
      <c r="DH18" s="50"/>
      <c r="DI18" s="50"/>
      <c r="DJ18" s="50"/>
      <c r="DK18" s="50"/>
      <c r="DL18" s="51"/>
      <c r="DM18" s="50"/>
      <c r="DN18" s="50"/>
      <c r="DO18" s="50"/>
      <c r="DP18" s="50"/>
      <c r="DQ18" s="50"/>
      <c r="DR18" s="51"/>
      <c r="DS18" s="50"/>
      <c r="DT18" s="50"/>
      <c r="DU18" s="50"/>
      <c r="DV18" s="50"/>
      <c r="DW18" s="50"/>
      <c r="DX18" s="51"/>
      <c r="DY18" s="50"/>
      <c r="DZ18" s="50"/>
      <c r="EA18" s="50"/>
      <c r="EB18" s="50"/>
      <c r="EC18" s="50"/>
      <c r="ED18" s="51"/>
      <c r="EE18" s="50"/>
      <c r="EF18" s="50"/>
      <c r="EG18" s="50"/>
      <c r="EH18" s="50"/>
      <c r="EI18" s="50"/>
      <c r="EJ18" s="51"/>
      <c r="EK18" s="50"/>
      <c r="EL18" s="50"/>
      <c r="EM18" s="50"/>
      <c r="EN18" s="50"/>
      <c r="EO18" s="50"/>
      <c r="EP18" s="50"/>
      <c r="EQ18" s="50"/>
      <c r="ER18" s="50"/>
      <c r="ES18" s="50"/>
    </row>
    <row r="19" spans="1:149" ht="12">
      <c r="A19" s="33">
        <v>43922</v>
      </c>
      <c r="C19" s="50"/>
      <c r="D19" s="50"/>
      <c r="E19" s="50"/>
      <c r="F19" s="50"/>
      <c r="G19" s="50"/>
      <c r="H19" s="51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1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1"/>
      <c r="AG19" s="50"/>
      <c r="AH19" s="50"/>
      <c r="AI19" s="50"/>
      <c r="AJ19" s="50"/>
      <c r="AK19" s="50"/>
      <c r="AL19" s="51"/>
      <c r="AM19" s="50"/>
      <c r="AN19" s="50"/>
      <c r="AO19" s="50"/>
      <c r="AP19" s="50"/>
      <c r="AQ19" s="50"/>
      <c r="AR19" s="51"/>
      <c r="AS19" s="50"/>
      <c r="AT19" s="50"/>
      <c r="AU19" s="50"/>
      <c r="AV19" s="50"/>
      <c r="AW19" s="50"/>
      <c r="AX19" s="51"/>
      <c r="AY19" s="50"/>
      <c r="AZ19" s="50"/>
      <c r="BA19" s="50"/>
      <c r="BB19" s="50"/>
      <c r="BC19" s="50"/>
      <c r="BD19" s="51"/>
      <c r="BE19" s="50"/>
      <c r="BF19" s="50"/>
      <c r="BG19" s="50"/>
      <c r="BH19" s="50"/>
      <c r="BI19" s="50"/>
      <c r="BJ19" s="51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1"/>
      <c r="BW19" s="50"/>
      <c r="BX19" s="50"/>
      <c r="BY19" s="50"/>
      <c r="BZ19" s="50"/>
      <c r="CA19" s="50"/>
      <c r="CB19" s="51"/>
      <c r="CC19" s="50"/>
      <c r="CD19" s="50"/>
      <c r="CE19" s="50"/>
      <c r="CF19" s="50"/>
      <c r="CG19" s="50"/>
      <c r="CH19" s="51"/>
      <c r="CI19" s="50"/>
      <c r="CJ19" s="50"/>
      <c r="CK19" s="50"/>
      <c r="CL19" s="50"/>
      <c r="CM19" s="50"/>
      <c r="CN19" s="51"/>
      <c r="CO19" s="50"/>
      <c r="CP19" s="50"/>
      <c r="CQ19" s="50"/>
      <c r="CR19" s="50"/>
      <c r="CS19" s="50"/>
      <c r="CT19" s="51"/>
      <c r="CU19" s="50"/>
      <c r="CV19" s="50"/>
      <c r="CW19" s="50"/>
      <c r="CX19" s="50"/>
      <c r="CY19" s="50"/>
      <c r="CZ19" s="51"/>
      <c r="DA19" s="50"/>
      <c r="DB19" s="50"/>
      <c r="DC19" s="50"/>
      <c r="DD19" s="50"/>
      <c r="DE19" s="50"/>
      <c r="DF19" s="51"/>
      <c r="DG19" s="50"/>
      <c r="DH19" s="50"/>
      <c r="DI19" s="50"/>
      <c r="DJ19" s="50"/>
      <c r="DK19" s="50"/>
      <c r="DL19" s="51"/>
      <c r="DM19" s="50"/>
      <c r="DN19" s="50"/>
      <c r="DO19" s="50"/>
      <c r="DP19" s="50"/>
      <c r="DQ19" s="50"/>
      <c r="DR19" s="51"/>
      <c r="DS19" s="50"/>
      <c r="DT19" s="50"/>
      <c r="DU19" s="50"/>
      <c r="DV19" s="50"/>
      <c r="DW19" s="50"/>
      <c r="DX19" s="51"/>
      <c r="DY19" s="50"/>
      <c r="DZ19" s="50"/>
      <c r="EA19" s="50"/>
      <c r="EB19" s="50"/>
      <c r="EC19" s="50"/>
      <c r="ED19" s="51"/>
      <c r="EE19" s="50"/>
      <c r="EF19" s="50"/>
      <c r="EG19" s="50"/>
      <c r="EH19" s="50"/>
      <c r="EI19" s="50"/>
      <c r="EJ19" s="51"/>
      <c r="EK19" s="50"/>
      <c r="EL19" s="50"/>
      <c r="EM19" s="50"/>
      <c r="EN19" s="50"/>
      <c r="EO19" s="50"/>
      <c r="EP19" s="50"/>
      <c r="EQ19" s="50"/>
      <c r="ER19" s="50"/>
      <c r="ES19" s="50"/>
    </row>
    <row r="20" spans="1:149" ht="12">
      <c r="A20" s="33">
        <v>44105</v>
      </c>
      <c r="C20" s="50"/>
      <c r="D20" s="50"/>
      <c r="E20" s="50"/>
      <c r="F20" s="50"/>
      <c r="G20" s="50"/>
      <c r="H20" s="51"/>
      <c r="I20" s="50"/>
      <c r="J20" s="50"/>
      <c r="K20" s="50"/>
      <c r="L20" s="50"/>
      <c r="M20" s="50"/>
      <c r="N20" s="51"/>
      <c r="O20" s="50"/>
      <c r="P20" s="50"/>
      <c r="Q20" s="50"/>
      <c r="R20" s="50"/>
      <c r="S20" s="50"/>
      <c r="T20" s="51"/>
      <c r="U20" s="50"/>
      <c r="V20" s="50"/>
      <c r="W20" s="50"/>
      <c r="X20" s="50"/>
      <c r="Y20" s="50"/>
      <c r="Z20" s="51"/>
      <c r="AA20" s="50"/>
      <c r="AB20" s="50"/>
      <c r="AC20" s="50"/>
      <c r="AD20" s="50"/>
      <c r="AE20" s="50"/>
      <c r="AF20" s="51"/>
      <c r="AG20" s="50"/>
      <c r="AH20" s="50"/>
      <c r="AI20" s="50"/>
      <c r="AJ20" s="50"/>
      <c r="AK20" s="50"/>
      <c r="AL20" s="51"/>
      <c r="AM20" s="50"/>
      <c r="AN20" s="50"/>
      <c r="AO20" s="50"/>
      <c r="AP20" s="50"/>
      <c r="AQ20" s="50"/>
      <c r="AR20" s="51"/>
      <c r="AS20" s="50"/>
      <c r="AT20" s="50"/>
      <c r="AU20" s="50"/>
      <c r="AV20" s="50"/>
      <c r="AW20" s="50"/>
      <c r="AX20" s="51"/>
      <c r="AY20" s="50"/>
      <c r="AZ20" s="50"/>
      <c r="BA20" s="50"/>
      <c r="BB20" s="50"/>
      <c r="BC20" s="50"/>
      <c r="BD20" s="51"/>
      <c r="BE20" s="50"/>
      <c r="BF20" s="50"/>
      <c r="BG20" s="50"/>
      <c r="BH20" s="50"/>
      <c r="BI20" s="50"/>
      <c r="BJ20" s="51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1"/>
      <c r="BW20" s="50"/>
      <c r="BX20" s="50"/>
      <c r="BY20" s="50"/>
      <c r="BZ20" s="50"/>
      <c r="CA20" s="50"/>
      <c r="CB20" s="51"/>
      <c r="CC20" s="50"/>
      <c r="CD20" s="50"/>
      <c r="CE20" s="50"/>
      <c r="CF20" s="50"/>
      <c r="CG20" s="50"/>
      <c r="CH20" s="51"/>
      <c r="CI20" s="50"/>
      <c r="CJ20" s="50"/>
      <c r="CK20" s="50"/>
      <c r="CL20" s="50"/>
      <c r="CM20" s="50"/>
      <c r="CN20" s="51"/>
      <c r="CO20" s="50"/>
      <c r="CP20" s="50"/>
      <c r="CQ20" s="50"/>
      <c r="CR20" s="50"/>
      <c r="CS20" s="50"/>
      <c r="CT20" s="51"/>
      <c r="CU20" s="50"/>
      <c r="CV20" s="50"/>
      <c r="CW20" s="50"/>
      <c r="CX20" s="50"/>
      <c r="CY20" s="50"/>
      <c r="CZ20" s="51"/>
      <c r="DA20" s="50"/>
      <c r="DB20" s="50"/>
      <c r="DC20" s="50"/>
      <c r="DD20" s="50"/>
      <c r="DE20" s="50"/>
      <c r="DF20" s="51"/>
      <c r="DG20" s="50"/>
      <c r="DH20" s="50"/>
      <c r="DI20" s="50"/>
      <c r="DJ20" s="50"/>
      <c r="DK20" s="50"/>
      <c r="DL20" s="51"/>
      <c r="DM20" s="50"/>
      <c r="DN20" s="50"/>
      <c r="DO20" s="50"/>
      <c r="DP20" s="50"/>
      <c r="DQ20" s="50"/>
      <c r="DR20" s="51"/>
      <c r="DS20" s="50"/>
      <c r="DT20" s="50"/>
      <c r="DU20" s="50"/>
      <c r="DV20" s="50"/>
      <c r="DW20" s="50"/>
      <c r="DX20" s="51"/>
      <c r="DY20" s="50"/>
      <c r="DZ20" s="50"/>
      <c r="EA20" s="50"/>
      <c r="EB20" s="50"/>
      <c r="EC20" s="50"/>
      <c r="ED20" s="51"/>
      <c r="EE20" s="50"/>
      <c r="EF20" s="50"/>
      <c r="EG20" s="50"/>
      <c r="EH20" s="50"/>
      <c r="EI20" s="50"/>
      <c r="EJ20" s="51"/>
      <c r="EK20" s="50"/>
      <c r="EL20" s="50"/>
      <c r="EM20" s="50"/>
      <c r="EN20" s="50"/>
      <c r="EO20" s="50"/>
      <c r="EP20" s="50"/>
      <c r="EQ20" s="50"/>
      <c r="ER20" s="50"/>
      <c r="ES20" s="50"/>
    </row>
    <row r="21" spans="1:149" ht="12">
      <c r="A21" s="33">
        <v>44287</v>
      </c>
      <c r="C21" s="50"/>
      <c r="D21" s="50"/>
      <c r="E21" s="50"/>
      <c r="F21" s="50"/>
      <c r="G21" s="50"/>
      <c r="H21" s="51"/>
      <c r="I21" s="50"/>
      <c r="J21" s="50"/>
      <c r="K21" s="50"/>
      <c r="L21" s="50"/>
      <c r="M21" s="50"/>
      <c r="N21" s="51"/>
      <c r="O21" s="50"/>
      <c r="P21" s="50"/>
      <c r="Q21" s="50"/>
      <c r="R21" s="50"/>
      <c r="S21" s="50"/>
      <c r="T21" s="51"/>
      <c r="U21" s="50"/>
      <c r="V21" s="50"/>
      <c r="W21" s="50"/>
      <c r="X21" s="50"/>
      <c r="Y21" s="50"/>
      <c r="Z21" s="51"/>
      <c r="AA21" s="50"/>
      <c r="AB21" s="50"/>
      <c r="AC21" s="50"/>
      <c r="AD21" s="50"/>
      <c r="AE21" s="50"/>
      <c r="AF21" s="51"/>
      <c r="AG21" s="50"/>
      <c r="AH21" s="50"/>
      <c r="AI21" s="50"/>
      <c r="AJ21" s="50"/>
      <c r="AK21" s="50"/>
      <c r="AL21" s="51"/>
      <c r="AM21" s="50"/>
      <c r="AN21" s="50"/>
      <c r="AO21" s="50"/>
      <c r="AP21" s="50"/>
      <c r="AQ21" s="50"/>
      <c r="AR21" s="51"/>
      <c r="AS21" s="50"/>
      <c r="AT21" s="50"/>
      <c r="AU21" s="50"/>
      <c r="AV21" s="50"/>
      <c r="AW21" s="50"/>
      <c r="AX21" s="51"/>
      <c r="AY21" s="50"/>
      <c r="AZ21" s="50"/>
      <c r="BA21" s="50"/>
      <c r="BB21" s="50"/>
      <c r="BC21" s="50"/>
      <c r="BD21" s="51"/>
      <c r="BE21" s="50"/>
      <c r="BF21" s="50"/>
      <c r="BG21" s="50"/>
      <c r="BH21" s="50"/>
      <c r="BI21" s="50"/>
      <c r="BJ21" s="51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1"/>
      <c r="BW21" s="50"/>
      <c r="BX21" s="50"/>
      <c r="BY21" s="50"/>
      <c r="BZ21" s="50"/>
      <c r="CA21" s="50"/>
      <c r="CB21" s="51"/>
      <c r="CC21" s="50"/>
      <c r="CD21" s="50"/>
      <c r="CE21" s="50"/>
      <c r="CF21" s="50"/>
      <c r="CG21" s="50"/>
      <c r="CH21" s="51"/>
      <c r="CI21" s="50"/>
      <c r="CJ21" s="50"/>
      <c r="CK21" s="50"/>
      <c r="CL21" s="50"/>
      <c r="CM21" s="50"/>
      <c r="CN21" s="51"/>
      <c r="CO21" s="50"/>
      <c r="CP21" s="50"/>
      <c r="CQ21" s="50"/>
      <c r="CR21" s="50"/>
      <c r="CS21" s="50"/>
      <c r="CT21" s="51"/>
      <c r="CU21" s="50"/>
      <c r="CV21" s="50"/>
      <c r="CW21" s="50"/>
      <c r="CX21" s="50"/>
      <c r="CY21" s="50"/>
      <c r="CZ21" s="51"/>
      <c r="DA21" s="50"/>
      <c r="DB21" s="50"/>
      <c r="DC21" s="50"/>
      <c r="DD21" s="50"/>
      <c r="DE21" s="50"/>
      <c r="DF21" s="51"/>
      <c r="DG21" s="50"/>
      <c r="DH21" s="50"/>
      <c r="DI21" s="50"/>
      <c r="DJ21" s="50"/>
      <c r="DK21" s="50"/>
      <c r="DL21" s="51"/>
      <c r="DM21" s="50"/>
      <c r="DN21" s="50"/>
      <c r="DO21" s="50"/>
      <c r="DP21" s="50"/>
      <c r="DQ21" s="50"/>
      <c r="DR21" s="51"/>
      <c r="DS21" s="50"/>
      <c r="DT21" s="50"/>
      <c r="DU21" s="50"/>
      <c r="DV21" s="50"/>
      <c r="DW21" s="50"/>
      <c r="DX21" s="51"/>
      <c r="DY21" s="50"/>
      <c r="DZ21" s="50"/>
      <c r="EA21" s="50"/>
      <c r="EB21" s="50"/>
      <c r="EC21" s="50"/>
      <c r="ED21" s="51"/>
      <c r="EE21" s="50"/>
      <c r="EF21" s="50"/>
      <c r="EG21" s="50"/>
      <c r="EH21" s="50"/>
      <c r="EI21" s="50"/>
      <c r="EJ21" s="51"/>
      <c r="EK21" s="50"/>
      <c r="EL21" s="50"/>
      <c r="EM21" s="50"/>
      <c r="EN21" s="50"/>
      <c r="EO21" s="50"/>
      <c r="EP21" s="50"/>
      <c r="EQ21" s="50"/>
      <c r="ER21" s="50"/>
      <c r="ES21" s="50"/>
    </row>
    <row r="22" spans="1:149" ht="12">
      <c r="A22" s="2"/>
      <c r="C22" s="51"/>
      <c r="D22" s="51"/>
      <c r="E22" s="51"/>
      <c r="F22" s="51"/>
      <c r="G22" s="51"/>
      <c r="H22" s="50"/>
      <c r="I22" s="51"/>
      <c r="J22" s="51"/>
      <c r="K22" s="51"/>
      <c r="L22" s="51"/>
      <c r="M22" s="51"/>
      <c r="N22" s="50"/>
      <c r="O22" s="51"/>
      <c r="P22" s="51"/>
      <c r="Q22" s="51"/>
      <c r="R22" s="51"/>
      <c r="S22" s="51"/>
      <c r="T22" s="50"/>
      <c r="U22" s="50"/>
      <c r="V22" s="50"/>
      <c r="W22" s="51"/>
      <c r="X22" s="51"/>
      <c r="Y22" s="51"/>
      <c r="Z22" s="50"/>
      <c r="AA22" s="51"/>
      <c r="AB22" s="51"/>
      <c r="AC22" s="51"/>
      <c r="AD22" s="51"/>
      <c r="AE22" s="51"/>
      <c r="AF22" s="50"/>
      <c r="AG22" s="51"/>
      <c r="AH22" s="51"/>
      <c r="AI22" s="51"/>
      <c r="AJ22" s="51"/>
      <c r="AK22" s="51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51"/>
      <c r="DI22" s="51"/>
      <c r="DJ22" s="51"/>
      <c r="DK22" s="51"/>
      <c r="DL22" s="50"/>
      <c r="DM22" s="51"/>
      <c r="DN22" s="51"/>
      <c r="DO22" s="51"/>
      <c r="DP22" s="51"/>
      <c r="DQ22" s="51"/>
      <c r="DR22" s="50"/>
      <c r="DS22" s="51"/>
      <c r="DT22" s="51"/>
      <c r="DU22" s="51"/>
      <c r="DV22" s="51"/>
      <c r="DW22" s="51"/>
      <c r="DX22" s="50"/>
      <c r="DY22" s="51"/>
      <c r="DZ22" s="51"/>
      <c r="EA22" s="51"/>
      <c r="EB22" s="51"/>
      <c r="EC22" s="51"/>
      <c r="ED22" s="50"/>
      <c r="EE22" s="51"/>
      <c r="EF22" s="51"/>
      <c r="EG22" s="51"/>
      <c r="EH22" s="51"/>
      <c r="EI22" s="51"/>
      <c r="EJ22" s="50"/>
      <c r="EK22" s="51"/>
      <c r="EL22" s="51"/>
      <c r="EM22" s="51"/>
      <c r="EN22" s="50"/>
      <c r="EO22" s="50"/>
      <c r="EP22" s="50"/>
      <c r="EQ22" s="50"/>
      <c r="ER22" s="50"/>
      <c r="ES22" s="50"/>
    </row>
    <row r="23" spans="1:149" ht="12.75" thickBot="1">
      <c r="A23" s="15" t="s">
        <v>0</v>
      </c>
      <c r="C23" s="52">
        <f>SUM(C8:C22)</f>
        <v>127997.756</v>
      </c>
      <c r="D23" s="52">
        <f>SUM(D8:D22)</f>
        <v>35267.38568</v>
      </c>
      <c r="E23" s="52">
        <f>SUM(E8:E22)</f>
        <v>163265.14168</v>
      </c>
      <c r="F23" s="52">
        <f>SUM(F8:F22)</f>
        <v>4978</v>
      </c>
      <c r="G23" s="52">
        <f>SUM(G8:G22)</f>
        <v>4268</v>
      </c>
      <c r="H23" s="52"/>
      <c r="I23" s="52">
        <f aca="true" t="shared" si="0" ref="I23:AN23">SUM(I8:I22)</f>
        <v>259349.3255</v>
      </c>
      <c r="J23" s="52">
        <f t="shared" si="0"/>
        <v>71458.85189</v>
      </c>
      <c r="K23" s="52">
        <f t="shared" si="0"/>
        <v>330808.17739</v>
      </c>
      <c r="L23" s="52">
        <f t="shared" si="0"/>
        <v>10086</v>
      </c>
      <c r="M23" s="52">
        <f t="shared" si="0"/>
        <v>8650</v>
      </c>
      <c r="N23" s="52">
        <f t="shared" si="0"/>
        <v>0</v>
      </c>
      <c r="O23" s="52">
        <f t="shared" si="0"/>
        <v>7975.943499999999</v>
      </c>
      <c r="P23" s="52">
        <f t="shared" si="0"/>
        <v>2197.62193</v>
      </c>
      <c r="Q23" s="52">
        <f t="shared" si="0"/>
        <v>10173.56543</v>
      </c>
      <c r="R23" s="52">
        <f t="shared" si="0"/>
        <v>310</v>
      </c>
      <c r="S23" s="52">
        <f t="shared" si="0"/>
        <v>266</v>
      </c>
      <c r="T23" s="52">
        <f t="shared" si="0"/>
        <v>0</v>
      </c>
      <c r="U23" s="52">
        <f t="shared" si="0"/>
        <v>70136.543</v>
      </c>
      <c r="V23" s="52">
        <f t="shared" si="0"/>
        <v>19324.811540000002</v>
      </c>
      <c r="W23" s="52">
        <f t="shared" si="0"/>
        <v>89461.35454</v>
      </c>
      <c r="X23" s="52">
        <f t="shared" si="0"/>
        <v>2728</v>
      </c>
      <c r="Y23" s="52">
        <f t="shared" si="0"/>
        <v>2340</v>
      </c>
      <c r="Z23" s="52">
        <f t="shared" si="0"/>
        <v>0</v>
      </c>
      <c r="AA23" s="52">
        <f t="shared" si="0"/>
        <v>90480.4605</v>
      </c>
      <c r="AB23" s="52">
        <f t="shared" si="0"/>
        <v>24930.197190000003</v>
      </c>
      <c r="AC23" s="52">
        <f t="shared" si="0"/>
        <v>115410.65769000001</v>
      </c>
      <c r="AD23" s="52">
        <f t="shared" si="0"/>
        <v>3518</v>
      </c>
      <c r="AE23" s="52">
        <f t="shared" si="0"/>
        <v>3018</v>
      </c>
      <c r="AF23" s="52">
        <f t="shared" si="0"/>
        <v>0</v>
      </c>
      <c r="AG23" s="52">
        <f t="shared" si="0"/>
        <v>4490.7165</v>
      </c>
      <c r="AH23" s="52">
        <f t="shared" si="0"/>
        <v>1237.33287</v>
      </c>
      <c r="AI23" s="52">
        <f t="shared" si="0"/>
        <v>5728.049370000001</v>
      </c>
      <c r="AJ23" s="52">
        <f t="shared" si="0"/>
        <v>174</v>
      </c>
      <c r="AK23" s="52">
        <f t="shared" si="0"/>
        <v>150</v>
      </c>
      <c r="AL23" s="52">
        <f t="shared" si="0"/>
        <v>0</v>
      </c>
      <c r="AM23" s="52">
        <f t="shared" si="0"/>
        <v>19697.927</v>
      </c>
      <c r="AN23" s="52">
        <f t="shared" si="0"/>
        <v>5427.395060000001</v>
      </c>
      <c r="AO23" s="52">
        <f aca="true" t="shared" si="1" ref="AO23:BT23">SUM(AO8:AO22)</f>
        <v>25125.322060000002</v>
      </c>
      <c r="AP23" s="52">
        <f t="shared" si="1"/>
        <v>766</v>
      </c>
      <c r="AQ23" s="52">
        <f t="shared" si="1"/>
        <v>656</v>
      </c>
      <c r="AR23" s="52">
        <f t="shared" si="1"/>
        <v>0</v>
      </c>
      <c r="AS23" s="52">
        <f t="shared" si="1"/>
        <v>31388.6935</v>
      </c>
      <c r="AT23" s="52">
        <f t="shared" si="1"/>
        <v>8648.56693</v>
      </c>
      <c r="AU23" s="52">
        <f t="shared" si="1"/>
        <v>40037.26043</v>
      </c>
      <c r="AV23" s="52">
        <f t="shared" si="1"/>
        <v>1220</v>
      </c>
      <c r="AW23" s="52">
        <f t="shared" si="1"/>
        <v>1046</v>
      </c>
      <c r="AX23" s="52">
        <f t="shared" si="1"/>
        <v>0</v>
      </c>
      <c r="AY23" s="52">
        <f t="shared" si="1"/>
        <v>96880.95250000001</v>
      </c>
      <c r="AZ23" s="52">
        <f t="shared" si="1"/>
        <v>26693.73295</v>
      </c>
      <c r="BA23" s="52">
        <f t="shared" si="1"/>
        <v>123574.68545000002</v>
      </c>
      <c r="BB23" s="52">
        <f t="shared" si="1"/>
        <v>3768</v>
      </c>
      <c r="BC23" s="52">
        <f t="shared" si="1"/>
        <v>3232</v>
      </c>
      <c r="BD23" s="52">
        <f t="shared" si="1"/>
        <v>0</v>
      </c>
      <c r="BE23" s="52">
        <f t="shared" si="1"/>
        <v>6197.5815</v>
      </c>
      <c r="BF23" s="52">
        <f t="shared" si="1"/>
        <v>1707.62757</v>
      </c>
      <c r="BG23" s="52">
        <f t="shared" si="1"/>
        <v>7905.209070000001</v>
      </c>
      <c r="BH23" s="52">
        <f t="shared" si="1"/>
        <v>242</v>
      </c>
      <c r="BI23" s="52">
        <f t="shared" si="1"/>
        <v>206</v>
      </c>
      <c r="BJ23" s="52">
        <f t="shared" si="1"/>
        <v>0</v>
      </c>
      <c r="BK23" s="52">
        <f t="shared" si="1"/>
        <v>1257.2395</v>
      </c>
      <c r="BL23" s="52">
        <f t="shared" si="1"/>
        <v>346.40881</v>
      </c>
      <c r="BM23" s="52">
        <f t="shared" si="1"/>
        <v>1603.6483099999998</v>
      </c>
      <c r="BN23" s="52">
        <f t="shared" si="1"/>
        <v>48</v>
      </c>
      <c r="BO23" s="52">
        <f t="shared" si="1"/>
        <v>42</v>
      </c>
      <c r="BP23" s="52">
        <f t="shared" si="1"/>
        <v>0</v>
      </c>
      <c r="BQ23" s="52">
        <f t="shared" si="1"/>
        <v>355692.0365</v>
      </c>
      <c r="BR23" s="52">
        <f t="shared" si="1"/>
        <v>98004.28246999999</v>
      </c>
      <c r="BS23" s="52">
        <f t="shared" si="1"/>
        <v>453696.31896999996</v>
      </c>
      <c r="BT23" s="52">
        <f t="shared" si="1"/>
        <v>13834</v>
      </c>
      <c r="BU23" s="52">
        <f aca="true" t="shared" si="2" ref="BU23:CZ23">SUM(BU8:BU22)</f>
        <v>11862</v>
      </c>
      <c r="BV23" s="52">
        <f t="shared" si="2"/>
        <v>0</v>
      </c>
      <c r="BW23" s="52">
        <f t="shared" si="2"/>
        <v>12092.055999999999</v>
      </c>
      <c r="BX23" s="52">
        <f t="shared" si="2"/>
        <v>3331.7396799999997</v>
      </c>
      <c r="BY23" s="52">
        <f t="shared" si="2"/>
        <v>15423.795679999997</v>
      </c>
      <c r="BZ23" s="52">
        <f t="shared" si="2"/>
        <v>470</v>
      </c>
      <c r="CA23" s="52">
        <f t="shared" si="2"/>
        <v>404</v>
      </c>
      <c r="CB23" s="52">
        <f t="shared" si="2"/>
        <v>0</v>
      </c>
      <c r="CC23" s="52">
        <f t="shared" si="2"/>
        <v>50791.066</v>
      </c>
      <c r="CD23" s="52">
        <f t="shared" si="2"/>
        <v>13994.52748</v>
      </c>
      <c r="CE23" s="52">
        <f t="shared" si="2"/>
        <v>64785.59348</v>
      </c>
      <c r="CF23" s="52">
        <f t="shared" si="2"/>
        <v>1976</v>
      </c>
      <c r="CG23" s="52">
        <f t="shared" si="2"/>
        <v>1694</v>
      </c>
      <c r="CH23" s="52">
        <f t="shared" si="2"/>
        <v>0</v>
      </c>
      <c r="CI23" s="52">
        <f t="shared" si="2"/>
        <v>31743.660999999996</v>
      </c>
      <c r="CJ23" s="52">
        <f t="shared" si="2"/>
        <v>8746.371579999999</v>
      </c>
      <c r="CK23" s="52">
        <f t="shared" si="2"/>
        <v>40490.03258</v>
      </c>
      <c r="CL23" s="52">
        <f t="shared" si="2"/>
        <v>1234</v>
      </c>
      <c r="CM23" s="52">
        <f t="shared" si="2"/>
        <v>1058</v>
      </c>
      <c r="CN23" s="52">
        <f t="shared" si="2"/>
        <v>0</v>
      </c>
      <c r="CO23" s="52">
        <f t="shared" si="2"/>
        <v>6666.34</v>
      </c>
      <c r="CP23" s="52">
        <f t="shared" si="2"/>
        <v>1836.7852</v>
      </c>
      <c r="CQ23" s="52">
        <f t="shared" si="2"/>
        <v>8503.1252</v>
      </c>
      <c r="CR23" s="52">
        <f t="shared" si="2"/>
        <v>260</v>
      </c>
      <c r="CS23" s="52">
        <f t="shared" si="2"/>
        <v>222</v>
      </c>
      <c r="CT23" s="52">
        <f t="shared" si="2"/>
        <v>0</v>
      </c>
      <c r="CU23" s="52">
        <f t="shared" si="2"/>
        <v>42970.2005</v>
      </c>
      <c r="CV23" s="52">
        <f t="shared" si="2"/>
        <v>11839.63439</v>
      </c>
      <c r="CW23" s="52">
        <f t="shared" si="2"/>
        <v>54809.83489</v>
      </c>
      <c r="CX23" s="52">
        <f t="shared" si="2"/>
        <v>1672</v>
      </c>
      <c r="CY23" s="52">
        <f t="shared" si="2"/>
        <v>1434</v>
      </c>
      <c r="CZ23" s="52">
        <f t="shared" si="2"/>
        <v>0</v>
      </c>
      <c r="DA23" s="52">
        <f aca="true" t="shared" si="3" ref="DA23:EF23">SUM(DA8:DA22)</f>
        <v>48458.3505</v>
      </c>
      <c r="DB23" s="52">
        <f t="shared" si="3"/>
        <v>13351.79139</v>
      </c>
      <c r="DC23" s="52">
        <f t="shared" si="3"/>
        <v>61810.14189</v>
      </c>
      <c r="DD23" s="52">
        <f t="shared" si="3"/>
        <v>1884</v>
      </c>
      <c r="DE23" s="52">
        <f t="shared" si="3"/>
        <v>1616</v>
      </c>
      <c r="DF23" s="52">
        <f t="shared" si="3"/>
        <v>0</v>
      </c>
      <c r="DG23" s="52">
        <f t="shared" si="3"/>
        <v>8023.2725</v>
      </c>
      <c r="DH23" s="52">
        <f t="shared" si="3"/>
        <v>2210.66255</v>
      </c>
      <c r="DI23" s="52">
        <f t="shared" si="3"/>
        <v>10233.93505</v>
      </c>
      <c r="DJ23" s="52">
        <f t="shared" si="3"/>
        <v>312</v>
      </c>
      <c r="DK23" s="52">
        <f t="shared" si="3"/>
        <v>268</v>
      </c>
      <c r="DL23" s="52">
        <f t="shared" si="3"/>
        <v>0</v>
      </c>
      <c r="DM23" s="52">
        <f t="shared" si="3"/>
        <v>31795.018</v>
      </c>
      <c r="DN23" s="52">
        <f t="shared" si="3"/>
        <v>8760.52204</v>
      </c>
      <c r="DO23" s="52">
        <f t="shared" si="3"/>
        <v>40555.54004</v>
      </c>
      <c r="DP23" s="52">
        <f t="shared" si="3"/>
        <v>1236</v>
      </c>
      <c r="DQ23" s="52">
        <f t="shared" si="3"/>
        <v>1060</v>
      </c>
      <c r="DR23" s="52">
        <f t="shared" si="3"/>
        <v>0</v>
      </c>
      <c r="DS23" s="52">
        <f t="shared" si="3"/>
        <v>430.996</v>
      </c>
      <c r="DT23" s="52">
        <f t="shared" si="3"/>
        <v>118.75287999999999</v>
      </c>
      <c r="DU23" s="52">
        <f t="shared" si="3"/>
        <v>549.74888</v>
      </c>
      <c r="DV23" s="52">
        <f t="shared" si="3"/>
        <v>16</v>
      </c>
      <c r="DW23" s="52">
        <f t="shared" si="3"/>
        <v>14</v>
      </c>
      <c r="DX23" s="52">
        <f t="shared" si="3"/>
        <v>0</v>
      </c>
      <c r="DY23" s="52">
        <f t="shared" si="3"/>
        <v>30226.615499999996</v>
      </c>
      <c r="DZ23" s="52">
        <f t="shared" si="3"/>
        <v>8328.37809</v>
      </c>
      <c r="EA23" s="52">
        <f t="shared" si="3"/>
        <v>38554.99359</v>
      </c>
      <c r="EB23" s="52">
        <f t="shared" si="3"/>
        <v>1176</v>
      </c>
      <c r="EC23" s="52">
        <f t="shared" si="3"/>
        <v>1008</v>
      </c>
      <c r="ED23" s="52">
        <f t="shared" si="3"/>
        <v>0</v>
      </c>
      <c r="EE23" s="52">
        <f t="shared" si="3"/>
        <v>12937.936</v>
      </c>
      <c r="EF23" s="52">
        <f t="shared" si="3"/>
        <v>3564.80608</v>
      </c>
      <c r="EG23" s="52">
        <f aca="true" t="shared" si="4" ref="EG23:EO23">SUM(EG8:EG22)</f>
        <v>16502.74208</v>
      </c>
      <c r="EH23" s="52">
        <f t="shared" si="4"/>
        <v>504</v>
      </c>
      <c r="EI23" s="52">
        <f t="shared" si="4"/>
        <v>432</v>
      </c>
      <c r="EJ23" s="52">
        <f t="shared" si="4"/>
        <v>0</v>
      </c>
      <c r="EK23" s="52">
        <f t="shared" si="4"/>
        <v>24791.8365</v>
      </c>
      <c r="EL23" s="52">
        <f t="shared" si="4"/>
        <v>6830.92647</v>
      </c>
      <c r="EM23" s="52">
        <f t="shared" si="4"/>
        <v>31622.76297</v>
      </c>
      <c r="EN23" s="52">
        <f t="shared" si="4"/>
        <v>964</v>
      </c>
      <c r="EO23" s="52">
        <f t="shared" si="4"/>
        <v>826</v>
      </c>
      <c r="EP23" s="50"/>
      <c r="EQ23" s="50"/>
      <c r="ER23" s="50"/>
      <c r="ES23" s="50"/>
    </row>
    <row r="24" ht="12.75" thickTop="1"/>
  </sheetData>
  <sheetProtection/>
  <printOptions/>
  <pageMargins left="0.7" right="0.7" top="0.75" bottom="0.75" header="0.3" footer="0.3"/>
  <pageSetup horizontalDpi="300" verticalDpi="300" orientation="landscape" scale="7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D26"/>
  <sheetViews>
    <sheetView zoomScale="150" zoomScaleNormal="150" workbookViewId="0" topLeftCell="A1">
      <selection activeCell="I9" sqref="I9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5.7109375" style="18" customWidth="1"/>
    <col min="8" max="8" width="3.7109375" style="17" customWidth="1"/>
    <col min="9" max="12" width="13.7109375" style="17" customWidth="1"/>
    <col min="13" max="13" width="15.8515625" style="17" customWidth="1"/>
    <col min="14" max="14" width="3.7109375" style="0" customWidth="1"/>
    <col min="15" max="18" width="13.7109375" style="0" customWidth="1"/>
    <col min="19" max="19" width="15.421875" style="0" customWidth="1"/>
    <col min="20" max="20" width="3.7109375" style="0" customWidth="1"/>
    <col min="21" max="24" width="13.7109375" style="3" customWidth="1"/>
    <col min="25" max="25" width="15.7109375" style="3" customWidth="1"/>
    <col min="26" max="26" width="3.7109375" style="3" customWidth="1"/>
    <col min="27" max="30" width="13.7109375" style="3" customWidth="1"/>
    <col min="31" max="31" width="16.421875" style="3" customWidth="1"/>
    <col min="32" max="32" width="3.7109375" style="3" customWidth="1"/>
    <col min="33" max="36" width="13.7109375" style="3" customWidth="1"/>
    <col min="37" max="37" width="16.421875" style="3" customWidth="1"/>
    <col min="38" max="38" width="3.7109375" style="3" customWidth="1"/>
    <col min="39" max="42" width="13.7109375" style="3" customWidth="1"/>
    <col min="43" max="43" width="16.8515625" style="3" customWidth="1"/>
    <col min="44" max="44" width="3.7109375" style="3" customWidth="1"/>
    <col min="45" max="48" width="13.7109375" style="3" customWidth="1"/>
    <col min="49" max="49" width="15.421875" style="3" customWidth="1"/>
    <col min="50" max="50" width="3.7109375" style="3" customWidth="1"/>
    <col min="51" max="54" width="13.7109375" style="3" customWidth="1"/>
    <col min="55" max="55" width="15.7109375" style="3" customWidth="1"/>
    <col min="56" max="56" width="3.7109375" style="3" customWidth="1"/>
    <col min="57" max="60" width="13.7109375" style="3" customWidth="1"/>
    <col min="61" max="61" width="15.421875" style="3" customWidth="1"/>
    <col min="62" max="62" width="3.7109375" style="3" customWidth="1"/>
    <col min="63" max="66" width="13.7109375" style="3" customWidth="1"/>
    <col min="67" max="67" width="16.8515625" style="3" customWidth="1"/>
    <col min="68" max="68" width="3.7109375" style="3" customWidth="1"/>
    <col min="69" max="72" width="13.7109375" style="3" customWidth="1"/>
    <col min="73" max="73" width="15.421875" style="3" customWidth="1"/>
    <col min="74" max="74" width="3.7109375" style="3" customWidth="1"/>
    <col min="75" max="78" width="13.7109375" style="3" customWidth="1"/>
    <col min="79" max="79" width="16.8515625" style="3" customWidth="1"/>
    <col min="80" max="80" width="3.7109375" style="3" customWidth="1"/>
    <col min="81" max="84" width="13.7109375" style="3" customWidth="1"/>
    <col min="85" max="85" width="15.7109375" style="3" customWidth="1"/>
    <col min="86" max="86" width="3.7109375" style="3" customWidth="1"/>
    <col min="87" max="90" width="13.7109375" style="3" customWidth="1"/>
    <col min="91" max="91" width="16.421875" style="3" customWidth="1"/>
    <col min="92" max="92" width="3.7109375" style="3" customWidth="1"/>
    <col min="93" max="96" width="13.7109375" style="3" customWidth="1"/>
    <col min="97" max="97" width="18.28125" style="3" customWidth="1"/>
    <col min="98" max="98" width="3.7109375" style="3" customWidth="1"/>
    <col min="99" max="102" width="13.7109375" style="3" customWidth="1"/>
    <col min="103" max="103" width="16.00390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28125" style="3" customWidth="1"/>
    <col min="122" max="122" width="3.7109375" style="3" customWidth="1"/>
    <col min="123" max="126" width="13.7109375" style="3" customWidth="1"/>
    <col min="127" max="127" width="15.42187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6"/>
      <c r="B2" s="12"/>
      <c r="C2" s="25"/>
      <c r="D2" s="27"/>
      <c r="F2" s="25" t="s">
        <v>58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U2"/>
      <c r="V2"/>
      <c r="X2" s="4"/>
      <c r="AB2" s="4"/>
      <c r="AE2" s="25" t="str">
        <f>S2</f>
        <v>Distribution of Debt Service after 2012 A Bond Issue</v>
      </c>
      <c r="AF2" s="4"/>
      <c r="AM2" s="27"/>
      <c r="AN2" s="4"/>
      <c r="AQ2" s="25" t="str">
        <f>AE2</f>
        <v>Distribution of Debt Service after 2012 A Bond Issue</v>
      </c>
      <c r="AY2" s="27"/>
      <c r="BC2" s="25" t="str">
        <f>AQ2</f>
        <v>Distribution of Debt Service after 2012 A Bond Issue</v>
      </c>
      <c r="BK2" s="27"/>
      <c r="BO2" s="25" t="str">
        <f>BC2</f>
        <v>Distribution of Debt Service after 2012 A Bond Issue</v>
      </c>
      <c r="BT2" s="4"/>
      <c r="BW2" s="27"/>
      <c r="CA2" s="25" t="str">
        <f>BO2</f>
        <v>Distribution of Debt Service after 2012 A Bond Issue</v>
      </c>
      <c r="CI2" s="27"/>
      <c r="CM2" s="25" t="str">
        <f>CA2</f>
        <v>Distribution of Debt Service after 2012 A Bond Issue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">
      <c r="A5" s="5" t="s">
        <v>1</v>
      </c>
      <c r="C5" s="48" t="s">
        <v>59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">
      <c r="A6" s="28" t="s">
        <v>3</v>
      </c>
      <c r="C6" s="49" t="s">
        <v>60</v>
      </c>
      <c r="D6" s="49"/>
      <c r="E6" s="49"/>
      <c r="F6" s="23" t="s">
        <v>53</v>
      </c>
      <c r="G6" s="23" t="s">
        <v>53</v>
      </c>
      <c r="H6" s="17"/>
      <c r="I6" s="22"/>
      <c r="J6" s="35">
        <f>1-P6</f>
        <v>0.2725862000000001</v>
      </c>
      <c r="K6" s="21"/>
      <c r="L6" s="23" t="s">
        <v>53</v>
      </c>
      <c r="M6" s="23" t="s">
        <v>53</v>
      </c>
      <c r="O6" s="22"/>
      <c r="P6" s="40">
        <f>V6+AB6+AH6+AN6+AT6+AZ6+BF6+BL6+BR6+BX6+CD6+CJ6+CP6+CV6+DB6+DH6+DN6+DT6</f>
        <v>0.7274137999999999</v>
      </c>
      <c r="Q6" s="21"/>
      <c r="R6" s="23" t="s">
        <v>53</v>
      </c>
      <c r="S6" s="23" t="s">
        <v>53</v>
      </c>
      <c r="U6" s="29"/>
      <c r="V6" s="16">
        <v>0.0002074</v>
      </c>
      <c r="W6" s="30"/>
      <c r="X6" s="23" t="s">
        <v>53</v>
      </c>
      <c r="Y6" s="23" t="s">
        <v>53</v>
      </c>
      <c r="AA6" s="29"/>
      <c r="AB6" s="16">
        <v>0.1097811</v>
      </c>
      <c r="AC6" s="30"/>
      <c r="AD6" s="23" t="s">
        <v>53</v>
      </c>
      <c r="AE6" s="23" t="s">
        <v>53</v>
      </c>
      <c r="AG6" s="29"/>
      <c r="AH6" s="16">
        <v>0.077308</v>
      </c>
      <c r="AI6" s="30"/>
      <c r="AJ6" s="23" t="s">
        <v>53</v>
      </c>
      <c r="AK6" s="23" t="s">
        <v>53</v>
      </c>
      <c r="AL6" s="11"/>
      <c r="AM6" s="29"/>
      <c r="AN6" s="16">
        <v>0.0035746</v>
      </c>
      <c r="AO6" s="30"/>
      <c r="AP6" s="23" t="s">
        <v>53</v>
      </c>
      <c r="AQ6" s="23" t="s">
        <v>53</v>
      </c>
      <c r="AR6" s="11"/>
      <c r="AS6" s="29"/>
      <c r="AT6" s="16">
        <v>0.0002612</v>
      </c>
      <c r="AU6" s="30"/>
      <c r="AV6" s="23" t="s">
        <v>53</v>
      </c>
      <c r="AW6" s="23" t="s">
        <v>53</v>
      </c>
      <c r="AX6" s="11"/>
      <c r="AY6" s="29"/>
      <c r="AZ6" s="16">
        <v>0.0958305</v>
      </c>
      <c r="BA6" s="30"/>
      <c r="BB6" s="23" t="s">
        <v>53</v>
      </c>
      <c r="BC6" s="23" t="s">
        <v>53</v>
      </c>
      <c r="BE6" s="29"/>
      <c r="BF6" s="16">
        <v>0.0031923</v>
      </c>
      <c r="BG6" s="30"/>
      <c r="BH6" s="23" t="s">
        <v>53</v>
      </c>
      <c r="BI6" s="23" t="s">
        <v>53</v>
      </c>
      <c r="BK6" s="29"/>
      <c r="BL6" s="16">
        <v>0.0003889</v>
      </c>
      <c r="BM6" s="30"/>
      <c r="BN6" s="23" t="s">
        <v>53</v>
      </c>
      <c r="BO6" s="23" t="s">
        <v>53</v>
      </c>
      <c r="BQ6" s="39"/>
      <c r="BR6" s="40">
        <v>0.080735</v>
      </c>
      <c r="BS6" s="41"/>
      <c r="BT6" s="23" t="s">
        <v>53</v>
      </c>
      <c r="BU6" s="23" t="s">
        <v>53</v>
      </c>
      <c r="BW6" s="29"/>
      <c r="BX6" s="16">
        <v>0.0658731</v>
      </c>
      <c r="BY6" s="30"/>
      <c r="BZ6" s="23" t="s">
        <v>53</v>
      </c>
      <c r="CA6" s="23" t="s">
        <v>53</v>
      </c>
      <c r="CC6" s="29"/>
      <c r="CD6" s="16">
        <v>0.1500275</v>
      </c>
      <c r="CE6" s="30"/>
      <c r="CF6" s="23" t="s">
        <v>53</v>
      </c>
      <c r="CG6" s="23" t="s">
        <v>53</v>
      </c>
      <c r="CH6" s="11"/>
      <c r="CI6" s="29"/>
      <c r="CJ6" s="16">
        <v>0.0163762</v>
      </c>
      <c r="CK6" s="30"/>
      <c r="CL6" s="23" t="s">
        <v>53</v>
      </c>
      <c r="CM6" s="23" t="s">
        <v>53</v>
      </c>
      <c r="CO6" s="29"/>
      <c r="CP6" s="16">
        <v>0.0163968</v>
      </c>
      <c r="CQ6" s="30"/>
      <c r="CR6" s="23" t="s">
        <v>53</v>
      </c>
      <c r="CS6" s="23" t="s">
        <v>53</v>
      </c>
      <c r="CT6" s="11"/>
      <c r="CU6" s="29"/>
      <c r="CV6" s="16">
        <v>0.0004623</v>
      </c>
      <c r="CW6" s="30"/>
      <c r="CX6" s="23" t="s">
        <v>53</v>
      </c>
      <c r="CY6" s="23" t="s">
        <v>53</v>
      </c>
      <c r="DA6" s="29"/>
      <c r="DB6" s="16">
        <v>0.0988749</v>
      </c>
      <c r="DC6" s="30"/>
      <c r="DD6" s="23" t="s">
        <v>53</v>
      </c>
      <c r="DE6" s="23" t="s">
        <v>53</v>
      </c>
      <c r="DG6" s="29"/>
      <c r="DH6" s="16">
        <v>0.0007581</v>
      </c>
      <c r="DI6" s="30"/>
      <c r="DJ6" s="23" t="s">
        <v>53</v>
      </c>
      <c r="DK6" s="23" t="s">
        <v>53</v>
      </c>
      <c r="DM6" s="29"/>
      <c r="DN6" s="16">
        <v>0.0063749</v>
      </c>
      <c r="DO6" s="30"/>
      <c r="DP6" s="23" t="s">
        <v>53</v>
      </c>
      <c r="DQ6" s="23" t="s">
        <v>53</v>
      </c>
      <c r="DS6" s="29"/>
      <c r="DT6" s="16">
        <v>0.000991</v>
      </c>
      <c r="DU6" s="30"/>
      <c r="DV6" s="23" t="s">
        <v>53</v>
      </c>
      <c r="DW6" s="23" t="s">
        <v>53</v>
      </c>
      <c r="DX6" s="11"/>
      <c r="DY6" s="29"/>
      <c r="DZ6" s="16"/>
      <c r="EA6" s="30"/>
      <c r="EB6" s="23" t="s">
        <v>53</v>
      </c>
      <c r="EC6" s="23" t="s">
        <v>53</v>
      </c>
      <c r="ED6" s="11"/>
    </row>
    <row r="7" spans="1:134" ht="12">
      <c r="A7" s="9"/>
      <c r="C7" s="23" t="s">
        <v>4</v>
      </c>
      <c r="D7" s="23" t="s">
        <v>5</v>
      </c>
      <c r="E7" s="23" t="s">
        <v>0</v>
      </c>
      <c r="F7" s="23" t="s">
        <v>54</v>
      </c>
      <c r="G7" s="23" t="s">
        <v>55</v>
      </c>
      <c r="I7" s="23" t="s">
        <v>4</v>
      </c>
      <c r="J7" s="23" t="s">
        <v>5</v>
      </c>
      <c r="K7" s="23" t="s">
        <v>0</v>
      </c>
      <c r="L7" s="23" t="s">
        <v>54</v>
      </c>
      <c r="M7" s="23" t="s">
        <v>55</v>
      </c>
      <c r="O7" s="23" t="s">
        <v>4</v>
      </c>
      <c r="P7" s="23" t="s">
        <v>5</v>
      </c>
      <c r="Q7" s="23" t="s">
        <v>0</v>
      </c>
      <c r="R7" s="23" t="s">
        <v>54</v>
      </c>
      <c r="S7" s="23" t="s">
        <v>55</v>
      </c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14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14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14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14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14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</row>
    <row r="8" spans="1:134" ht="12">
      <c r="A8" s="2">
        <v>41913</v>
      </c>
      <c r="D8" s="18">
        <v>231375</v>
      </c>
      <c r="E8" s="18">
        <f aca="true" t="shared" si="0" ref="E8:E21">C8+D8</f>
        <v>231375</v>
      </c>
      <c r="F8" s="18">
        <v>75373</v>
      </c>
      <c r="G8" s="18">
        <v>70883</v>
      </c>
      <c r="I8" s="24">
        <f>'02A-12A Academic'!C8+'02A-12A Academic'!I8+'02A-12A Academic'!O8+'02A-12A Academic'!U8+'02A-12A Academic'!AA8+'02A-12A Academic'!AG8+'02A-12A Academic'!AM8+'02A-12A Academic'!AS8+'02A-12A Academic'!AY8+'02A-12A Academic'!BE8+'02A-12A Academic'!BK8+'02A-12A Academic'!BQ8+'02A-12A Academic'!BW8+'02A-12A Academic'!CC8+'02A-12A Academic'!CI8+'02A-12A Academic'!CO8+'02A-12A Academic'!CU8+'02A-12A Academic'!DA8+'02A-12A Academic'!DG8+'02A-12A Academic'!DM8+'02A-12A Academic'!DS8+'02A-12A Academic'!DY8+'02A-12A Academic'!EE8+'02A-12A Academic'!EK8</f>
        <v>0</v>
      </c>
      <c r="J8" s="24">
        <f>'02A-12A Academic'!D8+'02A-12A Academic'!J8+'02A-12A Academic'!P8+'02A-12A Academic'!V8+'02A-12A Academic'!AB8+'02A-12A Academic'!AH8+'02A-12A Academic'!AN8+'02A-12A Academic'!AT8+'02A-12A Academic'!AZ8+'02A-12A Academic'!BF8+'02A-12A Academic'!BL8+'02A-12A Academic'!BR8+'02A-12A Academic'!BX8+'02A-12A Academic'!CD8+'02A-12A Academic'!CJ8+'02A-12A Academic'!CP8+'02A-12A Academic'!CV8+'02A-12A Academic'!DB8+'02A-12A Academic'!DH8+'02A-12A Academic'!DN8+'02A-12A Academic'!DT8+'02A-12A Academic'!DZ8+'02A-12A Academic'!EF8+'02A-12A Academic'!EL8</f>
        <v>63069.6783</v>
      </c>
      <c r="K8" s="18">
        <f aca="true" t="shared" si="1" ref="K8:K17">I8+J8</f>
        <v>63069.6783</v>
      </c>
      <c r="L8" s="24">
        <f>'02A-12A Academic'!F8+'02A-12A Academic'!L8+'02A-12A Academic'!R8+'02A-12A Academic'!X8+'02A-12A Academic'!AD8+'02A-12A Academic'!AJ8+'02A-12A Academic'!AP8+'02A-12A Academic'!AV8+'02A-12A Academic'!BB8+'02A-12A Academic'!BH8+'02A-12A Academic'!BN8+'02A-12A Academic'!BT8+'02A-12A Academic'!BZ8+'02A-12A Academic'!CF8+'02A-12A Academic'!CL8+'02A-12A Academic'!CR8+'02A-12A Academic'!CX8+'02A-12A Academic'!DD8+'02A-12A Academic'!DJ8+'02A-12A Academic'!DP8+'02A-12A Academic'!DV8+'02A-12A Academic'!EB8+'02A-12A Academic'!EH8+'02A-12A Academic'!EN8</f>
        <v>20545.654727200006</v>
      </c>
      <c r="M8" s="24">
        <f>'02A-12A Academic'!G8+'02A-12A Academic'!M8+'02A-12A Academic'!S8+'02A-12A Academic'!Y8+'02A-12A Academic'!AE8+'02A-12A Academic'!AK8+'02A-12A Academic'!AQ8+'02A-12A Academic'!AW8+'02A-12A Academic'!BC8+'02A-12A Academic'!BI8+'02A-12A Academic'!BO8+'02A-12A Academic'!BU8+'02A-12A Academic'!CA8+'02A-12A Academic'!CG8+'02A-12A Academic'!CM8+'02A-12A Academic'!CS8+'02A-12A Academic'!CY8+'02A-12A Academic'!DE8+'02A-12A Academic'!DK8+'02A-12A Academic'!DQ8+'02A-12A Academic'!DW8+'02A-12A Academic'!EC8+'02A-12A Academic'!EI8+'02A-12A Academic'!EO8</f>
        <v>19321.741791200002</v>
      </c>
      <c r="O8" s="17"/>
      <c r="P8" s="17">
        <f aca="true" t="shared" si="2" ref="O8:P21">V8+AB8+AH8+AN8+AT8+AZ8+BF8+BL8+BR8+BX8+CD8+CJ8+CP8+CV8+DB8+DH8+DN8+DT8+DZ8</f>
        <v>168305.367975</v>
      </c>
      <c r="Q8" s="17">
        <f aca="true" t="shared" si="3" ref="Q8:Q20">O8+P8</f>
        <v>168305.367975</v>
      </c>
      <c r="R8" s="17">
        <f aca="true" t="shared" si="4" ref="R8:S17">X8+AD8+AJ8+AP8+AV8+BB8+BH8+BT8+CF8+CL8+CX8+DD8+DP8+DV8+EB8+BN8+BZ8+CR8+DJ8</f>
        <v>54827.360347400005</v>
      </c>
      <c r="S8" s="17">
        <f t="shared" si="4"/>
        <v>51561.27238539999</v>
      </c>
      <c r="U8" s="17"/>
      <c r="V8" s="17">
        <f aca="true" t="shared" si="5" ref="U8:V19">D8*0.02074/100</f>
        <v>47.98717500000001</v>
      </c>
      <c r="W8" s="17">
        <f aca="true" t="shared" si="6" ref="W8:W20">U8+V8</f>
        <v>47.98717500000001</v>
      </c>
      <c r="X8" s="17">
        <f aca="true" t="shared" si="7" ref="X8:X17">V$6*$F8</f>
        <v>15.6323602</v>
      </c>
      <c r="Y8" s="17">
        <f aca="true" t="shared" si="8" ref="Y8:Y17">V$6*$G8</f>
        <v>14.7011342</v>
      </c>
      <c r="Z8" s="17"/>
      <c r="AA8" s="17"/>
      <c r="AB8" s="17">
        <f aca="true" t="shared" si="9" ref="AA8:AB19">D8*10.97811/100</f>
        <v>25400.6020125</v>
      </c>
      <c r="AC8" s="17">
        <f aca="true" t="shared" si="10" ref="AC8:AC19">AA8+AB8</f>
        <v>25400.6020125</v>
      </c>
      <c r="AD8" s="17">
        <f aca="true" t="shared" si="11" ref="AD8:AD17">AB$6*$F8</f>
        <v>8274.5308503</v>
      </c>
      <c r="AE8" s="17">
        <f aca="true" t="shared" si="12" ref="AE8:AE17">AB$6*$G8</f>
        <v>7781.6137113</v>
      </c>
      <c r="AF8" s="17"/>
      <c r="AG8" s="17"/>
      <c r="AH8" s="17">
        <f aca="true" t="shared" si="13" ref="AG8:AH21">D8*7.7308/100</f>
        <v>17887.1385</v>
      </c>
      <c r="AI8" s="17">
        <f aca="true" t="shared" si="14" ref="AI8:AI21">AG8+AH8</f>
        <v>17887.1385</v>
      </c>
      <c r="AJ8" s="17">
        <f aca="true" t="shared" si="15" ref="AJ8:AJ17">AH$6*$F8</f>
        <v>5826.935884</v>
      </c>
      <c r="AK8" s="17">
        <f aca="true" t="shared" si="16" ref="AK8:AK17">AH$6*$G8</f>
        <v>5479.822964</v>
      </c>
      <c r="AL8" s="17"/>
      <c r="AM8" s="17"/>
      <c r="AN8" s="17">
        <f aca="true" t="shared" si="17" ref="AM8:AN21">D8*0.35746/100</f>
        <v>827.0730749999999</v>
      </c>
      <c r="AO8" s="17">
        <f aca="true" t="shared" si="18" ref="AO8:AO21">AM8+AN8</f>
        <v>827.0730749999999</v>
      </c>
      <c r="AP8" s="17">
        <f aca="true" t="shared" si="19" ref="AP8:AP17">AN$6*$F8</f>
        <v>269.4283258</v>
      </c>
      <c r="AQ8" s="17">
        <f aca="true" t="shared" si="20" ref="AQ8:AQ17">AN$6*$G8</f>
        <v>253.3783718</v>
      </c>
      <c r="AR8" s="17"/>
      <c r="AS8" s="17"/>
      <c r="AT8" s="17">
        <f aca="true" t="shared" si="21" ref="AS8:AT21">D8*0.02612/100</f>
        <v>60.43515</v>
      </c>
      <c r="AU8" s="17">
        <f aca="true" t="shared" si="22" ref="AU8:AU21">AS8+AT8</f>
        <v>60.43515</v>
      </c>
      <c r="AV8" s="17">
        <f aca="true" t="shared" si="23" ref="AV8:AV17">AT$6*$F8</f>
        <v>19.6874276</v>
      </c>
      <c r="AW8" s="17">
        <f aca="true" t="shared" si="24" ref="AW8:AW17">AT$6*$G8</f>
        <v>18.5146396</v>
      </c>
      <c r="AX8" s="17"/>
      <c r="AY8" s="17"/>
      <c r="AZ8" s="17">
        <f aca="true" t="shared" si="25" ref="AY8:AZ21">D8*9.58305/100</f>
        <v>22172.7819375</v>
      </c>
      <c r="BA8" s="17">
        <f aca="true" t="shared" si="26" ref="BA8:BA21">AY8+AZ8</f>
        <v>22172.7819375</v>
      </c>
      <c r="BB8" s="17">
        <f aca="true" t="shared" si="27" ref="BB8:BB17">AZ$6*$F8</f>
        <v>7223.0322765</v>
      </c>
      <c r="BC8" s="17">
        <f aca="true" t="shared" si="28" ref="BC8:BC17">AZ$6*$G8</f>
        <v>6792.7533315</v>
      </c>
      <c r="BD8" s="17"/>
      <c r="BE8" s="17"/>
      <c r="BF8" s="17">
        <f aca="true" t="shared" si="29" ref="BE8:BF21">D8*0.31923/100</f>
        <v>738.6184125</v>
      </c>
      <c r="BG8" s="17">
        <f aca="true" t="shared" si="30" ref="BG8:BG21">BE8+BF8</f>
        <v>738.6184125</v>
      </c>
      <c r="BH8" s="17">
        <f aca="true" t="shared" si="31" ref="BH8:BH17">BF$6*$F8</f>
        <v>240.6132279</v>
      </c>
      <c r="BI8" s="17">
        <f aca="true" t="shared" si="32" ref="BI8:BI17">BF$6*$G8</f>
        <v>226.2798009</v>
      </c>
      <c r="BJ8" s="17"/>
      <c r="BK8" s="17"/>
      <c r="BL8" s="17">
        <f aca="true" t="shared" si="33" ref="BK8:BL21">D8*0.03889/100</f>
        <v>89.9817375</v>
      </c>
      <c r="BM8" s="17">
        <f aca="true" t="shared" si="34" ref="BM8:BM21">BK8+BL8</f>
        <v>89.9817375</v>
      </c>
      <c r="BN8" s="17">
        <f aca="true" t="shared" si="35" ref="BN8:BN17">BL$6*$F8</f>
        <v>29.3125597</v>
      </c>
      <c r="BO8" s="17">
        <f aca="true" t="shared" si="36" ref="BO8:BO17">BL$6*$G8</f>
        <v>27.5663987</v>
      </c>
      <c r="BP8" s="17"/>
      <c r="BQ8" s="17"/>
      <c r="BR8" s="17">
        <f aca="true" t="shared" si="37" ref="BQ8:BR21">D8*8.0735/100</f>
        <v>18680.060625</v>
      </c>
      <c r="BS8" s="17">
        <f aca="true" t="shared" si="38" ref="BS8:BS21">BQ8+BR8</f>
        <v>18680.060625</v>
      </c>
      <c r="BT8" s="17">
        <f aca="true" t="shared" si="39" ref="BT8:BT17">BR$6*$F8</f>
        <v>6085.239155</v>
      </c>
      <c r="BU8" s="17">
        <f aca="true" t="shared" si="40" ref="BU8:BU17">BR$6*$G8</f>
        <v>5722.739005</v>
      </c>
      <c r="BV8" s="17"/>
      <c r="BW8" s="17"/>
      <c r="BX8" s="17">
        <f aca="true" t="shared" si="41" ref="BW8:BX21">D8*6.58731/100</f>
        <v>15241.388512500002</v>
      </c>
      <c r="BY8" s="17">
        <f aca="true" t="shared" si="42" ref="BY8:BY21">BW8+BX8</f>
        <v>15241.388512500002</v>
      </c>
      <c r="BZ8" s="17">
        <f aca="true" t="shared" si="43" ref="BZ8:BZ17">BX$6*$F8</f>
        <v>4965.0531663</v>
      </c>
      <c r="CA8" s="17">
        <f aca="true" t="shared" si="44" ref="CA8:CA17">BX$6*$G8</f>
        <v>4669.2829473</v>
      </c>
      <c r="CB8" s="17"/>
      <c r="CC8" s="17"/>
      <c r="CD8" s="17">
        <f aca="true" t="shared" si="45" ref="CC8:CD21">D8*15.00275/100</f>
        <v>34712.6128125</v>
      </c>
      <c r="CE8" s="17">
        <f aca="true" t="shared" si="46" ref="CE8:CE21">CC8+CD8</f>
        <v>34712.6128125</v>
      </c>
      <c r="CF8" s="17">
        <f aca="true" t="shared" si="47" ref="CF8:CF17">CD$6*$F8</f>
        <v>11308.0227575</v>
      </c>
      <c r="CG8" s="17">
        <f aca="true" t="shared" si="48" ref="CG8:CG17">CD$6*$G8</f>
        <v>10634.3992825</v>
      </c>
      <c r="CH8" s="17"/>
      <c r="CI8" s="17"/>
      <c r="CJ8" s="17">
        <f aca="true" t="shared" si="49" ref="CI8:CJ21">D8*1.63762/100</f>
        <v>3789.043275</v>
      </c>
      <c r="CK8" s="17">
        <f aca="true" t="shared" si="50" ref="CK8:CK21">CI8+CJ8</f>
        <v>3789.043275</v>
      </c>
      <c r="CL8" s="17">
        <f aca="true" t="shared" si="51" ref="CL8:CL17">CJ$6*$F8</f>
        <v>1234.3233226</v>
      </c>
      <c r="CM8" s="17">
        <f aca="true" t="shared" si="52" ref="CM8:CM17">CJ$6*$G8</f>
        <v>1160.7941846</v>
      </c>
      <c r="CN8" s="17"/>
      <c r="CO8" s="17"/>
      <c r="CP8" s="17">
        <f aca="true" t="shared" si="53" ref="CO8:CP21">D8*1.63968/100</f>
        <v>3793.8096</v>
      </c>
      <c r="CQ8" s="17">
        <f aca="true" t="shared" si="54" ref="CQ8:CQ21">CO8+CP8</f>
        <v>3793.8096</v>
      </c>
      <c r="CR8" s="17">
        <f aca="true" t="shared" si="55" ref="CR8:CR17">CP$6*$F8</f>
        <v>1235.8760064</v>
      </c>
      <c r="CS8" s="17">
        <f aca="true" t="shared" si="56" ref="CS8:CS17">CP$6*$G8</f>
        <v>1162.2543744</v>
      </c>
      <c r="CT8" s="17"/>
      <c r="CU8" s="17"/>
      <c r="CV8" s="17">
        <f aca="true" t="shared" si="57" ref="CU8:CV21">D8*0.04623/100</f>
        <v>106.96466249999999</v>
      </c>
      <c r="CW8" s="17">
        <f aca="true" t="shared" si="58" ref="CW8:CW21">CU8+CV8</f>
        <v>106.96466249999999</v>
      </c>
      <c r="CX8" s="17">
        <f aca="true" t="shared" si="59" ref="CX8:CX17">CV$6*$F8</f>
        <v>34.8449379</v>
      </c>
      <c r="CY8" s="17">
        <f aca="true" t="shared" si="60" ref="CY8:CY17">CV$6*$G8</f>
        <v>32.769210900000004</v>
      </c>
      <c r="CZ8" s="17"/>
      <c r="DA8" s="17"/>
      <c r="DB8" s="17">
        <f aca="true" t="shared" si="61" ref="DA8:DB21">D8*9.88749/100</f>
        <v>22877.1799875</v>
      </c>
      <c r="DC8" s="17">
        <f aca="true" t="shared" si="62" ref="DC8:DC21">DA8+DB8</f>
        <v>22877.1799875</v>
      </c>
      <c r="DD8" s="17">
        <f aca="true" t="shared" si="63" ref="DD8:DD17">DB$6*$F8</f>
        <v>7452.4978377</v>
      </c>
      <c r="DE8" s="17">
        <f aca="true" t="shared" si="64" ref="DE8:DE17">DB$6*$G8</f>
        <v>7008.5495367</v>
      </c>
      <c r="DF8" s="17"/>
      <c r="DG8" s="17"/>
      <c r="DH8" s="17">
        <f aca="true" t="shared" si="65" ref="DG8:DH21">D8*0.07581/100</f>
        <v>175.4053875</v>
      </c>
      <c r="DI8" s="17">
        <f aca="true" t="shared" si="66" ref="DI8:DI21">DG8+DH8</f>
        <v>175.4053875</v>
      </c>
      <c r="DJ8" s="17">
        <f aca="true" t="shared" si="67" ref="DJ8:DJ17">DH$6*$F8</f>
        <v>57.1402713</v>
      </c>
      <c r="DK8" s="17">
        <f aca="true" t="shared" si="68" ref="DK8:DK17">DH$6*$G8</f>
        <v>53.7364023</v>
      </c>
      <c r="DL8" s="17"/>
      <c r="DM8" s="17"/>
      <c r="DN8" s="17">
        <f aca="true" t="shared" si="69" ref="DM8:DN21">D8*0.63749/100</f>
        <v>1474.9924875</v>
      </c>
      <c r="DO8" s="17">
        <f aca="true" t="shared" si="70" ref="DO8:DO21">DM8+DN8</f>
        <v>1474.9924875</v>
      </c>
      <c r="DP8" s="17">
        <f aca="true" t="shared" si="71" ref="DP8:DP17">DN$6*$F8</f>
        <v>480.4953377</v>
      </c>
      <c r="DQ8" s="17">
        <f aca="true" t="shared" si="72" ref="DQ8:DQ17">DN$6*$G8</f>
        <v>451.8720367</v>
      </c>
      <c r="DR8" s="17"/>
      <c r="DS8" s="17"/>
      <c r="DT8" s="17">
        <f aca="true" t="shared" si="73" ref="DS8:DT21">D8*0.0991/100</f>
        <v>229.29262499999996</v>
      </c>
      <c r="DU8" s="17">
        <f aca="true" t="shared" si="74" ref="DU8:DU21">DS8+DT8</f>
        <v>229.29262499999996</v>
      </c>
      <c r="DV8" s="17">
        <f aca="true" t="shared" si="75" ref="DV8:DV17">DT$6*$F8</f>
        <v>74.694643</v>
      </c>
      <c r="DW8" s="17">
        <f aca="true" t="shared" si="76" ref="DW8:DW17">DT$6*$G8</f>
        <v>70.245053</v>
      </c>
      <c r="DX8" s="17"/>
      <c r="DY8" s="17"/>
      <c r="DZ8" s="17"/>
      <c r="EA8" s="17"/>
      <c r="EB8" s="17"/>
      <c r="EC8" s="17"/>
      <c r="ED8" s="17"/>
    </row>
    <row r="9" spans="1:134" ht="12">
      <c r="A9" s="2">
        <v>42095</v>
      </c>
      <c r="C9" s="18">
        <v>80000</v>
      </c>
      <c r="D9" s="18">
        <v>231375</v>
      </c>
      <c r="E9" s="18">
        <f t="shared" si="0"/>
        <v>311375</v>
      </c>
      <c r="F9" s="18">
        <v>75373</v>
      </c>
      <c r="G9" s="18">
        <v>70883</v>
      </c>
      <c r="I9" s="24">
        <f>'02A-12A Academic'!C9+'02A-12A Academic'!I9+'02A-12A Academic'!O9+'02A-12A Academic'!U9+'02A-12A Academic'!AA9+'02A-12A Academic'!AG9+'02A-12A Academic'!AM9+'02A-12A Academic'!AS9+'02A-12A Academic'!AY9+'02A-12A Academic'!BE9+'02A-12A Academic'!BK9+'02A-12A Academic'!BQ9+'02A-12A Academic'!BW9+'02A-12A Academic'!CC9+'02A-12A Academic'!CI9+'02A-12A Academic'!CO9+'02A-12A Academic'!CU9+'02A-12A Academic'!DA9+'02A-12A Academic'!DG9+'02A-12A Academic'!DM9+'02A-12A Academic'!DS9+'02A-12A Academic'!DY9+'02A-12A Academic'!EE9+'02A-12A Academic'!EK9</f>
        <v>21806.912</v>
      </c>
      <c r="J9" s="24">
        <f>'02A-12A Academic'!D9+'02A-12A Academic'!J9+'02A-12A Academic'!P9+'02A-12A Academic'!V9+'02A-12A Academic'!AB9+'02A-12A Academic'!AH9+'02A-12A Academic'!AN9+'02A-12A Academic'!AT9+'02A-12A Academic'!AZ9+'02A-12A Academic'!BF9+'02A-12A Academic'!BL9+'02A-12A Academic'!BR9+'02A-12A Academic'!BX9+'02A-12A Academic'!CD9+'02A-12A Academic'!CJ9+'02A-12A Academic'!CP9+'02A-12A Academic'!CV9+'02A-12A Academic'!DB9+'02A-12A Academic'!DH9+'02A-12A Academic'!DN9+'02A-12A Academic'!DT9+'02A-12A Academic'!DZ9+'02A-12A Academic'!EF9+'02A-12A Academic'!EL9</f>
        <v>63069.6783</v>
      </c>
      <c r="K9" s="18">
        <f t="shared" si="1"/>
        <v>84876.5903</v>
      </c>
      <c r="L9" s="24">
        <f>'02A-12A Academic'!F9+'02A-12A Academic'!L9+'02A-12A Academic'!R9+'02A-12A Academic'!X9+'02A-12A Academic'!AD9+'02A-12A Academic'!AJ9+'02A-12A Academic'!AP9+'02A-12A Academic'!AV9+'02A-12A Academic'!BB9+'02A-12A Academic'!BH9+'02A-12A Academic'!BN9+'02A-12A Academic'!BT9+'02A-12A Academic'!BZ9+'02A-12A Academic'!CF9+'02A-12A Academic'!CL9+'02A-12A Academic'!CR9+'02A-12A Academic'!CX9+'02A-12A Academic'!DD9+'02A-12A Academic'!DJ9+'02A-12A Academic'!DP9+'02A-12A Academic'!DV9+'02A-12A Academic'!EB9+'02A-12A Academic'!EH9+'02A-12A Academic'!EN9</f>
        <v>20545.654727200006</v>
      </c>
      <c r="M9" s="24">
        <f>'02A-12A Academic'!G9+'02A-12A Academic'!M9+'02A-12A Academic'!S9+'02A-12A Academic'!Y9+'02A-12A Academic'!AE9+'02A-12A Academic'!AK9+'02A-12A Academic'!AQ9+'02A-12A Academic'!AW9+'02A-12A Academic'!BC9+'02A-12A Academic'!BI9+'02A-12A Academic'!BO9+'02A-12A Academic'!BU9+'02A-12A Academic'!CA9+'02A-12A Academic'!CG9+'02A-12A Academic'!CM9+'02A-12A Academic'!CS9+'02A-12A Academic'!CY9+'02A-12A Academic'!DE9+'02A-12A Academic'!DK9+'02A-12A Academic'!DQ9+'02A-12A Academic'!DW9+'02A-12A Academic'!EC9+'02A-12A Academic'!EI9+'02A-12A Academic'!EO9</f>
        <v>19321.741791200002</v>
      </c>
      <c r="O9" s="17">
        <f t="shared" si="2"/>
        <v>58193.10399999999</v>
      </c>
      <c r="P9" s="17">
        <f t="shared" si="2"/>
        <v>168305.367975</v>
      </c>
      <c r="Q9" s="17">
        <f t="shared" si="3"/>
        <v>226498.471975</v>
      </c>
      <c r="R9" s="17">
        <f t="shared" si="4"/>
        <v>54827.360347400005</v>
      </c>
      <c r="S9" s="17">
        <f t="shared" si="4"/>
        <v>51561.27238539999</v>
      </c>
      <c r="U9" s="17">
        <f t="shared" si="5"/>
        <v>16.592</v>
      </c>
      <c r="V9" s="17">
        <f t="shared" si="5"/>
        <v>47.98717500000001</v>
      </c>
      <c r="W9" s="17">
        <f t="shared" si="6"/>
        <v>64.579175</v>
      </c>
      <c r="X9" s="17">
        <f t="shared" si="7"/>
        <v>15.6323602</v>
      </c>
      <c r="Y9" s="17">
        <f t="shared" si="8"/>
        <v>14.7011342</v>
      </c>
      <c r="Z9" s="17"/>
      <c r="AA9" s="17">
        <f t="shared" si="9"/>
        <v>8782.488</v>
      </c>
      <c r="AB9" s="17">
        <f t="shared" si="9"/>
        <v>25400.6020125</v>
      </c>
      <c r="AC9" s="17">
        <f t="shared" si="10"/>
        <v>34183.0900125</v>
      </c>
      <c r="AD9" s="17">
        <f t="shared" si="11"/>
        <v>8274.5308503</v>
      </c>
      <c r="AE9" s="17">
        <f t="shared" si="12"/>
        <v>7781.6137113</v>
      </c>
      <c r="AF9" s="17"/>
      <c r="AG9" s="17">
        <f t="shared" si="13"/>
        <v>6184.64</v>
      </c>
      <c r="AH9" s="17">
        <f t="shared" si="13"/>
        <v>17887.1385</v>
      </c>
      <c r="AI9" s="17">
        <f t="shared" si="14"/>
        <v>24071.7785</v>
      </c>
      <c r="AJ9" s="17">
        <f t="shared" si="15"/>
        <v>5826.935884</v>
      </c>
      <c r="AK9" s="17">
        <f t="shared" si="16"/>
        <v>5479.822964</v>
      </c>
      <c r="AL9" s="17"/>
      <c r="AM9" s="17">
        <f t="shared" si="17"/>
        <v>285.968</v>
      </c>
      <c r="AN9" s="17">
        <f t="shared" si="17"/>
        <v>827.0730749999999</v>
      </c>
      <c r="AO9" s="17">
        <f t="shared" si="18"/>
        <v>1113.0410749999999</v>
      </c>
      <c r="AP9" s="17">
        <f t="shared" si="19"/>
        <v>269.4283258</v>
      </c>
      <c r="AQ9" s="17">
        <f t="shared" si="20"/>
        <v>253.3783718</v>
      </c>
      <c r="AR9" s="17"/>
      <c r="AS9" s="17">
        <f t="shared" si="21"/>
        <v>20.896</v>
      </c>
      <c r="AT9" s="17">
        <f t="shared" si="21"/>
        <v>60.43515</v>
      </c>
      <c r="AU9" s="17">
        <f t="shared" si="22"/>
        <v>81.33115000000001</v>
      </c>
      <c r="AV9" s="17">
        <f t="shared" si="23"/>
        <v>19.6874276</v>
      </c>
      <c r="AW9" s="17">
        <f t="shared" si="24"/>
        <v>18.5146396</v>
      </c>
      <c r="AX9" s="17"/>
      <c r="AY9" s="17">
        <f t="shared" si="25"/>
        <v>7666.44</v>
      </c>
      <c r="AZ9" s="17">
        <f t="shared" si="25"/>
        <v>22172.7819375</v>
      </c>
      <c r="BA9" s="17">
        <f t="shared" si="26"/>
        <v>29839.2219375</v>
      </c>
      <c r="BB9" s="17">
        <f t="shared" si="27"/>
        <v>7223.0322765</v>
      </c>
      <c r="BC9" s="17">
        <f t="shared" si="28"/>
        <v>6792.7533315</v>
      </c>
      <c r="BD9" s="17"/>
      <c r="BE9" s="17">
        <f t="shared" si="29"/>
        <v>255.38400000000001</v>
      </c>
      <c r="BF9" s="17">
        <f t="shared" si="29"/>
        <v>738.6184125</v>
      </c>
      <c r="BG9" s="17">
        <f t="shared" si="30"/>
        <v>994.0024125</v>
      </c>
      <c r="BH9" s="17">
        <f t="shared" si="31"/>
        <v>240.6132279</v>
      </c>
      <c r="BI9" s="17">
        <f t="shared" si="32"/>
        <v>226.2798009</v>
      </c>
      <c r="BJ9" s="17"/>
      <c r="BK9" s="17">
        <f t="shared" si="33"/>
        <v>31.112000000000002</v>
      </c>
      <c r="BL9" s="17">
        <f t="shared" si="33"/>
        <v>89.9817375</v>
      </c>
      <c r="BM9" s="17">
        <f t="shared" si="34"/>
        <v>121.0937375</v>
      </c>
      <c r="BN9" s="17">
        <f t="shared" si="35"/>
        <v>29.3125597</v>
      </c>
      <c r="BO9" s="17">
        <f t="shared" si="36"/>
        <v>27.5663987</v>
      </c>
      <c r="BP9" s="17"/>
      <c r="BQ9" s="17">
        <f t="shared" si="37"/>
        <v>6458.799999999999</v>
      </c>
      <c r="BR9" s="17">
        <f t="shared" si="37"/>
        <v>18680.060625</v>
      </c>
      <c r="BS9" s="17">
        <f t="shared" si="38"/>
        <v>25138.860624999998</v>
      </c>
      <c r="BT9" s="17">
        <f t="shared" si="39"/>
        <v>6085.239155</v>
      </c>
      <c r="BU9" s="17">
        <f t="shared" si="40"/>
        <v>5722.739005</v>
      </c>
      <c r="BV9" s="17"/>
      <c r="BW9" s="17">
        <f t="shared" si="41"/>
        <v>5269.848000000001</v>
      </c>
      <c r="BX9" s="17">
        <f t="shared" si="41"/>
        <v>15241.388512500002</v>
      </c>
      <c r="BY9" s="17">
        <f t="shared" si="42"/>
        <v>20511.236512500003</v>
      </c>
      <c r="BZ9" s="17">
        <f t="shared" si="43"/>
        <v>4965.0531663</v>
      </c>
      <c r="CA9" s="17">
        <f t="shared" si="44"/>
        <v>4669.2829473</v>
      </c>
      <c r="CB9" s="17"/>
      <c r="CC9" s="17">
        <f t="shared" si="45"/>
        <v>12002.2</v>
      </c>
      <c r="CD9" s="17">
        <f t="shared" si="45"/>
        <v>34712.6128125</v>
      </c>
      <c r="CE9" s="17">
        <f t="shared" si="46"/>
        <v>46714.81281250001</v>
      </c>
      <c r="CF9" s="17">
        <f t="shared" si="47"/>
        <v>11308.0227575</v>
      </c>
      <c r="CG9" s="17">
        <f t="shared" si="48"/>
        <v>10634.3992825</v>
      </c>
      <c r="CH9" s="17"/>
      <c r="CI9" s="17">
        <f t="shared" si="49"/>
        <v>1310.096</v>
      </c>
      <c r="CJ9" s="17">
        <f t="shared" si="49"/>
        <v>3789.043275</v>
      </c>
      <c r="CK9" s="17">
        <f t="shared" si="50"/>
        <v>5099.1392749999995</v>
      </c>
      <c r="CL9" s="17">
        <f t="shared" si="51"/>
        <v>1234.3233226</v>
      </c>
      <c r="CM9" s="17">
        <f t="shared" si="52"/>
        <v>1160.7941846</v>
      </c>
      <c r="CN9" s="17"/>
      <c r="CO9" s="17">
        <f t="shared" si="53"/>
        <v>1311.744</v>
      </c>
      <c r="CP9" s="17">
        <f t="shared" si="53"/>
        <v>3793.8096</v>
      </c>
      <c r="CQ9" s="17">
        <f t="shared" si="54"/>
        <v>5105.5536</v>
      </c>
      <c r="CR9" s="17">
        <f t="shared" si="55"/>
        <v>1235.8760064</v>
      </c>
      <c r="CS9" s="17">
        <f t="shared" si="56"/>
        <v>1162.2543744</v>
      </c>
      <c r="CT9" s="17"/>
      <c r="CU9" s="17">
        <f t="shared" si="57"/>
        <v>36.984</v>
      </c>
      <c r="CV9" s="17">
        <f t="shared" si="57"/>
        <v>106.96466249999999</v>
      </c>
      <c r="CW9" s="17">
        <f t="shared" si="58"/>
        <v>143.94866249999998</v>
      </c>
      <c r="CX9" s="17">
        <f t="shared" si="59"/>
        <v>34.8449379</v>
      </c>
      <c r="CY9" s="17">
        <f t="shared" si="60"/>
        <v>32.769210900000004</v>
      </c>
      <c r="CZ9" s="17"/>
      <c r="DA9" s="17">
        <f t="shared" si="61"/>
        <v>7909.991999999999</v>
      </c>
      <c r="DB9" s="17">
        <f t="shared" si="61"/>
        <v>22877.1799875</v>
      </c>
      <c r="DC9" s="17">
        <f t="shared" si="62"/>
        <v>30787.171987499998</v>
      </c>
      <c r="DD9" s="17">
        <f t="shared" si="63"/>
        <v>7452.4978377</v>
      </c>
      <c r="DE9" s="17">
        <f t="shared" si="64"/>
        <v>7008.5495367</v>
      </c>
      <c r="DF9" s="17"/>
      <c r="DG9" s="17">
        <f t="shared" si="65"/>
        <v>60.648</v>
      </c>
      <c r="DH9" s="17">
        <f t="shared" si="65"/>
        <v>175.4053875</v>
      </c>
      <c r="DI9" s="17">
        <f t="shared" si="66"/>
        <v>236.05338749999999</v>
      </c>
      <c r="DJ9" s="17">
        <f t="shared" si="67"/>
        <v>57.1402713</v>
      </c>
      <c r="DK9" s="17">
        <f t="shared" si="68"/>
        <v>53.7364023</v>
      </c>
      <c r="DL9" s="17"/>
      <c r="DM9" s="17">
        <f t="shared" si="69"/>
        <v>509.99199999999996</v>
      </c>
      <c r="DN9" s="17">
        <f t="shared" si="69"/>
        <v>1474.9924875</v>
      </c>
      <c r="DO9" s="17">
        <f t="shared" si="70"/>
        <v>1984.9844875</v>
      </c>
      <c r="DP9" s="17">
        <f t="shared" si="71"/>
        <v>480.4953377</v>
      </c>
      <c r="DQ9" s="17">
        <f t="shared" si="72"/>
        <v>451.8720367</v>
      </c>
      <c r="DR9" s="17"/>
      <c r="DS9" s="17">
        <f t="shared" si="73"/>
        <v>79.27999999999999</v>
      </c>
      <c r="DT9" s="17">
        <f t="shared" si="73"/>
        <v>229.29262499999996</v>
      </c>
      <c r="DU9" s="17">
        <f t="shared" si="74"/>
        <v>308.57262499999996</v>
      </c>
      <c r="DV9" s="17">
        <f t="shared" si="75"/>
        <v>74.694643</v>
      </c>
      <c r="DW9" s="17">
        <f t="shared" si="76"/>
        <v>70.245053</v>
      </c>
      <c r="DX9" s="17"/>
      <c r="DY9" s="17"/>
      <c r="DZ9" s="17"/>
      <c r="EA9" s="17"/>
      <c r="EB9" s="17"/>
      <c r="EC9" s="17"/>
      <c r="ED9" s="17"/>
    </row>
    <row r="10" spans="1:134" ht="12">
      <c r="A10" s="2">
        <v>42278</v>
      </c>
      <c r="D10" s="18">
        <v>230175</v>
      </c>
      <c r="E10" s="18">
        <f t="shared" si="0"/>
        <v>230175</v>
      </c>
      <c r="F10" s="18">
        <v>75373</v>
      </c>
      <c r="G10" s="18">
        <v>70883</v>
      </c>
      <c r="I10" s="24">
        <f>'02A-12A Academic'!C10+'02A-12A Academic'!I10+'02A-12A Academic'!O10+'02A-12A Academic'!U10+'02A-12A Academic'!AA10+'02A-12A Academic'!AG10+'02A-12A Academic'!AM10+'02A-12A Academic'!AS10+'02A-12A Academic'!AY10+'02A-12A Academic'!BE10+'02A-12A Academic'!BK10+'02A-12A Academic'!BQ10+'02A-12A Academic'!BW10+'02A-12A Academic'!CC10+'02A-12A Academic'!CI10+'02A-12A Academic'!CO10+'02A-12A Academic'!CU10+'02A-12A Academic'!DA10+'02A-12A Academic'!DG10+'02A-12A Academic'!DM10+'02A-12A Academic'!DS10+'02A-12A Academic'!DY10+'02A-12A Academic'!EE10+'02A-12A Academic'!EK10</f>
        <v>0</v>
      </c>
      <c r="J10" s="24">
        <f>'02A-12A Academic'!D10+'02A-12A Academic'!J10+'02A-12A Academic'!P10+'02A-12A Academic'!V10+'02A-12A Academic'!AB10+'02A-12A Academic'!AH10+'02A-12A Academic'!AN10+'02A-12A Academic'!AT10+'02A-12A Academic'!AZ10+'02A-12A Academic'!BF10+'02A-12A Academic'!BL10+'02A-12A Academic'!BR10+'02A-12A Academic'!BX10+'02A-12A Academic'!CD10+'02A-12A Academic'!CJ10+'02A-12A Academic'!CP10+'02A-12A Academic'!CV10+'02A-12A Academic'!DB10+'02A-12A Academic'!DH10+'02A-12A Academic'!DN10+'02A-12A Academic'!DT10+'02A-12A Academic'!DZ10+'02A-12A Academic'!EF10+'02A-12A Academic'!EL10</f>
        <v>62742.57462000001</v>
      </c>
      <c r="K10" s="18">
        <f t="shared" si="1"/>
        <v>62742.57462000001</v>
      </c>
      <c r="L10" s="24">
        <f>'02A-12A Academic'!F10+'02A-12A Academic'!L10+'02A-12A Academic'!R10+'02A-12A Academic'!X10+'02A-12A Academic'!AD10+'02A-12A Academic'!AJ10+'02A-12A Academic'!AP10+'02A-12A Academic'!AV10+'02A-12A Academic'!BB10+'02A-12A Academic'!BH10+'02A-12A Academic'!BN10+'02A-12A Academic'!BT10+'02A-12A Academic'!BZ10+'02A-12A Academic'!CF10+'02A-12A Academic'!CL10+'02A-12A Academic'!CR10+'02A-12A Academic'!CX10+'02A-12A Academic'!DD10+'02A-12A Academic'!DJ10+'02A-12A Academic'!DP10+'02A-12A Academic'!DV10+'02A-12A Academic'!EB10+'02A-12A Academic'!EH10+'02A-12A Academic'!EN10</f>
        <v>20545.654727200006</v>
      </c>
      <c r="M10" s="24">
        <f>'02A-12A Academic'!G10+'02A-12A Academic'!M10+'02A-12A Academic'!S10+'02A-12A Academic'!Y10+'02A-12A Academic'!AE10+'02A-12A Academic'!AK10+'02A-12A Academic'!AQ10+'02A-12A Academic'!AW10+'02A-12A Academic'!BC10+'02A-12A Academic'!BI10+'02A-12A Academic'!BO10+'02A-12A Academic'!BU10+'02A-12A Academic'!CA10+'02A-12A Academic'!CG10+'02A-12A Academic'!CM10+'02A-12A Academic'!CS10+'02A-12A Academic'!CY10+'02A-12A Academic'!DE10+'02A-12A Academic'!DK10+'02A-12A Academic'!DQ10+'02A-12A Academic'!DW10+'02A-12A Academic'!EC10+'02A-12A Academic'!EI10+'02A-12A Academic'!EO10</f>
        <v>19321.741791200002</v>
      </c>
      <c r="O10" s="17"/>
      <c r="P10" s="17">
        <f t="shared" si="2"/>
        <v>167432.471415</v>
      </c>
      <c r="Q10" s="17">
        <f t="shared" si="3"/>
        <v>167432.471415</v>
      </c>
      <c r="R10" s="17">
        <f t="shared" si="4"/>
        <v>54827.360347400005</v>
      </c>
      <c r="S10" s="17">
        <f t="shared" si="4"/>
        <v>51561.27238539999</v>
      </c>
      <c r="U10" s="17"/>
      <c r="V10" s="17">
        <f t="shared" si="5"/>
        <v>47.73829500000001</v>
      </c>
      <c r="W10" s="17">
        <f t="shared" si="6"/>
        <v>47.73829500000001</v>
      </c>
      <c r="X10" s="17">
        <f t="shared" si="7"/>
        <v>15.6323602</v>
      </c>
      <c r="Y10" s="17">
        <f t="shared" si="8"/>
        <v>14.7011342</v>
      </c>
      <c r="Z10" s="17"/>
      <c r="AA10" s="17"/>
      <c r="AB10" s="17">
        <f t="shared" si="9"/>
        <v>25268.864692499996</v>
      </c>
      <c r="AC10" s="17">
        <f t="shared" si="10"/>
        <v>25268.864692499996</v>
      </c>
      <c r="AD10" s="17">
        <f t="shared" si="11"/>
        <v>8274.5308503</v>
      </c>
      <c r="AE10" s="17">
        <f t="shared" si="12"/>
        <v>7781.6137113</v>
      </c>
      <c r="AF10" s="17"/>
      <c r="AG10" s="17"/>
      <c r="AH10" s="17">
        <f t="shared" si="13"/>
        <v>17794.3689</v>
      </c>
      <c r="AI10" s="17">
        <f t="shared" si="14"/>
        <v>17794.3689</v>
      </c>
      <c r="AJ10" s="17">
        <f t="shared" si="15"/>
        <v>5826.935884</v>
      </c>
      <c r="AK10" s="17">
        <f t="shared" si="16"/>
        <v>5479.822964</v>
      </c>
      <c r="AL10" s="17"/>
      <c r="AM10" s="17"/>
      <c r="AN10" s="17">
        <f t="shared" si="17"/>
        <v>822.7835550000001</v>
      </c>
      <c r="AO10" s="17">
        <f t="shared" si="18"/>
        <v>822.7835550000001</v>
      </c>
      <c r="AP10" s="17">
        <f t="shared" si="19"/>
        <v>269.4283258</v>
      </c>
      <c r="AQ10" s="17">
        <f t="shared" si="20"/>
        <v>253.3783718</v>
      </c>
      <c r="AR10" s="17"/>
      <c r="AS10" s="17"/>
      <c r="AT10" s="17">
        <f t="shared" si="21"/>
        <v>60.12171</v>
      </c>
      <c r="AU10" s="17">
        <f t="shared" si="22"/>
        <v>60.12171</v>
      </c>
      <c r="AV10" s="17">
        <f t="shared" si="23"/>
        <v>19.6874276</v>
      </c>
      <c r="AW10" s="17">
        <f t="shared" si="24"/>
        <v>18.5146396</v>
      </c>
      <c r="AX10" s="17"/>
      <c r="AY10" s="17"/>
      <c r="AZ10" s="17">
        <f t="shared" si="25"/>
        <v>22057.785337499998</v>
      </c>
      <c r="BA10" s="17">
        <f t="shared" si="26"/>
        <v>22057.785337499998</v>
      </c>
      <c r="BB10" s="17">
        <f t="shared" si="27"/>
        <v>7223.0322765</v>
      </c>
      <c r="BC10" s="17">
        <f t="shared" si="28"/>
        <v>6792.7533315</v>
      </c>
      <c r="BD10" s="17"/>
      <c r="BE10" s="17"/>
      <c r="BF10" s="17">
        <f t="shared" si="29"/>
        <v>734.7876524999999</v>
      </c>
      <c r="BG10" s="17">
        <f t="shared" si="30"/>
        <v>734.7876524999999</v>
      </c>
      <c r="BH10" s="17">
        <f t="shared" si="31"/>
        <v>240.6132279</v>
      </c>
      <c r="BI10" s="17">
        <f t="shared" si="32"/>
        <v>226.2798009</v>
      </c>
      <c r="BJ10" s="17"/>
      <c r="BK10" s="17"/>
      <c r="BL10" s="17">
        <f t="shared" si="33"/>
        <v>89.5150575</v>
      </c>
      <c r="BM10" s="17">
        <f t="shared" si="34"/>
        <v>89.5150575</v>
      </c>
      <c r="BN10" s="17">
        <f t="shared" si="35"/>
        <v>29.3125597</v>
      </c>
      <c r="BO10" s="17">
        <f t="shared" si="36"/>
        <v>27.5663987</v>
      </c>
      <c r="BP10" s="17"/>
      <c r="BQ10" s="17"/>
      <c r="BR10" s="17">
        <f t="shared" si="37"/>
        <v>18583.178624999997</v>
      </c>
      <c r="BS10" s="17">
        <f t="shared" si="38"/>
        <v>18583.178624999997</v>
      </c>
      <c r="BT10" s="17">
        <f t="shared" si="39"/>
        <v>6085.239155</v>
      </c>
      <c r="BU10" s="17">
        <f t="shared" si="40"/>
        <v>5722.739005</v>
      </c>
      <c r="BV10" s="17"/>
      <c r="BW10" s="17"/>
      <c r="BX10" s="17">
        <f t="shared" si="41"/>
        <v>15162.340792500001</v>
      </c>
      <c r="BY10" s="17">
        <f t="shared" si="42"/>
        <v>15162.340792500001</v>
      </c>
      <c r="BZ10" s="17">
        <f t="shared" si="43"/>
        <v>4965.0531663</v>
      </c>
      <c r="CA10" s="17">
        <f t="shared" si="44"/>
        <v>4669.2829473</v>
      </c>
      <c r="CB10" s="17"/>
      <c r="CC10" s="17"/>
      <c r="CD10" s="17">
        <f t="shared" si="45"/>
        <v>34532.5798125</v>
      </c>
      <c r="CE10" s="17">
        <f t="shared" si="46"/>
        <v>34532.5798125</v>
      </c>
      <c r="CF10" s="17">
        <f t="shared" si="47"/>
        <v>11308.0227575</v>
      </c>
      <c r="CG10" s="17">
        <f t="shared" si="48"/>
        <v>10634.3992825</v>
      </c>
      <c r="CH10" s="17"/>
      <c r="CI10" s="17"/>
      <c r="CJ10" s="17">
        <f t="shared" si="49"/>
        <v>3769.3918350000004</v>
      </c>
      <c r="CK10" s="17">
        <f t="shared" si="50"/>
        <v>3769.3918350000004</v>
      </c>
      <c r="CL10" s="17">
        <f t="shared" si="51"/>
        <v>1234.3233226</v>
      </c>
      <c r="CM10" s="17">
        <f t="shared" si="52"/>
        <v>1160.7941846</v>
      </c>
      <c r="CN10" s="17"/>
      <c r="CO10" s="17"/>
      <c r="CP10" s="17">
        <f t="shared" si="53"/>
        <v>3774.1334399999996</v>
      </c>
      <c r="CQ10" s="17">
        <f t="shared" si="54"/>
        <v>3774.1334399999996</v>
      </c>
      <c r="CR10" s="17">
        <f t="shared" si="55"/>
        <v>1235.8760064</v>
      </c>
      <c r="CS10" s="17">
        <f t="shared" si="56"/>
        <v>1162.2543744</v>
      </c>
      <c r="CT10" s="17"/>
      <c r="CU10" s="17"/>
      <c r="CV10" s="17">
        <f t="shared" si="57"/>
        <v>106.4099025</v>
      </c>
      <c r="CW10" s="17">
        <f t="shared" si="58"/>
        <v>106.4099025</v>
      </c>
      <c r="CX10" s="17">
        <f t="shared" si="59"/>
        <v>34.8449379</v>
      </c>
      <c r="CY10" s="17">
        <f t="shared" si="60"/>
        <v>32.769210900000004</v>
      </c>
      <c r="CZ10" s="17"/>
      <c r="DA10" s="17"/>
      <c r="DB10" s="17">
        <f t="shared" si="61"/>
        <v>22758.5301075</v>
      </c>
      <c r="DC10" s="17">
        <f t="shared" si="62"/>
        <v>22758.5301075</v>
      </c>
      <c r="DD10" s="17">
        <f t="shared" si="63"/>
        <v>7452.4978377</v>
      </c>
      <c r="DE10" s="17">
        <f t="shared" si="64"/>
        <v>7008.5495367</v>
      </c>
      <c r="DF10" s="17"/>
      <c r="DG10" s="17"/>
      <c r="DH10" s="17">
        <f t="shared" si="65"/>
        <v>174.49566750000002</v>
      </c>
      <c r="DI10" s="17">
        <f t="shared" si="66"/>
        <v>174.49566750000002</v>
      </c>
      <c r="DJ10" s="17">
        <f t="shared" si="67"/>
        <v>57.1402713</v>
      </c>
      <c r="DK10" s="17">
        <f t="shared" si="68"/>
        <v>53.7364023</v>
      </c>
      <c r="DL10" s="17"/>
      <c r="DM10" s="17"/>
      <c r="DN10" s="17">
        <f t="shared" si="69"/>
        <v>1467.3426074999998</v>
      </c>
      <c r="DO10" s="17">
        <f t="shared" si="70"/>
        <v>1467.3426074999998</v>
      </c>
      <c r="DP10" s="17">
        <f t="shared" si="71"/>
        <v>480.4953377</v>
      </c>
      <c r="DQ10" s="17">
        <f t="shared" si="72"/>
        <v>451.8720367</v>
      </c>
      <c r="DR10" s="17"/>
      <c r="DS10" s="17"/>
      <c r="DT10" s="17">
        <f t="shared" si="73"/>
        <v>228.103425</v>
      </c>
      <c r="DU10" s="17">
        <f t="shared" si="74"/>
        <v>228.103425</v>
      </c>
      <c r="DV10" s="17">
        <f t="shared" si="75"/>
        <v>74.694643</v>
      </c>
      <c r="DW10" s="17">
        <f t="shared" si="76"/>
        <v>70.245053</v>
      </c>
      <c r="DX10" s="17"/>
      <c r="DY10" s="17"/>
      <c r="DZ10" s="17"/>
      <c r="EA10" s="17"/>
      <c r="EB10" s="17"/>
      <c r="EC10" s="17"/>
      <c r="ED10" s="17"/>
    </row>
    <row r="11" spans="1:134" ht="12">
      <c r="A11" s="2">
        <v>42461</v>
      </c>
      <c r="C11" s="18">
        <v>85000</v>
      </c>
      <c r="D11" s="18">
        <v>230175</v>
      </c>
      <c r="E11" s="18">
        <f t="shared" si="0"/>
        <v>315175</v>
      </c>
      <c r="F11" s="18">
        <v>75373</v>
      </c>
      <c r="G11" s="18">
        <v>70883</v>
      </c>
      <c r="I11" s="24">
        <f>'02A-12A Academic'!C11+'02A-12A Academic'!I11+'02A-12A Academic'!O11+'02A-12A Academic'!U11+'02A-12A Academic'!AA11+'02A-12A Academic'!AG11+'02A-12A Academic'!AM11+'02A-12A Academic'!AS11+'02A-12A Academic'!AY11+'02A-12A Academic'!BE11+'02A-12A Academic'!BK11+'02A-12A Academic'!BQ11+'02A-12A Academic'!BW11+'02A-12A Academic'!CC11+'02A-12A Academic'!CI11+'02A-12A Academic'!CO11+'02A-12A Academic'!CU11+'02A-12A Academic'!DA11+'02A-12A Academic'!DG11+'02A-12A Academic'!DM11+'02A-12A Academic'!DS11+'02A-12A Academic'!DY11+'02A-12A Academic'!EE11+'02A-12A Academic'!EK11</f>
        <v>23169.844000000005</v>
      </c>
      <c r="J11" s="24">
        <f>'02A-12A Academic'!D11+'02A-12A Academic'!J11+'02A-12A Academic'!P11+'02A-12A Academic'!V11+'02A-12A Academic'!AB11+'02A-12A Academic'!AH11+'02A-12A Academic'!AN11+'02A-12A Academic'!AT11+'02A-12A Academic'!AZ11+'02A-12A Academic'!BF11+'02A-12A Academic'!BL11+'02A-12A Academic'!BR11+'02A-12A Academic'!BX11+'02A-12A Academic'!CD11+'02A-12A Academic'!CJ11+'02A-12A Academic'!CP11+'02A-12A Academic'!CV11+'02A-12A Academic'!DB11+'02A-12A Academic'!DH11+'02A-12A Academic'!DN11+'02A-12A Academic'!DT11+'02A-12A Academic'!DZ11+'02A-12A Academic'!EF11+'02A-12A Academic'!EL11</f>
        <v>62742.57462000001</v>
      </c>
      <c r="K11" s="18">
        <f t="shared" si="1"/>
        <v>85912.41862000001</v>
      </c>
      <c r="L11" s="24">
        <f>'02A-12A Academic'!F11+'02A-12A Academic'!L11+'02A-12A Academic'!R11+'02A-12A Academic'!X11+'02A-12A Academic'!AD11+'02A-12A Academic'!AJ11+'02A-12A Academic'!AP11+'02A-12A Academic'!AV11+'02A-12A Academic'!BB11+'02A-12A Academic'!BH11+'02A-12A Academic'!BN11+'02A-12A Academic'!BT11+'02A-12A Academic'!BZ11+'02A-12A Academic'!CF11+'02A-12A Academic'!CL11+'02A-12A Academic'!CR11+'02A-12A Academic'!CX11+'02A-12A Academic'!DD11+'02A-12A Academic'!DJ11+'02A-12A Academic'!DP11+'02A-12A Academic'!DV11+'02A-12A Academic'!EB11+'02A-12A Academic'!EH11+'02A-12A Academic'!EN11</f>
        <v>20545.654727200006</v>
      </c>
      <c r="M11" s="24">
        <f>'02A-12A Academic'!G11+'02A-12A Academic'!M11+'02A-12A Academic'!S11+'02A-12A Academic'!Y11+'02A-12A Academic'!AE11+'02A-12A Academic'!AK11+'02A-12A Academic'!AQ11+'02A-12A Academic'!AW11+'02A-12A Academic'!BC11+'02A-12A Academic'!BI11+'02A-12A Academic'!BO11+'02A-12A Academic'!BU11+'02A-12A Academic'!CA11+'02A-12A Academic'!CG11+'02A-12A Academic'!CM11+'02A-12A Academic'!CS11+'02A-12A Academic'!CY11+'02A-12A Academic'!DE11+'02A-12A Academic'!DK11+'02A-12A Academic'!DQ11+'02A-12A Academic'!DW11+'02A-12A Academic'!EC11+'02A-12A Academic'!EI11+'02A-12A Academic'!EO11</f>
        <v>19321.741791200002</v>
      </c>
      <c r="O11" s="17">
        <f t="shared" si="2"/>
        <v>61830.172999999995</v>
      </c>
      <c r="P11" s="17">
        <f t="shared" si="2"/>
        <v>167432.471415</v>
      </c>
      <c r="Q11" s="17">
        <f t="shared" si="3"/>
        <v>229262.644415</v>
      </c>
      <c r="R11" s="17">
        <f t="shared" si="4"/>
        <v>54827.360347400005</v>
      </c>
      <c r="S11" s="17">
        <f t="shared" si="4"/>
        <v>51561.27238539999</v>
      </c>
      <c r="U11" s="17">
        <f t="shared" si="5"/>
        <v>17.629</v>
      </c>
      <c r="V11" s="17">
        <f t="shared" si="5"/>
        <v>47.73829500000001</v>
      </c>
      <c r="W11" s="17">
        <f t="shared" si="6"/>
        <v>65.36729500000001</v>
      </c>
      <c r="X11" s="17">
        <f t="shared" si="7"/>
        <v>15.6323602</v>
      </c>
      <c r="Y11" s="17">
        <f t="shared" si="8"/>
        <v>14.7011342</v>
      </c>
      <c r="Z11" s="17"/>
      <c r="AA11" s="17">
        <f t="shared" si="9"/>
        <v>9331.3935</v>
      </c>
      <c r="AB11" s="17">
        <f t="shared" si="9"/>
        <v>25268.864692499996</v>
      </c>
      <c r="AC11" s="17">
        <f t="shared" si="10"/>
        <v>34600.2581925</v>
      </c>
      <c r="AD11" s="17">
        <f t="shared" si="11"/>
        <v>8274.5308503</v>
      </c>
      <c r="AE11" s="17">
        <f t="shared" si="12"/>
        <v>7781.6137113</v>
      </c>
      <c r="AF11" s="17"/>
      <c r="AG11" s="17">
        <f t="shared" si="13"/>
        <v>6571.18</v>
      </c>
      <c r="AH11" s="17">
        <f t="shared" si="13"/>
        <v>17794.3689</v>
      </c>
      <c r="AI11" s="17">
        <f t="shared" si="14"/>
        <v>24365.5489</v>
      </c>
      <c r="AJ11" s="17">
        <f t="shared" si="15"/>
        <v>5826.935884</v>
      </c>
      <c r="AK11" s="17">
        <f t="shared" si="16"/>
        <v>5479.822964</v>
      </c>
      <c r="AL11" s="17"/>
      <c r="AM11" s="17">
        <f t="shared" si="17"/>
        <v>303.841</v>
      </c>
      <c r="AN11" s="17">
        <f t="shared" si="17"/>
        <v>822.7835550000001</v>
      </c>
      <c r="AO11" s="17">
        <f t="shared" si="18"/>
        <v>1126.624555</v>
      </c>
      <c r="AP11" s="17">
        <f t="shared" si="19"/>
        <v>269.4283258</v>
      </c>
      <c r="AQ11" s="17">
        <f t="shared" si="20"/>
        <v>253.3783718</v>
      </c>
      <c r="AR11" s="17"/>
      <c r="AS11" s="17">
        <f t="shared" si="21"/>
        <v>22.202</v>
      </c>
      <c r="AT11" s="17">
        <f t="shared" si="21"/>
        <v>60.12171</v>
      </c>
      <c r="AU11" s="17">
        <f t="shared" si="22"/>
        <v>82.32371</v>
      </c>
      <c r="AV11" s="17">
        <f t="shared" si="23"/>
        <v>19.6874276</v>
      </c>
      <c r="AW11" s="17">
        <f t="shared" si="24"/>
        <v>18.5146396</v>
      </c>
      <c r="AX11" s="17"/>
      <c r="AY11" s="17">
        <f t="shared" si="25"/>
        <v>8145.5925</v>
      </c>
      <c r="AZ11" s="17">
        <f t="shared" si="25"/>
        <v>22057.785337499998</v>
      </c>
      <c r="BA11" s="17">
        <f t="shared" si="26"/>
        <v>30203.377837499997</v>
      </c>
      <c r="BB11" s="17">
        <f t="shared" si="27"/>
        <v>7223.0322765</v>
      </c>
      <c r="BC11" s="17">
        <f t="shared" si="28"/>
        <v>6792.7533315</v>
      </c>
      <c r="BD11" s="17"/>
      <c r="BE11" s="17">
        <f t="shared" si="29"/>
        <v>271.3455</v>
      </c>
      <c r="BF11" s="17">
        <f t="shared" si="29"/>
        <v>734.7876524999999</v>
      </c>
      <c r="BG11" s="17">
        <f t="shared" si="30"/>
        <v>1006.1331524999999</v>
      </c>
      <c r="BH11" s="17">
        <f t="shared" si="31"/>
        <v>240.6132279</v>
      </c>
      <c r="BI11" s="17">
        <f t="shared" si="32"/>
        <v>226.2798009</v>
      </c>
      <c r="BJ11" s="17"/>
      <c r="BK11" s="17">
        <f t="shared" si="33"/>
        <v>33.0565</v>
      </c>
      <c r="BL11" s="17">
        <f t="shared" si="33"/>
        <v>89.5150575</v>
      </c>
      <c r="BM11" s="17">
        <f t="shared" si="34"/>
        <v>122.5715575</v>
      </c>
      <c r="BN11" s="17">
        <f t="shared" si="35"/>
        <v>29.3125597</v>
      </c>
      <c r="BO11" s="17">
        <f t="shared" si="36"/>
        <v>27.5663987</v>
      </c>
      <c r="BP11" s="17"/>
      <c r="BQ11" s="17">
        <f t="shared" si="37"/>
        <v>6862.4749999999985</v>
      </c>
      <c r="BR11" s="17">
        <f t="shared" si="37"/>
        <v>18583.178624999997</v>
      </c>
      <c r="BS11" s="17">
        <f t="shared" si="38"/>
        <v>25445.653624999995</v>
      </c>
      <c r="BT11" s="17">
        <f t="shared" si="39"/>
        <v>6085.239155</v>
      </c>
      <c r="BU11" s="17">
        <f t="shared" si="40"/>
        <v>5722.739005</v>
      </c>
      <c r="BV11" s="17"/>
      <c r="BW11" s="17">
        <f t="shared" si="41"/>
        <v>5599.213500000001</v>
      </c>
      <c r="BX11" s="17">
        <f t="shared" si="41"/>
        <v>15162.340792500001</v>
      </c>
      <c r="BY11" s="17">
        <f t="shared" si="42"/>
        <v>20761.5542925</v>
      </c>
      <c r="BZ11" s="17">
        <f t="shared" si="43"/>
        <v>4965.0531663</v>
      </c>
      <c r="CA11" s="17">
        <f t="shared" si="44"/>
        <v>4669.2829473</v>
      </c>
      <c r="CB11" s="17"/>
      <c r="CC11" s="17">
        <f t="shared" si="45"/>
        <v>12752.3375</v>
      </c>
      <c r="CD11" s="17">
        <f t="shared" si="45"/>
        <v>34532.5798125</v>
      </c>
      <c r="CE11" s="17">
        <f t="shared" si="46"/>
        <v>47284.9173125</v>
      </c>
      <c r="CF11" s="17">
        <f t="shared" si="47"/>
        <v>11308.0227575</v>
      </c>
      <c r="CG11" s="17">
        <f t="shared" si="48"/>
        <v>10634.3992825</v>
      </c>
      <c r="CH11" s="17"/>
      <c r="CI11" s="17">
        <f t="shared" si="49"/>
        <v>1391.977</v>
      </c>
      <c r="CJ11" s="17">
        <f t="shared" si="49"/>
        <v>3769.3918350000004</v>
      </c>
      <c r="CK11" s="17">
        <f t="shared" si="50"/>
        <v>5161.368835</v>
      </c>
      <c r="CL11" s="17">
        <f t="shared" si="51"/>
        <v>1234.3233226</v>
      </c>
      <c r="CM11" s="17">
        <f t="shared" si="52"/>
        <v>1160.7941846</v>
      </c>
      <c r="CN11" s="17"/>
      <c r="CO11" s="17">
        <f t="shared" si="53"/>
        <v>1393.7279999999998</v>
      </c>
      <c r="CP11" s="17">
        <f t="shared" si="53"/>
        <v>3774.1334399999996</v>
      </c>
      <c r="CQ11" s="17">
        <f t="shared" si="54"/>
        <v>5167.86144</v>
      </c>
      <c r="CR11" s="17">
        <f t="shared" si="55"/>
        <v>1235.8760064</v>
      </c>
      <c r="CS11" s="17">
        <f t="shared" si="56"/>
        <v>1162.2543744</v>
      </c>
      <c r="CT11" s="17"/>
      <c r="CU11" s="17">
        <f t="shared" si="57"/>
        <v>39.295500000000004</v>
      </c>
      <c r="CV11" s="17">
        <f t="shared" si="57"/>
        <v>106.4099025</v>
      </c>
      <c r="CW11" s="17">
        <f t="shared" si="58"/>
        <v>145.7054025</v>
      </c>
      <c r="CX11" s="17">
        <f t="shared" si="59"/>
        <v>34.8449379</v>
      </c>
      <c r="CY11" s="17">
        <f t="shared" si="60"/>
        <v>32.769210900000004</v>
      </c>
      <c r="CZ11" s="17"/>
      <c r="DA11" s="17">
        <f t="shared" si="61"/>
        <v>8404.3665</v>
      </c>
      <c r="DB11" s="17">
        <f t="shared" si="61"/>
        <v>22758.5301075</v>
      </c>
      <c r="DC11" s="17">
        <f t="shared" si="62"/>
        <v>31162.8966075</v>
      </c>
      <c r="DD11" s="17">
        <f t="shared" si="63"/>
        <v>7452.4978377</v>
      </c>
      <c r="DE11" s="17">
        <f t="shared" si="64"/>
        <v>7008.5495367</v>
      </c>
      <c r="DF11" s="17"/>
      <c r="DG11" s="17">
        <f t="shared" si="65"/>
        <v>64.4385</v>
      </c>
      <c r="DH11" s="17">
        <f t="shared" si="65"/>
        <v>174.49566750000002</v>
      </c>
      <c r="DI11" s="17">
        <f t="shared" si="66"/>
        <v>238.93416750000003</v>
      </c>
      <c r="DJ11" s="17">
        <f t="shared" si="67"/>
        <v>57.1402713</v>
      </c>
      <c r="DK11" s="17">
        <f t="shared" si="68"/>
        <v>53.7364023</v>
      </c>
      <c r="DL11" s="17"/>
      <c r="DM11" s="17">
        <f t="shared" si="69"/>
        <v>541.8665</v>
      </c>
      <c r="DN11" s="17">
        <f t="shared" si="69"/>
        <v>1467.3426074999998</v>
      </c>
      <c r="DO11" s="17">
        <f t="shared" si="70"/>
        <v>2009.2091074999998</v>
      </c>
      <c r="DP11" s="17">
        <f t="shared" si="71"/>
        <v>480.4953377</v>
      </c>
      <c r="DQ11" s="17">
        <f t="shared" si="72"/>
        <v>451.8720367</v>
      </c>
      <c r="DR11" s="17"/>
      <c r="DS11" s="17">
        <f t="shared" si="73"/>
        <v>84.235</v>
      </c>
      <c r="DT11" s="17">
        <f t="shared" si="73"/>
        <v>228.103425</v>
      </c>
      <c r="DU11" s="17">
        <f t="shared" si="74"/>
        <v>312.338425</v>
      </c>
      <c r="DV11" s="17">
        <f t="shared" si="75"/>
        <v>74.694643</v>
      </c>
      <c r="DW11" s="17">
        <f t="shared" si="76"/>
        <v>70.245053</v>
      </c>
      <c r="DX11" s="17"/>
      <c r="DY11" s="17"/>
      <c r="DZ11" s="17"/>
      <c r="EA11" s="17"/>
      <c r="EB11" s="17"/>
      <c r="EC11" s="17"/>
      <c r="ED11" s="17"/>
    </row>
    <row r="12" spans="1:134" ht="12">
      <c r="A12" s="2">
        <v>42644</v>
      </c>
      <c r="D12" s="18">
        <v>228900</v>
      </c>
      <c r="E12" s="18">
        <f t="shared" si="0"/>
        <v>228900</v>
      </c>
      <c r="F12" s="18">
        <v>75373</v>
      </c>
      <c r="G12" s="18">
        <v>70883</v>
      </c>
      <c r="I12" s="24">
        <f>'02A-12A Academic'!C12+'02A-12A Academic'!I12+'02A-12A Academic'!O12+'02A-12A Academic'!U12+'02A-12A Academic'!AA12+'02A-12A Academic'!AG12+'02A-12A Academic'!AM12+'02A-12A Academic'!AS12+'02A-12A Academic'!AY12+'02A-12A Academic'!BE12+'02A-12A Academic'!BK12+'02A-12A Academic'!BQ12+'02A-12A Academic'!BW12+'02A-12A Academic'!CC12+'02A-12A Academic'!CI12+'02A-12A Academic'!CO12+'02A-12A Academic'!CU12+'02A-12A Academic'!DA12+'02A-12A Academic'!DG12+'02A-12A Academic'!DM12+'02A-12A Academic'!DS12+'02A-12A Academic'!DY12+'02A-12A Academic'!EE12+'02A-12A Academic'!EK12</f>
        <v>0</v>
      </c>
      <c r="J12" s="24">
        <f>'02A-12A Academic'!D12+'02A-12A Academic'!J12+'02A-12A Academic'!P12+'02A-12A Academic'!V12+'02A-12A Academic'!AB12+'02A-12A Academic'!AH12+'02A-12A Academic'!AN12+'02A-12A Academic'!AT12+'02A-12A Academic'!AZ12+'02A-12A Academic'!BF12+'02A-12A Academic'!BL12+'02A-12A Academic'!BR12+'02A-12A Academic'!BX12+'02A-12A Academic'!CD12+'02A-12A Academic'!CJ12+'02A-12A Academic'!CP12+'02A-12A Academic'!CV12+'02A-12A Academic'!DB12+'02A-12A Academic'!DH12+'02A-12A Academic'!DN12+'02A-12A Academic'!DT12+'02A-12A Academic'!DZ12+'02A-12A Academic'!EF12+'02A-12A Academic'!EL12</f>
        <v>62395.02696</v>
      </c>
      <c r="K12" s="18">
        <f t="shared" si="1"/>
        <v>62395.02696</v>
      </c>
      <c r="L12" s="24">
        <f>'02A-12A Academic'!F12+'02A-12A Academic'!L12+'02A-12A Academic'!R12+'02A-12A Academic'!X12+'02A-12A Academic'!AD12+'02A-12A Academic'!AJ12+'02A-12A Academic'!AP12+'02A-12A Academic'!AV12+'02A-12A Academic'!BB12+'02A-12A Academic'!BH12+'02A-12A Academic'!BN12+'02A-12A Academic'!BT12+'02A-12A Academic'!BZ12+'02A-12A Academic'!CF12+'02A-12A Academic'!CL12+'02A-12A Academic'!CR12+'02A-12A Academic'!CX12+'02A-12A Academic'!DD12+'02A-12A Academic'!DJ12+'02A-12A Academic'!DP12+'02A-12A Academic'!DV12+'02A-12A Academic'!EB12+'02A-12A Academic'!EH12+'02A-12A Academic'!EN12</f>
        <v>20545.654727200006</v>
      </c>
      <c r="M12" s="24">
        <f>'02A-12A Academic'!G12+'02A-12A Academic'!M12+'02A-12A Academic'!S12+'02A-12A Academic'!Y12+'02A-12A Academic'!AE12+'02A-12A Academic'!AK12+'02A-12A Academic'!AQ12+'02A-12A Academic'!AW12+'02A-12A Academic'!BC12+'02A-12A Academic'!BI12+'02A-12A Academic'!BO12+'02A-12A Academic'!BU12+'02A-12A Academic'!CA12+'02A-12A Academic'!CG12+'02A-12A Academic'!CM12+'02A-12A Academic'!CS12+'02A-12A Academic'!CY12+'02A-12A Academic'!DE12+'02A-12A Academic'!DK12+'02A-12A Academic'!DQ12+'02A-12A Academic'!DW12+'02A-12A Academic'!EC12+'02A-12A Academic'!EI12+'02A-12A Academic'!EO12</f>
        <v>19321.741791200002</v>
      </c>
      <c r="O12" s="17"/>
      <c r="P12" s="17">
        <f t="shared" si="2"/>
        <v>166505.01881999997</v>
      </c>
      <c r="Q12" s="17">
        <f t="shared" si="3"/>
        <v>166505.01881999997</v>
      </c>
      <c r="R12" s="17">
        <f t="shared" si="4"/>
        <v>54827.360347400005</v>
      </c>
      <c r="S12" s="17">
        <f t="shared" si="4"/>
        <v>51561.27238539999</v>
      </c>
      <c r="U12" s="17"/>
      <c r="V12" s="17">
        <f t="shared" si="5"/>
        <v>47.47386</v>
      </c>
      <c r="W12" s="17">
        <f t="shared" si="6"/>
        <v>47.47386</v>
      </c>
      <c r="X12" s="17">
        <f t="shared" si="7"/>
        <v>15.6323602</v>
      </c>
      <c r="Y12" s="17">
        <f t="shared" si="8"/>
        <v>14.7011342</v>
      </c>
      <c r="Z12" s="17"/>
      <c r="AA12" s="17"/>
      <c r="AB12" s="17">
        <f t="shared" si="9"/>
        <v>25128.89379</v>
      </c>
      <c r="AC12" s="17">
        <f t="shared" si="10"/>
        <v>25128.89379</v>
      </c>
      <c r="AD12" s="17">
        <f t="shared" si="11"/>
        <v>8274.5308503</v>
      </c>
      <c r="AE12" s="17">
        <f t="shared" si="12"/>
        <v>7781.6137113</v>
      </c>
      <c r="AF12" s="17"/>
      <c r="AG12" s="17"/>
      <c r="AH12" s="17">
        <f t="shared" si="13"/>
        <v>17695.8012</v>
      </c>
      <c r="AI12" s="17">
        <f t="shared" si="14"/>
        <v>17695.8012</v>
      </c>
      <c r="AJ12" s="17">
        <f t="shared" si="15"/>
        <v>5826.935884</v>
      </c>
      <c r="AK12" s="17">
        <f t="shared" si="16"/>
        <v>5479.822964</v>
      </c>
      <c r="AL12" s="17"/>
      <c r="AM12" s="17"/>
      <c r="AN12" s="17">
        <f t="shared" si="17"/>
        <v>818.2259399999999</v>
      </c>
      <c r="AO12" s="17">
        <f t="shared" si="18"/>
        <v>818.2259399999999</v>
      </c>
      <c r="AP12" s="17">
        <f t="shared" si="19"/>
        <v>269.4283258</v>
      </c>
      <c r="AQ12" s="17">
        <f t="shared" si="20"/>
        <v>253.3783718</v>
      </c>
      <c r="AR12" s="17"/>
      <c r="AS12" s="17"/>
      <c r="AT12" s="17">
        <f t="shared" si="21"/>
        <v>59.78868000000001</v>
      </c>
      <c r="AU12" s="17">
        <f t="shared" si="22"/>
        <v>59.78868000000001</v>
      </c>
      <c r="AV12" s="17">
        <f t="shared" si="23"/>
        <v>19.6874276</v>
      </c>
      <c r="AW12" s="17">
        <f t="shared" si="24"/>
        <v>18.5146396</v>
      </c>
      <c r="AX12" s="17"/>
      <c r="AY12" s="17"/>
      <c r="AZ12" s="17">
        <f t="shared" si="25"/>
        <v>21935.601450000002</v>
      </c>
      <c r="BA12" s="17">
        <f t="shared" si="26"/>
        <v>21935.601450000002</v>
      </c>
      <c r="BB12" s="17">
        <f t="shared" si="27"/>
        <v>7223.0322765</v>
      </c>
      <c r="BC12" s="17">
        <f t="shared" si="28"/>
        <v>6792.7533315</v>
      </c>
      <c r="BD12" s="17"/>
      <c r="BE12" s="17"/>
      <c r="BF12" s="17">
        <f t="shared" si="29"/>
        <v>730.71747</v>
      </c>
      <c r="BG12" s="17">
        <f t="shared" si="30"/>
        <v>730.71747</v>
      </c>
      <c r="BH12" s="17">
        <f t="shared" si="31"/>
        <v>240.6132279</v>
      </c>
      <c r="BI12" s="17">
        <f t="shared" si="32"/>
        <v>226.2798009</v>
      </c>
      <c r="BJ12" s="17"/>
      <c r="BK12" s="17"/>
      <c r="BL12" s="17">
        <f t="shared" si="33"/>
        <v>89.01921</v>
      </c>
      <c r="BM12" s="17">
        <f t="shared" si="34"/>
        <v>89.01921</v>
      </c>
      <c r="BN12" s="17">
        <f t="shared" si="35"/>
        <v>29.3125597</v>
      </c>
      <c r="BO12" s="17">
        <f t="shared" si="36"/>
        <v>27.5663987</v>
      </c>
      <c r="BP12" s="17"/>
      <c r="BQ12" s="17"/>
      <c r="BR12" s="17">
        <f t="shared" si="37"/>
        <v>18480.2415</v>
      </c>
      <c r="BS12" s="17">
        <f t="shared" si="38"/>
        <v>18480.2415</v>
      </c>
      <c r="BT12" s="17">
        <f t="shared" si="39"/>
        <v>6085.239155</v>
      </c>
      <c r="BU12" s="17">
        <f t="shared" si="40"/>
        <v>5722.739005</v>
      </c>
      <c r="BV12" s="17"/>
      <c r="BW12" s="17"/>
      <c r="BX12" s="17">
        <f t="shared" si="41"/>
        <v>15078.35259</v>
      </c>
      <c r="BY12" s="17">
        <f t="shared" si="42"/>
        <v>15078.35259</v>
      </c>
      <c r="BZ12" s="17">
        <f t="shared" si="43"/>
        <v>4965.0531663</v>
      </c>
      <c r="CA12" s="17">
        <f t="shared" si="44"/>
        <v>4669.2829473</v>
      </c>
      <c r="CB12" s="17"/>
      <c r="CC12" s="17"/>
      <c r="CD12" s="17">
        <f t="shared" si="45"/>
        <v>34341.29475</v>
      </c>
      <c r="CE12" s="17">
        <f t="shared" si="46"/>
        <v>34341.29475</v>
      </c>
      <c r="CF12" s="17">
        <f t="shared" si="47"/>
        <v>11308.0227575</v>
      </c>
      <c r="CG12" s="17">
        <f t="shared" si="48"/>
        <v>10634.3992825</v>
      </c>
      <c r="CH12" s="17"/>
      <c r="CI12" s="17"/>
      <c r="CJ12" s="17">
        <f t="shared" si="49"/>
        <v>3748.5121799999997</v>
      </c>
      <c r="CK12" s="17">
        <f t="shared" si="50"/>
        <v>3748.5121799999997</v>
      </c>
      <c r="CL12" s="17">
        <f t="shared" si="51"/>
        <v>1234.3233226</v>
      </c>
      <c r="CM12" s="17">
        <f t="shared" si="52"/>
        <v>1160.7941846</v>
      </c>
      <c r="CN12" s="17"/>
      <c r="CO12" s="17"/>
      <c r="CP12" s="17">
        <f t="shared" si="53"/>
        <v>3753.22752</v>
      </c>
      <c r="CQ12" s="17">
        <f t="shared" si="54"/>
        <v>3753.22752</v>
      </c>
      <c r="CR12" s="17">
        <f t="shared" si="55"/>
        <v>1235.8760064</v>
      </c>
      <c r="CS12" s="17">
        <f t="shared" si="56"/>
        <v>1162.2543744</v>
      </c>
      <c r="CT12" s="17"/>
      <c r="CU12" s="17"/>
      <c r="CV12" s="17">
        <f t="shared" si="57"/>
        <v>105.82047</v>
      </c>
      <c r="CW12" s="17">
        <f t="shared" si="58"/>
        <v>105.82047</v>
      </c>
      <c r="CX12" s="17">
        <f t="shared" si="59"/>
        <v>34.8449379</v>
      </c>
      <c r="CY12" s="17">
        <f t="shared" si="60"/>
        <v>32.769210900000004</v>
      </c>
      <c r="CZ12" s="17"/>
      <c r="DA12" s="17"/>
      <c r="DB12" s="17">
        <f t="shared" si="61"/>
        <v>22632.464610000003</v>
      </c>
      <c r="DC12" s="17">
        <f t="shared" si="62"/>
        <v>22632.464610000003</v>
      </c>
      <c r="DD12" s="17">
        <f t="shared" si="63"/>
        <v>7452.4978377</v>
      </c>
      <c r="DE12" s="17">
        <f t="shared" si="64"/>
        <v>7008.5495367</v>
      </c>
      <c r="DF12" s="17"/>
      <c r="DG12" s="17"/>
      <c r="DH12" s="17">
        <f t="shared" si="65"/>
        <v>173.52909</v>
      </c>
      <c r="DI12" s="17">
        <f t="shared" si="66"/>
        <v>173.52909</v>
      </c>
      <c r="DJ12" s="17">
        <f t="shared" si="67"/>
        <v>57.1402713</v>
      </c>
      <c r="DK12" s="17">
        <f t="shared" si="68"/>
        <v>53.7364023</v>
      </c>
      <c r="DL12" s="17"/>
      <c r="DM12" s="17"/>
      <c r="DN12" s="17">
        <f t="shared" si="69"/>
        <v>1459.21461</v>
      </c>
      <c r="DO12" s="17">
        <f t="shared" si="70"/>
        <v>1459.21461</v>
      </c>
      <c r="DP12" s="17">
        <f t="shared" si="71"/>
        <v>480.4953377</v>
      </c>
      <c r="DQ12" s="17">
        <f t="shared" si="72"/>
        <v>451.8720367</v>
      </c>
      <c r="DR12" s="17"/>
      <c r="DS12" s="17"/>
      <c r="DT12" s="17">
        <f t="shared" si="73"/>
        <v>226.83989999999997</v>
      </c>
      <c r="DU12" s="17">
        <f t="shared" si="74"/>
        <v>226.83989999999997</v>
      </c>
      <c r="DV12" s="17">
        <f t="shared" si="75"/>
        <v>74.694643</v>
      </c>
      <c r="DW12" s="17">
        <f t="shared" si="76"/>
        <v>70.245053</v>
      </c>
      <c r="DX12" s="17"/>
      <c r="DY12" s="17"/>
      <c r="DZ12" s="17"/>
      <c r="EA12" s="17"/>
      <c r="EB12" s="17"/>
      <c r="EC12" s="17"/>
      <c r="ED12" s="17"/>
    </row>
    <row r="13" spans="1:134" ht="12">
      <c r="A13" s="2">
        <v>42826</v>
      </c>
      <c r="C13" s="18">
        <v>85000</v>
      </c>
      <c r="D13" s="18">
        <v>228900</v>
      </c>
      <c r="E13" s="18">
        <f t="shared" si="0"/>
        <v>313900</v>
      </c>
      <c r="F13" s="18">
        <v>75373</v>
      </c>
      <c r="G13" s="18">
        <v>70883</v>
      </c>
      <c r="I13" s="24">
        <f>'02A-12A Academic'!C13+'02A-12A Academic'!I13+'02A-12A Academic'!O13+'02A-12A Academic'!U13+'02A-12A Academic'!AA13+'02A-12A Academic'!AG13+'02A-12A Academic'!AM13+'02A-12A Academic'!AS13+'02A-12A Academic'!AY13+'02A-12A Academic'!BE13+'02A-12A Academic'!BK13+'02A-12A Academic'!BQ13+'02A-12A Academic'!BW13+'02A-12A Academic'!CC13+'02A-12A Academic'!CI13+'02A-12A Academic'!CO13+'02A-12A Academic'!CU13+'02A-12A Academic'!DA13+'02A-12A Academic'!DG13+'02A-12A Academic'!DM13+'02A-12A Academic'!DS13+'02A-12A Academic'!DY13+'02A-12A Academic'!EE13+'02A-12A Academic'!EK13</f>
        <v>23169.844000000005</v>
      </c>
      <c r="J13" s="24">
        <f>'02A-12A Academic'!D13+'02A-12A Academic'!J13+'02A-12A Academic'!P13+'02A-12A Academic'!V13+'02A-12A Academic'!AB13+'02A-12A Academic'!AH13+'02A-12A Academic'!AN13+'02A-12A Academic'!AT13+'02A-12A Academic'!AZ13+'02A-12A Academic'!BF13+'02A-12A Academic'!BL13+'02A-12A Academic'!BR13+'02A-12A Academic'!BX13+'02A-12A Academic'!CD13+'02A-12A Academic'!CJ13+'02A-12A Academic'!CP13+'02A-12A Academic'!CV13+'02A-12A Academic'!DB13+'02A-12A Academic'!DH13+'02A-12A Academic'!DN13+'02A-12A Academic'!DT13+'02A-12A Academic'!DZ13+'02A-12A Academic'!EF13+'02A-12A Academic'!EL13</f>
        <v>62395.02696</v>
      </c>
      <c r="K13" s="18">
        <f t="shared" si="1"/>
        <v>85564.87096</v>
      </c>
      <c r="L13" s="24">
        <f>'02A-12A Academic'!F13+'02A-12A Academic'!L13+'02A-12A Academic'!R13+'02A-12A Academic'!X13+'02A-12A Academic'!AD13+'02A-12A Academic'!AJ13+'02A-12A Academic'!AP13+'02A-12A Academic'!AV13+'02A-12A Academic'!BB13+'02A-12A Academic'!BH13+'02A-12A Academic'!BN13+'02A-12A Academic'!BT13+'02A-12A Academic'!BZ13+'02A-12A Academic'!CF13+'02A-12A Academic'!CL13+'02A-12A Academic'!CR13+'02A-12A Academic'!CX13+'02A-12A Academic'!DD13+'02A-12A Academic'!DJ13+'02A-12A Academic'!DP13+'02A-12A Academic'!DV13+'02A-12A Academic'!EB13+'02A-12A Academic'!EH13+'02A-12A Academic'!EN13</f>
        <v>20545.654727200006</v>
      </c>
      <c r="M13" s="24">
        <f>'02A-12A Academic'!G13+'02A-12A Academic'!M13+'02A-12A Academic'!S13+'02A-12A Academic'!Y13+'02A-12A Academic'!AE13+'02A-12A Academic'!AK13+'02A-12A Academic'!AQ13+'02A-12A Academic'!AW13+'02A-12A Academic'!BC13+'02A-12A Academic'!BI13+'02A-12A Academic'!BO13+'02A-12A Academic'!BU13+'02A-12A Academic'!CA13+'02A-12A Academic'!CG13+'02A-12A Academic'!CM13+'02A-12A Academic'!CS13+'02A-12A Academic'!CY13+'02A-12A Academic'!DE13+'02A-12A Academic'!DK13+'02A-12A Academic'!DQ13+'02A-12A Academic'!DW13+'02A-12A Academic'!EC13+'02A-12A Academic'!EI13+'02A-12A Academic'!EO13</f>
        <v>19321.741791200002</v>
      </c>
      <c r="O13" s="17">
        <f t="shared" si="2"/>
        <v>61830.172999999995</v>
      </c>
      <c r="P13" s="17">
        <f t="shared" si="2"/>
        <v>166505.01881999997</v>
      </c>
      <c r="Q13" s="17">
        <f t="shared" si="3"/>
        <v>228335.19181999995</v>
      </c>
      <c r="R13" s="17">
        <f t="shared" si="4"/>
        <v>54827.360347400005</v>
      </c>
      <c r="S13" s="17">
        <f t="shared" si="4"/>
        <v>51561.27238539999</v>
      </c>
      <c r="U13" s="17">
        <f t="shared" si="5"/>
        <v>17.629</v>
      </c>
      <c r="V13" s="17">
        <f t="shared" si="5"/>
        <v>47.47386</v>
      </c>
      <c r="W13" s="17">
        <f t="shared" si="6"/>
        <v>65.10286</v>
      </c>
      <c r="X13" s="17">
        <f t="shared" si="7"/>
        <v>15.6323602</v>
      </c>
      <c r="Y13" s="17">
        <f t="shared" si="8"/>
        <v>14.7011342</v>
      </c>
      <c r="Z13" s="17"/>
      <c r="AA13" s="17">
        <f t="shared" si="9"/>
        <v>9331.3935</v>
      </c>
      <c r="AB13" s="17">
        <f t="shared" si="9"/>
        <v>25128.89379</v>
      </c>
      <c r="AC13" s="17">
        <f t="shared" si="10"/>
        <v>34460.28729</v>
      </c>
      <c r="AD13" s="17">
        <f t="shared" si="11"/>
        <v>8274.5308503</v>
      </c>
      <c r="AE13" s="17">
        <f t="shared" si="12"/>
        <v>7781.6137113</v>
      </c>
      <c r="AF13" s="17"/>
      <c r="AG13" s="17">
        <f t="shared" si="13"/>
        <v>6571.18</v>
      </c>
      <c r="AH13" s="17">
        <f t="shared" si="13"/>
        <v>17695.8012</v>
      </c>
      <c r="AI13" s="17">
        <f t="shared" si="14"/>
        <v>24266.981200000002</v>
      </c>
      <c r="AJ13" s="17">
        <f t="shared" si="15"/>
        <v>5826.935884</v>
      </c>
      <c r="AK13" s="17">
        <f t="shared" si="16"/>
        <v>5479.822964</v>
      </c>
      <c r="AL13" s="17"/>
      <c r="AM13" s="17">
        <f t="shared" si="17"/>
        <v>303.841</v>
      </c>
      <c r="AN13" s="17">
        <f t="shared" si="17"/>
        <v>818.2259399999999</v>
      </c>
      <c r="AO13" s="17">
        <f t="shared" si="18"/>
        <v>1122.06694</v>
      </c>
      <c r="AP13" s="17">
        <f t="shared" si="19"/>
        <v>269.4283258</v>
      </c>
      <c r="AQ13" s="17">
        <f t="shared" si="20"/>
        <v>253.3783718</v>
      </c>
      <c r="AR13" s="17"/>
      <c r="AS13" s="17">
        <f t="shared" si="21"/>
        <v>22.202</v>
      </c>
      <c r="AT13" s="17">
        <f t="shared" si="21"/>
        <v>59.78868000000001</v>
      </c>
      <c r="AU13" s="17">
        <f t="shared" si="22"/>
        <v>81.99068000000001</v>
      </c>
      <c r="AV13" s="17">
        <f t="shared" si="23"/>
        <v>19.6874276</v>
      </c>
      <c r="AW13" s="17">
        <f t="shared" si="24"/>
        <v>18.5146396</v>
      </c>
      <c r="AX13" s="17"/>
      <c r="AY13" s="17">
        <f t="shared" si="25"/>
        <v>8145.5925</v>
      </c>
      <c r="AZ13" s="17">
        <f t="shared" si="25"/>
        <v>21935.601450000002</v>
      </c>
      <c r="BA13" s="17">
        <f t="shared" si="26"/>
        <v>30081.19395</v>
      </c>
      <c r="BB13" s="17">
        <f t="shared" si="27"/>
        <v>7223.0322765</v>
      </c>
      <c r="BC13" s="17">
        <f t="shared" si="28"/>
        <v>6792.7533315</v>
      </c>
      <c r="BD13" s="17"/>
      <c r="BE13" s="17">
        <f t="shared" si="29"/>
        <v>271.3455</v>
      </c>
      <c r="BF13" s="17">
        <f t="shared" si="29"/>
        <v>730.71747</v>
      </c>
      <c r="BG13" s="17">
        <f t="shared" si="30"/>
        <v>1002.0629700000001</v>
      </c>
      <c r="BH13" s="17">
        <f t="shared" si="31"/>
        <v>240.6132279</v>
      </c>
      <c r="BI13" s="17">
        <f t="shared" si="32"/>
        <v>226.2798009</v>
      </c>
      <c r="BJ13" s="17"/>
      <c r="BK13" s="17">
        <f t="shared" si="33"/>
        <v>33.0565</v>
      </c>
      <c r="BL13" s="17">
        <f t="shared" si="33"/>
        <v>89.01921</v>
      </c>
      <c r="BM13" s="17">
        <f t="shared" si="34"/>
        <v>122.07571</v>
      </c>
      <c r="BN13" s="17">
        <f t="shared" si="35"/>
        <v>29.3125597</v>
      </c>
      <c r="BO13" s="17">
        <f t="shared" si="36"/>
        <v>27.5663987</v>
      </c>
      <c r="BP13" s="17"/>
      <c r="BQ13" s="17">
        <f t="shared" si="37"/>
        <v>6862.4749999999985</v>
      </c>
      <c r="BR13" s="17">
        <f t="shared" si="37"/>
        <v>18480.2415</v>
      </c>
      <c r="BS13" s="17">
        <f t="shared" si="38"/>
        <v>25342.7165</v>
      </c>
      <c r="BT13" s="17">
        <f t="shared" si="39"/>
        <v>6085.239155</v>
      </c>
      <c r="BU13" s="17">
        <f t="shared" si="40"/>
        <v>5722.739005</v>
      </c>
      <c r="BV13" s="17"/>
      <c r="BW13" s="17">
        <f t="shared" si="41"/>
        <v>5599.213500000001</v>
      </c>
      <c r="BX13" s="17">
        <f t="shared" si="41"/>
        <v>15078.35259</v>
      </c>
      <c r="BY13" s="17">
        <f t="shared" si="42"/>
        <v>20677.56609</v>
      </c>
      <c r="BZ13" s="17">
        <f t="shared" si="43"/>
        <v>4965.0531663</v>
      </c>
      <c r="CA13" s="17">
        <f t="shared" si="44"/>
        <v>4669.2829473</v>
      </c>
      <c r="CB13" s="17"/>
      <c r="CC13" s="17">
        <f t="shared" si="45"/>
        <v>12752.3375</v>
      </c>
      <c r="CD13" s="17">
        <f t="shared" si="45"/>
        <v>34341.29475</v>
      </c>
      <c r="CE13" s="17">
        <f t="shared" si="46"/>
        <v>47093.63225</v>
      </c>
      <c r="CF13" s="17">
        <f t="shared" si="47"/>
        <v>11308.0227575</v>
      </c>
      <c r="CG13" s="17">
        <f t="shared" si="48"/>
        <v>10634.3992825</v>
      </c>
      <c r="CH13" s="17"/>
      <c r="CI13" s="17">
        <f t="shared" si="49"/>
        <v>1391.977</v>
      </c>
      <c r="CJ13" s="17">
        <f t="shared" si="49"/>
        <v>3748.5121799999997</v>
      </c>
      <c r="CK13" s="17">
        <f t="shared" si="50"/>
        <v>5140.48918</v>
      </c>
      <c r="CL13" s="17">
        <f t="shared" si="51"/>
        <v>1234.3233226</v>
      </c>
      <c r="CM13" s="17">
        <f t="shared" si="52"/>
        <v>1160.7941846</v>
      </c>
      <c r="CN13" s="17"/>
      <c r="CO13" s="17">
        <f t="shared" si="53"/>
        <v>1393.7279999999998</v>
      </c>
      <c r="CP13" s="17">
        <f t="shared" si="53"/>
        <v>3753.22752</v>
      </c>
      <c r="CQ13" s="17">
        <f t="shared" si="54"/>
        <v>5146.9555199999995</v>
      </c>
      <c r="CR13" s="17">
        <f t="shared" si="55"/>
        <v>1235.8760064</v>
      </c>
      <c r="CS13" s="17">
        <f t="shared" si="56"/>
        <v>1162.2543744</v>
      </c>
      <c r="CT13" s="17"/>
      <c r="CU13" s="17">
        <f t="shared" si="57"/>
        <v>39.295500000000004</v>
      </c>
      <c r="CV13" s="17">
        <f t="shared" si="57"/>
        <v>105.82047</v>
      </c>
      <c r="CW13" s="17">
        <f t="shared" si="58"/>
        <v>145.11597</v>
      </c>
      <c r="CX13" s="17">
        <f t="shared" si="59"/>
        <v>34.8449379</v>
      </c>
      <c r="CY13" s="17">
        <f t="shared" si="60"/>
        <v>32.769210900000004</v>
      </c>
      <c r="CZ13" s="17"/>
      <c r="DA13" s="17">
        <f t="shared" si="61"/>
        <v>8404.3665</v>
      </c>
      <c r="DB13" s="17">
        <f t="shared" si="61"/>
        <v>22632.464610000003</v>
      </c>
      <c r="DC13" s="17">
        <f t="shared" si="62"/>
        <v>31036.831110000003</v>
      </c>
      <c r="DD13" s="17">
        <f t="shared" si="63"/>
        <v>7452.4978377</v>
      </c>
      <c r="DE13" s="17">
        <f t="shared" si="64"/>
        <v>7008.5495367</v>
      </c>
      <c r="DF13" s="17"/>
      <c r="DG13" s="17">
        <f t="shared" si="65"/>
        <v>64.4385</v>
      </c>
      <c r="DH13" s="17">
        <f t="shared" si="65"/>
        <v>173.52909</v>
      </c>
      <c r="DI13" s="17">
        <f t="shared" si="66"/>
        <v>237.96759</v>
      </c>
      <c r="DJ13" s="17">
        <f t="shared" si="67"/>
        <v>57.1402713</v>
      </c>
      <c r="DK13" s="17">
        <f t="shared" si="68"/>
        <v>53.7364023</v>
      </c>
      <c r="DL13" s="17"/>
      <c r="DM13" s="17">
        <f t="shared" si="69"/>
        <v>541.8665</v>
      </c>
      <c r="DN13" s="17">
        <f t="shared" si="69"/>
        <v>1459.21461</v>
      </c>
      <c r="DO13" s="17">
        <f t="shared" si="70"/>
        <v>2001.08111</v>
      </c>
      <c r="DP13" s="17">
        <f t="shared" si="71"/>
        <v>480.4953377</v>
      </c>
      <c r="DQ13" s="17">
        <f t="shared" si="72"/>
        <v>451.8720367</v>
      </c>
      <c r="DR13" s="17"/>
      <c r="DS13" s="17">
        <f t="shared" si="73"/>
        <v>84.235</v>
      </c>
      <c r="DT13" s="17">
        <f t="shared" si="73"/>
        <v>226.83989999999997</v>
      </c>
      <c r="DU13" s="17">
        <f t="shared" si="74"/>
        <v>311.07489999999996</v>
      </c>
      <c r="DV13" s="17">
        <f t="shared" si="75"/>
        <v>74.694643</v>
      </c>
      <c r="DW13" s="17">
        <f t="shared" si="76"/>
        <v>70.245053</v>
      </c>
      <c r="DX13" s="17"/>
      <c r="DY13" s="17"/>
      <c r="DZ13" s="17"/>
      <c r="EA13" s="17"/>
      <c r="EB13" s="17"/>
      <c r="EC13" s="17"/>
      <c r="ED13" s="17"/>
    </row>
    <row r="14" spans="1:134" ht="12">
      <c r="A14" s="2">
        <v>43009</v>
      </c>
      <c r="D14" s="18">
        <v>227200</v>
      </c>
      <c r="E14" s="18">
        <f t="shared" si="0"/>
        <v>227200</v>
      </c>
      <c r="F14" s="18">
        <v>75373</v>
      </c>
      <c r="G14" s="18">
        <v>70883</v>
      </c>
      <c r="I14" s="24">
        <f>'02A-12A Academic'!C14+'02A-12A Academic'!I14+'02A-12A Academic'!O14+'02A-12A Academic'!U14+'02A-12A Academic'!AA14+'02A-12A Academic'!AG14+'02A-12A Academic'!AM14+'02A-12A Academic'!AS14+'02A-12A Academic'!AY14+'02A-12A Academic'!BE14+'02A-12A Academic'!BK14+'02A-12A Academic'!BQ14+'02A-12A Academic'!BW14+'02A-12A Academic'!CC14+'02A-12A Academic'!CI14+'02A-12A Academic'!CO14+'02A-12A Academic'!CU14+'02A-12A Academic'!DA14+'02A-12A Academic'!DG14+'02A-12A Academic'!DM14+'02A-12A Academic'!DS14+'02A-12A Academic'!DY14+'02A-12A Academic'!EE14+'02A-12A Academic'!EK14</f>
        <v>0</v>
      </c>
      <c r="J14" s="24">
        <f>'02A-12A Academic'!D14+'02A-12A Academic'!J14+'02A-12A Academic'!P14+'02A-12A Academic'!V14+'02A-12A Academic'!AB14+'02A-12A Academic'!AH14+'02A-12A Academic'!AN14+'02A-12A Academic'!AT14+'02A-12A Academic'!AZ14+'02A-12A Academic'!BF14+'02A-12A Academic'!BL14+'02A-12A Academic'!BR14+'02A-12A Academic'!BX14+'02A-12A Academic'!CD14+'02A-12A Academic'!CJ14+'02A-12A Academic'!CP14+'02A-12A Academic'!CV14+'02A-12A Academic'!DB14+'02A-12A Academic'!DH14+'02A-12A Academic'!DN14+'02A-12A Academic'!DT14+'02A-12A Academic'!DZ14+'02A-12A Academic'!EF14+'02A-12A Academic'!EL14</f>
        <v>61931.63008</v>
      </c>
      <c r="K14" s="18">
        <f t="shared" si="1"/>
        <v>61931.63008</v>
      </c>
      <c r="L14" s="24">
        <f>'02A-12A Academic'!F14+'02A-12A Academic'!L14+'02A-12A Academic'!R14+'02A-12A Academic'!X14+'02A-12A Academic'!AD14+'02A-12A Academic'!AJ14+'02A-12A Academic'!AP14+'02A-12A Academic'!AV14+'02A-12A Academic'!BB14+'02A-12A Academic'!BH14+'02A-12A Academic'!BN14+'02A-12A Academic'!BT14+'02A-12A Academic'!BZ14+'02A-12A Academic'!CF14+'02A-12A Academic'!CL14+'02A-12A Academic'!CR14+'02A-12A Academic'!CX14+'02A-12A Academic'!DD14+'02A-12A Academic'!DJ14+'02A-12A Academic'!DP14+'02A-12A Academic'!DV14+'02A-12A Academic'!EB14+'02A-12A Academic'!EH14+'02A-12A Academic'!EN14</f>
        <v>20545.654727200006</v>
      </c>
      <c r="M14" s="24">
        <f>'02A-12A Academic'!G14+'02A-12A Academic'!M14+'02A-12A Academic'!S14+'02A-12A Academic'!Y14+'02A-12A Academic'!AE14+'02A-12A Academic'!AK14+'02A-12A Academic'!AQ14+'02A-12A Academic'!AW14+'02A-12A Academic'!BC14+'02A-12A Academic'!BI14+'02A-12A Academic'!BO14+'02A-12A Academic'!BU14+'02A-12A Academic'!CA14+'02A-12A Academic'!CG14+'02A-12A Academic'!CM14+'02A-12A Academic'!CS14+'02A-12A Academic'!CY14+'02A-12A Academic'!DE14+'02A-12A Academic'!DK14+'02A-12A Academic'!DQ14+'02A-12A Academic'!DW14+'02A-12A Academic'!EC14+'02A-12A Academic'!EI14+'02A-12A Academic'!EO14</f>
        <v>19321.741791200002</v>
      </c>
      <c r="O14" s="17"/>
      <c r="P14" s="17">
        <f t="shared" si="2"/>
        <v>165268.41536</v>
      </c>
      <c r="Q14" s="17">
        <f t="shared" si="3"/>
        <v>165268.41536</v>
      </c>
      <c r="R14" s="17">
        <f t="shared" si="4"/>
        <v>54827.360347400005</v>
      </c>
      <c r="S14" s="17">
        <f t="shared" si="4"/>
        <v>51561.27238539999</v>
      </c>
      <c r="U14" s="17"/>
      <c r="V14" s="17">
        <f t="shared" si="5"/>
        <v>47.121280000000006</v>
      </c>
      <c r="W14" s="17">
        <f t="shared" si="6"/>
        <v>47.121280000000006</v>
      </c>
      <c r="X14" s="17">
        <f t="shared" si="7"/>
        <v>15.6323602</v>
      </c>
      <c r="Y14" s="17">
        <f t="shared" si="8"/>
        <v>14.7011342</v>
      </c>
      <c r="Z14" s="17"/>
      <c r="AA14" s="17"/>
      <c r="AB14" s="17">
        <f t="shared" si="9"/>
        <v>24942.265919999998</v>
      </c>
      <c r="AC14" s="17">
        <f t="shared" si="10"/>
        <v>24942.265919999998</v>
      </c>
      <c r="AD14" s="17">
        <f t="shared" si="11"/>
        <v>8274.5308503</v>
      </c>
      <c r="AE14" s="17">
        <f t="shared" si="12"/>
        <v>7781.6137113</v>
      </c>
      <c r="AF14" s="17"/>
      <c r="AG14" s="17"/>
      <c r="AH14" s="17">
        <f t="shared" si="13"/>
        <v>17564.3776</v>
      </c>
      <c r="AI14" s="17">
        <f t="shared" si="14"/>
        <v>17564.3776</v>
      </c>
      <c r="AJ14" s="17">
        <f t="shared" si="15"/>
        <v>5826.935884</v>
      </c>
      <c r="AK14" s="17">
        <f t="shared" si="16"/>
        <v>5479.822964</v>
      </c>
      <c r="AL14" s="17"/>
      <c r="AM14" s="17"/>
      <c r="AN14" s="17">
        <f t="shared" si="17"/>
        <v>812.1491199999999</v>
      </c>
      <c r="AO14" s="17">
        <f t="shared" si="18"/>
        <v>812.1491199999999</v>
      </c>
      <c r="AP14" s="17">
        <f t="shared" si="19"/>
        <v>269.4283258</v>
      </c>
      <c r="AQ14" s="17">
        <f t="shared" si="20"/>
        <v>253.3783718</v>
      </c>
      <c r="AR14" s="17"/>
      <c r="AS14" s="17"/>
      <c r="AT14" s="17">
        <f t="shared" si="21"/>
        <v>59.34464</v>
      </c>
      <c r="AU14" s="17">
        <f t="shared" si="22"/>
        <v>59.34464</v>
      </c>
      <c r="AV14" s="17">
        <f t="shared" si="23"/>
        <v>19.6874276</v>
      </c>
      <c r="AW14" s="17">
        <f t="shared" si="24"/>
        <v>18.5146396</v>
      </c>
      <c r="AX14" s="17"/>
      <c r="AY14" s="17"/>
      <c r="AZ14" s="17">
        <f t="shared" si="25"/>
        <v>21772.689599999998</v>
      </c>
      <c r="BA14" s="17">
        <f t="shared" si="26"/>
        <v>21772.689599999998</v>
      </c>
      <c r="BB14" s="17">
        <f t="shared" si="27"/>
        <v>7223.0322765</v>
      </c>
      <c r="BC14" s="17">
        <f t="shared" si="28"/>
        <v>6792.7533315</v>
      </c>
      <c r="BD14" s="17"/>
      <c r="BE14" s="17"/>
      <c r="BF14" s="17">
        <f t="shared" si="29"/>
        <v>725.2905599999999</v>
      </c>
      <c r="BG14" s="17">
        <f t="shared" si="30"/>
        <v>725.2905599999999</v>
      </c>
      <c r="BH14" s="17">
        <f t="shared" si="31"/>
        <v>240.6132279</v>
      </c>
      <c r="BI14" s="17">
        <f t="shared" si="32"/>
        <v>226.2798009</v>
      </c>
      <c r="BJ14" s="17"/>
      <c r="BK14" s="17"/>
      <c r="BL14" s="17">
        <f t="shared" si="33"/>
        <v>88.35808000000002</v>
      </c>
      <c r="BM14" s="17">
        <f t="shared" si="34"/>
        <v>88.35808000000002</v>
      </c>
      <c r="BN14" s="17">
        <f t="shared" si="35"/>
        <v>29.3125597</v>
      </c>
      <c r="BO14" s="17">
        <f t="shared" si="36"/>
        <v>27.5663987</v>
      </c>
      <c r="BP14" s="17"/>
      <c r="BQ14" s="17"/>
      <c r="BR14" s="17">
        <f t="shared" si="37"/>
        <v>18342.992</v>
      </c>
      <c r="BS14" s="17">
        <f t="shared" si="38"/>
        <v>18342.992</v>
      </c>
      <c r="BT14" s="17">
        <f t="shared" si="39"/>
        <v>6085.239155</v>
      </c>
      <c r="BU14" s="17">
        <f t="shared" si="40"/>
        <v>5722.739005</v>
      </c>
      <c r="BV14" s="17"/>
      <c r="BW14" s="17"/>
      <c r="BX14" s="17">
        <f t="shared" si="41"/>
        <v>14966.368320000001</v>
      </c>
      <c r="BY14" s="17">
        <f t="shared" si="42"/>
        <v>14966.368320000001</v>
      </c>
      <c r="BZ14" s="17">
        <f t="shared" si="43"/>
        <v>4965.0531663</v>
      </c>
      <c r="CA14" s="17">
        <f t="shared" si="44"/>
        <v>4669.2829473</v>
      </c>
      <c r="CB14" s="17"/>
      <c r="CC14" s="17"/>
      <c r="CD14" s="17">
        <f t="shared" si="45"/>
        <v>34086.248</v>
      </c>
      <c r="CE14" s="17">
        <f t="shared" si="46"/>
        <v>34086.248</v>
      </c>
      <c r="CF14" s="17">
        <f t="shared" si="47"/>
        <v>11308.0227575</v>
      </c>
      <c r="CG14" s="17">
        <f t="shared" si="48"/>
        <v>10634.3992825</v>
      </c>
      <c r="CH14" s="17"/>
      <c r="CI14" s="17"/>
      <c r="CJ14" s="17">
        <f t="shared" si="49"/>
        <v>3720.6726400000002</v>
      </c>
      <c r="CK14" s="17">
        <f t="shared" si="50"/>
        <v>3720.6726400000002</v>
      </c>
      <c r="CL14" s="17">
        <f t="shared" si="51"/>
        <v>1234.3233226</v>
      </c>
      <c r="CM14" s="17">
        <f t="shared" si="52"/>
        <v>1160.7941846</v>
      </c>
      <c r="CN14" s="17"/>
      <c r="CO14" s="17"/>
      <c r="CP14" s="17">
        <f t="shared" si="53"/>
        <v>3725.35296</v>
      </c>
      <c r="CQ14" s="17">
        <f t="shared" si="54"/>
        <v>3725.35296</v>
      </c>
      <c r="CR14" s="17">
        <f t="shared" si="55"/>
        <v>1235.8760064</v>
      </c>
      <c r="CS14" s="17">
        <f t="shared" si="56"/>
        <v>1162.2543744</v>
      </c>
      <c r="CT14" s="17"/>
      <c r="CU14" s="17"/>
      <c r="CV14" s="17">
        <f t="shared" si="57"/>
        <v>105.03456</v>
      </c>
      <c r="CW14" s="17">
        <f t="shared" si="58"/>
        <v>105.03456</v>
      </c>
      <c r="CX14" s="17">
        <f t="shared" si="59"/>
        <v>34.8449379</v>
      </c>
      <c r="CY14" s="17">
        <f t="shared" si="60"/>
        <v>32.769210900000004</v>
      </c>
      <c r="CZ14" s="17"/>
      <c r="DA14" s="17"/>
      <c r="DB14" s="17">
        <f t="shared" si="61"/>
        <v>22464.37728</v>
      </c>
      <c r="DC14" s="17">
        <f t="shared" si="62"/>
        <v>22464.37728</v>
      </c>
      <c r="DD14" s="17">
        <f t="shared" si="63"/>
        <v>7452.4978377</v>
      </c>
      <c r="DE14" s="17">
        <f t="shared" si="64"/>
        <v>7008.5495367</v>
      </c>
      <c r="DF14" s="17"/>
      <c r="DG14" s="17"/>
      <c r="DH14" s="17">
        <f t="shared" si="65"/>
        <v>172.24032</v>
      </c>
      <c r="DI14" s="17">
        <f t="shared" si="66"/>
        <v>172.24032</v>
      </c>
      <c r="DJ14" s="17">
        <f t="shared" si="67"/>
        <v>57.1402713</v>
      </c>
      <c r="DK14" s="17">
        <f t="shared" si="68"/>
        <v>53.7364023</v>
      </c>
      <c r="DL14" s="17"/>
      <c r="DM14" s="17"/>
      <c r="DN14" s="17">
        <f t="shared" si="69"/>
        <v>1448.37728</v>
      </c>
      <c r="DO14" s="17">
        <f t="shared" si="70"/>
        <v>1448.37728</v>
      </c>
      <c r="DP14" s="17">
        <f t="shared" si="71"/>
        <v>480.4953377</v>
      </c>
      <c r="DQ14" s="17">
        <f t="shared" si="72"/>
        <v>451.8720367</v>
      </c>
      <c r="DR14" s="17"/>
      <c r="DS14" s="17"/>
      <c r="DT14" s="17">
        <f t="shared" si="73"/>
        <v>225.15519999999998</v>
      </c>
      <c r="DU14" s="17">
        <f t="shared" si="74"/>
        <v>225.15519999999998</v>
      </c>
      <c r="DV14" s="17">
        <f t="shared" si="75"/>
        <v>74.694643</v>
      </c>
      <c r="DW14" s="17">
        <f t="shared" si="76"/>
        <v>70.245053</v>
      </c>
      <c r="DX14" s="17"/>
      <c r="DY14" s="17"/>
      <c r="DZ14" s="17"/>
      <c r="EA14" s="17"/>
      <c r="EB14" s="17"/>
      <c r="EC14" s="17"/>
      <c r="ED14" s="17"/>
    </row>
    <row r="15" spans="1:134" s="34" customFormat="1" ht="12">
      <c r="A15" s="33">
        <v>43191</v>
      </c>
      <c r="C15" s="24">
        <v>5575000</v>
      </c>
      <c r="D15" s="24">
        <v>227200</v>
      </c>
      <c r="E15" s="18">
        <f t="shared" si="0"/>
        <v>5802200</v>
      </c>
      <c r="F15" s="18">
        <v>75373</v>
      </c>
      <c r="G15" s="18">
        <v>70883</v>
      </c>
      <c r="H15" s="32"/>
      <c r="I15" s="24">
        <f>'02A-12A Academic'!C15+'02A-12A Academic'!I15+'02A-12A Academic'!O15+'02A-12A Academic'!U15+'02A-12A Academic'!AA15+'02A-12A Academic'!AG15+'02A-12A Academic'!AM15+'02A-12A Academic'!AS15+'02A-12A Academic'!AY15+'02A-12A Academic'!BE15+'02A-12A Academic'!BK15+'02A-12A Academic'!BQ15+'02A-12A Academic'!BW15+'02A-12A Academic'!CC15+'02A-12A Academic'!CI15+'02A-12A Academic'!CO15+'02A-12A Academic'!CU15+'02A-12A Academic'!DA15+'02A-12A Academic'!DG15+'02A-12A Academic'!DM15+'02A-12A Academic'!DS15+'02A-12A Academic'!DY15+'02A-12A Academic'!EE15+'02A-12A Academic'!EK15</f>
        <v>1519669.18</v>
      </c>
      <c r="J15" s="24">
        <f>'02A-12A Academic'!D15+'02A-12A Academic'!J15+'02A-12A Academic'!P15+'02A-12A Academic'!V15+'02A-12A Academic'!AB15+'02A-12A Academic'!AH15+'02A-12A Academic'!AN15+'02A-12A Academic'!AT15+'02A-12A Academic'!AZ15+'02A-12A Academic'!BF15+'02A-12A Academic'!BL15+'02A-12A Academic'!BR15+'02A-12A Academic'!BX15+'02A-12A Academic'!CD15+'02A-12A Academic'!CJ15+'02A-12A Academic'!CP15+'02A-12A Academic'!CV15+'02A-12A Academic'!DB15+'02A-12A Academic'!DH15+'02A-12A Academic'!DN15+'02A-12A Academic'!DT15+'02A-12A Academic'!DZ15+'02A-12A Academic'!EF15+'02A-12A Academic'!EL15</f>
        <v>61931.63008</v>
      </c>
      <c r="K15" s="18">
        <f t="shared" si="1"/>
        <v>1581600.81008</v>
      </c>
      <c r="L15" s="24">
        <f>'02A-12A Academic'!F15+'02A-12A Academic'!L15+'02A-12A Academic'!R15+'02A-12A Academic'!X15+'02A-12A Academic'!AD15+'02A-12A Academic'!AJ15+'02A-12A Academic'!AP15+'02A-12A Academic'!AV15+'02A-12A Academic'!BB15+'02A-12A Academic'!BH15+'02A-12A Academic'!BN15+'02A-12A Academic'!BT15+'02A-12A Academic'!BZ15+'02A-12A Academic'!CF15+'02A-12A Academic'!CL15+'02A-12A Academic'!CR15+'02A-12A Academic'!CX15+'02A-12A Academic'!DD15+'02A-12A Academic'!DJ15+'02A-12A Academic'!DP15+'02A-12A Academic'!DV15+'02A-12A Academic'!EB15+'02A-12A Academic'!EH15+'02A-12A Academic'!EN15</f>
        <v>20545.654727200006</v>
      </c>
      <c r="M15" s="24">
        <f>'02A-12A Academic'!G15+'02A-12A Academic'!M15+'02A-12A Academic'!S15+'02A-12A Academic'!Y15+'02A-12A Academic'!AE15+'02A-12A Academic'!AK15+'02A-12A Academic'!AQ15+'02A-12A Academic'!AW15+'02A-12A Academic'!BC15+'02A-12A Academic'!BI15+'02A-12A Academic'!BO15+'02A-12A Academic'!BU15+'02A-12A Academic'!CA15+'02A-12A Academic'!CG15+'02A-12A Academic'!CM15+'02A-12A Academic'!CS15+'02A-12A Academic'!CY15+'02A-12A Academic'!DE15+'02A-12A Academic'!DK15+'02A-12A Academic'!DQ15+'02A-12A Academic'!DW15+'02A-12A Academic'!EC15+'02A-12A Academic'!EI15+'02A-12A Academic'!EO15</f>
        <v>19321.741791200002</v>
      </c>
      <c r="O15" s="17">
        <f t="shared" si="2"/>
        <v>4055331.9349999996</v>
      </c>
      <c r="P15" s="17">
        <f t="shared" si="2"/>
        <v>165268.41536</v>
      </c>
      <c r="Q15" s="17">
        <f t="shared" si="3"/>
        <v>4220600.35036</v>
      </c>
      <c r="R15" s="17">
        <f t="shared" si="4"/>
        <v>54827.360347400005</v>
      </c>
      <c r="S15" s="17">
        <f t="shared" si="4"/>
        <v>51561.27238539999</v>
      </c>
      <c r="U15" s="17">
        <f t="shared" si="5"/>
        <v>1156.255</v>
      </c>
      <c r="V15" s="17">
        <f t="shared" si="5"/>
        <v>47.121280000000006</v>
      </c>
      <c r="W15" s="17">
        <f t="shared" si="6"/>
        <v>1203.3762800000002</v>
      </c>
      <c r="X15" s="17">
        <f t="shared" si="7"/>
        <v>15.6323602</v>
      </c>
      <c r="Y15" s="17">
        <f t="shared" si="8"/>
        <v>14.7011342</v>
      </c>
      <c r="Z15" s="32"/>
      <c r="AA15" s="17">
        <f t="shared" si="9"/>
        <v>612029.6325</v>
      </c>
      <c r="AB15" s="17">
        <f t="shared" si="9"/>
        <v>24942.265919999998</v>
      </c>
      <c r="AC15" s="17">
        <f t="shared" si="10"/>
        <v>636971.89842</v>
      </c>
      <c r="AD15" s="17">
        <f t="shared" si="11"/>
        <v>8274.5308503</v>
      </c>
      <c r="AE15" s="17">
        <f t="shared" si="12"/>
        <v>7781.6137113</v>
      </c>
      <c r="AF15" s="32"/>
      <c r="AG15" s="17">
        <f t="shared" si="13"/>
        <v>430992.1</v>
      </c>
      <c r="AH15" s="17">
        <f t="shared" si="13"/>
        <v>17564.3776</v>
      </c>
      <c r="AI15" s="17">
        <f t="shared" si="14"/>
        <v>448556.4776</v>
      </c>
      <c r="AJ15" s="17">
        <f t="shared" si="15"/>
        <v>5826.935884</v>
      </c>
      <c r="AK15" s="17">
        <f t="shared" si="16"/>
        <v>5479.822964</v>
      </c>
      <c r="AL15" s="32"/>
      <c r="AM15" s="17">
        <f t="shared" si="17"/>
        <v>19928.395</v>
      </c>
      <c r="AN15" s="17">
        <f t="shared" si="17"/>
        <v>812.1491199999999</v>
      </c>
      <c r="AO15" s="17">
        <f t="shared" si="18"/>
        <v>20740.54412</v>
      </c>
      <c r="AP15" s="17">
        <f t="shared" si="19"/>
        <v>269.4283258</v>
      </c>
      <c r="AQ15" s="17">
        <f t="shared" si="20"/>
        <v>253.3783718</v>
      </c>
      <c r="AR15" s="32"/>
      <c r="AS15" s="17">
        <f t="shared" si="21"/>
        <v>1456.19</v>
      </c>
      <c r="AT15" s="17">
        <f t="shared" si="21"/>
        <v>59.34464</v>
      </c>
      <c r="AU15" s="17">
        <f t="shared" si="22"/>
        <v>1515.53464</v>
      </c>
      <c r="AV15" s="17">
        <f t="shared" si="23"/>
        <v>19.6874276</v>
      </c>
      <c r="AW15" s="17">
        <f t="shared" si="24"/>
        <v>18.5146396</v>
      </c>
      <c r="AX15" s="32"/>
      <c r="AY15" s="17">
        <f t="shared" si="25"/>
        <v>534255.0375</v>
      </c>
      <c r="AZ15" s="17">
        <f t="shared" si="25"/>
        <v>21772.689599999998</v>
      </c>
      <c r="BA15" s="17">
        <f t="shared" si="26"/>
        <v>556027.7271</v>
      </c>
      <c r="BB15" s="17">
        <f t="shared" si="27"/>
        <v>7223.0322765</v>
      </c>
      <c r="BC15" s="17">
        <f t="shared" si="28"/>
        <v>6792.7533315</v>
      </c>
      <c r="BD15" s="32"/>
      <c r="BE15" s="17">
        <f t="shared" si="29"/>
        <v>17797.0725</v>
      </c>
      <c r="BF15" s="17">
        <f t="shared" si="29"/>
        <v>725.2905599999999</v>
      </c>
      <c r="BG15" s="17">
        <f t="shared" si="30"/>
        <v>18522.36306</v>
      </c>
      <c r="BH15" s="17">
        <f t="shared" si="31"/>
        <v>240.6132279</v>
      </c>
      <c r="BI15" s="17">
        <f t="shared" si="32"/>
        <v>226.2798009</v>
      </c>
      <c r="BJ15" s="32"/>
      <c r="BK15" s="17">
        <f t="shared" si="33"/>
        <v>2168.1175</v>
      </c>
      <c r="BL15" s="17">
        <f t="shared" si="33"/>
        <v>88.35808000000002</v>
      </c>
      <c r="BM15" s="17">
        <f t="shared" si="34"/>
        <v>2256.47558</v>
      </c>
      <c r="BN15" s="17">
        <f t="shared" si="35"/>
        <v>29.3125597</v>
      </c>
      <c r="BO15" s="17">
        <f t="shared" si="36"/>
        <v>27.5663987</v>
      </c>
      <c r="BP15" s="32"/>
      <c r="BQ15" s="17">
        <f t="shared" si="37"/>
        <v>450097.62499999994</v>
      </c>
      <c r="BR15" s="17">
        <f t="shared" si="37"/>
        <v>18342.992</v>
      </c>
      <c r="BS15" s="17">
        <f t="shared" si="38"/>
        <v>468440.61699999997</v>
      </c>
      <c r="BT15" s="17">
        <f t="shared" si="39"/>
        <v>6085.239155</v>
      </c>
      <c r="BU15" s="17">
        <f t="shared" si="40"/>
        <v>5722.739005</v>
      </c>
      <c r="BV15" s="32"/>
      <c r="BW15" s="17">
        <f t="shared" si="41"/>
        <v>367242.5325</v>
      </c>
      <c r="BX15" s="17">
        <f t="shared" si="41"/>
        <v>14966.368320000001</v>
      </c>
      <c r="BY15" s="17">
        <f t="shared" si="42"/>
        <v>382208.90082</v>
      </c>
      <c r="BZ15" s="17">
        <f t="shared" si="43"/>
        <v>4965.0531663</v>
      </c>
      <c r="CA15" s="17">
        <f t="shared" si="44"/>
        <v>4669.2829473</v>
      </c>
      <c r="CB15" s="32"/>
      <c r="CC15" s="17">
        <f t="shared" si="45"/>
        <v>836403.3125</v>
      </c>
      <c r="CD15" s="17">
        <f t="shared" si="45"/>
        <v>34086.248</v>
      </c>
      <c r="CE15" s="17">
        <f t="shared" si="46"/>
        <v>870489.5605</v>
      </c>
      <c r="CF15" s="17">
        <f t="shared" si="47"/>
        <v>11308.0227575</v>
      </c>
      <c r="CG15" s="17">
        <f t="shared" si="48"/>
        <v>10634.3992825</v>
      </c>
      <c r="CH15" s="17"/>
      <c r="CI15" s="17">
        <f t="shared" si="49"/>
        <v>91297.315</v>
      </c>
      <c r="CJ15" s="17">
        <f t="shared" si="49"/>
        <v>3720.6726400000002</v>
      </c>
      <c r="CK15" s="17">
        <f t="shared" si="50"/>
        <v>95017.98764</v>
      </c>
      <c r="CL15" s="17">
        <f t="shared" si="51"/>
        <v>1234.3233226</v>
      </c>
      <c r="CM15" s="17">
        <f t="shared" si="52"/>
        <v>1160.7941846</v>
      </c>
      <c r="CN15" s="32"/>
      <c r="CO15" s="17">
        <f t="shared" si="53"/>
        <v>91412.16</v>
      </c>
      <c r="CP15" s="17">
        <f t="shared" si="53"/>
        <v>3725.35296</v>
      </c>
      <c r="CQ15" s="17">
        <f t="shared" si="54"/>
        <v>95137.51296000001</v>
      </c>
      <c r="CR15" s="17">
        <f t="shared" si="55"/>
        <v>1235.8760064</v>
      </c>
      <c r="CS15" s="17">
        <f t="shared" si="56"/>
        <v>1162.2543744</v>
      </c>
      <c r="CT15" s="32"/>
      <c r="CU15" s="17">
        <f t="shared" si="57"/>
        <v>2577.3225</v>
      </c>
      <c r="CV15" s="17">
        <f t="shared" si="57"/>
        <v>105.03456</v>
      </c>
      <c r="CW15" s="17">
        <f t="shared" si="58"/>
        <v>2682.3570600000003</v>
      </c>
      <c r="CX15" s="17">
        <f t="shared" si="59"/>
        <v>34.8449379</v>
      </c>
      <c r="CY15" s="17">
        <f t="shared" si="60"/>
        <v>32.769210900000004</v>
      </c>
      <c r="CZ15" s="32"/>
      <c r="DA15" s="17">
        <f t="shared" si="61"/>
        <v>551227.5675</v>
      </c>
      <c r="DB15" s="17">
        <f t="shared" si="61"/>
        <v>22464.37728</v>
      </c>
      <c r="DC15" s="17">
        <f t="shared" si="62"/>
        <v>573691.94478</v>
      </c>
      <c r="DD15" s="17">
        <f t="shared" si="63"/>
        <v>7452.4978377</v>
      </c>
      <c r="DE15" s="17">
        <f t="shared" si="64"/>
        <v>7008.5495367</v>
      </c>
      <c r="DF15" s="32"/>
      <c r="DG15" s="17">
        <f t="shared" si="65"/>
        <v>4226.4075</v>
      </c>
      <c r="DH15" s="17">
        <f t="shared" si="65"/>
        <v>172.24032</v>
      </c>
      <c r="DI15" s="17">
        <f t="shared" si="66"/>
        <v>4398.64782</v>
      </c>
      <c r="DJ15" s="17">
        <f t="shared" si="67"/>
        <v>57.1402713</v>
      </c>
      <c r="DK15" s="17">
        <f t="shared" si="68"/>
        <v>53.7364023</v>
      </c>
      <c r="DL15" s="32"/>
      <c r="DM15" s="17">
        <f t="shared" si="69"/>
        <v>35540.0675</v>
      </c>
      <c r="DN15" s="17">
        <f t="shared" si="69"/>
        <v>1448.37728</v>
      </c>
      <c r="DO15" s="17">
        <f t="shared" si="70"/>
        <v>36988.44478</v>
      </c>
      <c r="DP15" s="17">
        <f t="shared" si="71"/>
        <v>480.4953377</v>
      </c>
      <c r="DQ15" s="17">
        <f t="shared" si="72"/>
        <v>451.8720367</v>
      </c>
      <c r="DR15" s="32"/>
      <c r="DS15" s="17">
        <f t="shared" si="73"/>
        <v>5524.825</v>
      </c>
      <c r="DT15" s="17">
        <f t="shared" si="73"/>
        <v>225.15519999999998</v>
      </c>
      <c r="DU15" s="17">
        <f t="shared" si="74"/>
        <v>5749.9802</v>
      </c>
      <c r="DV15" s="17">
        <f t="shared" si="75"/>
        <v>74.694643</v>
      </c>
      <c r="DW15" s="17">
        <f t="shared" si="76"/>
        <v>70.245053</v>
      </c>
      <c r="DX15" s="32"/>
      <c r="DY15" s="17"/>
      <c r="DZ15" s="17"/>
      <c r="EA15" s="17"/>
      <c r="EB15" s="17"/>
      <c r="EC15" s="17"/>
      <c r="ED15" s="32"/>
    </row>
    <row r="16" spans="1:134" s="34" customFormat="1" ht="12">
      <c r="A16" s="33">
        <v>43374</v>
      </c>
      <c r="C16" s="24"/>
      <c r="D16" s="24">
        <v>115700</v>
      </c>
      <c r="E16" s="18">
        <f t="shared" si="0"/>
        <v>115700</v>
      </c>
      <c r="F16" s="18">
        <v>75373</v>
      </c>
      <c r="G16" s="18">
        <v>70883</v>
      </c>
      <c r="H16" s="32"/>
      <c r="I16" s="24">
        <f>'02A-12A Academic'!C16+'02A-12A Academic'!I16+'02A-12A Academic'!O16+'02A-12A Academic'!U16+'02A-12A Academic'!AA16+'02A-12A Academic'!AG16+'02A-12A Academic'!AM16+'02A-12A Academic'!AS16+'02A-12A Academic'!AY16+'02A-12A Academic'!BE16+'02A-12A Academic'!BK16+'02A-12A Academic'!BQ16+'02A-12A Academic'!BW16+'02A-12A Academic'!CC16+'02A-12A Academic'!CI16+'02A-12A Academic'!CO16+'02A-12A Academic'!CU16+'02A-12A Academic'!DA16+'02A-12A Academic'!DG16+'02A-12A Academic'!DM16+'02A-12A Academic'!DS16+'02A-12A Academic'!DY16+'02A-12A Academic'!EE16+'02A-12A Academic'!EK16</f>
        <v>0</v>
      </c>
      <c r="J16" s="24">
        <f>'02A-12A Academic'!D16+'02A-12A Academic'!J16+'02A-12A Academic'!P16+'02A-12A Academic'!V16+'02A-12A Academic'!AB16+'02A-12A Academic'!AH16+'02A-12A Academic'!AN16+'02A-12A Academic'!AT16+'02A-12A Academic'!AZ16+'02A-12A Academic'!BF16+'02A-12A Academic'!BL16+'02A-12A Academic'!BR16+'02A-12A Academic'!BX16+'02A-12A Academic'!CD16+'02A-12A Academic'!CJ16+'02A-12A Academic'!CP16+'02A-12A Academic'!CV16+'02A-12A Academic'!DB16+'02A-12A Academic'!DH16+'02A-12A Academic'!DN16+'02A-12A Academic'!DT16+'02A-12A Academic'!DZ16+'02A-12A Academic'!EF16+'02A-12A Academic'!EL16</f>
        <v>31538.246480000005</v>
      </c>
      <c r="K16" s="18">
        <f t="shared" si="1"/>
        <v>31538.246480000005</v>
      </c>
      <c r="L16" s="24">
        <f>'02A-12A Academic'!F16+'02A-12A Academic'!L16+'02A-12A Academic'!R16+'02A-12A Academic'!X16+'02A-12A Academic'!AD16+'02A-12A Academic'!AJ16+'02A-12A Academic'!AP16+'02A-12A Academic'!AV16+'02A-12A Academic'!BB16+'02A-12A Academic'!BH16+'02A-12A Academic'!BN16+'02A-12A Academic'!BT16+'02A-12A Academic'!BZ16+'02A-12A Academic'!CF16+'02A-12A Academic'!CL16+'02A-12A Academic'!CR16+'02A-12A Academic'!CX16+'02A-12A Academic'!DD16+'02A-12A Academic'!DJ16+'02A-12A Academic'!DP16+'02A-12A Academic'!DV16+'02A-12A Academic'!EB16+'02A-12A Academic'!EH16+'02A-12A Academic'!EN16</f>
        <v>20545.654727200006</v>
      </c>
      <c r="M16" s="24">
        <f>'02A-12A Academic'!G16+'02A-12A Academic'!M16+'02A-12A Academic'!S16+'02A-12A Academic'!Y16+'02A-12A Academic'!AE16+'02A-12A Academic'!AK16+'02A-12A Academic'!AQ16+'02A-12A Academic'!AW16+'02A-12A Academic'!BC16+'02A-12A Academic'!BI16+'02A-12A Academic'!BO16+'02A-12A Academic'!BU16+'02A-12A Academic'!CA16+'02A-12A Academic'!CG16+'02A-12A Academic'!CM16+'02A-12A Academic'!CS16+'02A-12A Academic'!CY16+'02A-12A Academic'!DE16+'02A-12A Academic'!DK16+'02A-12A Academic'!DQ16+'02A-12A Academic'!DW16+'02A-12A Academic'!EC16+'02A-12A Academic'!EI16+'02A-12A Academic'!EO16</f>
        <v>19321.741791200002</v>
      </c>
      <c r="O16" s="17"/>
      <c r="P16" s="17">
        <f t="shared" si="2"/>
        <v>84161.77666</v>
      </c>
      <c r="Q16" s="17">
        <f t="shared" si="3"/>
        <v>84161.77666</v>
      </c>
      <c r="R16" s="17">
        <f t="shared" si="4"/>
        <v>54827.360347400005</v>
      </c>
      <c r="S16" s="17">
        <f t="shared" si="4"/>
        <v>51561.27238539999</v>
      </c>
      <c r="U16" s="17"/>
      <c r="V16" s="17">
        <f t="shared" si="5"/>
        <v>23.996180000000003</v>
      </c>
      <c r="W16" s="17">
        <f t="shared" si="6"/>
        <v>23.996180000000003</v>
      </c>
      <c r="X16" s="17">
        <f t="shared" si="7"/>
        <v>15.6323602</v>
      </c>
      <c r="Y16" s="17">
        <f t="shared" si="8"/>
        <v>14.7011342</v>
      </c>
      <c r="Z16" s="32"/>
      <c r="AA16" s="17"/>
      <c r="AB16" s="17">
        <f t="shared" si="9"/>
        <v>12701.673269999998</v>
      </c>
      <c r="AC16" s="17">
        <f t="shared" si="10"/>
        <v>12701.673269999998</v>
      </c>
      <c r="AD16" s="17">
        <f t="shared" si="11"/>
        <v>8274.5308503</v>
      </c>
      <c r="AE16" s="17">
        <f t="shared" si="12"/>
        <v>7781.6137113</v>
      </c>
      <c r="AF16" s="32"/>
      <c r="AG16" s="17"/>
      <c r="AH16" s="17">
        <f t="shared" si="13"/>
        <v>8944.535600000001</v>
      </c>
      <c r="AI16" s="17">
        <f t="shared" si="14"/>
        <v>8944.535600000001</v>
      </c>
      <c r="AJ16" s="17">
        <f t="shared" si="15"/>
        <v>5826.935884</v>
      </c>
      <c r="AK16" s="17">
        <f t="shared" si="16"/>
        <v>5479.822964</v>
      </c>
      <c r="AL16" s="32"/>
      <c r="AM16" s="17"/>
      <c r="AN16" s="17">
        <f t="shared" si="17"/>
        <v>413.58122000000003</v>
      </c>
      <c r="AO16" s="17">
        <f t="shared" si="18"/>
        <v>413.58122000000003</v>
      </c>
      <c r="AP16" s="17">
        <f t="shared" si="19"/>
        <v>269.4283258</v>
      </c>
      <c r="AQ16" s="17">
        <f t="shared" si="20"/>
        <v>253.3783718</v>
      </c>
      <c r="AR16" s="32"/>
      <c r="AS16" s="17"/>
      <c r="AT16" s="17">
        <f t="shared" si="21"/>
        <v>30.220840000000003</v>
      </c>
      <c r="AU16" s="17">
        <f t="shared" si="22"/>
        <v>30.220840000000003</v>
      </c>
      <c r="AV16" s="17">
        <f t="shared" si="23"/>
        <v>19.6874276</v>
      </c>
      <c r="AW16" s="17">
        <f t="shared" si="24"/>
        <v>18.5146396</v>
      </c>
      <c r="AX16" s="32"/>
      <c r="AY16" s="17"/>
      <c r="AZ16" s="17">
        <f t="shared" si="25"/>
        <v>11087.58885</v>
      </c>
      <c r="BA16" s="17">
        <f t="shared" si="26"/>
        <v>11087.58885</v>
      </c>
      <c r="BB16" s="17">
        <f t="shared" si="27"/>
        <v>7223.0322765</v>
      </c>
      <c r="BC16" s="17">
        <f t="shared" si="28"/>
        <v>6792.7533315</v>
      </c>
      <c r="BD16" s="32"/>
      <c r="BE16" s="17"/>
      <c r="BF16" s="17">
        <f t="shared" si="29"/>
        <v>369.34911</v>
      </c>
      <c r="BG16" s="17">
        <f t="shared" si="30"/>
        <v>369.34911</v>
      </c>
      <c r="BH16" s="17">
        <f t="shared" si="31"/>
        <v>240.6132279</v>
      </c>
      <c r="BI16" s="17">
        <f t="shared" si="32"/>
        <v>226.2798009</v>
      </c>
      <c r="BJ16" s="32"/>
      <c r="BK16" s="17"/>
      <c r="BL16" s="17">
        <f t="shared" si="33"/>
        <v>44.99573</v>
      </c>
      <c r="BM16" s="17">
        <f t="shared" si="34"/>
        <v>44.99573</v>
      </c>
      <c r="BN16" s="17">
        <f t="shared" si="35"/>
        <v>29.3125597</v>
      </c>
      <c r="BO16" s="17">
        <f t="shared" si="36"/>
        <v>27.5663987</v>
      </c>
      <c r="BP16" s="32"/>
      <c r="BQ16" s="17"/>
      <c r="BR16" s="17">
        <f t="shared" si="37"/>
        <v>9341.039499999999</v>
      </c>
      <c r="BS16" s="17">
        <f t="shared" si="38"/>
        <v>9341.039499999999</v>
      </c>
      <c r="BT16" s="17">
        <f t="shared" si="39"/>
        <v>6085.239155</v>
      </c>
      <c r="BU16" s="17">
        <f t="shared" si="40"/>
        <v>5722.739005</v>
      </c>
      <c r="BV16" s="32"/>
      <c r="BW16" s="17"/>
      <c r="BX16" s="17">
        <f t="shared" si="41"/>
        <v>7621.517670000001</v>
      </c>
      <c r="BY16" s="17">
        <f t="shared" si="42"/>
        <v>7621.517670000001</v>
      </c>
      <c r="BZ16" s="17">
        <f t="shared" si="43"/>
        <v>4965.0531663</v>
      </c>
      <c r="CA16" s="17">
        <f t="shared" si="44"/>
        <v>4669.2829473</v>
      </c>
      <c r="CB16" s="32"/>
      <c r="CC16" s="17"/>
      <c r="CD16" s="17">
        <f t="shared" si="45"/>
        <v>17358.18175</v>
      </c>
      <c r="CE16" s="17">
        <f t="shared" si="46"/>
        <v>17358.18175</v>
      </c>
      <c r="CF16" s="17">
        <f t="shared" si="47"/>
        <v>11308.0227575</v>
      </c>
      <c r="CG16" s="17">
        <f t="shared" si="48"/>
        <v>10634.3992825</v>
      </c>
      <c r="CH16" s="17"/>
      <c r="CI16" s="17"/>
      <c r="CJ16" s="17">
        <f t="shared" si="49"/>
        <v>1894.7263400000002</v>
      </c>
      <c r="CK16" s="17">
        <f t="shared" si="50"/>
        <v>1894.7263400000002</v>
      </c>
      <c r="CL16" s="17">
        <f t="shared" si="51"/>
        <v>1234.3233226</v>
      </c>
      <c r="CM16" s="17">
        <f t="shared" si="52"/>
        <v>1160.7941846</v>
      </c>
      <c r="CN16" s="32"/>
      <c r="CO16" s="17"/>
      <c r="CP16" s="17">
        <f t="shared" si="53"/>
        <v>1897.10976</v>
      </c>
      <c r="CQ16" s="17">
        <f t="shared" si="54"/>
        <v>1897.10976</v>
      </c>
      <c r="CR16" s="17">
        <f t="shared" si="55"/>
        <v>1235.8760064</v>
      </c>
      <c r="CS16" s="17">
        <f t="shared" si="56"/>
        <v>1162.2543744</v>
      </c>
      <c r="CT16" s="32"/>
      <c r="CU16" s="17"/>
      <c r="CV16" s="17">
        <f t="shared" si="57"/>
        <v>53.48811</v>
      </c>
      <c r="CW16" s="17">
        <f t="shared" si="58"/>
        <v>53.48811</v>
      </c>
      <c r="CX16" s="17">
        <f t="shared" si="59"/>
        <v>34.8449379</v>
      </c>
      <c r="CY16" s="17">
        <f t="shared" si="60"/>
        <v>32.769210900000004</v>
      </c>
      <c r="CZ16" s="32"/>
      <c r="DA16" s="17"/>
      <c r="DB16" s="17">
        <f t="shared" si="61"/>
        <v>11439.825929999999</v>
      </c>
      <c r="DC16" s="17">
        <f t="shared" si="62"/>
        <v>11439.825929999999</v>
      </c>
      <c r="DD16" s="17">
        <f t="shared" si="63"/>
        <v>7452.4978377</v>
      </c>
      <c r="DE16" s="17">
        <f t="shared" si="64"/>
        <v>7008.5495367</v>
      </c>
      <c r="DF16" s="32"/>
      <c r="DG16" s="17"/>
      <c r="DH16" s="17">
        <f t="shared" si="65"/>
        <v>87.71217</v>
      </c>
      <c r="DI16" s="17">
        <f t="shared" si="66"/>
        <v>87.71217</v>
      </c>
      <c r="DJ16" s="17">
        <f t="shared" si="67"/>
        <v>57.1402713</v>
      </c>
      <c r="DK16" s="17">
        <f t="shared" si="68"/>
        <v>53.7364023</v>
      </c>
      <c r="DL16" s="32"/>
      <c r="DM16" s="17"/>
      <c r="DN16" s="17">
        <f t="shared" si="69"/>
        <v>737.57593</v>
      </c>
      <c r="DO16" s="17">
        <f t="shared" si="70"/>
        <v>737.57593</v>
      </c>
      <c r="DP16" s="17">
        <f t="shared" si="71"/>
        <v>480.4953377</v>
      </c>
      <c r="DQ16" s="17">
        <f t="shared" si="72"/>
        <v>451.8720367</v>
      </c>
      <c r="DR16" s="32"/>
      <c r="DS16" s="17"/>
      <c r="DT16" s="17">
        <f t="shared" si="73"/>
        <v>114.6587</v>
      </c>
      <c r="DU16" s="17">
        <f t="shared" si="74"/>
        <v>114.6587</v>
      </c>
      <c r="DV16" s="17">
        <f t="shared" si="75"/>
        <v>74.694643</v>
      </c>
      <c r="DW16" s="17">
        <f t="shared" si="76"/>
        <v>70.245053</v>
      </c>
      <c r="DX16" s="32"/>
      <c r="DY16" s="17"/>
      <c r="DZ16" s="17"/>
      <c r="EA16" s="17"/>
      <c r="EB16" s="17"/>
      <c r="EC16" s="17"/>
      <c r="ED16" s="32"/>
    </row>
    <row r="17" spans="1:134" s="34" customFormat="1" ht="12">
      <c r="A17" s="33">
        <v>43556</v>
      </c>
      <c r="C17" s="24">
        <v>5785000</v>
      </c>
      <c r="D17" s="24">
        <v>115700</v>
      </c>
      <c r="E17" s="18">
        <f t="shared" si="0"/>
        <v>5900700</v>
      </c>
      <c r="F17" s="18">
        <v>75373</v>
      </c>
      <c r="G17" s="18">
        <v>70883</v>
      </c>
      <c r="H17" s="32"/>
      <c r="I17" s="24">
        <f>'02A-12A Academic'!C17+'02A-12A Academic'!I17+'02A-12A Academic'!O17+'02A-12A Academic'!U17+'02A-12A Academic'!AA17+'02A-12A Academic'!AG17+'02A-12A Academic'!AM17+'02A-12A Academic'!AS17+'02A-12A Academic'!AY17+'02A-12A Academic'!BE17+'02A-12A Academic'!BK17+'02A-12A Academic'!BQ17+'02A-12A Academic'!BW17+'02A-12A Academic'!CC17+'02A-12A Academic'!CI17+'02A-12A Academic'!CO17+'02A-12A Academic'!CU17+'02A-12A Academic'!DA17+'02A-12A Academic'!DG17+'02A-12A Academic'!DM17+'02A-12A Academic'!DS17+'02A-12A Academic'!DY17+'02A-12A Academic'!EE17+'02A-12A Academic'!EK17</f>
        <v>1576912.3240000003</v>
      </c>
      <c r="J17" s="24">
        <f>'02A-12A Academic'!D17+'02A-12A Academic'!J17+'02A-12A Academic'!P17+'02A-12A Academic'!V17+'02A-12A Academic'!AB17+'02A-12A Academic'!AH17+'02A-12A Academic'!AN17+'02A-12A Academic'!AT17+'02A-12A Academic'!AZ17+'02A-12A Academic'!BF17+'02A-12A Academic'!BL17+'02A-12A Academic'!BR17+'02A-12A Academic'!BX17+'02A-12A Academic'!CD17+'02A-12A Academic'!CJ17+'02A-12A Academic'!CP17+'02A-12A Academic'!CV17+'02A-12A Academic'!DB17+'02A-12A Academic'!DH17+'02A-12A Academic'!DN17+'02A-12A Academic'!DT17+'02A-12A Academic'!DZ17+'02A-12A Academic'!EF17+'02A-12A Academic'!EL17</f>
        <v>31538.246480000005</v>
      </c>
      <c r="K17" s="18">
        <f t="shared" si="1"/>
        <v>1608450.5704800002</v>
      </c>
      <c r="L17" s="24">
        <f>'02A-12A Academic'!F17+'02A-12A Academic'!L17+'02A-12A Academic'!R17+'02A-12A Academic'!X17+'02A-12A Academic'!AD17+'02A-12A Academic'!AJ17+'02A-12A Academic'!AP17+'02A-12A Academic'!AV17+'02A-12A Academic'!BB17+'02A-12A Academic'!BH17+'02A-12A Academic'!BN17+'02A-12A Academic'!BT17+'02A-12A Academic'!BZ17+'02A-12A Academic'!CF17+'02A-12A Academic'!CL17+'02A-12A Academic'!CR17+'02A-12A Academic'!CX17+'02A-12A Academic'!DD17+'02A-12A Academic'!DJ17+'02A-12A Academic'!DP17+'02A-12A Academic'!DV17+'02A-12A Academic'!EB17+'02A-12A Academic'!EH17+'02A-12A Academic'!EN17</f>
        <v>20545.654727200006</v>
      </c>
      <c r="M17" s="24">
        <f>'02A-12A Academic'!G17+'02A-12A Academic'!M17+'02A-12A Academic'!S17+'02A-12A Academic'!Y17+'02A-12A Academic'!AE17+'02A-12A Academic'!AK17+'02A-12A Academic'!AQ17+'02A-12A Academic'!AW17+'02A-12A Academic'!BC17+'02A-12A Academic'!BI17+'02A-12A Academic'!BO17+'02A-12A Academic'!BU17+'02A-12A Academic'!CA17+'02A-12A Academic'!CG17+'02A-12A Academic'!CM17+'02A-12A Academic'!CS17+'02A-12A Academic'!CY17+'02A-12A Academic'!DE17+'02A-12A Academic'!DK17+'02A-12A Academic'!DQ17+'02A-12A Academic'!DW17+'02A-12A Academic'!EC17+'02A-12A Academic'!EI17+'02A-12A Academic'!EO17</f>
        <v>19321.741791200002</v>
      </c>
      <c r="O17" s="17">
        <f t="shared" si="2"/>
        <v>4208088.832999999</v>
      </c>
      <c r="P17" s="17">
        <f t="shared" si="2"/>
        <v>84161.77666</v>
      </c>
      <c r="Q17" s="17">
        <f t="shared" si="3"/>
        <v>4292250.609659999</v>
      </c>
      <c r="R17" s="17">
        <f t="shared" si="4"/>
        <v>54827.360347400005</v>
      </c>
      <c r="S17" s="17">
        <f t="shared" si="4"/>
        <v>51561.27238539999</v>
      </c>
      <c r="U17" s="17">
        <f t="shared" si="5"/>
        <v>1199.8090000000002</v>
      </c>
      <c r="V17" s="17">
        <f t="shared" si="5"/>
        <v>23.996180000000003</v>
      </c>
      <c r="W17" s="17">
        <f t="shared" si="6"/>
        <v>1223.8051800000003</v>
      </c>
      <c r="X17" s="17">
        <f t="shared" si="7"/>
        <v>15.6323602</v>
      </c>
      <c r="Y17" s="17">
        <f t="shared" si="8"/>
        <v>14.7011342</v>
      </c>
      <c r="Z17" s="32"/>
      <c r="AA17" s="17">
        <f t="shared" si="9"/>
        <v>635083.6634999999</v>
      </c>
      <c r="AB17" s="17">
        <f t="shared" si="9"/>
        <v>12701.673269999998</v>
      </c>
      <c r="AC17" s="17">
        <f t="shared" si="10"/>
        <v>647785.3367699999</v>
      </c>
      <c r="AD17" s="17">
        <f t="shared" si="11"/>
        <v>8274.5308503</v>
      </c>
      <c r="AE17" s="17">
        <f t="shared" si="12"/>
        <v>7781.6137113</v>
      </c>
      <c r="AF17" s="32"/>
      <c r="AG17" s="17">
        <f t="shared" si="13"/>
        <v>447226.78</v>
      </c>
      <c r="AH17" s="17">
        <f t="shared" si="13"/>
        <v>8944.535600000001</v>
      </c>
      <c r="AI17" s="17">
        <f t="shared" si="14"/>
        <v>456171.31560000003</v>
      </c>
      <c r="AJ17" s="17">
        <f t="shared" si="15"/>
        <v>5826.935884</v>
      </c>
      <c r="AK17" s="17">
        <f t="shared" si="16"/>
        <v>5479.822964</v>
      </c>
      <c r="AL17" s="32"/>
      <c r="AM17" s="17">
        <f t="shared" si="17"/>
        <v>20679.061</v>
      </c>
      <c r="AN17" s="17">
        <f t="shared" si="17"/>
        <v>413.58122000000003</v>
      </c>
      <c r="AO17" s="17">
        <f t="shared" si="18"/>
        <v>21092.64222</v>
      </c>
      <c r="AP17" s="17">
        <f t="shared" si="19"/>
        <v>269.4283258</v>
      </c>
      <c r="AQ17" s="17">
        <f t="shared" si="20"/>
        <v>253.3783718</v>
      </c>
      <c r="AR17" s="32"/>
      <c r="AS17" s="17">
        <f t="shared" si="21"/>
        <v>1511.0420000000001</v>
      </c>
      <c r="AT17" s="17">
        <f t="shared" si="21"/>
        <v>30.220840000000003</v>
      </c>
      <c r="AU17" s="17">
        <f t="shared" si="22"/>
        <v>1541.26284</v>
      </c>
      <c r="AV17" s="17">
        <f t="shared" si="23"/>
        <v>19.6874276</v>
      </c>
      <c r="AW17" s="17">
        <f t="shared" si="24"/>
        <v>18.5146396</v>
      </c>
      <c r="AX17" s="32"/>
      <c r="AY17" s="17">
        <f t="shared" si="25"/>
        <v>554379.4425</v>
      </c>
      <c r="AZ17" s="17">
        <f t="shared" si="25"/>
        <v>11087.58885</v>
      </c>
      <c r="BA17" s="17">
        <f t="shared" si="26"/>
        <v>565467.0313500001</v>
      </c>
      <c r="BB17" s="17">
        <f t="shared" si="27"/>
        <v>7223.0322765</v>
      </c>
      <c r="BC17" s="17">
        <f t="shared" si="28"/>
        <v>6792.7533315</v>
      </c>
      <c r="BD17" s="32"/>
      <c r="BE17" s="17">
        <f t="shared" si="29"/>
        <v>18467.4555</v>
      </c>
      <c r="BF17" s="17">
        <f t="shared" si="29"/>
        <v>369.34911</v>
      </c>
      <c r="BG17" s="17">
        <f t="shared" si="30"/>
        <v>18836.80461</v>
      </c>
      <c r="BH17" s="17">
        <f t="shared" si="31"/>
        <v>240.6132279</v>
      </c>
      <c r="BI17" s="17">
        <f t="shared" si="32"/>
        <v>226.2798009</v>
      </c>
      <c r="BJ17" s="32"/>
      <c r="BK17" s="17">
        <f t="shared" si="33"/>
        <v>2249.7865</v>
      </c>
      <c r="BL17" s="17">
        <f t="shared" si="33"/>
        <v>44.99573</v>
      </c>
      <c r="BM17" s="17">
        <f t="shared" si="34"/>
        <v>2294.7822300000003</v>
      </c>
      <c r="BN17" s="17">
        <f t="shared" si="35"/>
        <v>29.3125597</v>
      </c>
      <c r="BO17" s="17">
        <f t="shared" si="36"/>
        <v>27.5663987</v>
      </c>
      <c r="BP17" s="32"/>
      <c r="BQ17" s="17">
        <f t="shared" si="37"/>
        <v>467051.9749999999</v>
      </c>
      <c r="BR17" s="17">
        <f t="shared" si="37"/>
        <v>9341.039499999999</v>
      </c>
      <c r="BS17" s="17">
        <f t="shared" si="38"/>
        <v>476393.01449999993</v>
      </c>
      <c r="BT17" s="17">
        <f t="shared" si="39"/>
        <v>6085.239155</v>
      </c>
      <c r="BU17" s="17">
        <f t="shared" si="40"/>
        <v>5722.739005</v>
      </c>
      <c r="BV17" s="32"/>
      <c r="BW17" s="17">
        <f t="shared" si="41"/>
        <v>381075.8835</v>
      </c>
      <c r="BX17" s="17">
        <f t="shared" si="41"/>
        <v>7621.517670000001</v>
      </c>
      <c r="BY17" s="17">
        <f t="shared" si="42"/>
        <v>388697.40116999997</v>
      </c>
      <c r="BZ17" s="17">
        <f t="shared" si="43"/>
        <v>4965.0531663</v>
      </c>
      <c r="CA17" s="17">
        <f t="shared" si="44"/>
        <v>4669.2829473</v>
      </c>
      <c r="CB17" s="32"/>
      <c r="CC17" s="17">
        <f t="shared" si="45"/>
        <v>867909.0875</v>
      </c>
      <c r="CD17" s="17">
        <f t="shared" si="45"/>
        <v>17358.18175</v>
      </c>
      <c r="CE17" s="17">
        <f t="shared" si="46"/>
        <v>885267.26925</v>
      </c>
      <c r="CF17" s="17">
        <f t="shared" si="47"/>
        <v>11308.0227575</v>
      </c>
      <c r="CG17" s="17">
        <f t="shared" si="48"/>
        <v>10634.3992825</v>
      </c>
      <c r="CH17" s="17"/>
      <c r="CI17" s="17">
        <f t="shared" si="49"/>
        <v>94736.31700000001</v>
      </c>
      <c r="CJ17" s="17">
        <f t="shared" si="49"/>
        <v>1894.7263400000002</v>
      </c>
      <c r="CK17" s="17">
        <f t="shared" si="50"/>
        <v>96631.04334</v>
      </c>
      <c r="CL17" s="17">
        <f t="shared" si="51"/>
        <v>1234.3233226</v>
      </c>
      <c r="CM17" s="17">
        <f t="shared" si="52"/>
        <v>1160.7941846</v>
      </c>
      <c r="CN17" s="32"/>
      <c r="CO17" s="17">
        <f t="shared" si="53"/>
        <v>94855.48800000001</v>
      </c>
      <c r="CP17" s="17">
        <f t="shared" si="53"/>
        <v>1897.10976</v>
      </c>
      <c r="CQ17" s="17">
        <f t="shared" si="54"/>
        <v>96752.59776000002</v>
      </c>
      <c r="CR17" s="17">
        <f t="shared" si="55"/>
        <v>1235.8760064</v>
      </c>
      <c r="CS17" s="17">
        <f t="shared" si="56"/>
        <v>1162.2543744</v>
      </c>
      <c r="CT17" s="32"/>
      <c r="CU17" s="17">
        <f t="shared" si="57"/>
        <v>2674.4055</v>
      </c>
      <c r="CV17" s="17">
        <f t="shared" si="57"/>
        <v>53.48811</v>
      </c>
      <c r="CW17" s="17">
        <f t="shared" si="58"/>
        <v>2727.8936099999996</v>
      </c>
      <c r="CX17" s="17">
        <f t="shared" si="59"/>
        <v>34.8449379</v>
      </c>
      <c r="CY17" s="17">
        <f t="shared" si="60"/>
        <v>32.769210900000004</v>
      </c>
      <c r="CZ17" s="32"/>
      <c r="DA17" s="17">
        <f t="shared" si="61"/>
        <v>571991.2964999999</v>
      </c>
      <c r="DB17" s="17">
        <f t="shared" si="61"/>
        <v>11439.825929999999</v>
      </c>
      <c r="DC17" s="17">
        <f t="shared" si="62"/>
        <v>583431.12243</v>
      </c>
      <c r="DD17" s="17">
        <f t="shared" si="63"/>
        <v>7452.4978377</v>
      </c>
      <c r="DE17" s="17">
        <f t="shared" si="64"/>
        <v>7008.5495367</v>
      </c>
      <c r="DF17" s="32"/>
      <c r="DG17" s="17">
        <f t="shared" si="65"/>
        <v>4385.6085</v>
      </c>
      <c r="DH17" s="17">
        <f t="shared" si="65"/>
        <v>87.71217</v>
      </c>
      <c r="DI17" s="17">
        <f t="shared" si="66"/>
        <v>4473.32067</v>
      </c>
      <c r="DJ17" s="17">
        <f t="shared" si="67"/>
        <v>57.1402713</v>
      </c>
      <c r="DK17" s="17">
        <f t="shared" si="68"/>
        <v>53.7364023</v>
      </c>
      <c r="DL17" s="32"/>
      <c r="DM17" s="17">
        <f t="shared" si="69"/>
        <v>36878.7965</v>
      </c>
      <c r="DN17" s="17">
        <f t="shared" si="69"/>
        <v>737.57593</v>
      </c>
      <c r="DO17" s="17">
        <f t="shared" si="70"/>
        <v>37616.372429999996</v>
      </c>
      <c r="DP17" s="17">
        <f t="shared" si="71"/>
        <v>480.4953377</v>
      </c>
      <c r="DQ17" s="17">
        <f t="shared" si="72"/>
        <v>451.8720367</v>
      </c>
      <c r="DR17" s="32"/>
      <c r="DS17" s="17">
        <f t="shared" si="73"/>
        <v>5732.935</v>
      </c>
      <c r="DT17" s="17">
        <f t="shared" si="73"/>
        <v>114.6587</v>
      </c>
      <c r="DU17" s="17">
        <f t="shared" si="74"/>
        <v>5847.5937</v>
      </c>
      <c r="DV17" s="17">
        <f t="shared" si="75"/>
        <v>74.694643</v>
      </c>
      <c r="DW17" s="17">
        <f t="shared" si="76"/>
        <v>70.245053</v>
      </c>
      <c r="DX17" s="32"/>
      <c r="DY17" s="17"/>
      <c r="DZ17" s="17"/>
      <c r="EA17" s="17"/>
      <c r="EB17" s="17"/>
      <c r="EC17" s="17"/>
      <c r="ED17" s="32"/>
    </row>
    <row r="18" spans="1:134" s="34" customFormat="1" ht="12" hidden="1">
      <c r="A18" s="33">
        <v>43739</v>
      </c>
      <c r="C18" s="24"/>
      <c r="D18" s="24"/>
      <c r="E18" s="18">
        <f t="shared" si="0"/>
        <v>0</v>
      </c>
      <c r="F18" s="18"/>
      <c r="G18" s="18"/>
      <c r="H18" s="32"/>
      <c r="I18" s="24">
        <v>0</v>
      </c>
      <c r="J18" s="24">
        <v>0</v>
      </c>
      <c r="K18" s="18">
        <f>I18+J18</f>
        <v>0</v>
      </c>
      <c r="L18" s="18"/>
      <c r="M18" s="18"/>
      <c r="O18" s="17"/>
      <c r="P18" s="17">
        <f t="shared" si="2"/>
        <v>0</v>
      </c>
      <c r="Q18" s="17">
        <f t="shared" si="3"/>
        <v>0</v>
      </c>
      <c r="R18" s="17"/>
      <c r="S18" s="17"/>
      <c r="U18" s="17"/>
      <c r="V18" s="17">
        <f t="shared" si="5"/>
        <v>0</v>
      </c>
      <c r="W18" s="17">
        <f t="shared" si="6"/>
        <v>0</v>
      </c>
      <c r="X18" s="17"/>
      <c r="Y18" s="17"/>
      <c r="Z18" s="32"/>
      <c r="AA18" s="17"/>
      <c r="AB18" s="17">
        <f t="shared" si="9"/>
        <v>0</v>
      </c>
      <c r="AC18" s="17">
        <f t="shared" si="10"/>
        <v>0</v>
      </c>
      <c r="AD18" s="17"/>
      <c r="AE18" s="17"/>
      <c r="AF18" s="32"/>
      <c r="AG18" s="17"/>
      <c r="AH18" s="17">
        <f t="shared" si="13"/>
        <v>0</v>
      </c>
      <c r="AI18" s="17">
        <f t="shared" si="14"/>
        <v>0</v>
      </c>
      <c r="AJ18" s="17"/>
      <c r="AK18" s="17"/>
      <c r="AL18" s="32"/>
      <c r="AM18" s="17"/>
      <c r="AN18" s="17">
        <f t="shared" si="17"/>
        <v>0</v>
      </c>
      <c r="AO18" s="17">
        <f t="shared" si="18"/>
        <v>0</v>
      </c>
      <c r="AP18" s="17"/>
      <c r="AQ18" s="17"/>
      <c r="AR18" s="32"/>
      <c r="AS18" s="17"/>
      <c r="AT18" s="17">
        <f t="shared" si="21"/>
        <v>0</v>
      </c>
      <c r="AU18" s="17">
        <f t="shared" si="22"/>
        <v>0</v>
      </c>
      <c r="AV18" s="17"/>
      <c r="AW18" s="17"/>
      <c r="AX18" s="32"/>
      <c r="AY18" s="17"/>
      <c r="AZ18" s="17">
        <f t="shared" si="25"/>
        <v>0</v>
      </c>
      <c r="BA18" s="17">
        <f t="shared" si="26"/>
        <v>0</v>
      </c>
      <c r="BB18" s="17"/>
      <c r="BC18" s="17"/>
      <c r="BD18" s="32"/>
      <c r="BE18" s="17"/>
      <c r="BF18" s="17">
        <f t="shared" si="29"/>
        <v>0</v>
      </c>
      <c r="BG18" s="17">
        <f t="shared" si="30"/>
        <v>0</v>
      </c>
      <c r="BH18" s="17"/>
      <c r="BI18" s="17"/>
      <c r="BJ18" s="32"/>
      <c r="BK18" s="17"/>
      <c r="BL18" s="17">
        <f t="shared" si="33"/>
        <v>0</v>
      </c>
      <c r="BM18" s="17">
        <f t="shared" si="34"/>
        <v>0</v>
      </c>
      <c r="BN18" s="17"/>
      <c r="BO18" s="17"/>
      <c r="BP18" s="32"/>
      <c r="BQ18" s="17"/>
      <c r="BR18" s="17">
        <f t="shared" si="37"/>
        <v>0</v>
      </c>
      <c r="BS18" s="17">
        <f t="shared" si="38"/>
        <v>0</v>
      </c>
      <c r="BT18" s="17"/>
      <c r="BU18" s="17"/>
      <c r="BV18" s="32"/>
      <c r="BW18" s="17"/>
      <c r="BX18" s="17">
        <f t="shared" si="41"/>
        <v>0</v>
      </c>
      <c r="BY18" s="17">
        <f t="shared" si="42"/>
        <v>0</v>
      </c>
      <c r="BZ18" s="17"/>
      <c r="CA18" s="17"/>
      <c r="CB18" s="32"/>
      <c r="CC18" s="17"/>
      <c r="CD18" s="17">
        <f t="shared" si="45"/>
        <v>0</v>
      </c>
      <c r="CE18" s="17">
        <f t="shared" si="46"/>
        <v>0</v>
      </c>
      <c r="CF18" s="17"/>
      <c r="CG18" s="17"/>
      <c r="CH18" s="17"/>
      <c r="CI18" s="17"/>
      <c r="CJ18" s="17">
        <f t="shared" si="49"/>
        <v>0</v>
      </c>
      <c r="CK18" s="17">
        <f t="shared" si="50"/>
        <v>0</v>
      </c>
      <c r="CL18" s="17"/>
      <c r="CM18" s="17"/>
      <c r="CN18" s="32"/>
      <c r="CO18" s="17"/>
      <c r="CP18" s="17">
        <f t="shared" si="53"/>
        <v>0</v>
      </c>
      <c r="CQ18" s="17">
        <f t="shared" si="54"/>
        <v>0</v>
      </c>
      <c r="CR18" s="17"/>
      <c r="CS18" s="17"/>
      <c r="CT18" s="32"/>
      <c r="CU18" s="17"/>
      <c r="CV18" s="17">
        <f t="shared" si="57"/>
        <v>0</v>
      </c>
      <c r="CW18" s="17">
        <f t="shared" si="58"/>
        <v>0</v>
      </c>
      <c r="CX18" s="17"/>
      <c r="CY18" s="17"/>
      <c r="CZ18" s="32"/>
      <c r="DA18" s="17"/>
      <c r="DB18" s="17">
        <f t="shared" si="61"/>
        <v>0</v>
      </c>
      <c r="DC18" s="17">
        <f t="shared" si="62"/>
        <v>0</v>
      </c>
      <c r="DD18" s="17"/>
      <c r="DE18" s="17"/>
      <c r="DF18" s="32"/>
      <c r="DG18" s="17"/>
      <c r="DH18" s="17">
        <f t="shared" si="65"/>
        <v>0</v>
      </c>
      <c r="DI18" s="17">
        <f t="shared" si="66"/>
        <v>0</v>
      </c>
      <c r="DJ18" s="17"/>
      <c r="DK18" s="17"/>
      <c r="DL18" s="32"/>
      <c r="DM18" s="17"/>
      <c r="DN18" s="17">
        <f t="shared" si="69"/>
        <v>0</v>
      </c>
      <c r="DO18" s="17">
        <f t="shared" si="70"/>
        <v>0</v>
      </c>
      <c r="DP18" s="17"/>
      <c r="DQ18" s="17"/>
      <c r="DR18" s="32"/>
      <c r="DS18" s="17"/>
      <c r="DT18" s="17">
        <f t="shared" si="73"/>
        <v>0</v>
      </c>
      <c r="DU18" s="17">
        <f t="shared" si="74"/>
        <v>0</v>
      </c>
      <c r="DV18" s="17"/>
      <c r="DW18" s="17"/>
      <c r="DX18" s="32"/>
      <c r="DY18" s="17"/>
      <c r="DZ18" s="17"/>
      <c r="EA18" s="17"/>
      <c r="EB18" s="17"/>
      <c r="EC18" s="17"/>
      <c r="ED18" s="32"/>
    </row>
    <row r="19" spans="1:134" s="34" customFormat="1" ht="12" hidden="1">
      <c r="A19" s="33">
        <v>43922</v>
      </c>
      <c r="C19" s="24"/>
      <c r="D19" s="24"/>
      <c r="E19" s="18">
        <f t="shared" si="0"/>
        <v>0</v>
      </c>
      <c r="F19" s="18"/>
      <c r="G19" s="18"/>
      <c r="H19" s="32"/>
      <c r="I19" s="24">
        <v>0</v>
      </c>
      <c r="J19" s="24">
        <v>0</v>
      </c>
      <c r="K19" s="18">
        <f>I19+J19</f>
        <v>0</v>
      </c>
      <c r="L19" s="18"/>
      <c r="M19" s="18"/>
      <c r="O19" s="17">
        <f t="shared" si="2"/>
        <v>0</v>
      </c>
      <c r="P19" s="17">
        <f t="shared" si="2"/>
        <v>0</v>
      </c>
      <c r="Q19" s="17">
        <f t="shared" si="3"/>
        <v>0</v>
      </c>
      <c r="R19" s="17"/>
      <c r="S19" s="17"/>
      <c r="U19" s="17">
        <f t="shared" si="5"/>
        <v>0</v>
      </c>
      <c r="V19" s="17">
        <f t="shared" si="5"/>
        <v>0</v>
      </c>
      <c r="W19" s="17">
        <f t="shared" si="6"/>
        <v>0</v>
      </c>
      <c r="X19" s="17"/>
      <c r="Y19" s="17"/>
      <c r="Z19" s="32"/>
      <c r="AA19" s="17">
        <f t="shared" si="9"/>
        <v>0</v>
      </c>
      <c r="AB19" s="17">
        <f t="shared" si="9"/>
        <v>0</v>
      </c>
      <c r="AC19" s="17">
        <f t="shared" si="10"/>
        <v>0</v>
      </c>
      <c r="AD19" s="17"/>
      <c r="AE19" s="17"/>
      <c r="AF19" s="32"/>
      <c r="AG19" s="17">
        <f t="shared" si="13"/>
        <v>0</v>
      </c>
      <c r="AH19" s="17">
        <f t="shared" si="13"/>
        <v>0</v>
      </c>
      <c r="AI19" s="17">
        <f t="shared" si="14"/>
        <v>0</v>
      </c>
      <c r="AJ19" s="17"/>
      <c r="AK19" s="17"/>
      <c r="AL19" s="32"/>
      <c r="AM19" s="17">
        <f t="shared" si="17"/>
        <v>0</v>
      </c>
      <c r="AN19" s="17">
        <f t="shared" si="17"/>
        <v>0</v>
      </c>
      <c r="AO19" s="17">
        <f t="shared" si="18"/>
        <v>0</v>
      </c>
      <c r="AP19" s="17"/>
      <c r="AQ19" s="17"/>
      <c r="AR19" s="32"/>
      <c r="AS19" s="17">
        <f t="shared" si="21"/>
        <v>0</v>
      </c>
      <c r="AT19" s="17">
        <f t="shared" si="21"/>
        <v>0</v>
      </c>
      <c r="AU19" s="17">
        <f t="shared" si="22"/>
        <v>0</v>
      </c>
      <c r="AV19" s="17"/>
      <c r="AW19" s="17"/>
      <c r="AX19" s="32"/>
      <c r="AY19" s="17">
        <f t="shared" si="25"/>
        <v>0</v>
      </c>
      <c r="AZ19" s="17">
        <f t="shared" si="25"/>
        <v>0</v>
      </c>
      <c r="BA19" s="17">
        <f t="shared" si="26"/>
        <v>0</v>
      </c>
      <c r="BB19" s="17"/>
      <c r="BC19" s="17"/>
      <c r="BD19" s="32"/>
      <c r="BE19" s="17">
        <f t="shared" si="29"/>
        <v>0</v>
      </c>
      <c r="BF19" s="17">
        <f t="shared" si="29"/>
        <v>0</v>
      </c>
      <c r="BG19" s="17">
        <f t="shared" si="30"/>
        <v>0</v>
      </c>
      <c r="BH19" s="17"/>
      <c r="BI19" s="17"/>
      <c r="BJ19" s="32"/>
      <c r="BK19" s="17">
        <f t="shared" si="33"/>
        <v>0</v>
      </c>
      <c r="BL19" s="17">
        <f t="shared" si="33"/>
        <v>0</v>
      </c>
      <c r="BM19" s="17">
        <f t="shared" si="34"/>
        <v>0</v>
      </c>
      <c r="BN19" s="17"/>
      <c r="BO19" s="17"/>
      <c r="BP19" s="32"/>
      <c r="BQ19" s="17">
        <f t="shared" si="37"/>
        <v>0</v>
      </c>
      <c r="BR19" s="17">
        <f t="shared" si="37"/>
        <v>0</v>
      </c>
      <c r="BS19" s="17">
        <f t="shared" si="38"/>
        <v>0</v>
      </c>
      <c r="BT19" s="17"/>
      <c r="BU19" s="17"/>
      <c r="BV19" s="32"/>
      <c r="BW19" s="17">
        <f t="shared" si="41"/>
        <v>0</v>
      </c>
      <c r="BX19" s="17">
        <f t="shared" si="41"/>
        <v>0</v>
      </c>
      <c r="BY19" s="17">
        <f t="shared" si="42"/>
        <v>0</v>
      </c>
      <c r="BZ19" s="17"/>
      <c r="CA19" s="17"/>
      <c r="CB19" s="32"/>
      <c r="CC19" s="17">
        <f t="shared" si="45"/>
        <v>0</v>
      </c>
      <c r="CD19" s="17">
        <f t="shared" si="45"/>
        <v>0</v>
      </c>
      <c r="CE19" s="17">
        <f t="shared" si="46"/>
        <v>0</v>
      </c>
      <c r="CF19" s="17"/>
      <c r="CG19" s="17"/>
      <c r="CH19" s="17"/>
      <c r="CI19" s="17">
        <f t="shared" si="49"/>
        <v>0</v>
      </c>
      <c r="CJ19" s="17">
        <f t="shared" si="49"/>
        <v>0</v>
      </c>
      <c r="CK19" s="17">
        <f t="shared" si="50"/>
        <v>0</v>
      </c>
      <c r="CL19" s="17"/>
      <c r="CM19" s="17"/>
      <c r="CN19" s="32"/>
      <c r="CO19" s="17">
        <f t="shared" si="53"/>
        <v>0</v>
      </c>
      <c r="CP19" s="17">
        <f t="shared" si="53"/>
        <v>0</v>
      </c>
      <c r="CQ19" s="17">
        <f t="shared" si="54"/>
        <v>0</v>
      </c>
      <c r="CR19" s="17"/>
      <c r="CS19" s="17"/>
      <c r="CT19" s="32"/>
      <c r="CU19" s="17">
        <f t="shared" si="57"/>
        <v>0</v>
      </c>
      <c r="CV19" s="17">
        <f t="shared" si="57"/>
        <v>0</v>
      </c>
      <c r="CW19" s="17">
        <f t="shared" si="58"/>
        <v>0</v>
      </c>
      <c r="CX19" s="17"/>
      <c r="CY19" s="17"/>
      <c r="CZ19" s="32"/>
      <c r="DA19" s="17">
        <f t="shared" si="61"/>
        <v>0</v>
      </c>
      <c r="DB19" s="17">
        <f t="shared" si="61"/>
        <v>0</v>
      </c>
      <c r="DC19" s="17">
        <f t="shared" si="62"/>
        <v>0</v>
      </c>
      <c r="DD19" s="17"/>
      <c r="DE19" s="17"/>
      <c r="DF19" s="32"/>
      <c r="DG19" s="17">
        <f t="shared" si="65"/>
        <v>0</v>
      </c>
      <c r="DH19" s="17">
        <f t="shared" si="65"/>
        <v>0</v>
      </c>
      <c r="DI19" s="17">
        <f t="shared" si="66"/>
        <v>0</v>
      </c>
      <c r="DJ19" s="17"/>
      <c r="DK19" s="17"/>
      <c r="DL19" s="32"/>
      <c r="DM19" s="17">
        <f t="shared" si="69"/>
        <v>0</v>
      </c>
      <c r="DN19" s="17">
        <f t="shared" si="69"/>
        <v>0</v>
      </c>
      <c r="DO19" s="17">
        <f t="shared" si="70"/>
        <v>0</v>
      </c>
      <c r="DP19" s="17"/>
      <c r="DQ19" s="17"/>
      <c r="DR19" s="32"/>
      <c r="DS19" s="17">
        <f t="shared" si="73"/>
        <v>0</v>
      </c>
      <c r="DT19" s="17">
        <f t="shared" si="73"/>
        <v>0</v>
      </c>
      <c r="DU19" s="17">
        <f t="shared" si="74"/>
        <v>0</v>
      </c>
      <c r="DV19" s="17"/>
      <c r="DW19" s="17"/>
      <c r="DX19" s="32"/>
      <c r="DY19" s="17"/>
      <c r="DZ19" s="17"/>
      <c r="EA19" s="17"/>
      <c r="EB19" s="17"/>
      <c r="EC19" s="17"/>
      <c r="ED19" s="32"/>
    </row>
    <row r="20" spans="1:134" s="34" customFormat="1" ht="12" hidden="1">
      <c r="A20" s="33">
        <v>44105</v>
      </c>
      <c r="C20" s="24"/>
      <c r="D20" s="24"/>
      <c r="E20" s="18">
        <f t="shared" si="0"/>
        <v>0</v>
      </c>
      <c r="F20" s="18"/>
      <c r="G20" s="18"/>
      <c r="H20" s="32"/>
      <c r="I20" s="24">
        <v>0</v>
      </c>
      <c r="J20" s="24">
        <v>0</v>
      </c>
      <c r="K20" s="18">
        <f>I20+J20</f>
        <v>0</v>
      </c>
      <c r="L20" s="18"/>
      <c r="M20" s="18"/>
      <c r="O20" s="17"/>
      <c r="P20" s="17">
        <f t="shared" si="2"/>
        <v>0</v>
      </c>
      <c r="Q20" s="17">
        <f t="shared" si="3"/>
        <v>0</v>
      </c>
      <c r="R20" s="17"/>
      <c r="S20" s="17"/>
      <c r="U20" s="17"/>
      <c r="V20" s="17">
        <f>D20*0.02074/100</f>
        <v>0</v>
      </c>
      <c r="W20" s="17">
        <f t="shared" si="6"/>
        <v>0</v>
      </c>
      <c r="X20" s="17"/>
      <c r="Y20" s="17"/>
      <c r="Z20" s="32"/>
      <c r="AA20" s="17"/>
      <c r="AB20" s="17">
        <f>D20*10.97811/100</f>
        <v>0</v>
      </c>
      <c r="AC20" s="17">
        <f>AA20+AB20</f>
        <v>0</v>
      </c>
      <c r="AD20" s="17"/>
      <c r="AE20" s="17"/>
      <c r="AF20" s="32"/>
      <c r="AG20" s="17"/>
      <c r="AH20" s="17">
        <f t="shared" si="13"/>
        <v>0</v>
      </c>
      <c r="AI20" s="17">
        <f t="shared" si="14"/>
        <v>0</v>
      </c>
      <c r="AJ20" s="17"/>
      <c r="AK20" s="17"/>
      <c r="AL20" s="32"/>
      <c r="AM20" s="17"/>
      <c r="AN20" s="17">
        <f t="shared" si="17"/>
        <v>0</v>
      </c>
      <c r="AO20" s="17">
        <f t="shared" si="18"/>
        <v>0</v>
      </c>
      <c r="AP20" s="17"/>
      <c r="AQ20" s="17"/>
      <c r="AR20" s="32"/>
      <c r="AS20" s="17"/>
      <c r="AT20" s="17">
        <f t="shared" si="21"/>
        <v>0</v>
      </c>
      <c r="AU20" s="17">
        <f t="shared" si="22"/>
        <v>0</v>
      </c>
      <c r="AV20" s="17"/>
      <c r="AW20" s="17"/>
      <c r="AX20" s="32"/>
      <c r="AY20" s="17"/>
      <c r="AZ20" s="17">
        <f t="shared" si="25"/>
        <v>0</v>
      </c>
      <c r="BA20" s="17">
        <f t="shared" si="26"/>
        <v>0</v>
      </c>
      <c r="BB20" s="17"/>
      <c r="BC20" s="17"/>
      <c r="BD20" s="32"/>
      <c r="BE20" s="17"/>
      <c r="BF20" s="17">
        <f t="shared" si="29"/>
        <v>0</v>
      </c>
      <c r="BG20" s="17">
        <f t="shared" si="30"/>
        <v>0</v>
      </c>
      <c r="BH20" s="17"/>
      <c r="BI20" s="17"/>
      <c r="BJ20" s="32"/>
      <c r="BK20" s="17"/>
      <c r="BL20" s="17">
        <f t="shared" si="33"/>
        <v>0</v>
      </c>
      <c r="BM20" s="17">
        <f t="shared" si="34"/>
        <v>0</v>
      </c>
      <c r="BN20" s="17"/>
      <c r="BO20" s="17"/>
      <c r="BP20" s="32"/>
      <c r="BQ20" s="17"/>
      <c r="BR20" s="17">
        <f t="shared" si="37"/>
        <v>0</v>
      </c>
      <c r="BS20" s="17">
        <f t="shared" si="38"/>
        <v>0</v>
      </c>
      <c r="BT20" s="17"/>
      <c r="BU20" s="17"/>
      <c r="BV20" s="32"/>
      <c r="BW20" s="17"/>
      <c r="BX20" s="17">
        <f t="shared" si="41"/>
        <v>0</v>
      </c>
      <c r="BY20" s="17">
        <f t="shared" si="42"/>
        <v>0</v>
      </c>
      <c r="BZ20" s="17"/>
      <c r="CA20" s="17"/>
      <c r="CB20" s="32"/>
      <c r="CC20" s="17"/>
      <c r="CD20" s="17">
        <f t="shared" si="45"/>
        <v>0</v>
      </c>
      <c r="CE20" s="17">
        <f t="shared" si="46"/>
        <v>0</v>
      </c>
      <c r="CF20" s="17"/>
      <c r="CG20" s="17"/>
      <c r="CH20" s="17"/>
      <c r="CI20" s="17"/>
      <c r="CJ20" s="17">
        <f t="shared" si="49"/>
        <v>0</v>
      </c>
      <c r="CK20" s="17">
        <f t="shared" si="50"/>
        <v>0</v>
      </c>
      <c r="CL20" s="17"/>
      <c r="CM20" s="17"/>
      <c r="CN20" s="32"/>
      <c r="CO20" s="17"/>
      <c r="CP20" s="17">
        <f t="shared" si="53"/>
        <v>0</v>
      </c>
      <c r="CQ20" s="17">
        <f t="shared" si="54"/>
        <v>0</v>
      </c>
      <c r="CR20" s="17"/>
      <c r="CS20" s="17"/>
      <c r="CT20" s="32"/>
      <c r="CU20" s="17"/>
      <c r="CV20" s="17">
        <f t="shared" si="57"/>
        <v>0</v>
      </c>
      <c r="CW20" s="17">
        <f t="shared" si="58"/>
        <v>0</v>
      </c>
      <c r="CX20" s="17"/>
      <c r="CY20" s="17"/>
      <c r="CZ20" s="32"/>
      <c r="DA20" s="17"/>
      <c r="DB20" s="17">
        <f t="shared" si="61"/>
        <v>0</v>
      </c>
      <c r="DC20" s="17">
        <f t="shared" si="62"/>
        <v>0</v>
      </c>
      <c r="DD20" s="17"/>
      <c r="DE20" s="17"/>
      <c r="DF20" s="32"/>
      <c r="DG20" s="17"/>
      <c r="DH20" s="17">
        <f t="shared" si="65"/>
        <v>0</v>
      </c>
      <c r="DI20" s="17">
        <f t="shared" si="66"/>
        <v>0</v>
      </c>
      <c r="DJ20" s="17"/>
      <c r="DK20" s="17"/>
      <c r="DL20" s="32"/>
      <c r="DM20" s="17"/>
      <c r="DN20" s="17">
        <f t="shared" si="69"/>
        <v>0</v>
      </c>
      <c r="DO20" s="17">
        <f t="shared" si="70"/>
        <v>0</v>
      </c>
      <c r="DP20" s="17"/>
      <c r="DQ20" s="17"/>
      <c r="DR20" s="32"/>
      <c r="DS20" s="17"/>
      <c r="DT20" s="17">
        <f t="shared" si="73"/>
        <v>0</v>
      </c>
      <c r="DU20" s="17">
        <f t="shared" si="74"/>
        <v>0</v>
      </c>
      <c r="DV20" s="17"/>
      <c r="DW20" s="17"/>
      <c r="DX20" s="32"/>
      <c r="DY20" s="17"/>
      <c r="DZ20" s="17"/>
      <c r="EA20" s="17"/>
      <c r="EB20" s="17"/>
      <c r="EC20" s="17"/>
      <c r="ED20" s="32"/>
    </row>
    <row r="21" spans="1:134" ht="12" hidden="1">
      <c r="A21" s="33">
        <v>44287</v>
      </c>
      <c r="C21" s="24"/>
      <c r="D21" s="24"/>
      <c r="E21" s="18">
        <f t="shared" si="0"/>
        <v>0</v>
      </c>
      <c r="I21" s="24">
        <v>0</v>
      </c>
      <c r="J21" s="24">
        <v>0</v>
      </c>
      <c r="K21" s="18">
        <f>I21+J21</f>
        <v>0</v>
      </c>
      <c r="L21" s="18"/>
      <c r="M21" s="18"/>
      <c r="O21" s="17">
        <f t="shared" si="2"/>
        <v>0</v>
      </c>
      <c r="P21" s="17">
        <f t="shared" si="2"/>
        <v>0</v>
      </c>
      <c r="Q21" s="17">
        <f>O21+P21</f>
        <v>0</v>
      </c>
      <c r="R21" s="17"/>
      <c r="S21" s="17"/>
      <c r="U21" s="17">
        <f>C21*0.02074/100</f>
        <v>0</v>
      </c>
      <c r="V21" s="17">
        <f>D21*0.02074/100</f>
        <v>0</v>
      </c>
      <c r="W21" s="17">
        <f>U21+V21</f>
        <v>0</v>
      </c>
      <c r="X21" s="17"/>
      <c r="Y21" s="17"/>
      <c r="Z21" s="17"/>
      <c r="AA21" s="17">
        <f>C21*10.97811/100</f>
        <v>0</v>
      </c>
      <c r="AB21" s="17">
        <f>D21*10.97811/100</f>
        <v>0</v>
      </c>
      <c r="AC21" s="17">
        <f>AA21+AB21</f>
        <v>0</v>
      </c>
      <c r="AD21" s="17"/>
      <c r="AE21" s="17"/>
      <c r="AF21" s="17"/>
      <c r="AG21" s="17">
        <f t="shared" si="13"/>
        <v>0</v>
      </c>
      <c r="AH21" s="17">
        <f t="shared" si="13"/>
        <v>0</v>
      </c>
      <c r="AI21" s="17">
        <f t="shared" si="14"/>
        <v>0</v>
      </c>
      <c r="AJ21" s="17"/>
      <c r="AK21" s="17"/>
      <c r="AL21" s="17"/>
      <c r="AM21" s="17">
        <f t="shared" si="17"/>
        <v>0</v>
      </c>
      <c r="AN21" s="17">
        <f t="shared" si="17"/>
        <v>0</v>
      </c>
      <c r="AO21" s="17">
        <f t="shared" si="18"/>
        <v>0</v>
      </c>
      <c r="AP21" s="17"/>
      <c r="AQ21" s="17"/>
      <c r="AR21" s="17"/>
      <c r="AS21" s="17">
        <f t="shared" si="21"/>
        <v>0</v>
      </c>
      <c r="AT21" s="17">
        <f t="shared" si="21"/>
        <v>0</v>
      </c>
      <c r="AU21" s="17">
        <f t="shared" si="22"/>
        <v>0</v>
      </c>
      <c r="AV21" s="17"/>
      <c r="AW21" s="17"/>
      <c r="AX21" s="17"/>
      <c r="AY21" s="17">
        <f t="shared" si="25"/>
        <v>0</v>
      </c>
      <c r="AZ21" s="17">
        <f t="shared" si="25"/>
        <v>0</v>
      </c>
      <c r="BA21" s="17">
        <f t="shared" si="26"/>
        <v>0</v>
      </c>
      <c r="BB21" s="17"/>
      <c r="BC21" s="17"/>
      <c r="BD21" s="17"/>
      <c r="BE21" s="17">
        <f t="shared" si="29"/>
        <v>0</v>
      </c>
      <c r="BF21" s="17">
        <f t="shared" si="29"/>
        <v>0</v>
      </c>
      <c r="BG21" s="17">
        <f t="shared" si="30"/>
        <v>0</v>
      </c>
      <c r="BH21" s="17"/>
      <c r="BI21" s="17"/>
      <c r="BJ21" s="17"/>
      <c r="BK21" s="17">
        <f t="shared" si="33"/>
        <v>0</v>
      </c>
      <c r="BL21" s="17">
        <f t="shared" si="33"/>
        <v>0</v>
      </c>
      <c r="BM21" s="17">
        <f t="shared" si="34"/>
        <v>0</v>
      </c>
      <c r="BN21" s="17"/>
      <c r="BO21" s="17"/>
      <c r="BP21" s="17"/>
      <c r="BQ21" s="17">
        <f t="shared" si="37"/>
        <v>0</v>
      </c>
      <c r="BR21" s="17">
        <f t="shared" si="37"/>
        <v>0</v>
      </c>
      <c r="BS21" s="17">
        <f t="shared" si="38"/>
        <v>0</v>
      </c>
      <c r="BT21" s="17"/>
      <c r="BU21" s="17"/>
      <c r="BV21" s="17"/>
      <c r="BW21" s="17">
        <f t="shared" si="41"/>
        <v>0</v>
      </c>
      <c r="BX21" s="17">
        <f t="shared" si="41"/>
        <v>0</v>
      </c>
      <c r="BY21" s="17">
        <f t="shared" si="42"/>
        <v>0</v>
      </c>
      <c r="BZ21" s="17"/>
      <c r="CA21" s="17"/>
      <c r="CB21" s="17"/>
      <c r="CC21" s="17">
        <f t="shared" si="45"/>
        <v>0</v>
      </c>
      <c r="CD21" s="17">
        <f t="shared" si="45"/>
        <v>0</v>
      </c>
      <c r="CE21" s="17">
        <f t="shared" si="46"/>
        <v>0</v>
      </c>
      <c r="CF21" s="17"/>
      <c r="CG21" s="17"/>
      <c r="CH21" s="17"/>
      <c r="CI21" s="17">
        <f t="shared" si="49"/>
        <v>0</v>
      </c>
      <c r="CJ21" s="17">
        <f t="shared" si="49"/>
        <v>0</v>
      </c>
      <c r="CK21" s="17">
        <f t="shared" si="50"/>
        <v>0</v>
      </c>
      <c r="CL21" s="17"/>
      <c r="CM21" s="17"/>
      <c r="CN21" s="17"/>
      <c r="CO21" s="17">
        <f t="shared" si="53"/>
        <v>0</v>
      </c>
      <c r="CP21" s="17">
        <f t="shared" si="53"/>
        <v>0</v>
      </c>
      <c r="CQ21" s="17">
        <f t="shared" si="54"/>
        <v>0</v>
      </c>
      <c r="CR21" s="17"/>
      <c r="CS21" s="17"/>
      <c r="CT21" s="32"/>
      <c r="CU21" s="17">
        <f t="shared" si="57"/>
        <v>0</v>
      </c>
      <c r="CV21" s="17">
        <f t="shared" si="57"/>
        <v>0</v>
      </c>
      <c r="CW21" s="17">
        <f t="shared" si="58"/>
        <v>0</v>
      </c>
      <c r="CX21" s="17"/>
      <c r="CY21" s="17"/>
      <c r="CZ21" s="17"/>
      <c r="DA21" s="17">
        <f t="shared" si="61"/>
        <v>0</v>
      </c>
      <c r="DB21" s="17">
        <f t="shared" si="61"/>
        <v>0</v>
      </c>
      <c r="DC21" s="17">
        <f t="shared" si="62"/>
        <v>0</v>
      </c>
      <c r="DD21" s="17"/>
      <c r="DE21" s="17"/>
      <c r="DF21" s="17"/>
      <c r="DG21" s="17">
        <f t="shared" si="65"/>
        <v>0</v>
      </c>
      <c r="DH21" s="17">
        <f t="shared" si="65"/>
        <v>0</v>
      </c>
      <c r="DI21" s="17">
        <f t="shared" si="66"/>
        <v>0</v>
      </c>
      <c r="DJ21" s="17"/>
      <c r="DK21" s="17"/>
      <c r="DL21" s="17"/>
      <c r="DM21" s="17">
        <f t="shared" si="69"/>
        <v>0</v>
      </c>
      <c r="DN21" s="17">
        <f t="shared" si="69"/>
        <v>0</v>
      </c>
      <c r="DO21" s="17">
        <f t="shared" si="70"/>
        <v>0</v>
      </c>
      <c r="DP21" s="17"/>
      <c r="DQ21" s="17"/>
      <c r="DR21" s="17"/>
      <c r="DS21" s="17">
        <f t="shared" si="73"/>
        <v>0</v>
      </c>
      <c r="DT21" s="17">
        <f t="shared" si="73"/>
        <v>0</v>
      </c>
      <c r="DU21" s="17">
        <f t="shared" si="74"/>
        <v>0</v>
      </c>
      <c r="DV21" s="17"/>
      <c r="DW21" s="17"/>
      <c r="DX21" s="17"/>
      <c r="DY21" s="32"/>
      <c r="DZ21" s="32"/>
      <c r="EA21" s="32"/>
      <c r="EB21" s="32"/>
      <c r="EC21" s="32"/>
      <c r="ED21" s="17"/>
    </row>
    <row r="22" spans="3:134" ht="12">
      <c r="C22" s="24"/>
      <c r="D22" s="24"/>
      <c r="E22" s="24"/>
      <c r="F22" s="24"/>
      <c r="G22" s="24"/>
      <c r="ED22" s="17"/>
    </row>
    <row r="23" spans="1:133" ht="12.75" thickBot="1">
      <c r="A23" s="15" t="s">
        <v>0</v>
      </c>
      <c r="C23" s="31">
        <f>SUM(C8:C22)</f>
        <v>11610000</v>
      </c>
      <c r="D23" s="31">
        <f>SUM(D8:D22)</f>
        <v>2066700</v>
      </c>
      <c r="E23" s="31">
        <f>SUM(E8:E22)</f>
        <v>13676700</v>
      </c>
      <c r="F23" s="31">
        <f>SUM(F8:F22)</f>
        <v>753730</v>
      </c>
      <c r="G23" s="31">
        <f>SUM(G8:G22)</f>
        <v>708830</v>
      </c>
      <c r="I23" s="31">
        <f>SUM(I8:I22)</f>
        <v>3164728.1040000003</v>
      </c>
      <c r="J23" s="31">
        <f>SUM(J8:J22)</f>
        <v>563354.31288</v>
      </c>
      <c r="K23" s="31">
        <f>SUM(K8:K22)</f>
        <v>3728082.4168800004</v>
      </c>
      <c r="L23" s="31">
        <f>SUM(L8:L22)</f>
        <v>205456.54727200008</v>
      </c>
      <c r="M23" s="31">
        <f>SUM(M8:M22)</f>
        <v>193217.41791200006</v>
      </c>
      <c r="O23" s="31">
        <f>SUM(O8:O22)</f>
        <v>8445274.217999998</v>
      </c>
      <c r="P23" s="31">
        <f>SUM(P8:P22)</f>
        <v>1503346.10046</v>
      </c>
      <c r="Q23" s="31">
        <f>SUM(Q8:Q22)</f>
        <v>9948620.318459999</v>
      </c>
      <c r="R23" s="31">
        <f>SUM(R8:R22)</f>
        <v>548273.603474</v>
      </c>
      <c r="S23" s="31">
        <f>SUM(S8:S22)</f>
        <v>515612.723854</v>
      </c>
      <c r="U23" s="31">
        <f>SUM(U8:U22)</f>
        <v>2407.914</v>
      </c>
      <c r="V23" s="31">
        <f>SUM(V8:V22)</f>
        <v>428.63358</v>
      </c>
      <c r="W23" s="31">
        <f>SUM(W8:W22)</f>
        <v>2836.5475800000004</v>
      </c>
      <c r="X23" s="31">
        <f>SUM(X8:X22)</f>
        <v>156.32360199999997</v>
      </c>
      <c r="Y23" s="31">
        <f>SUM(Y8:Y22)</f>
        <v>147.011342</v>
      </c>
      <c r="Z23" s="17"/>
      <c r="AA23" s="31">
        <f>SUM(AA8:AA22)</f>
        <v>1274558.571</v>
      </c>
      <c r="AB23" s="31">
        <f>SUM(AB8:AB22)</f>
        <v>226884.59936999998</v>
      </c>
      <c r="AC23" s="31">
        <f>SUM(AC8:AC22)</f>
        <v>1501443.17037</v>
      </c>
      <c r="AD23" s="31">
        <f>SUM(AD8:AD22)</f>
        <v>82745.308503</v>
      </c>
      <c r="AE23" s="31">
        <f>SUM(AE8:AE22)</f>
        <v>77816.137113</v>
      </c>
      <c r="AF23" s="17"/>
      <c r="AG23" s="31">
        <f>SUM(AG8:AG22)</f>
        <v>897545.88</v>
      </c>
      <c r="AH23" s="31">
        <f>SUM(AH8:AH22)</f>
        <v>159772.44360000003</v>
      </c>
      <c r="AI23" s="31">
        <f>SUM(AI8:AI22)</f>
        <v>1057318.3236</v>
      </c>
      <c r="AJ23" s="31">
        <f>SUM(AJ8:AJ22)</f>
        <v>58269.35883999999</v>
      </c>
      <c r="AK23" s="31">
        <f>SUM(AK8:AK22)</f>
        <v>54798.22964</v>
      </c>
      <c r="AL23" s="17"/>
      <c r="AM23" s="31">
        <f>SUM(AM8:AM22)</f>
        <v>41501.106</v>
      </c>
      <c r="AN23" s="31">
        <f>SUM(AN8:AN22)</f>
        <v>7387.62582</v>
      </c>
      <c r="AO23" s="31">
        <f>SUM(AO8:AO22)</f>
        <v>48888.73182</v>
      </c>
      <c r="AP23" s="31">
        <f>SUM(AP8:AP22)</f>
        <v>2694.283258</v>
      </c>
      <c r="AQ23" s="31">
        <f>SUM(AQ8:AQ22)</f>
        <v>2533.783718</v>
      </c>
      <c r="AR23" s="17"/>
      <c r="AS23" s="31">
        <f>SUM(AS8:AS22)</f>
        <v>3032.532</v>
      </c>
      <c r="AT23" s="31">
        <f>SUM(AT8:AT22)</f>
        <v>539.82204</v>
      </c>
      <c r="AU23" s="31">
        <f>SUM(AU8:AU22)</f>
        <v>3572.35404</v>
      </c>
      <c r="AV23" s="31">
        <f>SUM(AV8:AV22)</f>
        <v>196.87427600000004</v>
      </c>
      <c r="AW23" s="31">
        <f>SUM(AW8:AW22)</f>
        <v>185.146396</v>
      </c>
      <c r="AX23" s="17"/>
      <c r="AY23" s="31">
        <f>SUM(AY8:AY22)</f>
        <v>1112592.105</v>
      </c>
      <c r="AZ23" s="31">
        <f>SUM(AZ8:AZ22)</f>
        <v>198052.89434999996</v>
      </c>
      <c r="BA23" s="31">
        <f>SUM(BA8:BA22)</f>
        <v>1310644.99935</v>
      </c>
      <c r="BB23" s="31">
        <f>SUM(BB8:BB22)</f>
        <v>72230.322765</v>
      </c>
      <c r="BC23" s="31">
        <f>SUM(BC8:BC22)</f>
        <v>67927.53331500002</v>
      </c>
      <c r="BD23" s="17"/>
      <c r="BE23" s="31">
        <f>SUM(BE8:BE22)</f>
        <v>37062.603</v>
      </c>
      <c r="BF23" s="31">
        <f>SUM(BF8:BF22)</f>
        <v>6597.52641</v>
      </c>
      <c r="BG23" s="31">
        <f>SUM(BG8:BG22)</f>
        <v>43660.129409999994</v>
      </c>
      <c r="BH23" s="31">
        <f>SUM(BH8:BH22)</f>
        <v>2406.132279</v>
      </c>
      <c r="BI23" s="31">
        <f>SUM(BI8:BI22)</f>
        <v>2262.798009</v>
      </c>
      <c r="BJ23" s="17"/>
      <c r="BK23" s="31">
        <f>SUM(BK8:BK22)</f>
        <v>4515.129</v>
      </c>
      <c r="BL23" s="31">
        <f>SUM(BL8:BL22)</f>
        <v>803.7396299999999</v>
      </c>
      <c r="BM23" s="31">
        <f>SUM(BM8:BM22)</f>
        <v>5318.86863</v>
      </c>
      <c r="BN23" s="31">
        <f>SUM(BN8:BN22)</f>
        <v>293.125597</v>
      </c>
      <c r="BO23" s="31">
        <f>SUM(BO8:BO22)</f>
        <v>275.663987</v>
      </c>
      <c r="BP23" s="17"/>
      <c r="BQ23" s="31">
        <f>SUM(BQ8:BQ22)</f>
        <v>937333.3499999999</v>
      </c>
      <c r="BR23" s="31">
        <f>SUM(BR8:BR22)</f>
        <v>166855.0245</v>
      </c>
      <c r="BS23" s="31">
        <f>SUM(BS8:BS22)</f>
        <v>1104188.3745</v>
      </c>
      <c r="BT23" s="31">
        <f>SUM(BT8:BT22)</f>
        <v>60852.391550000015</v>
      </c>
      <c r="BU23" s="31">
        <f>SUM(BU8:BU22)</f>
        <v>57227.390050000016</v>
      </c>
      <c r="BV23" s="17"/>
      <c r="BW23" s="31">
        <f>SUM(BW8:BW22)</f>
        <v>764786.691</v>
      </c>
      <c r="BX23" s="31">
        <f>SUM(BX8:BX22)</f>
        <v>136139.93577</v>
      </c>
      <c r="BY23" s="31">
        <f>SUM(BY8:BY22)</f>
        <v>900926.62677</v>
      </c>
      <c r="BZ23" s="31">
        <f>SUM(BZ8:BZ22)</f>
        <v>49650.531663</v>
      </c>
      <c r="CA23" s="31">
        <f>SUM(CA8:CA22)</f>
        <v>46692.82947300001</v>
      </c>
      <c r="CB23" s="17"/>
      <c r="CC23" s="31">
        <f>SUM(CC8:CC22)</f>
        <v>1741819.275</v>
      </c>
      <c r="CD23" s="31">
        <f>SUM(CD8:CD22)</f>
        <v>310061.83424999996</v>
      </c>
      <c r="CE23" s="31">
        <f>SUM(CE8:CE22)</f>
        <v>2051881.1092500002</v>
      </c>
      <c r="CF23" s="31">
        <f>SUM(CF8:CF22)</f>
        <v>113080.22757500001</v>
      </c>
      <c r="CG23" s="31">
        <f>SUM(CG8:CG22)</f>
        <v>106343.99282500001</v>
      </c>
      <c r="CH23" s="24"/>
      <c r="CI23" s="31">
        <f>SUM(CI8:CI22)</f>
        <v>190127.68200000003</v>
      </c>
      <c r="CJ23" s="31">
        <f>SUM(CJ8:CJ22)</f>
        <v>33844.692540000004</v>
      </c>
      <c r="CK23" s="31">
        <f>SUM(CK8:CK22)</f>
        <v>223972.37454</v>
      </c>
      <c r="CL23" s="31">
        <f>SUM(CL8:CL22)</f>
        <v>12343.233225999998</v>
      </c>
      <c r="CM23" s="31">
        <f>SUM(CM8:CM22)</f>
        <v>11607.941846</v>
      </c>
      <c r="CN23" s="17"/>
      <c r="CO23" s="31">
        <f>SUM(CO8:CO22)</f>
        <v>190366.848</v>
      </c>
      <c r="CP23" s="31">
        <f>SUM(CP8:CP22)</f>
        <v>33887.26656</v>
      </c>
      <c r="CQ23" s="31">
        <f>SUM(CQ8:CQ22)</f>
        <v>224254.11456000002</v>
      </c>
      <c r="CR23" s="31">
        <f>SUM(CR8:CR22)</f>
        <v>12358.760064</v>
      </c>
      <c r="CS23" s="31">
        <f>SUM(CS8:CS22)</f>
        <v>11622.543743999997</v>
      </c>
      <c r="CT23" s="24"/>
      <c r="CU23" s="31">
        <f>SUM(CU8:CU22)</f>
        <v>5367.303</v>
      </c>
      <c r="CV23" s="31">
        <f>SUM(CV8:CV22)</f>
        <v>955.43541</v>
      </c>
      <c r="CW23" s="31">
        <f>SUM(CW8:CW22)</f>
        <v>6322.73841</v>
      </c>
      <c r="CX23" s="31">
        <f>SUM(CX8:CX22)</f>
        <v>348.44937899999996</v>
      </c>
      <c r="CY23" s="31">
        <f>SUM(CY8:CY22)</f>
        <v>327.69210900000013</v>
      </c>
      <c r="CZ23" s="17"/>
      <c r="DA23" s="31">
        <f>SUM(DA8:DA22)</f>
        <v>1147937.589</v>
      </c>
      <c r="DB23" s="31">
        <f>SUM(DB8:DB22)</f>
        <v>204344.75582999998</v>
      </c>
      <c r="DC23" s="31">
        <f>SUM(DC8:DC22)</f>
        <v>1352282.34483</v>
      </c>
      <c r="DD23" s="31">
        <f>SUM(DD8:DD22)</f>
        <v>74524.97837699999</v>
      </c>
      <c r="DE23" s="31">
        <f>SUM(DE8:DE22)</f>
        <v>70085.49536699998</v>
      </c>
      <c r="DF23" s="17"/>
      <c r="DG23" s="31">
        <f>SUM(DG8:DG22)</f>
        <v>8801.541000000001</v>
      </c>
      <c r="DH23" s="31">
        <f>SUM(DH8:DH22)</f>
        <v>1566.7652699999999</v>
      </c>
      <c r="DI23" s="31">
        <f>SUM(DI8:DI22)</f>
        <v>10368.306270000001</v>
      </c>
      <c r="DJ23" s="31">
        <f>SUM(DJ8:DJ22)</f>
        <v>571.4027130000001</v>
      </c>
      <c r="DK23" s="31">
        <f>SUM(DK8:DK22)</f>
        <v>537.364023</v>
      </c>
      <c r="DL23" s="17"/>
      <c r="DM23" s="31">
        <f>SUM(DM8:DM22)</f>
        <v>74012.58899999999</v>
      </c>
      <c r="DN23" s="31">
        <f>SUM(DN8:DN22)</f>
        <v>13175.005829999998</v>
      </c>
      <c r="DO23" s="31">
        <f>SUM(DO8:DO22)</f>
        <v>87187.59482999999</v>
      </c>
      <c r="DP23" s="31">
        <f>SUM(DP8:DP22)</f>
        <v>4804.953377000001</v>
      </c>
      <c r="DQ23" s="31">
        <f>SUM(DQ8:DQ22)</f>
        <v>4518.720367</v>
      </c>
      <c r="DR23" s="17"/>
      <c r="DS23" s="31">
        <f>SUM(DS8:DS22)</f>
        <v>11505.51</v>
      </c>
      <c r="DT23" s="31">
        <f>SUM(DT8:DT22)</f>
        <v>2048.0996999999998</v>
      </c>
      <c r="DU23" s="31">
        <f>SUM(DU8:DU22)</f>
        <v>13553.6097</v>
      </c>
      <c r="DV23" s="31">
        <f>SUM(DV8:DV22)</f>
        <v>746.9464300000001</v>
      </c>
      <c r="DW23" s="31">
        <f>SUM(DW8:DW22)</f>
        <v>702.45053</v>
      </c>
      <c r="DX23" s="17"/>
      <c r="DY23" s="31">
        <f>SUM(DY8:DY22)</f>
        <v>0</v>
      </c>
      <c r="DZ23" s="31">
        <f>SUM(DZ8:DZ22)</f>
        <v>0</v>
      </c>
      <c r="EA23" s="31">
        <f>SUM(EA8:EA22)</f>
        <v>0</v>
      </c>
      <c r="EB23" s="24"/>
      <c r="EC23" s="24"/>
    </row>
    <row r="24" ht="12.75" thickTop="1"/>
    <row r="26" spans="3:7" ht="12">
      <c r="C26" s="18">
        <f>I23+O23</f>
        <v>11610002.321999999</v>
      </c>
      <c r="D26" s="18">
        <f>J23+P23</f>
        <v>2066700.41334</v>
      </c>
      <c r="F26" s="18">
        <f>L23+R23</f>
        <v>753730.1507460001</v>
      </c>
      <c r="G26" s="18">
        <f>M23+S23</f>
        <v>708830.1417660001</v>
      </c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S23"/>
  <sheetViews>
    <sheetView zoomScale="150" zoomScaleNormal="150" workbookViewId="0" topLeftCell="A1">
      <selection activeCell="D26" sqref="D26"/>
    </sheetView>
  </sheetViews>
  <sheetFormatPr defaultColWidth="8.8515625" defaultRowHeight="12.75"/>
  <cols>
    <col min="1" max="1" width="9.7109375" style="2" customWidth="1"/>
    <col min="2" max="2" width="4.00390625" style="0" customWidth="1"/>
    <col min="3" max="6" width="13.7109375" style="0" customWidth="1"/>
    <col min="7" max="7" width="15.851562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6.28125" style="0" customWidth="1"/>
    <col min="26" max="26" width="3.7109375" style="0" customWidth="1"/>
    <col min="27" max="30" width="13.7109375" style="0" customWidth="1"/>
    <col min="31" max="31" width="15.85156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5.710937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6.14062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8.00390625" style="0" customWidth="1"/>
    <col min="74" max="74" width="3.7109375" style="0" customWidth="1"/>
    <col min="75" max="78" width="13.7109375" style="0" customWidth="1"/>
    <col min="79" max="79" width="16.28125" style="0" customWidth="1"/>
    <col min="80" max="80" width="3.7109375" style="0" customWidth="1"/>
    <col min="81" max="84" width="13.7109375" style="0" customWidth="1"/>
    <col min="85" max="85" width="15.421875" style="0" customWidth="1"/>
    <col min="86" max="86" width="3.7109375" style="0" customWidth="1"/>
    <col min="87" max="90" width="13.7109375" style="0" customWidth="1"/>
    <col min="91" max="91" width="16.140625" style="0" customWidth="1"/>
    <col min="92" max="92" width="3.710937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28125" style="0" customWidth="1"/>
    <col min="122" max="122" width="3.7109375" style="0" customWidth="1"/>
    <col min="123" max="126" width="13.7109375" style="0" customWidth="1"/>
    <col min="127" max="127" width="15.8515625" style="0" customWidth="1"/>
    <col min="128" max="128" width="3.7109375" style="0" customWidth="1"/>
    <col min="129" max="132" width="13.7109375" style="0" customWidth="1"/>
    <col min="133" max="133" width="16.28125" style="0" customWidth="1"/>
    <col min="134" max="134" width="3.7109375" style="0" customWidth="1"/>
    <col min="135" max="138" width="13.7109375" style="0" customWidth="1"/>
    <col min="139" max="139" width="16.28125" style="0" customWidth="1"/>
    <col min="140" max="140" width="3.7109375" style="0" customWidth="1"/>
    <col min="141" max="144" width="13.7109375" style="0" customWidth="1"/>
    <col min="145" max="145" width="16.140625" style="0" customWidth="1"/>
  </cols>
  <sheetData>
    <row r="1" spans="1:99" ht="12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">
      <c r="A2" s="26"/>
      <c r="B2" s="12"/>
      <c r="C2" s="25"/>
      <c r="D2" s="27"/>
      <c r="E2" s="18"/>
      <c r="F2" s="25" t="s">
        <v>58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W2" s="3"/>
      <c r="X2" s="4"/>
      <c r="Y2" s="3"/>
      <c r="Z2" s="3"/>
      <c r="AA2" s="3"/>
      <c r="AB2" s="4"/>
      <c r="AC2" s="3"/>
      <c r="AD2" s="3"/>
      <c r="AE2" s="25" t="str">
        <f>S2</f>
        <v>Distribution of Debt Service after 2012 A Bond Issue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tr">
        <f>AE2</f>
        <v>Distribution of Debt Service after 2012 A Bond Issue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tr">
        <f>AQ2</f>
        <v>Distribution of Debt Service after 2012 A Bond Issue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tr">
        <f>BC2</f>
        <v>Distribution of Debt Service after 2012 A Bond Issue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tr">
        <f>BO2</f>
        <v>Distribution of Debt Service after 2012 A Bond Issue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tr">
        <f>CA2</f>
        <v>Distribution of Debt Service after 2012 A Bond Issue</v>
      </c>
      <c r="CN2" s="3"/>
      <c r="CO2" s="3"/>
      <c r="CP2" s="3"/>
      <c r="CQ2" s="3"/>
      <c r="CR2" s="4"/>
      <c r="CS2" s="3"/>
      <c r="CT2" s="3"/>
      <c r="CU2" s="27"/>
    </row>
    <row r="3" spans="1:99" ht="12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4" ht="12">
      <c r="A4" s="26"/>
    </row>
    <row r="5" spans="1:145" ht="12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">
      <c r="A6" s="28" t="s">
        <v>3</v>
      </c>
      <c r="C6" s="29"/>
      <c r="D6" s="16">
        <v>0.0254216</v>
      </c>
      <c r="E6" s="30"/>
      <c r="F6" s="23" t="s">
        <v>53</v>
      </c>
      <c r="G6" s="23" t="s">
        <v>53</v>
      </c>
      <c r="H6" s="1"/>
      <c r="I6" s="29"/>
      <c r="J6" s="16">
        <v>0.0515093</v>
      </c>
      <c r="K6" s="30"/>
      <c r="L6" s="23" t="s">
        <v>53</v>
      </c>
      <c r="M6" s="23" t="s">
        <v>53</v>
      </c>
      <c r="N6" s="1"/>
      <c r="O6" s="29"/>
      <c r="P6" s="16">
        <v>0.0015841</v>
      </c>
      <c r="Q6" s="30"/>
      <c r="R6" s="23" t="s">
        <v>53</v>
      </c>
      <c r="S6" s="23" t="s">
        <v>53</v>
      </c>
      <c r="T6" s="11"/>
      <c r="U6" s="29"/>
      <c r="V6" s="16">
        <v>0.0139298</v>
      </c>
      <c r="W6" s="30"/>
      <c r="X6" s="23" t="s">
        <v>53</v>
      </c>
      <c r="Y6" s="23" t="s">
        <v>53</v>
      </c>
      <c r="Z6" s="11"/>
      <c r="AA6" s="29"/>
      <c r="AB6" s="16">
        <v>0.0179703</v>
      </c>
      <c r="AC6" s="30"/>
      <c r="AD6" s="23" t="s">
        <v>53</v>
      </c>
      <c r="AE6" s="23" t="s">
        <v>53</v>
      </c>
      <c r="AF6" s="11"/>
      <c r="AG6" s="29"/>
      <c r="AH6" s="16">
        <v>0.0008919</v>
      </c>
      <c r="AI6" s="30"/>
      <c r="AJ6" s="23" t="s">
        <v>53</v>
      </c>
      <c r="AK6" s="23" t="s">
        <v>53</v>
      </c>
      <c r="AL6" s="1"/>
      <c r="AM6" s="29"/>
      <c r="AN6" s="16">
        <v>0.0039122</v>
      </c>
      <c r="AO6" s="30"/>
      <c r="AP6" s="23" t="s">
        <v>53</v>
      </c>
      <c r="AQ6" s="23" t="s">
        <v>53</v>
      </c>
      <c r="AR6" s="1"/>
      <c r="AS6" s="29"/>
      <c r="AT6" s="16">
        <v>0.0062341</v>
      </c>
      <c r="AU6" s="30"/>
      <c r="AV6" s="23" t="s">
        <v>53</v>
      </c>
      <c r="AW6" s="23" t="s">
        <v>53</v>
      </c>
      <c r="AX6" s="1"/>
      <c r="AY6" s="39"/>
      <c r="AZ6" s="40">
        <v>0.0192415</v>
      </c>
      <c r="BA6" s="41"/>
      <c r="BB6" s="23" t="s">
        <v>53</v>
      </c>
      <c r="BC6" s="23" t="s">
        <v>53</v>
      </c>
      <c r="BD6" s="1"/>
      <c r="BE6" s="29"/>
      <c r="BF6" s="16">
        <v>0.0012309</v>
      </c>
      <c r="BG6" s="30"/>
      <c r="BH6" s="23" t="s">
        <v>53</v>
      </c>
      <c r="BI6" s="23" t="s">
        <v>53</v>
      </c>
      <c r="BJ6" s="1"/>
      <c r="BK6" s="29"/>
      <c r="BL6" s="16">
        <v>0.0002497</v>
      </c>
      <c r="BM6" s="30"/>
      <c r="BN6" s="23" t="s">
        <v>53</v>
      </c>
      <c r="BO6" s="23" t="s">
        <v>53</v>
      </c>
      <c r="BP6" s="11"/>
      <c r="BQ6" s="29"/>
      <c r="BR6" s="16">
        <v>0.0706439</v>
      </c>
      <c r="BS6" s="30"/>
      <c r="BT6" s="23" t="s">
        <v>53</v>
      </c>
      <c r="BU6" s="23" t="s">
        <v>53</v>
      </c>
      <c r="BV6" s="1"/>
      <c r="BW6" s="29"/>
      <c r="BX6" s="16">
        <v>0.0024016</v>
      </c>
      <c r="BY6" s="30"/>
      <c r="BZ6" s="23" t="s">
        <v>53</v>
      </c>
      <c r="CA6" s="23" t="s">
        <v>53</v>
      </c>
      <c r="CB6" s="11"/>
      <c r="CC6" s="29"/>
      <c r="CD6" s="16">
        <v>0.0100876</v>
      </c>
      <c r="CE6" s="30"/>
      <c r="CF6" s="23" t="s">
        <v>53</v>
      </c>
      <c r="CG6" s="23" t="s">
        <v>53</v>
      </c>
      <c r="CH6" s="1"/>
      <c r="CI6" s="29"/>
      <c r="CJ6" s="16">
        <v>0.0063046</v>
      </c>
      <c r="CK6" s="30"/>
      <c r="CL6" s="23" t="s">
        <v>53</v>
      </c>
      <c r="CM6" s="23" t="s">
        <v>53</v>
      </c>
      <c r="CN6" s="1"/>
      <c r="CO6" s="29"/>
      <c r="CP6" s="16">
        <v>0.001324</v>
      </c>
      <c r="CQ6" s="30"/>
      <c r="CR6" s="23" t="s">
        <v>53</v>
      </c>
      <c r="CS6" s="23" t="s">
        <v>53</v>
      </c>
      <c r="CT6" s="1"/>
      <c r="CU6" s="29"/>
      <c r="CV6" s="16">
        <v>0.0085343</v>
      </c>
      <c r="CW6" s="30"/>
      <c r="CX6" s="23" t="s">
        <v>53</v>
      </c>
      <c r="CY6" s="23" t="s">
        <v>53</v>
      </c>
      <c r="CZ6" s="1"/>
      <c r="DA6" s="29"/>
      <c r="DB6" s="16">
        <v>0.0096243</v>
      </c>
      <c r="DC6" s="30"/>
      <c r="DD6" s="23" t="s">
        <v>53</v>
      </c>
      <c r="DE6" s="23" t="s">
        <v>53</v>
      </c>
      <c r="DF6" s="11"/>
      <c r="DG6" s="29"/>
      <c r="DH6" s="16">
        <v>0.0015935</v>
      </c>
      <c r="DI6" s="30"/>
      <c r="DJ6" s="23" t="s">
        <v>53</v>
      </c>
      <c r="DK6" s="23" t="s">
        <v>53</v>
      </c>
      <c r="DL6" s="11"/>
      <c r="DM6" s="29"/>
      <c r="DN6" s="16">
        <v>0.0063148</v>
      </c>
      <c r="DO6" s="30"/>
      <c r="DP6" s="23" t="s">
        <v>53</v>
      </c>
      <c r="DQ6" s="23" t="s">
        <v>53</v>
      </c>
      <c r="DR6" s="11"/>
      <c r="DS6" s="29"/>
      <c r="DT6" s="16">
        <v>8.56E-05</v>
      </c>
      <c r="DU6" s="30"/>
      <c r="DV6" s="23" t="s">
        <v>53</v>
      </c>
      <c r="DW6" s="23" t="s">
        <v>53</v>
      </c>
      <c r="DX6" s="11"/>
      <c r="DY6" s="29"/>
      <c r="DZ6" s="16">
        <v>0.0060033</v>
      </c>
      <c r="EA6" s="30"/>
      <c r="EB6" s="23" t="s">
        <v>53</v>
      </c>
      <c r="EC6" s="23" t="s">
        <v>53</v>
      </c>
      <c r="ED6" s="11"/>
      <c r="EE6" s="29"/>
      <c r="EF6" s="16">
        <v>0.0025696</v>
      </c>
      <c r="EG6" s="30"/>
      <c r="EH6" s="23" t="s">
        <v>53</v>
      </c>
      <c r="EI6" s="23" t="s">
        <v>53</v>
      </c>
      <c r="EJ6" s="11"/>
      <c r="EK6" s="29"/>
      <c r="EL6" s="16">
        <v>0.0049239</v>
      </c>
      <c r="EM6" s="30"/>
      <c r="EN6" s="23" t="s">
        <v>53</v>
      </c>
      <c r="EO6" s="23" t="s">
        <v>53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3" t="s">
        <v>54</v>
      </c>
      <c r="G7" s="23" t="s">
        <v>55</v>
      </c>
      <c r="H7" s="3"/>
      <c r="I7" s="10" t="s">
        <v>4</v>
      </c>
      <c r="J7" s="10" t="s">
        <v>5</v>
      </c>
      <c r="K7" s="10" t="s">
        <v>0</v>
      </c>
      <c r="L7" s="23" t="s">
        <v>54</v>
      </c>
      <c r="M7" s="23" t="s">
        <v>55</v>
      </c>
      <c r="N7" s="3"/>
      <c r="O7" s="10" t="s">
        <v>4</v>
      </c>
      <c r="P7" s="10" t="s">
        <v>5</v>
      </c>
      <c r="Q7" s="10" t="s">
        <v>0</v>
      </c>
      <c r="R7" s="23" t="s">
        <v>54</v>
      </c>
      <c r="S7" s="23" t="s">
        <v>55</v>
      </c>
      <c r="T7" s="14"/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Z7" s="14"/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F7" s="14"/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3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3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3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D7" s="3"/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J7" s="3"/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P7" s="14"/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V7" s="3"/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B7" s="14"/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3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N7" s="3"/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3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CZ7" s="3"/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F7" s="14"/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L7" s="14"/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R7" s="14"/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  <c r="EE7" s="10" t="s">
        <v>4</v>
      </c>
      <c r="EF7" s="10" t="s">
        <v>5</v>
      </c>
      <c r="EG7" s="10" t="s">
        <v>0</v>
      </c>
      <c r="EH7" s="23" t="s">
        <v>54</v>
      </c>
      <c r="EI7" s="23" t="s">
        <v>55</v>
      </c>
      <c r="EJ7" s="14"/>
      <c r="EK7" s="10" t="s">
        <v>4</v>
      </c>
      <c r="EL7" s="10" t="s">
        <v>5</v>
      </c>
      <c r="EM7" s="10" t="s">
        <v>0</v>
      </c>
      <c r="EN7" s="23" t="s">
        <v>54</v>
      </c>
      <c r="EO7" s="23" t="s">
        <v>55</v>
      </c>
    </row>
    <row r="8" spans="1:149" ht="12">
      <c r="A8" s="2">
        <v>41913</v>
      </c>
      <c r="C8" s="50">
        <f>D$6*'02A-12A'!$C8</f>
        <v>0</v>
      </c>
      <c r="D8" s="50">
        <f>D$6*'02A-12A'!$D8</f>
        <v>5881.9227</v>
      </c>
      <c r="E8" s="50">
        <f aca="true" t="shared" si="0" ref="E8:E17">C8+D8</f>
        <v>5881.9227</v>
      </c>
      <c r="F8" s="50">
        <f>D$6*'02A-12A'!$F8</f>
        <v>1916.1022567999999</v>
      </c>
      <c r="G8" s="50">
        <f>D$6*'02A-12A'!$G8</f>
        <v>1801.9592728</v>
      </c>
      <c r="H8" s="50"/>
      <c r="I8" s="50">
        <f>J$6*'02A-12A'!$C8</f>
        <v>0</v>
      </c>
      <c r="J8" s="50">
        <f>J$6*'02A-12A'!$D8</f>
        <v>11917.9642875</v>
      </c>
      <c r="K8" s="50">
        <f aca="true" t="shared" si="1" ref="K8:K17">I8+J8</f>
        <v>11917.9642875</v>
      </c>
      <c r="L8" s="50">
        <f>J$6*'02A-12A'!$F8</f>
        <v>3882.4104689</v>
      </c>
      <c r="M8" s="50">
        <f>J$6*'02A-12A'!$G8</f>
        <v>3651.1337119</v>
      </c>
      <c r="N8" s="50"/>
      <c r="O8" s="50">
        <f>P$6*'02A-12A'!$C8</f>
        <v>0</v>
      </c>
      <c r="P8" s="50">
        <f>P$6*'02A-12A'!$D8</f>
        <v>366.5211375</v>
      </c>
      <c r="Q8" s="50">
        <f aca="true" t="shared" si="2" ref="Q8:Q17">O8+P8</f>
        <v>366.5211375</v>
      </c>
      <c r="R8" s="50">
        <f>P$6*'02A-12A'!$F8</f>
        <v>119.3983693</v>
      </c>
      <c r="S8" s="50">
        <f>P$6*'02A-12A'!$G8</f>
        <v>112.28576029999999</v>
      </c>
      <c r="T8" s="50"/>
      <c r="U8" s="50">
        <f>V$6*'02A-12A'!$C8</f>
        <v>0</v>
      </c>
      <c r="V8" s="50">
        <f>V$6*'02A-12A'!$D8</f>
        <v>3223.0074750000003</v>
      </c>
      <c r="W8" s="50">
        <f aca="true" t="shared" si="3" ref="W8:W17">U8+V8</f>
        <v>3223.0074750000003</v>
      </c>
      <c r="X8" s="50">
        <f>V$6*'02A-12A'!$F8</f>
        <v>1049.9308154</v>
      </c>
      <c r="Y8" s="50">
        <f>V$6*'02A-12A'!$G8</f>
        <v>987.3860134</v>
      </c>
      <c r="Z8" s="50"/>
      <c r="AA8" s="50">
        <f>AB$6*'02A-12A'!$C8</f>
        <v>0</v>
      </c>
      <c r="AB8" s="50">
        <f>AB$6*'02A-12A'!$D8</f>
        <v>4157.8781625</v>
      </c>
      <c r="AC8" s="50">
        <f aca="true" t="shared" si="4" ref="AC8:AC17">AA8+AB8</f>
        <v>4157.8781625</v>
      </c>
      <c r="AD8" s="50">
        <f>AB$6*'02A-12A'!$F8</f>
        <v>1354.4754219000001</v>
      </c>
      <c r="AE8" s="50">
        <f>AB$6*'02A-12A'!$G8</f>
        <v>1273.7887749000001</v>
      </c>
      <c r="AF8" s="50"/>
      <c r="AG8" s="50">
        <f>AH$6*'02A-12A'!$C8</f>
        <v>0</v>
      </c>
      <c r="AH8" s="50">
        <f>AH$6*'02A-12A'!$D8</f>
        <v>206.36336250000002</v>
      </c>
      <c r="AI8" s="50">
        <f aca="true" t="shared" si="5" ref="AI8:AI17">AG8+AH8</f>
        <v>206.36336250000002</v>
      </c>
      <c r="AJ8" s="50">
        <f>AH$6*'02A-12A'!$F8</f>
        <v>67.2251787</v>
      </c>
      <c r="AK8" s="50">
        <f>AH$6*'02A-12A'!$G8</f>
        <v>63.220547700000004</v>
      </c>
      <c r="AL8" s="50"/>
      <c r="AM8" s="50">
        <f>AN$6*'02A-12A'!$C8</f>
        <v>0</v>
      </c>
      <c r="AN8" s="50">
        <f>AN$6*'02A-12A'!$D8</f>
        <v>905.185275</v>
      </c>
      <c r="AO8" s="50">
        <f aca="true" t="shared" si="6" ref="AO8:AO17">AM8+AN8</f>
        <v>905.185275</v>
      </c>
      <c r="AP8" s="50">
        <f>AN$6*'02A-12A'!$F8</f>
        <v>294.87425060000004</v>
      </c>
      <c r="AQ8" s="50">
        <f>AN$6*'02A-12A'!$G8</f>
        <v>277.3084726</v>
      </c>
      <c r="AR8" s="50"/>
      <c r="AS8" s="50">
        <f>AT$6*'02A-12A'!$C8</f>
        <v>0</v>
      </c>
      <c r="AT8" s="50">
        <f>AT$6*'02A-12A'!$D8</f>
        <v>1442.4148875</v>
      </c>
      <c r="AU8" s="50">
        <f aca="true" t="shared" si="7" ref="AU8:AU17">AS8+AT8</f>
        <v>1442.4148875</v>
      </c>
      <c r="AV8" s="50">
        <f>AT$6*'02A-12A'!$F8</f>
        <v>469.8828193</v>
      </c>
      <c r="AW8" s="50">
        <f>AT$6*'02A-12A'!$G8</f>
        <v>441.8917103</v>
      </c>
      <c r="AX8" s="50"/>
      <c r="AY8" s="50">
        <f>AZ$6*'02A-12A'!$C8</f>
        <v>0</v>
      </c>
      <c r="AZ8" s="50">
        <f>AZ$6*'02A-12A'!$D8</f>
        <v>4452.002062500001</v>
      </c>
      <c r="BA8" s="50">
        <f aca="true" t="shared" si="8" ref="BA8:BA17">AY8+AZ8</f>
        <v>4452.002062500001</v>
      </c>
      <c r="BB8" s="50">
        <f>AZ$6*'02A-12A'!$F8</f>
        <v>1450.2895795000002</v>
      </c>
      <c r="BC8" s="50">
        <f>AZ$6*'02A-12A'!$G8</f>
        <v>1363.8952445000002</v>
      </c>
      <c r="BD8" s="50"/>
      <c r="BE8" s="50">
        <f>BF$6*'02A-12A'!$C8</f>
        <v>0</v>
      </c>
      <c r="BF8" s="50">
        <f>BF$6*'02A-12A'!$D8</f>
        <v>284.7994875</v>
      </c>
      <c r="BG8" s="50">
        <f aca="true" t="shared" si="9" ref="BG8:BG17">BE8+BF8</f>
        <v>284.7994875</v>
      </c>
      <c r="BH8" s="50">
        <f>BF$6*'02A-12A'!$F8</f>
        <v>92.7766257</v>
      </c>
      <c r="BI8" s="50">
        <f>BF$6*'02A-12A'!$G8</f>
        <v>87.24988470000001</v>
      </c>
      <c r="BJ8" s="50"/>
      <c r="BK8" s="50">
        <f>BL$6*'02A-12A'!$C8</f>
        <v>0</v>
      </c>
      <c r="BL8" s="50">
        <f>BL$6*'02A-12A'!$D8</f>
        <v>57.7743375</v>
      </c>
      <c r="BM8" s="50">
        <f aca="true" t="shared" si="10" ref="BM8:BM17">BK8+BL8</f>
        <v>57.7743375</v>
      </c>
      <c r="BN8" s="50">
        <f>BL$6*'02A-12A'!$F8</f>
        <v>18.8206381</v>
      </c>
      <c r="BO8" s="50">
        <f>BL$6*'02A-12A'!$G8</f>
        <v>17.6994851</v>
      </c>
      <c r="BP8" s="50"/>
      <c r="BQ8" s="50">
        <f>BR$6*'02A-12A'!$C8</f>
        <v>0</v>
      </c>
      <c r="BR8" s="50">
        <f>BR$6*'02A-12A'!$D8</f>
        <v>16345.232362499999</v>
      </c>
      <c r="BS8" s="50">
        <f aca="true" t="shared" si="11" ref="BS8:BS17">BQ8+BR8</f>
        <v>16345.232362499999</v>
      </c>
      <c r="BT8" s="50">
        <f>BR$6*'02A-12A'!$F8</f>
        <v>5324.6426747</v>
      </c>
      <c r="BU8" s="50">
        <f>BR$6*'02A-12A'!$G8</f>
        <v>5007.4515636999995</v>
      </c>
      <c r="BV8" s="50"/>
      <c r="BW8" s="50">
        <f>BX$6*'02A-12A'!$C8</f>
        <v>0</v>
      </c>
      <c r="BX8" s="50">
        <f>BX$6*'02A-12A'!$D8</f>
        <v>555.6701999999999</v>
      </c>
      <c r="BY8" s="50">
        <f aca="true" t="shared" si="12" ref="BY8:BY17">BW8+BX8</f>
        <v>555.6701999999999</v>
      </c>
      <c r="BZ8" s="50">
        <f>BX$6*'02A-12A'!$F8</f>
        <v>181.01579679999998</v>
      </c>
      <c r="CA8" s="50">
        <f>BX$6*'02A-12A'!$G8</f>
        <v>170.2326128</v>
      </c>
      <c r="CB8" s="50"/>
      <c r="CC8" s="50">
        <f>CD$6*'02A-12A'!$C8</f>
        <v>0</v>
      </c>
      <c r="CD8" s="50">
        <f>CD$6*'02A-12A'!$D8</f>
        <v>2334.01845</v>
      </c>
      <c r="CE8" s="50">
        <f aca="true" t="shared" si="13" ref="CE8:CE17">CC8+CD8</f>
        <v>2334.01845</v>
      </c>
      <c r="CF8" s="50">
        <f>CD$6*'02A-12A'!$F8</f>
        <v>760.3326748000001</v>
      </c>
      <c r="CG8" s="50">
        <f>CD$6*'02A-12A'!$G8</f>
        <v>715.0393508000001</v>
      </c>
      <c r="CH8" s="50"/>
      <c r="CI8" s="50">
        <f>CJ$6*'02A-12A'!$C8</f>
        <v>0</v>
      </c>
      <c r="CJ8" s="50">
        <f>CJ$6*'02A-12A'!$D8</f>
        <v>1458.726825</v>
      </c>
      <c r="CK8" s="50">
        <f aca="true" t="shared" si="14" ref="CK8:CK17">CI8+CJ8</f>
        <v>1458.726825</v>
      </c>
      <c r="CL8" s="50">
        <f>CJ$6*'02A-12A'!$F8</f>
        <v>475.19661579999996</v>
      </c>
      <c r="CM8" s="50">
        <f>CJ$6*'02A-12A'!$G8</f>
        <v>446.88896179999995</v>
      </c>
      <c r="CN8" s="50"/>
      <c r="CO8" s="50">
        <f>CP$6*'02A-12A'!$C8</f>
        <v>0</v>
      </c>
      <c r="CP8" s="50">
        <f>CP$6*'02A-12A'!$D8</f>
        <v>306.3405</v>
      </c>
      <c r="CQ8" s="50">
        <f aca="true" t="shared" si="15" ref="CQ8:CQ17">CO8+CP8</f>
        <v>306.3405</v>
      </c>
      <c r="CR8" s="50">
        <f>CP$6*'02A-12A'!$F8</f>
        <v>99.793852</v>
      </c>
      <c r="CS8" s="50">
        <f>CP$6*'02A-12A'!$G8</f>
        <v>93.84909200000001</v>
      </c>
      <c r="CT8" s="50"/>
      <c r="CU8" s="50">
        <f>CV$6*'02A-12A'!$C8</f>
        <v>0</v>
      </c>
      <c r="CV8" s="50">
        <f>CV$6*'02A-12A'!$D8</f>
        <v>1974.6236625</v>
      </c>
      <c r="CW8" s="50">
        <f aca="true" t="shared" si="16" ref="CW8:CW17">CU8+CV8</f>
        <v>1974.6236625</v>
      </c>
      <c r="CX8" s="50">
        <f>CV$6*'02A-12A'!$F8</f>
        <v>643.2557939</v>
      </c>
      <c r="CY8" s="50">
        <f>CV$6*'02A-12A'!$G8</f>
        <v>604.9367869</v>
      </c>
      <c r="CZ8" s="50"/>
      <c r="DA8" s="50">
        <f>DB$6*'02A-12A'!$C8</f>
        <v>0</v>
      </c>
      <c r="DB8" s="50">
        <f>DB$6*'02A-12A'!$D8</f>
        <v>2226.8224125</v>
      </c>
      <c r="DC8" s="50">
        <f aca="true" t="shared" si="17" ref="DC8:DC17">DA8+DB8</f>
        <v>2226.8224125</v>
      </c>
      <c r="DD8" s="50">
        <f>DB$6*'02A-12A'!$F8</f>
        <v>725.4123639000001</v>
      </c>
      <c r="DE8" s="50">
        <f>DB$6*'02A-12A'!$G8</f>
        <v>682.1992569</v>
      </c>
      <c r="DF8" s="50"/>
      <c r="DG8" s="50">
        <f>DH$6*'02A-12A'!$C8</f>
        <v>0</v>
      </c>
      <c r="DH8" s="50">
        <f>DH$6*'02A-12A'!$D8</f>
        <v>368.69606250000004</v>
      </c>
      <c r="DI8" s="50">
        <f aca="true" t="shared" si="18" ref="DI8:DI17">DG8+DH8</f>
        <v>368.69606250000004</v>
      </c>
      <c r="DJ8" s="50">
        <f>DH$6*'02A-12A'!$F8</f>
        <v>120.1068755</v>
      </c>
      <c r="DK8" s="50">
        <f>DH$6*'02A-12A'!$G8</f>
        <v>112.9520605</v>
      </c>
      <c r="DL8" s="50"/>
      <c r="DM8" s="50">
        <f>DN$6*'02A-12A'!$C8</f>
        <v>0</v>
      </c>
      <c r="DN8" s="50">
        <f>DN$6*'02A-12A'!$D8</f>
        <v>1461.08685</v>
      </c>
      <c r="DO8" s="50">
        <f aca="true" t="shared" si="19" ref="DO8:DO17">DM8+DN8</f>
        <v>1461.08685</v>
      </c>
      <c r="DP8" s="50">
        <f>DN$6*'02A-12A'!$F8</f>
        <v>475.96542039999997</v>
      </c>
      <c r="DQ8" s="50">
        <f>DN$6*'02A-12A'!$G8</f>
        <v>447.61196839999997</v>
      </c>
      <c r="DR8" s="50"/>
      <c r="DS8" s="50">
        <f>DT$6*'02A-12A'!$C8</f>
        <v>0</v>
      </c>
      <c r="DT8" s="50">
        <f>DT$6*'02A-12A'!$D8</f>
        <v>19.805699999999998</v>
      </c>
      <c r="DU8" s="50">
        <f aca="true" t="shared" si="20" ref="DU8:DU17">DS8+DT8</f>
        <v>19.805699999999998</v>
      </c>
      <c r="DV8" s="50">
        <f>DT$6*'02A-12A'!$F8</f>
        <v>6.451928799999999</v>
      </c>
      <c r="DW8" s="50">
        <f>DT$6*'02A-12A'!$G8</f>
        <v>6.0675848</v>
      </c>
      <c r="DX8" s="50"/>
      <c r="DY8" s="50">
        <f>DZ$6*'02A-12A'!$C8</f>
        <v>0</v>
      </c>
      <c r="DZ8" s="50">
        <f>DZ$6*'02A-12A'!$D8</f>
        <v>1389.0135375</v>
      </c>
      <c r="EA8" s="50">
        <f aca="true" t="shared" si="21" ref="EA8:EA17">DY8+DZ8</f>
        <v>1389.0135375</v>
      </c>
      <c r="EB8" s="50">
        <f>DZ$6*'02A-12A'!$F8</f>
        <v>452.4867309</v>
      </c>
      <c r="EC8" s="50">
        <f>DZ$6*'02A-12A'!$G8</f>
        <v>425.53191389999995</v>
      </c>
      <c r="ED8" s="50"/>
      <c r="EE8" s="50">
        <f>EF$6*'02A-12A'!$C8</f>
        <v>0</v>
      </c>
      <c r="EF8" s="50">
        <f>EF$6*'02A-12A'!$D8</f>
        <v>594.5412</v>
      </c>
      <c r="EG8" s="50">
        <f aca="true" t="shared" si="22" ref="EG8:EG17">EE8+EF8</f>
        <v>594.5412</v>
      </c>
      <c r="EH8" s="50">
        <f>EF$6*'02A-12A'!$F8</f>
        <v>193.6784608</v>
      </c>
      <c r="EI8" s="50">
        <f>EF$6*'02A-12A'!$G8</f>
        <v>182.1409568</v>
      </c>
      <c r="EJ8" s="50"/>
      <c r="EK8" s="50">
        <f>EL$6*'02A-12A'!$C8</f>
        <v>0</v>
      </c>
      <c r="EL8" s="50">
        <f>EL$6*'02A-12A'!$D8</f>
        <v>1139.2673625</v>
      </c>
      <c r="EM8" s="50">
        <f aca="true" t="shared" si="23" ref="EM8:EM17">EK8+EL8</f>
        <v>1139.2673625</v>
      </c>
      <c r="EN8" s="50">
        <f>EL$6*'02A-12A'!$F8</f>
        <v>371.1291147</v>
      </c>
      <c r="EO8" s="50">
        <f>EL$6*'02A-12A'!$G8</f>
        <v>349.0208037</v>
      </c>
      <c r="EP8" s="50"/>
      <c r="EQ8" s="50"/>
      <c r="ER8" s="50"/>
      <c r="ES8" s="50"/>
    </row>
    <row r="9" spans="1:149" ht="12">
      <c r="A9" s="2">
        <v>42095</v>
      </c>
      <c r="C9" s="50">
        <f>D$6*'02A-12A'!$C9</f>
        <v>2033.7279999999998</v>
      </c>
      <c r="D9" s="50">
        <f>D$6*'02A-12A'!$D9</f>
        <v>5881.9227</v>
      </c>
      <c r="E9" s="50">
        <f t="shared" si="0"/>
        <v>7915.6507</v>
      </c>
      <c r="F9" s="50">
        <f>D$6*'02A-12A'!$F9</f>
        <v>1916.1022567999999</v>
      </c>
      <c r="G9" s="50">
        <f>D$6*'02A-12A'!$G9</f>
        <v>1801.9592728</v>
      </c>
      <c r="H9" s="50"/>
      <c r="I9" s="50">
        <f>J$6*'02A-12A'!$C9</f>
        <v>4120.744</v>
      </c>
      <c r="J9" s="50">
        <f>J$6*'02A-12A'!$D9</f>
        <v>11917.9642875</v>
      </c>
      <c r="K9" s="50">
        <f t="shared" si="1"/>
        <v>16038.708287500001</v>
      </c>
      <c r="L9" s="50">
        <f>J$6*'02A-12A'!$F9</f>
        <v>3882.4104689</v>
      </c>
      <c r="M9" s="50">
        <f>J$6*'02A-12A'!$G9</f>
        <v>3651.1337119</v>
      </c>
      <c r="N9" s="50"/>
      <c r="O9" s="50">
        <f>P$6*'02A-12A'!$C9</f>
        <v>126.728</v>
      </c>
      <c r="P9" s="50">
        <f>P$6*'02A-12A'!$D9</f>
        <v>366.5211375</v>
      </c>
      <c r="Q9" s="50">
        <f t="shared" si="2"/>
        <v>493.2491375</v>
      </c>
      <c r="R9" s="50">
        <f>P$6*'02A-12A'!$F9</f>
        <v>119.3983693</v>
      </c>
      <c r="S9" s="50">
        <f>P$6*'02A-12A'!$G9</f>
        <v>112.28576029999999</v>
      </c>
      <c r="T9" s="50"/>
      <c r="U9" s="50">
        <f>V$6*'02A-12A'!$C9</f>
        <v>1114.384</v>
      </c>
      <c r="V9" s="50">
        <f>V$6*'02A-12A'!$D9</f>
        <v>3223.0074750000003</v>
      </c>
      <c r="W9" s="50">
        <f t="shared" si="3"/>
        <v>4337.391475</v>
      </c>
      <c r="X9" s="50">
        <f>V$6*'02A-12A'!$F9</f>
        <v>1049.9308154</v>
      </c>
      <c r="Y9" s="50">
        <f>V$6*'02A-12A'!$G9</f>
        <v>987.3860134</v>
      </c>
      <c r="Z9" s="50"/>
      <c r="AA9" s="50">
        <f>AB$6*'02A-12A'!$C9</f>
        <v>1437.624</v>
      </c>
      <c r="AB9" s="50">
        <f>AB$6*'02A-12A'!$D9</f>
        <v>4157.8781625</v>
      </c>
      <c r="AC9" s="50">
        <f t="shared" si="4"/>
        <v>5595.5021625</v>
      </c>
      <c r="AD9" s="50">
        <f>AB$6*'02A-12A'!$F9</f>
        <v>1354.4754219000001</v>
      </c>
      <c r="AE9" s="50">
        <f>AB$6*'02A-12A'!$G9</f>
        <v>1273.7887749000001</v>
      </c>
      <c r="AF9" s="50"/>
      <c r="AG9" s="50">
        <f>AH$6*'02A-12A'!$C9</f>
        <v>71.352</v>
      </c>
      <c r="AH9" s="50">
        <f>AH$6*'02A-12A'!$D9</f>
        <v>206.36336250000002</v>
      </c>
      <c r="AI9" s="50">
        <f t="shared" si="5"/>
        <v>277.7153625</v>
      </c>
      <c r="AJ9" s="50">
        <f>AH$6*'02A-12A'!$F9</f>
        <v>67.2251787</v>
      </c>
      <c r="AK9" s="50">
        <f>AH$6*'02A-12A'!$G9</f>
        <v>63.220547700000004</v>
      </c>
      <c r="AL9" s="50"/>
      <c r="AM9" s="50">
        <f>AN$6*'02A-12A'!$C9</f>
        <v>312.976</v>
      </c>
      <c r="AN9" s="50">
        <f>AN$6*'02A-12A'!$D9</f>
        <v>905.185275</v>
      </c>
      <c r="AO9" s="50">
        <f t="shared" si="6"/>
        <v>1218.161275</v>
      </c>
      <c r="AP9" s="50">
        <f>AN$6*'02A-12A'!$F9</f>
        <v>294.87425060000004</v>
      </c>
      <c r="AQ9" s="50">
        <f>AN$6*'02A-12A'!$G9</f>
        <v>277.3084726</v>
      </c>
      <c r="AR9" s="50"/>
      <c r="AS9" s="50">
        <f>AT$6*'02A-12A'!$C9</f>
        <v>498.728</v>
      </c>
      <c r="AT9" s="50">
        <f>AT$6*'02A-12A'!$D9</f>
        <v>1442.4148875</v>
      </c>
      <c r="AU9" s="50">
        <f t="shared" si="7"/>
        <v>1941.1428875000001</v>
      </c>
      <c r="AV9" s="50">
        <f>AT$6*'02A-12A'!$F9</f>
        <v>469.8828193</v>
      </c>
      <c r="AW9" s="50">
        <f>AT$6*'02A-12A'!$G9</f>
        <v>441.8917103</v>
      </c>
      <c r="AX9" s="50"/>
      <c r="AY9" s="50">
        <f>AZ$6*'02A-12A'!$C9</f>
        <v>1539.3200000000002</v>
      </c>
      <c r="AZ9" s="50">
        <f>AZ$6*'02A-12A'!$D9</f>
        <v>4452.002062500001</v>
      </c>
      <c r="BA9" s="50">
        <f t="shared" si="8"/>
        <v>5991.322062500001</v>
      </c>
      <c r="BB9" s="50">
        <f>AZ$6*'02A-12A'!$F9</f>
        <v>1450.2895795000002</v>
      </c>
      <c r="BC9" s="50">
        <f>AZ$6*'02A-12A'!$G9</f>
        <v>1363.8952445000002</v>
      </c>
      <c r="BD9" s="50"/>
      <c r="BE9" s="50">
        <f>BF$6*'02A-12A'!$C9</f>
        <v>98.47200000000001</v>
      </c>
      <c r="BF9" s="50">
        <f>BF$6*'02A-12A'!$D9</f>
        <v>284.7994875</v>
      </c>
      <c r="BG9" s="50">
        <f t="shared" si="9"/>
        <v>383.27148750000003</v>
      </c>
      <c r="BH9" s="50">
        <f>BF$6*'02A-12A'!$F9</f>
        <v>92.7766257</v>
      </c>
      <c r="BI9" s="50">
        <f>BF$6*'02A-12A'!$G9</f>
        <v>87.24988470000001</v>
      </c>
      <c r="BJ9" s="50"/>
      <c r="BK9" s="50">
        <f>BL$6*'02A-12A'!$C9</f>
        <v>19.976</v>
      </c>
      <c r="BL9" s="50">
        <f>BL$6*'02A-12A'!$D9</f>
        <v>57.7743375</v>
      </c>
      <c r="BM9" s="50">
        <f t="shared" si="10"/>
        <v>77.7503375</v>
      </c>
      <c r="BN9" s="50">
        <f>BL$6*'02A-12A'!$F9</f>
        <v>18.8206381</v>
      </c>
      <c r="BO9" s="50">
        <f>BL$6*'02A-12A'!$G9</f>
        <v>17.6994851</v>
      </c>
      <c r="BP9" s="50"/>
      <c r="BQ9" s="50">
        <f>BR$6*'02A-12A'!$C9</f>
        <v>5651.512</v>
      </c>
      <c r="BR9" s="50">
        <f>BR$6*'02A-12A'!$D9</f>
        <v>16345.232362499999</v>
      </c>
      <c r="BS9" s="50">
        <f t="shared" si="11"/>
        <v>21996.744362499998</v>
      </c>
      <c r="BT9" s="50">
        <f>BR$6*'02A-12A'!$F9</f>
        <v>5324.6426747</v>
      </c>
      <c r="BU9" s="50">
        <f>BR$6*'02A-12A'!$G9</f>
        <v>5007.4515636999995</v>
      </c>
      <c r="BV9" s="50"/>
      <c r="BW9" s="50">
        <f>BX$6*'02A-12A'!$C9</f>
        <v>192.128</v>
      </c>
      <c r="BX9" s="50">
        <f>BX$6*'02A-12A'!$D9</f>
        <v>555.6701999999999</v>
      </c>
      <c r="BY9" s="50">
        <f t="shared" si="12"/>
        <v>747.7982</v>
      </c>
      <c r="BZ9" s="50">
        <f>BX$6*'02A-12A'!$F9</f>
        <v>181.01579679999998</v>
      </c>
      <c r="CA9" s="50">
        <f>BX$6*'02A-12A'!$G9</f>
        <v>170.2326128</v>
      </c>
      <c r="CB9" s="50"/>
      <c r="CC9" s="50">
        <f>CD$6*'02A-12A'!$C9</f>
        <v>807.008</v>
      </c>
      <c r="CD9" s="50">
        <f>CD$6*'02A-12A'!$D9</f>
        <v>2334.01845</v>
      </c>
      <c r="CE9" s="50">
        <f t="shared" si="13"/>
        <v>3141.0264500000003</v>
      </c>
      <c r="CF9" s="50">
        <f>CD$6*'02A-12A'!$F9</f>
        <v>760.3326748000001</v>
      </c>
      <c r="CG9" s="50">
        <f>CD$6*'02A-12A'!$G9</f>
        <v>715.0393508000001</v>
      </c>
      <c r="CH9" s="50"/>
      <c r="CI9" s="50">
        <f>CJ$6*'02A-12A'!$C9</f>
        <v>504.368</v>
      </c>
      <c r="CJ9" s="50">
        <f>CJ$6*'02A-12A'!$D9</f>
        <v>1458.726825</v>
      </c>
      <c r="CK9" s="50">
        <f t="shared" si="14"/>
        <v>1963.094825</v>
      </c>
      <c r="CL9" s="50">
        <f>CJ$6*'02A-12A'!$F9</f>
        <v>475.19661579999996</v>
      </c>
      <c r="CM9" s="50">
        <f>CJ$6*'02A-12A'!$G9</f>
        <v>446.88896179999995</v>
      </c>
      <c r="CN9" s="50"/>
      <c r="CO9" s="50">
        <f>CP$6*'02A-12A'!$C9</f>
        <v>105.92</v>
      </c>
      <c r="CP9" s="50">
        <f>CP$6*'02A-12A'!$D9</f>
        <v>306.3405</v>
      </c>
      <c r="CQ9" s="50">
        <f t="shared" si="15"/>
        <v>412.26050000000004</v>
      </c>
      <c r="CR9" s="50">
        <f>CP$6*'02A-12A'!$F9</f>
        <v>99.793852</v>
      </c>
      <c r="CS9" s="50">
        <f>CP$6*'02A-12A'!$G9</f>
        <v>93.84909200000001</v>
      </c>
      <c r="CT9" s="50"/>
      <c r="CU9" s="50">
        <f>CV$6*'02A-12A'!$C9</f>
        <v>682.744</v>
      </c>
      <c r="CV9" s="50">
        <f>CV$6*'02A-12A'!$D9</f>
        <v>1974.6236625</v>
      </c>
      <c r="CW9" s="50">
        <f t="shared" si="16"/>
        <v>2657.3676625</v>
      </c>
      <c r="CX9" s="50">
        <f>CV$6*'02A-12A'!$F9</f>
        <v>643.2557939</v>
      </c>
      <c r="CY9" s="50">
        <f>CV$6*'02A-12A'!$G9</f>
        <v>604.9367869</v>
      </c>
      <c r="CZ9" s="50"/>
      <c r="DA9" s="50">
        <f>DB$6*'02A-12A'!$C9</f>
        <v>769.9440000000001</v>
      </c>
      <c r="DB9" s="50">
        <f>DB$6*'02A-12A'!$D9</f>
        <v>2226.8224125</v>
      </c>
      <c r="DC9" s="50">
        <f t="shared" si="17"/>
        <v>2996.7664125</v>
      </c>
      <c r="DD9" s="50">
        <f>DB$6*'02A-12A'!$F9</f>
        <v>725.4123639000001</v>
      </c>
      <c r="DE9" s="50">
        <f>DB$6*'02A-12A'!$G9</f>
        <v>682.1992569</v>
      </c>
      <c r="DF9" s="50"/>
      <c r="DG9" s="50">
        <f>DH$6*'02A-12A'!$C9</f>
        <v>127.48</v>
      </c>
      <c r="DH9" s="50">
        <f>DH$6*'02A-12A'!$D9</f>
        <v>368.69606250000004</v>
      </c>
      <c r="DI9" s="50">
        <f t="shared" si="18"/>
        <v>496.17606250000006</v>
      </c>
      <c r="DJ9" s="50">
        <f>DH$6*'02A-12A'!$F9</f>
        <v>120.1068755</v>
      </c>
      <c r="DK9" s="50">
        <f>DH$6*'02A-12A'!$G9</f>
        <v>112.9520605</v>
      </c>
      <c r="DL9" s="50"/>
      <c r="DM9" s="50">
        <f>DN$6*'02A-12A'!$C9</f>
        <v>505.18399999999997</v>
      </c>
      <c r="DN9" s="50">
        <f>DN$6*'02A-12A'!$D9</f>
        <v>1461.08685</v>
      </c>
      <c r="DO9" s="50">
        <f t="shared" si="19"/>
        <v>1966.2708499999999</v>
      </c>
      <c r="DP9" s="50">
        <f>DN$6*'02A-12A'!$F9</f>
        <v>475.96542039999997</v>
      </c>
      <c r="DQ9" s="50">
        <f>DN$6*'02A-12A'!$G9</f>
        <v>447.61196839999997</v>
      </c>
      <c r="DR9" s="50"/>
      <c r="DS9" s="50">
        <f>DT$6*'02A-12A'!$C9</f>
        <v>6.848</v>
      </c>
      <c r="DT9" s="50">
        <f>DT$6*'02A-12A'!$D9</f>
        <v>19.805699999999998</v>
      </c>
      <c r="DU9" s="50">
        <f t="shared" si="20"/>
        <v>26.653699999999997</v>
      </c>
      <c r="DV9" s="50">
        <f>DT$6*'02A-12A'!$F9</f>
        <v>6.451928799999999</v>
      </c>
      <c r="DW9" s="50">
        <f>DT$6*'02A-12A'!$G9</f>
        <v>6.0675848</v>
      </c>
      <c r="DX9" s="50"/>
      <c r="DY9" s="50">
        <f>DZ$6*'02A-12A'!$C9</f>
        <v>480.26399999999995</v>
      </c>
      <c r="DZ9" s="50">
        <f>DZ$6*'02A-12A'!$D9</f>
        <v>1389.0135375</v>
      </c>
      <c r="EA9" s="50">
        <f t="shared" si="21"/>
        <v>1869.2775374999999</v>
      </c>
      <c r="EB9" s="50">
        <f>DZ$6*'02A-12A'!$F9</f>
        <v>452.4867309</v>
      </c>
      <c r="EC9" s="50">
        <f>DZ$6*'02A-12A'!$G9</f>
        <v>425.53191389999995</v>
      </c>
      <c r="ED9" s="50"/>
      <c r="EE9" s="50">
        <f>EF$6*'02A-12A'!$C9</f>
        <v>205.568</v>
      </c>
      <c r="EF9" s="50">
        <f>EF$6*'02A-12A'!$D9</f>
        <v>594.5412</v>
      </c>
      <c r="EG9" s="50">
        <f t="shared" si="22"/>
        <v>800.1092</v>
      </c>
      <c r="EH9" s="50">
        <f>EF$6*'02A-12A'!$F9</f>
        <v>193.6784608</v>
      </c>
      <c r="EI9" s="50">
        <f>EF$6*'02A-12A'!$G9</f>
        <v>182.1409568</v>
      </c>
      <c r="EJ9" s="50"/>
      <c r="EK9" s="50">
        <f>EL$6*'02A-12A'!$C9</f>
        <v>393.91200000000003</v>
      </c>
      <c r="EL9" s="50">
        <f>EL$6*'02A-12A'!$D9</f>
        <v>1139.2673625</v>
      </c>
      <c r="EM9" s="50">
        <f t="shared" si="23"/>
        <v>1533.1793625</v>
      </c>
      <c r="EN9" s="50">
        <f>EL$6*'02A-12A'!$F9</f>
        <v>371.1291147</v>
      </c>
      <c r="EO9" s="50">
        <f>EL$6*'02A-12A'!$G9</f>
        <v>349.0208037</v>
      </c>
      <c r="EP9" s="50"/>
      <c r="EQ9" s="50"/>
      <c r="ER9" s="50"/>
      <c r="ES9" s="50"/>
    </row>
    <row r="10" spans="1:149" ht="12">
      <c r="A10" s="2">
        <v>42278</v>
      </c>
      <c r="C10" s="50">
        <f>D$6*'02A-12A'!$C10</f>
        <v>0</v>
      </c>
      <c r="D10" s="50">
        <f>D$6*'02A-12A'!$D10</f>
        <v>5851.41678</v>
      </c>
      <c r="E10" s="50">
        <f t="shared" si="0"/>
        <v>5851.41678</v>
      </c>
      <c r="F10" s="50">
        <f>D$6*'02A-12A'!$F10</f>
        <v>1916.1022567999999</v>
      </c>
      <c r="G10" s="50">
        <f>D$6*'02A-12A'!$G10</f>
        <v>1801.9592728</v>
      </c>
      <c r="H10" s="50"/>
      <c r="I10" s="50">
        <f>J$6*'02A-12A'!$C10</f>
        <v>0</v>
      </c>
      <c r="J10" s="50">
        <f>J$6*'02A-12A'!$D10</f>
        <v>11856.1531275</v>
      </c>
      <c r="K10" s="50">
        <f t="shared" si="1"/>
        <v>11856.1531275</v>
      </c>
      <c r="L10" s="50">
        <f>J$6*'02A-12A'!$F10</f>
        <v>3882.4104689</v>
      </c>
      <c r="M10" s="50">
        <f>J$6*'02A-12A'!$G10</f>
        <v>3651.1337119</v>
      </c>
      <c r="N10" s="50"/>
      <c r="O10" s="50">
        <f>P$6*'02A-12A'!$C10</f>
        <v>0</v>
      </c>
      <c r="P10" s="50">
        <f>P$6*'02A-12A'!$D10</f>
        <v>364.62021749999997</v>
      </c>
      <c r="Q10" s="50">
        <f t="shared" si="2"/>
        <v>364.62021749999997</v>
      </c>
      <c r="R10" s="50">
        <f>P$6*'02A-12A'!$F10</f>
        <v>119.3983693</v>
      </c>
      <c r="S10" s="50">
        <f>P$6*'02A-12A'!$G10</f>
        <v>112.28576029999999</v>
      </c>
      <c r="T10" s="50"/>
      <c r="U10" s="50">
        <f>V$6*'02A-12A'!$C10</f>
        <v>0</v>
      </c>
      <c r="V10" s="50">
        <f>V$6*'02A-12A'!$D10</f>
        <v>3206.2917150000003</v>
      </c>
      <c r="W10" s="50">
        <f t="shared" si="3"/>
        <v>3206.2917150000003</v>
      </c>
      <c r="X10" s="50">
        <f>V$6*'02A-12A'!$F10</f>
        <v>1049.9308154</v>
      </c>
      <c r="Y10" s="50">
        <f>V$6*'02A-12A'!$G10</f>
        <v>987.3860134</v>
      </c>
      <c r="Z10" s="50"/>
      <c r="AA10" s="50">
        <f>AB$6*'02A-12A'!$C10</f>
        <v>0</v>
      </c>
      <c r="AB10" s="50">
        <f>AB$6*'02A-12A'!$D10</f>
        <v>4136.313802500001</v>
      </c>
      <c r="AC10" s="50">
        <f t="shared" si="4"/>
        <v>4136.313802500001</v>
      </c>
      <c r="AD10" s="50">
        <f>AB$6*'02A-12A'!$F10</f>
        <v>1354.4754219000001</v>
      </c>
      <c r="AE10" s="50">
        <f>AB$6*'02A-12A'!$G10</f>
        <v>1273.7887749000001</v>
      </c>
      <c r="AF10" s="50"/>
      <c r="AG10" s="50">
        <f>AH$6*'02A-12A'!$C10</f>
        <v>0</v>
      </c>
      <c r="AH10" s="50">
        <f>AH$6*'02A-12A'!$D10</f>
        <v>205.29308250000003</v>
      </c>
      <c r="AI10" s="50">
        <f t="shared" si="5"/>
        <v>205.29308250000003</v>
      </c>
      <c r="AJ10" s="50">
        <f>AH$6*'02A-12A'!$F10</f>
        <v>67.2251787</v>
      </c>
      <c r="AK10" s="50">
        <f>AH$6*'02A-12A'!$G10</f>
        <v>63.220547700000004</v>
      </c>
      <c r="AL10" s="50"/>
      <c r="AM10" s="50">
        <f>AN$6*'02A-12A'!$C10</f>
        <v>0</v>
      </c>
      <c r="AN10" s="50">
        <f>AN$6*'02A-12A'!$D10</f>
        <v>900.490635</v>
      </c>
      <c r="AO10" s="50">
        <f t="shared" si="6"/>
        <v>900.490635</v>
      </c>
      <c r="AP10" s="50">
        <f>AN$6*'02A-12A'!$F10</f>
        <v>294.87425060000004</v>
      </c>
      <c r="AQ10" s="50">
        <f>AN$6*'02A-12A'!$G10</f>
        <v>277.3084726</v>
      </c>
      <c r="AR10" s="50"/>
      <c r="AS10" s="50">
        <f>AT$6*'02A-12A'!$C10</f>
        <v>0</v>
      </c>
      <c r="AT10" s="50">
        <f>AT$6*'02A-12A'!$D10</f>
        <v>1434.9339675</v>
      </c>
      <c r="AU10" s="50">
        <f t="shared" si="7"/>
        <v>1434.9339675</v>
      </c>
      <c r="AV10" s="50">
        <f>AT$6*'02A-12A'!$F10</f>
        <v>469.8828193</v>
      </c>
      <c r="AW10" s="50">
        <f>AT$6*'02A-12A'!$G10</f>
        <v>441.8917103</v>
      </c>
      <c r="AX10" s="50"/>
      <c r="AY10" s="50">
        <f>AZ$6*'02A-12A'!$C10</f>
        <v>0</v>
      </c>
      <c r="AZ10" s="50">
        <f>AZ$6*'02A-12A'!$D10</f>
        <v>4428.9122625</v>
      </c>
      <c r="BA10" s="50">
        <f t="shared" si="8"/>
        <v>4428.9122625</v>
      </c>
      <c r="BB10" s="50">
        <f>AZ$6*'02A-12A'!$F10</f>
        <v>1450.2895795000002</v>
      </c>
      <c r="BC10" s="50">
        <f>AZ$6*'02A-12A'!$G10</f>
        <v>1363.8952445000002</v>
      </c>
      <c r="BD10" s="50"/>
      <c r="BE10" s="50">
        <f>BF$6*'02A-12A'!$C10</f>
        <v>0</v>
      </c>
      <c r="BF10" s="50">
        <f>BF$6*'02A-12A'!$D10</f>
        <v>283.3224075</v>
      </c>
      <c r="BG10" s="50">
        <f t="shared" si="9"/>
        <v>283.3224075</v>
      </c>
      <c r="BH10" s="50">
        <f>BF$6*'02A-12A'!$F10</f>
        <v>92.7766257</v>
      </c>
      <c r="BI10" s="50">
        <f>BF$6*'02A-12A'!$G10</f>
        <v>87.24988470000001</v>
      </c>
      <c r="BJ10" s="50"/>
      <c r="BK10" s="50">
        <f>BL$6*'02A-12A'!$C10</f>
        <v>0</v>
      </c>
      <c r="BL10" s="50">
        <f>BL$6*'02A-12A'!$D10</f>
        <v>57.4746975</v>
      </c>
      <c r="BM10" s="50">
        <f t="shared" si="10"/>
        <v>57.4746975</v>
      </c>
      <c r="BN10" s="50">
        <f>BL$6*'02A-12A'!$F10</f>
        <v>18.8206381</v>
      </c>
      <c r="BO10" s="50">
        <f>BL$6*'02A-12A'!$G10</f>
        <v>17.6994851</v>
      </c>
      <c r="BP10" s="50"/>
      <c r="BQ10" s="50">
        <f>BR$6*'02A-12A'!$C10</f>
        <v>0</v>
      </c>
      <c r="BR10" s="50">
        <f>BR$6*'02A-12A'!$D10</f>
        <v>16260.459682499999</v>
      </c>
      <c r="BS10" s="50">
        <f t="shared" si="11"/>
        <v>16260.459682499999</v>
      </c>
      <c r="BT10" s="50">
        <f>BR$6*'02A-12A'!$F10</f>
        <v>5324.6426747</v>
      </c>
      <c r="BU10" s="50">
        <f>BR$6*'02A-12A'!$G10</f>
        <v>5007.4515636999995</v>
      </c>
      <c r="BV10" s="50"/>
      <c r="BW10" s="50">
        <f>BX$6*'02A-12A'!$C10</f>
        <v>0</v>
      </c>
      <c r="BX10" s="50">
        <f>BX$6*'02A-12A'!$D10</f>
        <v>552.78828</v>
      </c>
      <c r="BY10" s="50">
        <f t="shared" si="12"/>
        <v>552.78828</v>
      </c>
      <c r="BZ10" s="50">
        <f>BX$6*'02A-12A'!$F10</f>
        <v>181.01579679999998</v>
      </c>
      <c r="CA10" s="50">
        <f>BX$6*'02A-12A'!$G10</f>
        <v>170.2326128</v>
      </c>
      <c r="CB10" s="50"/>
      <c r="CC10" s="50">
        <f>CD$6*'02A-12A'!$C10</f>
        <v>0</v>
      </c>
      <c r="CD10" s="50">
        <f>CD$6*'02A-12A'!$D10</f>
        <v>2321.9133300000003</v>
      </c>
      <c r="CE10" s="50">
        <f t="shared" si="13"/>
        <v>2321.9133300000003</v>
      </c>
      <c r="CF10" s="50">
        <f>CD$6*'02A-12A'!$F10</f>
        <v>760.3326748000001</v>
      </c>
      <c r="CG10" s="50">
        <f>CD$6*'02A-12A'!$G10</f>
        <v>715.0393508000001</v>
      </c>
      <c r="CH10" s="50"/>
      <c r="CI10" s="50">
        <f>CJ$6*'02A-12A'!$C10</f>
        <v>0</v>
      </c>
      <c r="CJ10" s="50">
        <f>CJ$6*'02A-12A'!$D10</f>
        <v>1451.1613049999999</v>
      </c>
      <c r="CK10" s="50">
        <f t="shared" si="14"/>
        <v>1451.1613049999999</v>
      </c>
      <c r="CL10" s="50">
        <f>CJ$6*'02A-12A'!$F10</f>
        <v>475.19661579999996</v>
      </c>
      <c r="CM10" s="50">
        <f>CJ$6*'02A-12A'!$G10</f>
        <v>446.88896179999995</v>
      </c>
      <c r="CN10" s="50"/>
      <c r="CO10" s="50">
        <f>CP$6*'02A-12A'!$C10</f>
        <v>0</v>
      </c>
      <c r="CP10" s="50">
        <f>CP$6*'02A-12A'!$D10</f>
        <v>304.7517</v>
      </c>
      <c r="CQ10" s="50">
        <f t="shared" si="15"/>
        <v>304.7517</v>
      </c>
      <c r="CR10" s="50">
        <f>CP$6*'02A-12A'!$F10</f>
        <v>99.793852</v>
      </c>
      <c r="CS10" s="50">
        <f>CP$6*'02A-12A'!$G10</f>
        <v>93.84909200000001</v>
      </c>
      <c r="CT10" s="50"/>
      <c r="CU10" s="50">
        <f>CV$6*'02A-12A'!$C10</f>
        <v>0</v>
      </c>
      <c r="CV10" s="50">
        <f>CV$6*'02A-12A'!$D10</f>
        <v>1964.3825024999999</v>
      </c>
      <c r="CW10" s="50">
        <f t="shared" si="16"/>
        <v>1964.3825024999999</v>
      </c>
      <c r="CX10" s="50">
        <f>CV$6*'02A-12A'!$F10</f>
        <v>643.2557939</v>
      </c>
      <c r="CY10" s="50">
        <f>CV$6*'02A-12A'!$G10</f>
        <v>604.9367869</v>
      </c>
      <c r="CZ10" s="50"/>
      <c r="DA10" s="50">
        <f>DB$6*'02A-12A'!$C10</f>
        <v>0</v>
      </c>
      <c r="DB10" s="50">
        <f>DB$6*'02A-12A'!$D10</f>
        <v>2215.2732525</v>
      </c>
      <c r="DC10" s="50">
        <f t="shared" si="17"/>
        <v>2215.2732525</v>
      </c>
      <c r="DD10" s="50">
        <f>DB$6*'02A-12A'!$F10</f>
        <v>725.4123639000001</v>
      </c>
      <c r="DE10" s="50">
        <f>DB$6*'02A-12A'!$G10</f>
        <v>682.1992569</v>
      </c>
      <c r="DF10" s="50"/>
      <c r="DG10" s="50">
        <f>DH$6*'02A-12A'!$C10</f>
        <v>0</v>
      </c>
      <c r="DH10" s="50">
        <f>DH$6*'02A-12A'!$D10</f>
        <v>366.7838625</v>
      </c>
      <c r="DI10" s="50">
        <f t="shared" si="18"/>
        <v>366.7838625</v>
      </c>
      <c r="DJ10" s="50">
        <f>DH$6*'02A-12A'!$F10</f>
        <v>120.1068755</v>
      </c>
      <c r="DK10" s="50">
        <f>DH$6*'02A-12A'!$G10</f>
        <v>112.9520605</v>
      </c>
      <c r="DL10" s="50"/>
      <c r="DM10" s="50">
        <f>DN$6*'02A-12A'!$C10</f>
        <v>0</v>
      </c>
      <c r="DN10" s="50">
        <f>DN$6*'02A-12A'!$D10</f>
        <v>1453.50909</v>
      </c>
      <c r="DO10" s="50">
        <f t="shared" si="19"/>
        <v>1453.50909</v>
      </c>
      <c r="DP10" s="50">
        <f>DN$6*'02A-12A'!$F10</f>
        <v>475.96542039999997</v>
      </c>
      <c r="DQ10" s="50">
        <f>DN$6*'02A-12A'!$G10</f>
        <v>447.61196839999997</v>
      </c>
      <c r="DR10" s="50"/>
      <c r="DS10" s="50">
        <f>DT$6*'02A-12A'!$C10</f>
        <v>0</v>
      </c>
      <c r="DT10" s="50">
        <f>DT$6*'02A-12A'!$D10</f>
        <v>19.70298</v>
      </c>
      <c r="DU10" s="50">
        <f t="shared" si="20"/>
        <v>19.70298</v>
      </c>
      <c r="DV10" s="50">
        <f>DT$6*'02A-12A'!$F10</f>
        <v>6.451928799999999</v>
      </c>
      <c r="DW10" s="50">
        <f>DT$6*'02A-12A'!$G10</f>
        <v>6.0675848</v>
      </c>
      <c r="DX10" s="50"/>
      <c r="DY10" s="50">
        <f>DZ$6*'02A-12A'!$C10</f>
        <v>0</v>
      </c>
      <c r="DZ10" s="50">
        <f>DZ$6*'02A-12A'!$D10</f>
        <v>1381.8095775</v>
      </c>
      <c r="EA10" s="50">
        <f t="shared" si="21"/>
        <v>1381.8095775</v>
      </c>
      <c r="EB10" s="50">
        <f>DZ$6*'02A-12A'!$F10</f>
        <v>452.4867309</v>
      </c>
      <c r="EC10" s="50">
        <f>DZ$6*'02A-12A'!$G10</f>
        <v>425.53191389999995</v>
      </c>
      <c r="ED10" s="50"/>
      <c r="EE10" s="50">
        <f>EF$6*'02A-12A'!$C10</f>
        <v>0</v>
      </c>
      <c r="EF10" s="50">
        <f>EF$6*'02A-12A'!$D10</f>
        <v>591.45768</v>
      </c>
      <c r="EG10" s="50">
        <f t="shared" si="22"/>
        <v>591.45768</v>
      </c>
      <c r="EH10" s="50">
        <f>EF$6*'02A-12A'!$F10</f>
        <v>193.6784608</v>
      </c>
      <c r="EI10" s="50">
        <f>EF$6*'02A-12A'!$G10</f>
        <v>182.1409568</v>
      </c>
      <c r="EJ10" s="50"/>
      <c r="EK10" s="50">
        <f>EL$6*'02A-12A'!$C10</f>
        <v>0</v>
      </c>
      <c r="EL10" s="50">
        <f>EL$6*'02A-12A'!$D10</f>
        <v>1133.3586825</v>
      </c>
      <c r="EM10" s="50">
        <f t="shared" si="23"/>
        <v>1133.3586825</v>
      </c>
      <c r="EN10" s="50">
        <f>EL$6*'02A-12A'!$F10</f>
        <v>371.1291147</v>
      </c>
      <c r="EO10" s="50">
        <f>EL$6*'02A-12A'!$G10</f>
        <v>349.0208037</v>
      </c>
      <c r="EP10" s="50"/>
      <c r="EQ10" s="50"/>
      <c r="ER10" s="50"/>
      <c r="ES10" s="50"/>
    </row>
    <row r="11" spans="1:149" ht="12">
      <c r="A11" s="2">
        <v>42461</v>
      </c>
      <c r="C11" s="50">
        <f>D$6*'02A-12A'!$C11</f>
        <v>2160.836</v>
      </c>
      <c r="D11" s="50">
        <f>D$6*'02A-12A'!$D11</f>
        <v>5851.41678</v>
      </c>
      <c r="E11" s="50">
        <f t="shared" si="0"/>
        <v>8012.252779999999</v>
      </c>
      <c r="F11" s="50">
        <f>D$6*'02A-12A'!$F11</f>
        <v>1916.1022567999999</v>
      </c>
      <c r="G11" s="50">
        <f>D$6*'02A-12A'!$G11</f>
        <v>1801.9592728</v>
      </c>
      <c r="H11" s="50"/>
      <c r="I11" s="50">
        <f>J$6*'02A-12A'!$C11</f>
        <v>4378.2905</v>
      </c>
      <c r="J11" s="50">
        <f>J$6*'02A-12A'!$D11</f>
        <v>11856.1531275</v>
      </c>
      <c r="K11" s="50">
        <f t="shared" si="1"/>
        <v>16234.4436275</v>
      </c>
      <c r="L11" s="50">
        <f>J$6*'02A-12A'!$F11</f>
        <v>3882.4104689</v>
      </c>
      <c r="M11" s="50">
        <f>J$6*'02A-12A'!$G11</f>
        <v>3651.1337119</v>
      </c>
      <c r="N11" s="50"/>
      <c r="O11" s="50">
        <f>P$6*'02A-12A'!$C11</f>
        <v>134.64849999999998</v>
      </c>
      <c r="P11" s="50">
        <f>P$6*'02A-12A'!$D11</f>
        <v>364.62021749999997</v>
      </c>
      <c r="Q11" s="50">
        <f t="shared" si="2"/>
        <v>499.2687175</v>
      </c>
      <c r="R11" s="50">
        <f>P$6*'02A-12A'!$F11</f>
        <v>119.3983693</v>
      </c>
      <c r="S11" s="50">
        <f>P$6*'02A-12A'!$G11</f>
        <v>112.28576029999999</v>
      </c>
      <c r="T11" s="50"/>
      <c r="U11" s="50">
        <f>V$6*'02A-12A'!$C11</f>
        <v>1184.0330000000001</v>
      </c>
      <c r="V11" s="50">
        <f>V$6*'02A-12A'!$D11</f>
        <v>3206.2917150000003</v>
      </c>
      <c r="W11" s="50">
        <f t="shared" si="3"/>
        <v>4390.324715000001</v>
      </c>
      <c r="X11" s="50">
        <f>V$6*'02A-12A'!$F11</f>
        <v>1049.9308154</v>
      </c>
      <c r="Y11" s="50">
        <f>V$6*'02A-12A'!$G11</f>
        <v>987.3860134</v>
      </c>
      <c r="Z11" s="50"/>
      <c r="AA11" s="50">
        <f>AB$6*'02A-12A'!$C11</f>
        <v>1527.4755000000002</v>
      </c>
      <c r="AB11" s="50">
        <f>AB$6*'02A-12A'!$D11</f>
        <v>4136.313802500001</v>
      </c>
      <c r="AC11" s="50">
        <f t="shared" si="4"/>
        <v>5663.789302500001</v>
      </c>
      <c r="AD11" s="50">
        <f>AB$6*'02A-12A'!$F11</f>
        <v>1354.4754219000001</v>
      </c>
      <c r="AE11" s="50">
        <f>AB$6*'02A-12A'!$G11</f>
        <v>1273.7887749000001</v>
      </c>
      <c r="AF11" s="50"/>
      <c r="AG11" s="50">
        <f>AH$6*'02A-12A'!$C11</f>
        <v>75.81150000000001</v>
      </c>
      <c r="AH11" s="50">
        <f>AH$6*'02A-12A'!$D11</f>
        <v>205.29308250000003</v>
      </c>
      <c r="AI11" s="50">
        <f t="shared" si="5"/>
        <v>281.10458250000005</v>
      </c>
      <c r="AJ11" s="50">
        <f>AH$6*'02A-12A'!$F11</f>
        <v>67.2251787</v>
      </c>
      <c r="AK11" s="50">
        <f>AH$6*'02A-12A'!$G11</f>
        <v>63.220547700000004</v>
      </c>
      <c r="AL11" s="50"/>
      <c r="AM11" s="50">
        <f>AN$6*'02A-12A'!$C11</f>
        <v>332.53700000000003</v>
      </c>
      <c r="AN11" s="50">
        <f>AN$6*'02A-12A'!$D11</f>
        <v>900.490635</v>
      </c>
      <c r="AO11" s="50">
        <f t="shared" si="6"/>
        <v>1233.027635</v>
      </c>
      <c r="AP11" s="50">
        <f>AN$6*'02A-12A'!$F11</f>
        <v>294.87425060000004</v>
      </c>
      <c r="AQ11" s="50">
        <f>AN$6*'02A-12A'!$G11</f>
        <v>277.3084726</v>
      </c>
      <c r="AR11" s="50"/>
      <c r="AS11" s="50">
        <f>AT$6*'02A-12A'!$C11</f>
        <v>529.8985</v>
      </c>
      <c r="AT11" s="50">
        <f>AT$6*'02A-12A'!$D11</f>
        <v>1434.9339675</v>
      </c>
      <c r="AU11" s="50">
        <f t="shared" si="7"/>
        <v>1964.8324675000001</v>
      </c>
      <c r="AV11" s="50">
        <f>AT$6*'02A-12A'!$F11</f>
        <v>469.8828193</v>
      </c>
      <c r="AW11" s="50">
        <f>AT$6*'02A-12A'!$G11</f>
        <v>441.8917103</v>
      </c>
      <c r="AX11" s="50"/>
      <c r="AY11" s="50">
        <f>AZ$6*'02A-12A'!$C11</f>
        <v>1635.5275000000001</v>
      </c>
      <c r="AZ11" s="50">
        <f>AZ$6*'02A-12A'!$D11</f>
        <v>4428.9122625</v>
      </c>
      <c r="BA11" s="50">
        <f t="shared" si="8"/>
        <v>6064.4397625</v>
      </c>
      <c r="BB11" s="50">
        <f>AZ$6*'02A-12A'!$F11</f>
        <v>1450.2895795000002</v>
      </c>
      <c r="BC11" s="50">
        <f>AZ$6*'02A-12A'!$G11</f>
        <v>1363.8952445000002</v>
      </c>
      <c r="BD11" s="50"/>
      <c r="BE11" s="50">
        <f>BF$6*'02A-12A'!$C11</f>
        <v>104.62650000000001</v>
      </c>
      <c r="BF11" s="50">
        <f>BF$6*'02A-12A'!$D11</f>
        <v>283.3224075</v>
      </c>
      <c r="BG11" s="50">
        <f t="shared" si="9"/>
        <v>387.9489075</v>
      </c>
      <c r="BH11" s="50">
        <f>BF$6*'02A-12A'!$F11</f>
        <v>92.7766257</v>
      </c>
      <c r="BI11" s="50">
        <f>BF$6*'02A-12A'!$G11</f>
        <v>87.24988470000001</v>
      </c>
      <c r="BJ11" s="50"/>
      <c r="BK11" s="50">
        <f>BL$6*'02A-12A'!$C11</f>
        <v>21.2245</v>
      </c>
      <c r="BL11" s="50">
        <f>BL$6*'02A-12A'!$D11</f>
        <v>57.4746975</v>
      </c>
      <c r="BM11" s="50">
        <f t="shared" si="10"/>
        <v>78.6991975</v>
      </c>
      <c r="BN11" s="50">
        <f>BL$6*'02A-12A'!$F11</f>
        <v>18.8206381</v>
      </c>
      <c r="BO11" s="50">
        <f>BL$6*'02A-12A'!$G11</f>
        <v>17.6994851</v>
      </c>
      <c r="BP11" s="50"/>
      <c r="BQ11" s="50">
        <f>BR$6*'02A-12A'!$C11</f>
        <v>6004.7315</v>
      </c>
      <c r="BR11" s="50">
        <f>BR$6*'02A-12A'!$D11</f>
        <v>16260.459682499999</v>
      </c>
      <c r="BS11" s="50">
        <f t="shared" si="11"/>
        <v>22265.1911825</v>
      </c>
      <c r="BT11" s="50">
        <f>BR$6*'02A-12A'!$F11</f>
        <v>5324.6426747</v>
      </c>
      <c r="BU11" s="50">
        <f>BR$6*'02A-12A'!$G11</f>
        <v>5007.4515636999995</v>
      </c>
      <c r="BV11" s="50"/>
      <c r="BW11" s="50">
        <f>BX$6*'02A-12A'!$C11</f>
        <v>204.136</v>
      </c>
      <c r="BX11" s="50">
        <f>BX$6*'02A-12A'!$D11</f>
        <v>552.78828</v>
      </c>
      <c r="BY11" s="50">
        <f t="shared" si="12"/>
        <v>756.92428</v>
      </c>
      <c r="BZ11" s="50">
        <f>BX$6*'02A-12A'!$F11</f>
        <v>181.01579679999998</v>
      </c>
      <c r="CA11" s="50">
        <f>BX$6*'02A-12A'!$G11</f>
        <v>170.2326128</v>
      </c>
      <c r="CB11" s="50"/>
      <c r="CC11" s="50">
        <f>CD$6*'02A-12A'!$C11</f>
        <v>857.446</v>
      </c>
      <c r="CD11" s="50">
        <f>CD$6*'02A-12A'!$D11</f>
        <v>2321.9133300000003</v>
      </c>
      <c r="CE11" s="50">
        <f t="shared" si="13"/>
        <v>3179.35933</v>
      </c>
      <c r="CF11" s="50">
        <f>CD$6*'02A-12A'!$F11</f>
        <v>760.3326748000001</v>
      </c>
      <c r="CG11" s="50">
        <f>CD$6*'02A-12A'!$G11</f>
        <v>715.0393508000001</v>
      </c>
      <c r="CH11" s="50"/>
      <c r="CI11" s="50">
        <f>CJ$6*'02A-12A'!$C11</f>
        <v>535.891</v>
      </c>
      <c r="CJ11" s="50">
        <f>CJ$6*'02A-12A'!$D11</f>
        <v>1451.1613049999999</v>
      </c>
      <c r="CK11" s="50">
        <f t="shared" si="14"/>
        <v>1987.0523049999997</v>
      </c>
      <c r="CL11" s="50">
        <f>CJ$6*'02A-12A'!$F11</f>
        <v>475.19661579999996</v>
      </c>
      <c r="CM11" s="50">
        <f>CJ$6*'02A-12A'!$G11</f>
        <v>446.88896179999995</v>
      </c>
      <c r="CN11" s="50"/>
      <c r="CO11" s="50">
        <f>CP$6*'02A-12A'!$C11</f>
        <v>112.54</v>
      </c>
      <c r="CP11" s="50">
        <f>CP$6*'02A-12A'!$D11</f>
        <v>304.7517</v>
      </c>
      <c r="CQ11" s="50">
        <f t="shared" si="15"/>
        <v>417.29170000000005</v>
      </c>
      <c r="CR11" s="50">
        <f>CP$6*'02A-12A'!$F11</f>
        <v>99.793852</v>
      </c>
      <c r="CS11" s="50">
        <f>CP$6*'02A-12A'!$G11</f>
        <v>93.84909200000001</v>
      </c>
      <c r="CT11" s="50"/>
      <c r="CU11" s="50">
        <f>CV$6*'02A-12A'!$C11</f>
        <v>725.4155</v>
      </c>
      <c r="CV11" s="50">
        <f>CV$6*'02A-12A'!$D11</f>
        <v>1964.3825024999999</v>
      </c>
      <c r="CW11" s="50">
        <f t="shared" si="16"/>
        <v>2689.7980024999997</v>
      </c>
      <c r="CX11" s="50">
        <f>CV$6*'02A-12A'!$F11</f>
        <v>643.2557939</v>
      </c>
      <c r="CY11" s="50">
        <f>CV$6*'02A-12A'!$G11</f>
        <v>604.9367869</v>
      </c>
      <c r="CZ11" s="50"/>
      <c r="DA11" s="50">
        <f>DB$6*'02A-12A'!$C11</f>
        <v>818.0655</v>
      </c>
      <c r="DB11" s="50">
        <f>DB$6*'02A-12A'!$D11</f>
        <v>2215.2732525</v>
      </c>
      <c r="DC11" s="50">
        <f t="shared" si="17"/>
        <v>3033.3387525000003</v>
      </c>
      <c r="DD11" s="50">
        <f>DB$6*'02A-12A'!$F11</f>
        <v>725.4123639000001</v>
      </c>
      <c r="DE11" s="50">
        <f>DB$6*'02A-12A'!$G11</f>
        <v>682.1992569</v>
      </c>
      <c r="DF11" s="50"/>
      <c r="DG11" s="50">
        <f>DH$6*'02A-12A'!$C11</f>
        <v>135.44750000000002</v>
      </c>
      <c r="DH11" s="50">
        <f>DH$6*'02A-12A'!$D11</f>
        <v>366.7838625</v>
      </c>
      <c r="DI11" s="50">
        <f t="shared" si="18"/>
        <v>502.23136250000005</v>
      </c>
      <c r="DJ11" s="50">
        <f>DH$6*'02A-12A'!$F11</f>
        <v>120.1068755</v>
      </c>
      <c r="DK11" s="50">
        <f>DH$6*'02A-12A'!$G11</f>
        <v>112.9520605</v>
      </c>
      <c r="DL11" s="50"/>
      <c r="DM11" s="50">
        <f>DN$6*'02A-12A'!$C11</f>
        <v>536.7579999999999</v>
      </c>
      <c r="DN11" s="50">
        <f>DN$6*'02A-12A'!$D11</f>
        <v>1453.50909</v>
      </c>
      <c r="DO11" s="50">
        <f t="shared" si="19"/>
        <v>1990.2670899999998</v>
      </c>
      <c r="DP11" s="50">
        <f>DN$6*'02A-12A'!$F11</f>
        <v>475.96542039999997</v>
      </c>
      <c r="DQ11" s="50">
        <f>DN$6*'02A-12A'!$G11</f>
        <v>447.61196839999997</v>
      </c>
      <c r="DR11" s="50"/>
      <c r="DS11" s="50">
        <f>DT$6*'02A-12A'!$C11</f>
        <v>7.276</v>
      </c>
      <c r="DT11" s="50">
        <f>DT$6*'02A-12A'!$D11</f>
        <v>19.70298</v>
      </c>
      <c r="DU11" s="50">
        <f t="shared" si="20"/>
        <v>26.97898</v>
      </c>
      <c r="DV11" s="50">
        <f>DT$6*'02A-12A'!$F11</f>
        <v>6.451928799999999</v>
      </c>
      <c r="DW11" s="50">
        <f>DT$6*'02A-12A'!$G11</f>
        <v>6.0675848</v>
      </c>
      <c r="DX11" s="50"/>
      <c r="DY11" s="50">
        <f>DZ$6*'02A-12A'!$C11</f>
        <v>510.28049999999996</v>
      </c>
      <c r="DZ11" s="50">
        <f>DZ$6*'02A-12A'!$D11</f>
        <v>1381.8095775</v>
      </c>
      <c r="EA11" s="50">
        <f t="shared" si="21"/>
        <v>1892.0900775</v>
      </c>
      <c r="EB11" s="50">
        <f>DZ$6*'02A-12A'!$F11</f>
        <v>452.4867309</v>
      </c>
      <c r="EC11" s="50">
        <f>DZ$6*'02A-12A'!$G11</f>
        <v>425.53191389999995</v>
      </c>
      <c r="ED11" s="50"/>
      <c r="EE11" s="50">
        <f>EF$6*'02A-12A'!$C11</f>
        <v>218.416</v>
      </c>
      <c r="EF11" s="50">
        <f>EF$6*'02A-12A'!$D11</f>
        <v>591.45768</v>
      </c>
      <c r="EG11" s="50">
        <f t="shared" si="22"/>
        <v>809.8736799999999</v>
      </c>
      <c r="EH11" s="50">
        <f>EF$6*'02A-12A'!$F11</f>
        <v>193.6784608</v>
      </c>
      <c r="EI11" s="50">
        <f>EF$6*'02A-12A'!$G11</f>
        <v>182.1409568</v>
      </c>
      <c r="EJ11" s="50"/>
      <c r="EK11" s="50">
        <f>EL$6*'02A-12A'!$C11</f>
        <v>418.5315</v>
      </c>
      <c r="EL11" s="50">
        <f>EL$6*'02A-12A'!$D11</f>
        <v>1133.3586825</v>
      </c>
      <c r="EM11" s="50">
        <f t="shared" si="23"/>
        <v>1551.8901825</v>
      </c>
      <c r="EN11" s="50">
        <f>EL$6*'02A-12A'!$F11</f>
        <v>371.1291147</v>
      </c>
      <c r="EO11" s="50">
        <f>EL$6*'02A-12A'!$G11</f>
        <v>349.0208037</v>
      </c>
      <c r="EP11" s="50"/>
      <c r="EQ11" s="50"/>
      <c r="ER11" s="50"/>
      <c r="ES11" s="50"/>
    </row>
    <row r="12" spans="1:149" ht="12">
      <c r="A12" s="2">
        <v>42644</v>
      </c>
      <c r="C12" s="50">
        <f>D$6*'02A-12A'!$C12</f>
        <v>0</v>
      </c>
      <c r="D12" s="50">
        <f>D$6*'02A-12A'!$D12</f>
        <v>5819.00424</v>
      </c>
      <c r="E12" s="50">
        <f t="shared" si="0"/>
        <v>5819.00424</v>
      </c>
      <c r="F12" s="50">
        <f>D$6*'02A-12A'!$F12</f>
        <v>1916.1022567999999</v>
      </c>
      <c r="G12" s="50">
        <f>D$6*'02A-12A'!$G12</f>
        <v>1801.9592728</v>
      </c>
      <c r="H12" s="50"/>
      <c r="I12" s="50">
        <f>J$6*'02A-12A'!$C12</f>
        <v>0</v>
      </c>
      <c r="J12" s="50">
        <f>J$6*'02A-12A'!$D12</f>
        <v>11790.47877</v>
      </c>
      <c r="K12" s="50">
        <f t="shared" si="1"/>
        <v>11790.47877</v>
      </c>
      <c r="L12" s="50">
        <f>J$6*'02A-12A'!$F12</f>
        <v>3882.4104689</v>
      </c>
      <c r="M12" s="50">
        <f>J$6*'02A-12A'!$G12</f>
        <v>3651.1337119</v>
      </c>
      <c r="N12" s="50"/>
      <c r="O12" s="50">
        <f>P$6*'02A-12A'!$C12</f>
        <v>0</v>
      </c>
      <c r="P12" s="50">
        <f>P$6*'02A-12A'!$D12</f>
        <v>362.60049</v>
      </c>
      <c r="Q12" s="50">
        <f t="shared" si="2"/>
        <v>362.60049</v>
      </c>
      <c r="R12" s="50">
        <f>P$6*'02A-12A'!$F12</f>
        <v>119.3983693</v>
      </c>
      <c r="S12" s="50">
        <f>P$6*'02A-12A'!$G12</f>
        <v>112.28576029999999</v>
      </c>
      <c r="T12" s="50"/>
      <c r="U12" s="50">
        <f>V$6*'02A-12A'!$C12</f>
        <v>0</v>
      </c>
      <c r="V12" s="50">
        <f>V$6*'02A-12A'!$D12</f>
        <v>3188.5312200000003</v>
      </c>
      <c r="W12" s="50">
        <f t="shared" si="3"/>
        <v>3188.5312200000003</v>
      </c>
      <c r="X12" s="50">
        <f>V$6*'02A-12A'!$F12</f>
        <v>1049.9308154</v>
      </c>
      <c r="Y12" s="50">
        <f>V$6*'02A-12A'!$G12</f>
        <v>987.3860134</v>
      </c>
      <c r="Z12" s="50"/>
      <c r="AA12" s="50">
        <f>AB$6*'02A-12A'!$C12</f>
        <v>0</v>
      </c>
      <c r="AB12" s="50">
        <f>AB$6*'02A-12A'!$D12</f>
        <v>4113.40167</v>
      </c>
      <c r="AC12" s="50">
        <f t="shared" si="4"/>
        <v>4113.40167</v>
      </c>
      <c r="AD12" s="50">
        <f>AB$6*'02A-12A'!$F12</f>
        <v>1354.4754219000001</v>
      </c>
      <c r="AE12" s="50">
        <f>AB$6*'02A-12A'!$G12</f>
        <v>1273.7887749000001</v>
      </c>
      <c r="AF12" s="50"/>
      <c r="AG12" s="50">
        <f>AH$6*'02A-12A'!$C12</f>
        <v>0</v>
      </c>
      <c r="AH12" s="50">
        <f>AH$6*'02A-12A'!$D12</f>
        <v>204.15591</v>
      </c>
      <c r="AI12" s="50">
        <f t="shared" si="5"/>
        <v>204.15591</v>
      </c>
      <c r="AJ12" s="50">
        <f>AH$6*'02A-12A'!$F12</f>
        <v>67.2251787</v>
      </c>
      <c r="AK12" s="50">
        <f>AH$6*'02A-12A'!$G12</f>
        <v>63.220547700000004</v>
      </c>
      <c r="AL12" s="50"/>
      <c r="AM12" s="50">
        <f>AN$6*'02A-12A'!$C12</f>
        <v>0</v>
      </c>
      <c r="AN12" s="50">
        <f>AN$6*'02A-12A'!$D12</f>
        <v>895.5025800000001</v>
      </c>
      <c r="AO12" s="50">
        <f t="shared" si="6"/>
        <v>895.5025800000001</v>
      </c>
      <c r="AP12" s="50">
        <f>AN$6*'02A-12A'!$F12</f>
        <v>294.87425060000004</v>
      </c>
      <c r="AQ12" s="50">
        <f>AN$6*'02A-12A'!$G12</f>
        <v>277.3084726</v>
      </c>
      <c r="AR12" s="50"/>
      <c r="AS12" s="50">
        <f>AT$6*'02A-12A'!$C12</f>
        <v>0</v>
      </c>
      <c r="AT12" s="50">
        <f>AT$6*'02A-12A'!$D12</f>
        <v>1426.98549</v>
      </c>
      <c r="AU12" s="50">
        <f t="shared" si="7"/>
        <v>1426.98549</v>
      </c>
      <c r="AV12" s="50">
        <f>AT$6*'02A-12A'!$F12</f>
        <v>469.8828193</v>
      </c>
      <c r="AW12" s="50">
        <f>AT$6*'02A-12A'!$G12</f>
        <v>441.8917103</v>
      </c>
      <c r="AX12" s="50"/>
      <c r="AY12" s="50">
        <f>AZ$6*'02A-12A'!$C12</f>
        <v>0</v>
      </c>
      <c r="AZ12" s="50">
        <f>AZ$6*'02A-12A'!$D12</f>
        <v>4404.37935</v>
      </c>
      <c r="BA12" s="50">
        <f t="shared" si="8"/>
        <v>4404.37935</v>
      </c>
      <c r="BB12" s="50">
        <f>AZ$6*'02A-12A'!$F12</f>
        <v>1450.2895795000002</v>
      </c>
      <c r="BC12" s="50">
        <f>AZ$6*'02A-12A'!$G12</f>
        <v>1363.8952445000002</v>
      </c>
      <c r="BD12" s="50"/>
      <c r="BE12" s="50">
        <f>BF$6*'02A-12A'!$C12</f>
        <v>0</v>
      </c>
      <c r="BF12" s="50">
        <f>BF$6*'02A-12A'!$D12</f>
        <v>281.75301</v>
      </c>
      <c r="BG12" s="50">
        <f t="shared" si="9"/>
        <v>281.75301</v>
      </c>
      <c r="BH12" s="50">
        <f>BF$6*'02A-12A'!$F12</f>
        <v>92.7766257</v>
      </c>
      <c r="BI12" s="50">
        <f>BF$6*'02A-12A'!$G12</f>
        <v>87.24988470000001</v>
      </c>
      <c r="BJ12" s="50"/>
      <c r="BK12" s="50">
        <f>BL$6*'02A-12A'!$C12</f>
        <v>0</v>
      </c>
      <c r="BL12" s="50">
        <f>BL$6*'02A-12A'!$D12</f>
        <v>57.15633</v>
      </c>
      <c r="BM12" s="50">
        <f t="shared" si="10"/>
        <v>57.15633</v>
      </c>
      <c r="BN12" s="50">
        <f>BL$6*'02A-12A'!$F12</f>
        <v>18.8206381</v>
      </c>
      <c r="BO12" s="50">
        <f>BL$6*'02A-12A'!$G12</f>
        <v>17.6994851</v>
      </c>
      <c r="BP12" s="50"/>
      <c r="BQ12" s="50">
        <f>BR$6*'02A-12A'!$C12</f>
        <v>0</v>
      </c>
      <c r="BR12" s="50">
        <f>BR$6*'02A-12A'!$D12</f>
        <v>16170.38871</v>
      </c>
      <c r="BS12" s="50">
        <f t="shared" si="11"/>
        <v>16170.38871</v>
      </c>
      <c r="BT12" s="50">
        <f>BR$6*'02A-12A'!$F12</f>
        <v>5324.6426747</v>
      </c>
      <c r="BU12" s="50">
        <f>BR$6*'02A-12A'!$G12</f>
        <v>5007.4515636999995</v>
      </c>
      <c r="BV12" s="50"/>
      <c r="BW12" s="50">
        <f>BX$6*'02A-12A'!$C12</f>
        <v>0</v>
      </c>
      <c r="BX12" s="50">
        <f>BX$6*'02A-12A'!$D12</f>
        <v>549.72624</v>
      </c>
      <c r="BY12" s="50">
        <f t="shared" si="12"/>
        <v>549.72624</v>
      </c>
      <c r="BZ12" s="50">
        <f>BX$6*'02A-12A'!$F12</f>
        <v>181.01579679999998</v>
      </c>
      <c r="CA12" s="50">
        <f>BX$6*'02A-12A'!$G12</f>
        <v>170.2326128</v>
      </c>
      <c r="CB12" s="50"/>
      <c r="CC12" s="50">
        <f>CD$6*'02A-12A'!$C12</f>
        <v>0</v>
      </c>
      <c r="CD12" s="50">
        <f>CD$6*'02A-12A'!$D12</f>
        <v>2309.05164</v>
      </c>
      <c r="CE12" s="50">
        <f t="shared" si="13"/>
        <v>2309.05164</v>
      </c>
      <c r="CF12" s="50">
        <f>CD$6*'02A-12A'!$F12</f>
        <v>760.3326748000001</v>
      </c>
      <c r="CG12" s="50">
        <f>CD$6*'02A-12A'!$G12</f>
        <v>715.0393508000001</v>
      </c>
      <c r="CH12" s="50"/>
      <c r="CI12" s="50">
        <f>CJ$6*'02A-12A'!$C12</f>
        <v>0</v>
      </c>
      <c r="CJ12" s="50">
        <f>CJ$6*'02A-12A'!$D12</f>
        <v>1443.12294</v>
      </c>
      <c r="CK12" s="50">
        <f t="shared" si="14"/>
        <v>1443.12294</v>
      </c>
      <c r="CL12" s="50">
        <f>CJ$6*'02A-12A'!$F12</f>
        <v>475.19661579999996</v>
      </c>
      <c r="CM12" s="50">
        <f>CJ$6*'02A-12A'!$G12</f>
        <v>446.88896179999995</v>
      </c>
      <c r="CN12" s="50"/>
      <c r="CO12" s="50">
        <f>CP$6*'02A-12A'!$C12</f>
        <v>0</v>
      </c>
      <c r="CP12" s="50">
        <f>CP$6*'02A-12A'!$D12</f>
        <v>303.0636</v>
      </c>
      <c r="CQ12" s="50">
        <f t="shared" si="15"/>
        <v>303.0636</v>
      </c>
      <c r="CR12" s="50">
        <f>CP$6*'02A-12A'!$F12</f>
        <v>99.793852</v>
      </c>
      <c r="CS12" s="50">
        <f>CP$6*'02A-12A'!$G12</f>
        <v>93.84909200000001</v>
      </c>
      <c r="CT12" s="50"/>
      <c r="CU12" s="50">
        <f>CV$6*'02A-12A'!$C12</f>
        <v>0</v>
      </c>
      <c r="CV12" s="50">
        <f>CV$6*'02A-12A'!$D12</f>
        <v>1953.50127</v>
      </c>
      <c r="CW12" s="50">
        <f t="shared" si="16"/>
        <v>1953.50127</v>
      </c>
      <c r="CX12" s="50">
        <f>CV$6*'02A-12A'!$F12</f>
        <v>643.2557939</v>
      </c>
      <c r="CY12" s="50">
        <f>CV$6*'02A-12A'!$G12</f>
        <v>604.9367869</v>
      </c>
      <c r="CZ12" s="50"/>
      <c r="DA12" s="50">
        <f>DB$6*'02A-12A'!$C12</f>
        <v>0</v>
      </c>
      <c r="DB12" s="50">
        <f>DB$6*'02A-12A'!$D12</f>
        <v>2203.00227</v>
      </c>
      <c r="DC12" s="50">
        <f t="shared" si="17"/>
        <v>2203.00227</v>
      </c>
      <c r="DD12" s="50">
        <f>DB$6*'02A-12A'!$F12</f>
        <v>725.4123639000001</v>
      </c>
      <c r="DE12" s="50">
        <f>DB$6*'02A-12A'!$G12</f>
        <v>682.1992569</v>
      </c>
      <c r="DF12" s="50"/>
      <c r="DG12" s="50">
        <f>DH$6*'02A-12A'!$C12</f>
        <v>0</v>
      </c>
      <c r="DH12" s="50">
        <f>DH$6*'02A-12A'!$D12</f>
        <v>364.75215000000003</v>
      </c>
      <c r="DI12" s="50">
        <f t="shared" si="18"/>
        <v>364.75215000000003</v>
      </c>
      <c r="DJ12" s="50">
        <f>DH$6*'02A-12A'!$F12</f>
        <v>120.1068755</v>
      </c>
      <c r="DK12" s="50">
        <f>DH$6*'02A-12A'!$G12</f>
        <v>112.9520605</v>
      </c>
      <c r="DL12" s="50"/>
      <c r="DM12" s="50">
        <f>DN$6*'02A-12A'!$C12</f>
        <v>0</v>
      </c>
      <c r="DN12" s="50">
        <f>DN$6*'02A-12A'!$D12</f>
        <v>1445.4577199999999</v>
      </c>
      <c r="DO12" s="50">
        <f t="shared" si="19"/>
        <v>1445.4577199999999</v>
      </c>
      <c r="DP12" s="50">
        <f>DN$6*'02A-12A'!$F12</f>
        <v>475.96542039999997</v>
      </c>
      <c r="DQ12" s="50">
        <f>DN$6*'02A-12A'!$G12</f>
        <v>447.61196839999997</v>
      </c>
      <c r="DR12" s="50"/>
      <c r="DS12" s="50">
        <f>DT$6*'02A-12A'!$C12</f>
        <v>0</v>
      </c>
      <c r="DT12" s="50">
        <f>DT$6*'02A-12A'!$D12</f>
        <v>19.59384</v>
      </c>
      <c r="DU12" s="50">
        <f t="shared" si="20"/>
        <v>19.59384</v>
      </c>
      <c r="DV12" s="50">
        <f>DT$6*'02A-12A'!$F12</f>
        <v>6.451928799999999</v>
      </c>
      <c r="DW12" s="50">
        <f>DT$6*'02A-12A'!$G12</f>
        <v>6.0675848</v>
      </c>
      <c r="DX12" s="50"/>
      <c r="DY12" s="50">
        <f>DZ$6*'02A-12A'!$C12</f>
        <v>0</v>
      </c>
      <c r="DZ12" s="50">
        <f>DZ$6*'02A-12A'!$D12</f>
        <v>1374.15537</v>
      </c>
      <c r="EA12" s="50">
        <f t="shared" si="21"/>
        <v>1374.15537</v>
      </c>
      <c r="EB12" s="50">
        <f>DZ$6*'02A-12A'!$F12</f>
        <v>452.4867309</v>
      </c>
      <c r="EC12" s="50">
        <f>DZ$6*'02A-12A'!$G12</f>
        <v>425.53191389999995</v>
      </c>
      <c r="ED12" s="50"/>
      <c r="EE12" s="50">
        <f>EF$6*'02A-12A'!$C12</f>
        <v>0</v>
      </c>
      <c r="EF12" s="50">
        <f>EF$6*'02A-12A'!$D12</f>
        <v>588.18144</v>
      </c>
      <c r="EG12" s="50">
        <f t="shared" si="22"/>
        <v>588.18144</v>
      </c>
      <c r="EH12" s="50">
        <f>EF$6*'02A-12A'!$F12</f>
        <v>193.6784608</v>
      </c>
      <c r="EI12" s="50">
        <f>EF$6*'02A-12A'!$G12</f>
        <v>182.1409568</v>
      </c>
      <c r="EJ12" s="50"/>
      <c r="EK12" s="50">
        <f>EL$6*'02A-12A'!$C12</f>
        <v>0</v>
      </c>
      <c r="EL12" s="50">
        <f>EL$6*'02A-12A'!$D12</f>
        <v>1127.08071</v>
      </c>
      <c r="EM12" s="50">
        <f t="shared" si="23"/>
        <v>1127.08071</v>
      </c>
      <c r="EN12" s="50">
        <f>EL$6*'02A-12A'!$F12</f>
        <v>371.1291147</v>
      </c>
      <c r="EO12" s="50">
        <f>EL$6*'02A-12A'!$G12</f>
        <v>349.0208037</v>
      </c>
      <c r="EP12" s="50"/>
      <c r="EQ12" s="50"/>
      <c r="ER12" s="50"/>
      <c r="ES12" s="50"/>
    </row>
    <row r="13" spans="1:149" ht="12">
      <c r="A13" s="2">
        <v>42826</v>
      </c>
      <c r="C13" s="50">
        <f>D$6*'02A-12A'!$C13</f>
        <v>2160.836</v>
      </c>
      <c r="D13" s="50">
        <f>D$6*'02A-12A'!$D13</f>
        <v>5819.00424</v>
      </c>
      <c r="E13" s="50">
        <f t="shared" si="0"/>
        <v>7979.8402399999995</v>
      </c>
      <c r="F13" s="50">
        <f>D$6*'02A-12A'!$F13</f>
        <v>1916.1022567999999</v>
      </c>
      <c r="G13" s="50">
        <f>D$6*'02A-12A'!$G13</f>
        <v>1801.9592728</v>
      </c>
      <c r="H13" s="50"/>
      <c r="I13" s="50">
        <f>J$6*'02A-12A'!$C13</f>
        <v>4378.2905</v>
      </c>
      <c r="J13" s="50">
        <f>J$6*'02A-12A'!$D13</f>
        <v>11790.47877</v>
      </c>
      <c r="K13" s="50">
        <f t="shared" si="1"/>
        <v>16168.76927</v>
      </c>
      <c r="L13" s="50">
        <f>J$6*'02A-12A'!$F13</f>
        <v>3882.4104689</v>
      </c>
      <c r="M13" s="50">
        <f>J$6*'02A-12A'!$G13</f>
        <v>3651.1337119</v>
      </c>
      <c r="N13" s="50"/>
      <c r="O13" s="50">
        <f>P$6*'02A-12A'!$C13</f>
        <v>134.64849999999998</v>
      </c>
      <c r="P13" s="50">
        <f>P$6*'02A-12A'!$D13</f>
        <v>362.60049</v>
      </c>
      <c r="Q13" s="50">
        <f t="shared" si="2"/>
        <v>497.24898999999994</v>
      </c>
      <c r="R13" s="50">
        <f>P$6*'02A-12A'!$F13</f>
        <v>119.3983693</v>
      </c>
      <c r="S13" s="50">
        <f>P$6*'02A-12A'!$G13</f>
        <v>112.28576029999999</v>
      </c>
      <c r="T13" s="50"/>
      <c r="U13" s="50">
        <f>V$6*'02A-12A'!$C13</f>
        <v>1184.0330000000001</v>
      </c>
      <c r="V13" s="50">
        <f>V$6*'02A-12A'!$D13</f>
        <v>3188.5312200000003</v>
      </c>
      <c r="W13" s="50">
        <f t="shared" si="3"/>
        <v>4372.56422</v>
      </c>
      <c r="X13" s="50">
        <f>V$6*'02A-12A'!$F13</f>
        <v>1049.9308154</v>
      </c>
      <c r="Y13" s="50">
        <f>V$6*'02A-12A'!$G13</f>
        <v>987.3860134</v>
      </c>
      <c r="Z13" s="50"/>
      <c r="AA13" s="50">
        <f>AB$6*'02A-12A'!$C13</f>
        <v>1527.4755000000002</v>
      </c>
      <c r="AB13" s="50">
        <f>AB$6*'02A-12A'!$D13</f>
        <v>4113.40167</v>
      </c>
      <c r="AC13" s="50">
        <f t="shared" si="4"/>
        <v>5640.877170000001</v>
      </c>
      <c r="AD13" s="50">
        <f>AB$6*'02A-12A'!$F13</f>
        <v>1354.4754219000001</v>
      </c>
      <c r="AE13" s="50">
        <f>AB$6*'02A-12A'!$G13</f>
        <v>1273.7887749000001</v>
      </c>
      <c r="AF13" s="50"/>
      <c r="AG13" s="50">
        <f>AH$6*'02A-12A'!$C13</f>
        <v>75.81150000000001</v>
      </c>
      <c r="AH13" s="50">
        <f>AH$6*'02A-12A'!$D13</f>
        <v>204.15591</v>
      </c>
      <c r="AI13" s="50">
        <f t="shared" si="5"/>
        <v>279.96741000000003</v>
      </c>
      <c r="AJ13" s="50">
        <f>AH$6*'02A-12A'!$F13</f>
        <v>67.2251787</v>
      </c>
      <c r="AK13" s="50">
        <f>AH$6*'02A-12A'!$G13</f>
        <v>63.220547700000004</v>
      </c>
      <c r="AL13" s="50"/>
      <c r="AM13" s="50">
        <f>AN$6*'02A-12A'!$C13</f>
        <v>332.53700000000003</v>
      </c>
      <c r="AN13" s="50">
        <f>AN$6*'02A-12A'!$D13</f>
        <v>895.5025800000001</v>
      </c>
      <c r="AO13" s="50">
        <f t="shared" si="6"/>
        <v>1228.0395800000001</v>
      </c>
      <c r="AP13" s="50">
        <f>AN$6*'02A-12A'!$F13</f>
        <v>294.87425060000004</v>
      </c>
      <c r="AQ13" s="50">
        <f>AN$6*'02A-12A'!$G13</f>
        <v>277.3084726</v>
      </c>
      <c r="AR13" s="50"/>
      <c r="AS13" s="50">
        <f>AT$6*'02A-12A'!$C13</f>
        <v>529.8985</v>
      </c>
      <c r="AT13" s="50">
        <f>AT$6*'02A-12A'!$D13</f>
        <v>1426.98549</v>
      </c>
      <c r="AU13" s="50">
        <f t="shared" si="7"/>
        <v>1956.88399</v>
      </c>
      <c r="AV13" s="50">
        <f>AT$6*'02A-12A'!$F13</f>
        <v>469.8828193</v>
      </c>
      <c r="AW13" s="50">
        <f>AT$6*'02A-12A'!$G13</f>
        <v>441.8917103</v>
      </c>
      <c r="AX13" s="50"/>
      <c r="AY13" s="50">
        <f>AZ$6*'02A-12A'!$C13</f>
        <v>1635.5275000000001</v>
      </c>
      <c r="AZ13" s="50">
        <f>AZ$6*'02A-12A'!$D13</f>
        <v>4404.37935</v>
      </c>
      <c r="BA13" s="50">
        <f t="shared" si="8"/>
        <v>6039.90685</v>
      </c>
      <c r="BB13" s="50">
        <f>AZ$6*'02A-12A'!$F13</f>
        <v>1450.2895795000002</v>
      </c>
      <c r="BC13" s="50">
        <f>AZ$6*'02A-12A'!$G13</f>
        <v>1363.8952445000002</v>
      </c>
      <c r="BD13" s="50"/>
      <c r="BE13" s="50">
        <f>BF$6*'02A-12A'!$C13</f>
        <v>104.62650000000001</v>
      </c>
      <c r="BF13" s="50">
        <f>BF$6*'02A-12A'!$D13</f>
        <v>281.75301</v>
      </c>
      <c r="BG13" s="50">
        <f t="shared" si="9"/>
        <v>386.37951000000004</v>
      </c>
      <c r="BH13" s="50">
        <f>BF$6*'02A-12A'!$F13</f>
        <v>92.7766257</v>
      </c>
      <c r="BI13" s="50">
        <f>BF$6*'02A-12A'!$G13</f>
        <v>87.24988470000001</v>
      </c>
      <c r="BJ13" s="50"/>
      <c r="BK13" s="50">
        <f>BL$6*'02A-12A'!$C13</f>
        <v>21.2245</v>
      </c>
      <c r="BL13" s="50">
        <f>BL$6*'02A-12A'!$D13</f>
        <v>57.15633</v>
      </c>
      <c r="BM13" s="50">
        <f t="shared" si="10"/>
        <v>78.38083</v>
      </c>
      <c r="BN13" s="50">
        <f>BL$6*'02A-12A'!$F13</f>
        <v>18.8206381</v>
      </c>
      <c r="BO13" s="50">
        <f>BL$6*'02A-12A'!$G13</f>
        <v>17.6994851</v>
      </c>
      <c r="BP13" s="50"/>
      <c r="BQ13" s="50">
        <f>BR$6*'02A-12A'!$C13</f>
        <v>6004.7315</v>
      </c>
      <c r="BR13" s="50">
        <f>BR$6*'02A-12A'!$D13</f>
        <v>16170.38871</v>
      </c>
      <c r="BS13" s="50">
        <f t="shared" si="11"/>
        <v>22175.12021</v>
      </c>
      <c r="BT13" s="50">
        <f>BR$6*'02A-12A'!$F13</f>
        <v>5324.6426747</v>
      </c>
      <c r="BU13" s="50">
        <f>BR$6*'02A-12A'!$G13</f>
        <v>5007.4515636999995</v>
      </c>
      <c r="BV13" s="50"/>
      <c r="BW13" s="50">
        <f>BX$6*'02A-12A'!$C13</f>
        <v>204.136</v>
      </c>
      <c r="BX13" s="50">
        <f>BX$6*'02A-12A'!$D13</f>
        <v>549.72624</v>
      </c>
      <c r="BY13" s="50">
        <f t="shared" si="12"/>
        <v>753.8622399999999</v>
      </c>
      <c r="BZ13" s="50">
        <f>BX$6*'02A-12A'!$F13</f>
        <v>181.01579679999998</v>
      </c>
      <c r="CA13" s="50">
        <f>BX$6*'02A-12A'!$G13</f>
        <v>170.2326128</v>
      </c>
      <c r="CB13" s="50"/>
      <c r="CC13" s="50">
        <f>CD$6*'02A-12A'!$C13</f>
        <v>857.446</v>
      </c>
      <c r="CD13" s="50">
        <f>CD$6*'02A-12A'!$D13</f>
        <v>2309.05164</v>
      </c>
      <c r="CE13" s="50">
        <f t="shared" si="13"/>
        <v>3166.49764</v>
      </c>
      <c r="CF13" s="50">
        <f>CD$6*'02A-12A'!$F13</f>
        <v>760.3326748000001</v>
      </c>
      <c r="CG13" s="50">
        <f>CD$6*'02A-12A'!$G13</f>
        <v>715.0393508000001</v>
      </c>
      <c r="CH13" s="50"/>
      <c r="CI13" s="50">
        <f>CJ$6*'02A-12A'!$C13</f>
        <v>535.891</v>
      </c>
      <c r="CJ13" s="50">
        <f>CJ$6*'02A-12A'!$D13</f>
        <v>1443.12294</v>
      </c>
      <c r="CK13" s="50">
        <f t="shared" si="14"/>
        <v>1979.0139399999998</v>
      </c>
      <c r="CL13" s="50">
        <f>CJ$6*'02A-12A'!$F13</f>
        <v>475.19661579999996</v>
      </c>
      <c r="CM13" s="50">
        <f>CJ$6*'02A-12A'!$G13</f>
        <v>446.88896179999995</v>
      </c>
      <c r="CN13" s="50"/>
      <c r="CO13" s="50">
        <f>CP$6*'02A-12A'!$C13</f>
        <v>112.54</v>
      </c>
      <c r="CP13" s="50">
        <f>CP$6*'02A-12A'!$D13</f>
        <v>303.0636</v>
      </c>
      <c r="CQ13" s="50">
        <f t="shared" si="15"/>
        <v>415.60360000000003</v>
      </c>
      <c r="CR13" s="50">
        <f>CP$6*'02A-12A'!$F13</f>
        <v>99.793852</v>
      </c>
      <c r="CS13" s="50">
        <f>CP$6*'02A-12A'!$G13</f>
        <v>93.84909200000001</v>
      </c>
      <c r="CT13" s="50"/>
      <c r="CU13" s="50">
        <f>CV$6*'02A-12A'!$C13</f>
        <v>725.4155</v>
      </c>
      <c r="CV13" s="50">
        <f>CV$6*'02A-12A'!$D13</f>
        <v>1953.50127</v>
      </c>
      <c r="CW13" s="50">
        <f t="shared" si="16"/>
        <v>2678.91677</v>
      </c>
      <c r="CX13" s="50">
        <f>CV$6*'02A-12A'!$F13</f>
        <v>643.2557939</v>
      </c>
      <c r="CY13" s="50">
        <f>CV$6*'02A-12A'!$G13</f>
        <v>604.9367869</v>
      </c>
      <c r="CZ13" s="50"/>
      <c r="DA13" s="50">
        <f>DB$6*'02A-12A'!$C13</f>
        <v>818.0655</v>
      </c>
      <c r="DB13" s="50">
        <f>DB$6*'02A-12A'!$D13</f>
        <v>2203.00227</v>
      </c>
      <c r="DC13" s="50">
        <f t="shared" si="17"/>
        <v>3021.06777</v>
      </c>
      <c r="DD13" s="50">
        <f>DB$6*'02A-12A'!$F13</f>
        <v>725.4123639000001</v>
      </c>
      <c r="DE13" s="50">
        <f>DB$6*'02A-12A'!$G13</f>
        <v>682.1992569</v>
      </c>
      <c r="DF13" s="50"/>
      <c r="DG13" s="50">
        <f>DH$6*'02A-12A'!$C13</f>
        <v>135.44750000000002</v>
      </c>
      <c r="DH13" s="50">
        <f>DH$6*'02A-12A'!$D13</f>
        <v>364.75215000000003</v>
      </c>
      <c r="DI13" s="50">
        <f t="shared" si="18"/>
        <v>500.19965</v>
      </c>
      <c r="DJ13" s="50">
        <f>DH$6*'02A-12A'!$F13</f>
        <v>120.1068755</v>
      </c>
      <c r="DK13" s="50">
        <f>DH$6*'02A-12A'!$G13</f>
        <v>112.9520605</v>
      </c>
      <c r="DL13" s="50"/>
      <c r="DM13" s="50">
        <f>DN$6*'02A-12A'!$C13</f>
        <v>536.7579999999999</v>
      </c>
      <c r="DN13" s="50">
        <f>DN$6*'02A-12A'!$D13</f>
        <v>1445.4577199999999</v>
      </c>
      <c r="DO13" s="50">
        <f t="shared" si="19"/>
        <v>1982.2157199999997</v>
      </c>
      <c r="DP13" s="50">
        <f>DN$6*'02A-12A'!$F13</f>
        <v>475.96542039999997</v>
      </c>
      <c r="DQ13" s="50">
        <f>DN$6*'02A-12A'!$G13</f>
        <v>447.61196839999997</v>
      </c>
      <c r="DR13" s="50"/>
      <c r="DS13" s="50">
        <f>DT$6*'02A-12A'!$C13</f>
        <v>7.276</v>
      </c>
      <c r="DT13" s="50">
        <f>DT$6*'02A-12A'!$D13</f>
        <v>19.59384</v>
      </c>
      <c r="DU13" s="50">
        <f t="shared" si="20"/>
        <v>26.86984</v>
      </c>
      <c r="DV13" s="50">
        <f>DT$6*'02A-12A'!$F13</f>
        <v>6.451928799999999</v>
      </c>
      <c r="DW13" s="50">
        <f>DT$6*'02A-12A'!$G13</f>
        <v>6.0675848</v>
      </c>
      <c r="DX13" s="50"/>
      <c r="DY13" s="50">
        <f>DZ$6*'02A-12A'!$C13</f>
        <v>510.28049999999996</v>
      </c>
      <c r="DZ13" s="50">
        <f>DZ$6*'02A-12A'!$D13</f>
        <v>1374.15537</v>
      </c>
      <c r="EA13" s="50">
        <f t="shared" si="21"/>
        <v>1884.4358699999998</v>
      </c>
      <c r="EB13" s="50">
        <f>DZ$6*'02A-12A'!$F13</f>
        <v>452.4867309</v>
      </c>
      <c r="EC13" s="50">
        <f>DZ$6*'02A-12A'!$G13</f>
        <v>425.53191389999995</v>
      </c>
      <c r="ED13" s="50"/>
      <c r="EE13" s="50">
        <f>EF$6*'02A-12A'!$C13</f>
        <v>218.416</v>
      </c>
      <c r="EF13" s="50">
        <f>EF$6*'02A-12A'!$D13</f>
        <v>588.18144</v>
      </c>
      <c r="EG13" s="50">
        <f t="shared" si="22"/>
        <v>806.59744</v>
      </c>
      <c r="EH13" s="50">
        <f>EF$6*'02A-12A'!$F13</f>
        <v>193.6784608</v>
      </c>
      <c r="EI13" s="50">
        <f>EF$6*'02A-12A'!$G13</f>
        <v>182.1409568</v>
      </c>
      <c r="EJ13" s="50"/>
      <c r="EK13" s="50">
        <f>EL$6*'02A-12A'!$C13</f>
        <v>418.5315</v>
      </c>
      <c r="EL13" s="50">
        <f>EL$6*'02A-12A'!$D13</f>
        <v>1127.08071</v>
      </c>
      <c r="EM13" s="50">
        <f t="shared" si="23"/>
        <v>1545.61221</v>
      </c>
      <c r="EN13" s="50">
        <f>EL$6*'02A-12A'!$F13</f>
        <v>371.1291147</v>
      </c>
      <c r="EO13" s="50">
        <f>EL$6*'02A-12A'!$G13</f>
        <v>349.0208037</v>
      </c>
      <c r="EP13" s="50"/>
      <c r="EQ13" s="50"/>
      <c r="ER13" s="50"/>
      <c r="ES13" s="50"/>
    </row>
    <row r="14" spans="1:149" ht="12">
      <c r="A14" s="2">
        <v>43009</v>
      </c>
      <c r="C14" s="50">
        <f>D$6*'02A-12A'!$C14</f>
        <v>0</v>
      </c>
      <c r="D14" s="50">
        <f>D$6*'02A-12A'!$D14</f>
        <v>5775.78752</v>
      </c>
      <c r="E14" s="50">
        <f t="shared" si="0"/>
        <v>5775.78752</v>
      </c>
      <c r="F14" s="50">
        <f>D$6*'02A-12A'!$F14</f>
        <v>1916.1022567999999</v>
      </c>
      <c r="G14" s="50">
        <f>D$6*'02A-12A'!$G14</f>
        <v>1801.9592728</v>
      </c>
      <c r="H14" s="50"/>
      <c r="I14" s="50">
        <f>J$6*'02A-12A'!$C14</f>
        <v>0</v>
      </c>
      <c r="J14" s="50">
        <f>J$6*'02A-12A'!$D14</f>
        <v>11702.91296</v>
      </c>
      <c r="K14" s="50">
        <f t="shared" si="1"/>
        <v>11702.91296</v>
      </c>
      <c r="L14" s="50">
        <f>J$6*'02A-12A'!$F14</f>
        <v>3882.4104689</v>
      </c>
      <c r="M14" s="50">
        <f>J$6*'02A-12A'!$G14</f>
        <v>3651.1337119</v>
      </c>
      <c r="N14" s="50"/>
      <c r="O14" s="50">
        <f>P$6*'02A-12A'!$C14</f>
        <v>0</v>
      </c>
      <c r="P14" s="50">
        <f>P$6*'02A-12A'!$D14</f>
        <v>359.90752</v>
      </c>
      <c r="Q14" s="50">
        <f t="shared" si="2"/>
        <v>359.90752</v>
      </c>
      <c r="R14" s="50">
        <f>P$6*'02A-12A'!$F14</f>
        <v>119.3983693</v>
      </c>
      <c r="S14" s="50">
        <f>P$6*'02A-12A'!$G14</f>
        <v>112.28576029999999</v>
      </c>
      <c r="T14" s="50"/>
      <c r="U14" s="50">
        <f>V$6*'02A-12A'!$C14</f>
        <v>0</v>
      </c>
      <c r="V14" s="50">
        <f>V$6*'02A-12A'!$D14</f>
        <v>3164.8505600000003</v>
      </c>
      <c r="W14" s="50">
        <f t="shared" si="3"/>
        <v>3164.8505600000003</v>
      </c>
      <c r="X14" s="50">
        <f>V$6*'02A-12A'!$F14</f>
        <v>1049.9308154</v>
      </c>
      <c r="Y14" s="50">
        <f>V$6*'02A-12A'!$G14</f>
        <v>987.3860134</v>
      </c>
      <c r="Z14" s="50"/>
      <c r="AA14" s="50">
        <f>AB$6*'02A-12A'!$C14</f>
        <v>0</v>
      </c>
      <c r="AB14" s="50">
        <f>AB$6*'02A-12A'!$D14</f>
        <v>4082.8521600000004</v>
      </c>
      <c r="AC14" s="50">
        <f t="shared" si="4"/>
        <v>4082.8521600000004</v>
      </c>
      <c r="AD14" s="50">
        <f>AB$6*'02A-12A'!$F14</f>
        <v>1354.4754219000001</v>
      </c>
      <c r="AE14" s="50">
        <f>AB$6*'02A-12A'!$G14</f>
        <v>1273.7887749000001</v>
      </c>
      <c r="AF14" s="50"/>
      <c r="AG14" s="50">
        <f>AH$6*'02A-12A'!$C14</f>
        <v>0</v>
      </c>
      <c r="AH14" s="50">
        <f>AH$6*'02A-12A'!$D14</f>
        <v>202.63968</v>
      </c>
      <c r="AI14" s="50">
        <f t="shared" si="5"/>
        <v>202.63968</v>
      </c>
      <c r="AJ14" s="50">
        <f>AH$6*'02A-12A'!$F14</f>
        <v>67.2251787</v>
      </c>
      <c r="AK14" s="50">
        <f>AH$6*'02A-12A'!$G14</f>
        <v>63.220547700000004</v>
      </c>
      <c r="AL14" s="50"/>
      <c r="AM14" s="50">
        <f>AN$6*'02A-12A'!$C14</f>
        <v>0</v>
      </c>
      <c r="AN14" s="50">
        <f>AN$6*'02A-12A'!$D14</f>
        <v>888.85184</v>
      </c>
      <c r="AO14" s="50">
        <f t="shared" si="6"/>
        <v>888.85184</v>
      </c>
      <c r="AP14" s="50">
        <f>AN$6*'02A-12A'!$F14</f>
        <v>294.87425060000004</v>
      </c>
      <c r="AQ14" s="50">
        <f>AN$6*'02A-12A'!$G14</f>
        <v>277.3084726</v>
      </c>
      <c r="AR14" s="50"/>
      <c r="AS14" s="50">
        <f>AT$6*'02A-12A'!$C14</f>
        <v>0</v>
      </c>
      <c r="AT14" s="50">
        <f>AT$6*'02A-12A'!$D14</f>
        <v>1416.38752</v>
      </c>
      <c r="AU14" s="50">
        <f t="shared" si="7"/>
        <v>1416.38752</v>
      </c>
      <c r="AV14" s="50">
        <f>AT$6*'02A-12A'!$F14</f>
        <v>469.8828193</v>
      </c>
      <c r="AW14" s="50">
        <f>AT$6*'02A-12A'!$G14</f>
        <v>441.8917103</v>
      </c>
      <c r="AX14" s="50"/>
      <c r="AY14" s="50">
        <f>AZ$6*'02A-12A'!$C14</f>
        <v>0</v>
      </c>
      <c r="AZ14" s="50">
        <f>AZ$6*'02A-12A'!$D14</f>
        <v>4371.6688</v>
      </c>
      <c r="BA14" s="50">
        <f t="shared" si="8"/>
        <v>4371.6688</v>
      </c>
      <c r="BB14" s="50">
        <f>AZ$6*'02A-12A'!$F14</f>
        <v>1450.2895795000002</v>
      </c>
      <c r="BC14" s="50">
        <f>AZ$6*'02A-12A'!$G14</f>
        <v>1363.8952445000002</v>
      </c>
      <c r="BD14" s="50"/>
      <c r="BE14" s="50">
        <f>BF$6*'02A-12A'!$C14</f>
        <v>0</v>
      </c>
      <c r="BF14" s="50">
        <f>BF$6*'02A-12A'!$D14</f>
        <v>279.66048</v>
      </c>
      <c r="BG14" s="50">
        <f t="shared" si="9"/>
        <v>279.66048</v>
      </c>
      <c r="BH14" s="50">
        <f>BF$6*'02A-12A'!$F14</f>
        <v>92.7766257</v>
      </c>
      <c r="BI14" s="50">
        <f>BF$6*'02A-12A'!$G14</f>
        <v>87.24988470000001</v>
      </c>
      <c r="BJ14" s="50"/>
      <c r="BK14" s="50">
        <f>BL$6*'02A-12A'!$C14</f>
        <v>0</v>
      </c>
      <c r="BL14" s="50">
        <f>BL$6*'02A-12A'!$D14</f>
        <v>56.73184</v>
      </c>
      <c r="BM14" s="50">
        <f t="shared" si="10"/>
        <v>56.73184</v>
      </c>
      <c r="BN14" s="50">
        <f>BL$6*'02A-12A'!$F14</f>
        <v>18.8206381</v>
      </c>
      <c r="BO14" s="50">
        <f>BL$6*'02A-12A'!$G14</f>
        <v>17.6994851</v>
      </c>
      <c r="BP14" s="50"/>
      <c r="BQ14" s="50">
        <f>BR$6*'02A-12A'!$C14</f>
        <v>0</v>
      </c>
      <c r="BR14" s="50">
        <f>BR$6*'02A-12A'!$D14</f>
        <v>16050.29408</v>
      </c>
      <c r="BS14" s="50">
        <f t="shared" si="11"/>
        <v>16050.29408</v>
      </c>
      <c r="BT14" s="50">
        <f>BR$6*'02A-12A'!$F14</f>
        <v>5324.6426747</v>
      </c>
      <c r="BU14" s="50">
        <f>BR$6*'02A-12A'!$G14</f>
        <v>5007.4515636999995</v>
      </c>
      <c r="BV14" s="50"/>
      <c r="BW14" s="50">
        <f>BX$6*'02A-12A'!$C14</f>
        <v>0</v>
      </c>
      <c r="BX14" s="50">
        <f>BX$6*'02A-12A'!$D14</f>
        <v>545.64352</v>
      </c>
      <c r="BY14" s="50">
        <f t="shared" si="12"/>
        <v>545.64352</v>
      </c>
      <c r="BZ14" s="50">
        <f>BX$6*'02A-12A'!$F14</f>
        <v>181.01579679999998</v>
      </c>
      <c r="CA14" s="50">
        <f>BX$6*'02A-12A'!$G14</f>
        <v>170.2326128</v>
      </c>
      <c r="CB14" s="50"/>
      <c r="CC14" s="50">
        <f>CD$6*'02A-12A'!$C14</f>
        <v>0</v>
      </c>
      <c r="CD14" s="50">
        <f>CD$6*'02A-12A'!$D14</f>
        <v>2291.90272</v>
      </c>
      <c r="CE14" s="50">
        <f t="shared" si="13"/>
        <v>2291.90272</v>
      </c>
      <c r="CF14" s="50">
        <f>CD$6*'02A-12A'!$F14</f>
        <v>760.3326748000001</v>
      </c>
      <c r="CG14" s="50">
        <f>CD$6*'02A-12A'!$G14</f>
        <v>715.0393508000001</v>
      </c>
      <c r="CH14" s="50"/>
      <c r="CI14" s="50">
        <f>CJ$6*'02A-12A'!$C14</f>
        <v>0</v>
      </c>
      <c r="CJ14" s="50">
        <f>CJ$6*'02A-12A'!$D14</f>
        <v>1432.40512</v>
      </c>
      <c r="CK14" s="50">
        <f t="shared" si="14"/>
        <v>1432.40512</v>
      </c>
      <c r="CL14" s="50">
        <f>CJ$6*'02A-12A'!$F14</f>
        <v>475.19661579999996</v>
      </c>
      <c r="CM14" s="50">
        <f>CJ$6*'02A-12A'!$G14</f>
        <v>446.88896179999995</v>
      </c>
      <c r="CN14" s="50"/>
      <c r="CO14" s="50">
        <f>CP$6*'02A-12A'!$C14</f>
        <v>0</v>
      </c>
      <c r="CP14" s="50">
        <f>CP$6*'02A-12A'!$D14</f>
        <v>300.81280000000004</v>
      </c>
      <c r="CQ14" s="50">
        <f t="shared" si="15"/>
        <v>300.81280000000004</v>
      </c>
      <c r="CR14" s="50">
        <f>CP$6*'02A-12A'!$F14</f>
        <v>99.793852</v>
      </c>
      <c r="CS14" s="50">
        <f>CP$6*'02A-12A'!$G14</f>
        <v>93.84909200000001</v>
      </c>
      <c r="CT14" s="50"/>
      <c r="CU14" s="50">
        <f>CV$6*'02A-12A'!$C14</f>
        <v>0</v>
      </c>
      <c r="CV14" s="50">
        <f>CV$6*'02A-12A'!$D14</f>
        <v>1938.99296</v>
      </c>
      <c r="CW14" s="50">
        <f t="shared" si="16"/>
        <v>1938.99296</v>
      </c>
      <c r="CX14" s="50">
        <f>CV$6*'02A-12A'!$F14</f>
        <v>643.2557939</v>
      </c>
      <c r="CY14" s="50">
        <f>CV$6*'02A-12A'!$G14</f>
        <v>604.9367869</v>
      </c>
      <c r="CZ14" s="50"/>
      <c r="DA14" s="50">
        <f>DB$6*'02A-12A'!$C14</f>
        <v>0</v>
      </c>
      <c r="DB14" s="50">
        <f>DB$6*'02A-12A'!$D14</f>
        <v>2186.64096</v>
      </c>
      <c r="DC14" s="50">
        <f t="shared" si="17"/>
        <v>2186.64096</v>
      </c>
      <c r="DD14" s="50">
        <f>DB$6*'02A-12A'!$F14</f>
        <v>725.4123639000001</v>
      </c>
      <c r="DE14" s="50">
        <f>DB$6*'02A-12A'!$G14</f>
        <v>682.1992569</v>
      </c>
      <c r="DF14" s="50"/>
      <c r="DG14" s="50">
        <f>DH$6*'02A-12A'!$C14</f>
        <v>0</v>
      </c>
      <c r="DH14" s="50">
        <f>DH$6*'02A-12A'!$D14</f>
        <v>362.0432</v>
      </c>
      <c r="DI14" s="50">
        <f t="shared" si="18"/>
        <v>362.0432</v>
      </c>
      <c r="DJ14" s="50">
        <f>DH$6*'02A-12A'!$F14</f>
        <v>120.1068755</v>
      </c>
      <c r="DK14" s="50">
        <f>DH$6*'02A-12A'!$G14</f>
        <v>112.9520605</v>
      </c>
      <c r="DL14" s="50"/>
      <c r="DM14" s="50">
        <f>DN$6*'02A-12A'!$C14</f>
        <v>0</v>
      </c>
      <c r="DN14" s="50">
        <f>DN$6*'02A-12A'!$D14</f>
        <v>1434.72256</v>
      </c>
      <c r="DO14" s="50">
        <f t="shared" si="19"/>
        <v>1434.72256</v>
      </c>
      <c r="DP14" s="50">
        <f>DN$6*'02A-12A'!$F14</f>
        <v>475.96542039999997</v>
      </c>
      <c r="DQ14" s="50">
        <f>DN$6*'02A-12A'!$G14</f>
        <v>447.61196839999997</v>
      </c>
      <c r="DR14" s="50"/>
      <c r="DS14" s="50">
        <f>DT$6*'02A-12A'!$C14</f>
        <v>0</v>
      </c>
      <c r="DT14" s="50">
        <f>DT$6*'02A-12A'!$D14</f>
        <v>19.44832</v>
      </c>
      <c r="DU14" s="50">
        <f t="shared" si="20"/>
        <v>19.44832</v>
      </c>
      <c r="DV14" s="50">
        <f>DT$6*'02A-12A'!$F14</f>
        <v>6.451928799999999</v>
      </c>
      <c r="DW14" s="50">
        <f>DT$6*'02A-12A'!$G14</f>
        <v>6.0675848</v>
      </c>
      <c r="DX14" s="50"/>
      <c r="DY14" s="50">
        <f>DZ$6*'02A-12A'!$C14</f>
        <v>0</v>
      </c>
      <c r="DZ14" s="50">
        <f>DZ$6*'02A-12A'!$D14</f>
        <v>1363.94976</v>
      </c>
      <c r="EA14" s="50">
        <f t="shared" si="21"/>
        <v>1363.94976</v>
      </c>
      <c r="EB14" s="50">
        <f>DZ$6*'02A-12A'!$F14</f>
        <v>452.4867309</v>
      </c>
      <c r="EC14" s="50">
        <f>DZ$6*'02A-12A'!$G14</f>
        <v>425.53191389999995</v>
      </c>
      <c r="ED14" s="50"/>
      <c r="EE14" s="50">
        <f>EF$6*'02A-12A'!$C14</f>
        <v>0</v>
      </c>
      <c r="EF14" s="50">
        <f>EF$6*'02A-12A'!$D14</f>
        <v>583.81312</v>
      </c>
      <c r="EG14" s="50">
        <f t="shared" si="22"/>
        <v>583.81312</v>
      </c>
      <c r="EH14" s="50">
        <f>EF$6*'02A-12A'!$F14</f>
        <v>193.6784608</v>
      </c>
      <c r="EI14" s="50">
        <f>EF$6*'02A-12A'!$G14</f>
        <v>182.1409568</v>
      </c>
      <c r="EJ14" s="50"/>
      <c r="EK14" s="50">
        <f>EL$6*'02A-12A'!$C14</f>
        <v>0</v>
      </c>
      <c r="EL14" s="50">
        <f>EL$6*'02A-12A'!$D14</f>
        <v>1118.71008</v>
      </c>
      <c r="EM14" s="50">
        <f t="shared" si="23"/>
        <v>1118.71008</v>
      </c>
      <c r="EN14" s="50">
        <f>EL$6*'02A-12A'!$F14</f>
        <v>371.1291147</v>
      </c>
      <c r="EO14" s="50">
        <f>EL$6*'02A-12A'!$G14</f>
        <v>349.0208037</v>
      </c>
      <c r="EP14" s="50"/>
      <c r="EQ14" s="50"/>
      <c r="ER14" s="50"/>
      <c r="ES14" s="50"/>
    </row>
    <row r="15" spans="1:149" ht="12">
      <c r="A15" s="33">
        <v>43191</v>
      </c>
      <c r="C15" s="50">
        <f>D$6*'02A-12A'!$C15</f>
        <v>141725.41999999998</v>
      </c>
      <c r="D15" s="50">
        <f>D$6*'02A-12A'!$D15</f>
        <v>5775.78752</v>
      </c>
      <c r="E15" s="50">
        <f t="shared" si="0"/>
        <v>147501.20752</v>
      </c>
      <c r="F15" s="50">
        <f>D$6*'02A-12A'!$F15</f>
        <v>1916.1022567999999</v>
      </c>
      <c r="G15" s="50">
        <f>D$6*'02A-12A'!$G15</f>
        <v>1801.9592728</v>
      </c>
      <c r="H15" s="51"/>
      <c r="I15" s="50">
        <f>J$6*'02A-12A'!$C15</f>
        <v>287164.34750000003</v>
      </c>
      <c r="J15" s="50">
        <f>J$6*'02A-12A'!$D15</f>
        <v>11702.91296</v>
      </c>
      <c r="K15" s="50">
        <f t="shared" si="1"/>
        <v>298867.26046</v>
      </c>
      <c r="L15" s="50">
        <f>J$6*'02A-12A'!$F15</f>
        <v>3882.4104689</v>
      </c>
      <c r="M15" s="50">
        <f>J$6*'02A-12A'!$G15</f>
        <v>3651.1337119</v>
      </c>
      <c r="N15" s="51"/>
      <c r="O15" s="50">
        <f>P$6*'02A-12A'!$C15</f>
        <v>8831.3575</v>
      </c>
      <c r="P15" s="50">
        <f>P$6*'02A-12A'!$D15</f>
        <v>359.90752</v>
      </c>
      <c r="Q15" s="50">
        <f t="shared" si="2"/>
        <v>9191.26502</v>
      </c>
      <c r="R15" s="50">
        <f>P$6*'02A-12A'!$F15</f>
        <v>119.3983693</v>
      </c>
      <c r="S15" s="50">
        <f>P$6*'02A-12A'!$G15</f>
        <v>112.28576029999999</v>
      </c>
      <c r="T15" s="51"/>
      <c r="U15" s="50">
        <f>V$6*'02A-12A'!$C15</f>
        <v>77658.63500000001</v>
      </c>
      <c r="V15" s="50">
        <f>V$6*'02A-12A'!$D15</f>
        <v>3164.8505600000003</v>
      </c>
      <c r="W15" s="50">
        <f t="shared" si="3"/>
        <v>80823.48556000002</v>
      </c>
      <c r="X15" s="50">
        <f>V$6*'02A-12A'!$F15</f>
        <v>1049.9308154</v>
      </c>
      <c r="Y15" s="50">
        <f>V$6*'02A-12A'!$G15</f>
        <v>987.3860134</v>
      </c>
      <c r="Z15" s="51"/>
      <c r="AA15" s="50">
        <f>AB$6*'02A-12A'!$C15</f>
        <v>100184.42250000002</v>
      </c>
      <c r="AB15" s="50">
        <f>AB$6*'02A-12A'!$D15</f>
        <v>4082.8521600000004</v>
      </c>
      <c r="AC15" s="50">
        <f t="shared" si="4"/>
        <v>104267.27466000001</v>
      </c>
      <c r="AD15" s="50">
        <f>AB$6*'02A-12A'!$F15</f>
        <v>1354.4754219000001</v>
      </c>
      <c r="AE15" s="50">
        <f>AB$6*'02A-12A'!$G15</f>
        <v>1273.7887749000001</v>
      </c>
      <c r="AF15" s="51"/>
      <c r="AG15" s="50">
        <f>AH$6*'02A-12A'!$C15</f>
        <v>4972.342500000001</v>
      </c>
      <c r="AH15" s="50">
        <f>AH$6*'02A-12A'!$D15</f>
        <v>202.63968</v>
      </c>
      <c r="AI15" s="50">
        <f t="shared" si="5"/>
        <v>5174.982180000001</v>
      </c>
      <c r="AJ15" s="50">
        <f>AH$6*'02A-12A'!$F15</f>
        <v>67.2251787</v>
      </c>
      <c r="AK15" s="50">
        <f>AH$6*'02A-12A'!$G15</f>
        <v>63.220547700000004</v>
      </c>
      <c r="AL15" s="51"/>
      <c r="AM15" s="50">
        <f>AN$6*'02A-12A'!$C15</f>
        <v>21810.515000000003</v>
      </c>
      <c r="AN15" s="50">
        <f>AN$6*'02A-12A'!$D15</f>
        <v>888.85184</v>
      </c>
      <c r="AO15" s="50">
        <f t="shared" si="6"/>
        <v>22699.366840000002</v>
      </c>
      <c r="AP15" s="50">
        <f>AN$6*'02A-12A'!$F15</f>
        <v>294.87425060000004</v>
      </c>
      <c r="AQ15" s="50">
        <f>AN$6*'02A-12A'!$G15</f>
        <v>277.3084726</v>
      </c>
      <c r="AR15" s="51"/>
      <c r="AS15" s="50">
        <f>AT$6*'02A-12A'!$C15</f>
        <v>34755.1075</v>
      </c>
      <c r="AT15" s="50">
        <f>AT$6*'02A-12A'!$D15</f>
        <v>1416.38752</v>
      </c>
      <c r="AU15" s="50">
        <f t="shared" si="7"/>
        <v>36171.495019999995</v>
      </c>
      <c r="AV15" s="50">
        <f>AT$6*'02A-12A'!$F15</f>
        <v>469.8828193</v>
      </c>
      <c r="AW15" s="50">
        <f>AT$6*'02A-12A'!$G15</f>
        <v>441.8917103</v>
      </c>
      <c r="AX15" s="51"/>
      <c r="AY15" s="50">
        <f>AZ$6*'02A-12A'!$C15</f>
        <v>107271.3625</v>
      </c>
      <c r="AZ15" s="50">
        <f>AZ$6*'02A-12A'!$D15</f>
        <v>4371.6688</v>
      </c>
      <c r="BA15" s="50">
        <f t="shared" si="8"/>
        <v>111643.0313</v>
      </c>
      <c r="BB15" s="50">
        <f>AZ$6*'02A-12A'!$F15</f>
        <v>1450.2895795000002</v>
      </c>
      <c r="BC15" s="50">
        <f>AZ$6*'02A-12A'!$G15</f>
        <v>1363.8952445000002</v>
      </c>
      <c r="BD15" s="51"/>
      <c r="BE15" s="50">
        <f>BF$6*'02A-12A'!$C15</f>
        <v>6862.2675</v>
      </c>
      <c r="BF15" s="50">
        <f>BF$6*'02A-12A'!$D15</f>
        <v>279.66048</v>
      </c>
      <c r="BG15" s="50">
        <f t="shared" si="9"/>
        <v>7141.92798</v>
      </c>
      <c r="BH15" s="50">
        <f>BF$6*'02A-12A'!$F15</f>
        <v>92.7766257</v>
      </c>
      <c r="BI15" s="50">
        <f>BF$6*'02A-12A'!$G15</f>
        <v>87.24988470000001</v>
      </c>
      <c r="BJ15" s="51"/>
      <c r="BK15" s="50">
        <f>BL$6*'02A-12A'!$C15</f>
        <v>1392.0775</v>
      </c>
      <c r="BL15" s="50">
        <f>BL$6*'02A-12A'!$D15</f>
        <v>56.73184</v>
      </c>
      <c r="BM15" s="50">
        <f t="shared" si="10"/>
        <v>1448.80934</v>
      </c>
      <c r="BN15" s="50">
        <f>BL$6*'02A-12A'!$F15</f>
        <v>18.8206381</v>
      </c>
      <c r="BO15" s="50">
        <f>BL$6*'02A-12A'!$G15</f>
        <v>17.6994851</v>
      </c>
      <c r="BP15" s="50"/>
      <c r="BQ15" s="50">
        <f>BR$6*'02A-12A'!$C15</f>
        <v>393839.7425</v>
      </c>
      <c r="BR15" s="50">
        <f>BR$6*'02A-12A'!$D15</f>
        <v>16050.29408</v>
      </c>
      <c r="BS15" s="50">
        <f t="shared" si="11"/>
        <v>409890.03658</v>
      </c>
      <c r="BT15" s="50">
        <f>BR$6*'02A-12A'!$F15</f>
        <v>5324.6426747</v>
      </c>
      <c r="BU15" s="50">
        <f>BR$6*'02A-12A'!$G15</f>
        <v>5007.4515636999995</v>
      </c>
      <c r="BV15" s="51"/>
      <c r="BW15" s="50">
        <f>BX$6*'02A-12A'!$C15</f>
        <v>13388.919999999998</v>
      </c>
      <c r="BX15" s="50">
        <f>BX$6*'02A-12A'!$D15</f>
        <v>545.64352</v>
      </c>
      <c r="BY15" s="50">
        <f t="shared" si="12"/>
        <v>13934.563519999998</v>
      </c>
      <c r="BZ15" s="50">
        <f>BX$6*'02A-12A'!$F15</f>
        <v>181.01579679999998</v>
      </c>
      <c r="CA15" s="50">
        <f>BX$6*'02A-12A'!$G15</f>
        <v>170.2326128</v>
      </c>
      <c r="CB15" s="51"/>
      <c r="CC15" s="50">
        <f>CD$6*'02A-12A'!$C15</f>
        <v>56238.37</v>
      </c>
      <c r="CD15" s="50">
        <f>CD$6*'02A-12A'!$D15</f>
        <v>2291.90272</v>
      </c>
      <c r="CE15" s="50">
        <f t="shared" si="13"/>
        <v>58530.27272</v>
      </c>
      <c r="CF15" s="50">
        <f>CD$6*'02A-12A'!$F15</f>
        <v>760.3326748000001</v>
      </c>
      <c r="CG15" s="50">
        <f>CD$6*'02A-12A'!$G15</f>
        <v>715.0393508000001</v>
      </c>
      <c r="CH15" s="51"/>
      <c r="CI15" s="50">
        <f>CJ$6*'02A-12A'!$C15</f>
        <v>35148.145</v>
      </c>
      <c r="CJ15" s="50">
        <f>CJ$6*'02A-12A'!$D15</f>
        <v>1432.40512</v>
      </c>
      <c r="CK15" s="50">
        <f t="shared" si="14"/>
        <v>36580.55012</v>
      </c>
      <c r="CL15" s="50">
        <f>CJ$6*'02A-12A'!$F15</f>
        <v>475.19661579999996</v>
      </c>
      <c r="CM15" s="50">
        <f>CJ$6*'02A-12A'!$G15</f>
        <v>446.88896179999995</v>
      </c>
      <c r="CN15" s="51"/>
      <c r="CO15" s="50">
        <f>CP$6*'02A-12A'!$C15</f>
        <v>7381.3</v>
      </c>
      <c r="CP15" s="50">
        <f>CP$6*'02A-12A'!$D15</f>
        <v>300.81280000000004</v>
      </c>
      <c r="CQ15" s="50">
        <f t="shared" si="15"/>
        <v>7682.1128</v>
      </c>
      <c r="CR15" s="50">
        <f>CP$6*'02A-12A'!$F15</f>
        <v>99.793852</v>
      </c>
      <c r="CS15" s="50">
        <f>CP$6*'02A-12A'!$G15</f>
        <v>93.84909200000001</v>
      </c>
      <c r="CT15" s="51"/>
      <c r="CU15" s="50">
        <f>CV$6*'02A-12A'!$C15</f>
        <v>47578.722499999996</v>
      </c>
      <c r="CV15" s="50">
        <f>CV$6*'02A-12A'!$D15</f>
        <v>1938.99296</v>
      </c>
      <c r="CW15" s="50">
        <f t="shared" si="16"/>
        <v>49517.71546</v>
      </c>
      <c r="CX15" s="50">
        <f>CV$6*'02A-12A'!$F15</f>
        <v>643.2557939</v>
      </c>
      <c r="CY15" s="50">
        <f>CV$6*'02A-12A'!$G15</f>
        <v>604.9367869</v>
      </c>
      <c r="CZ15" s="51"/>
      <c r="DA15" s="50">
        <f>DB$6*'02A-12A'!$C15</f>
        <v>53655.4725</v>
      </c>
      <c r="DB15" s="50">
        <f>DB$6*'02A-12A'!$D15</f>
        <v>2186.64096</v>
      </c>
      <c r="DC15" s="50">
        <f t="shared" si="17"/>
        <v>55842.11346</v>
      </c>
      <c r="DD15" s="50">
        <f>DB$6*'02A-12A'!$F15</f>
        <v>725.4123639000001</v>
      </c>
      <c r="DE15" s="50">
        <f>DB$6*'02A-12A'!$G15</f>
        <v>682.1992569</v>
      </c>
      <c r="DF15" s="51"/>
      <c r="DG15" s="50">
        <f>DH$6*'02A-12A'!$C15</f>
        <v>8883.7625</v>
      </c>
      <c r="DH15" s="50">
        <f>DH$6*'02A-12A'!$D15</f>
        <v>362.0432</v>
      </c>
      <c r="DI15" s="50">
        <f t="shared" si="18"/>
        <v>9245.8057</v>
      </c>
      <c r="DJ15" s="50">
        <f>DH$6*'02A-12A'!$F15</f>
        <v>120.1068755</v>
      </c>
      <c r="DK15" s="50">
        <f>DH$6*'02A-12A'!$G15</f>
        <v>112.9520605</v>
      </c>
      <c r="DL15" s="51"/>
      <c r="DM15" s="50">
        <f>DN$6*'02A-12A'!$C15</f>
        <v>35205.01</v>
      </c>
      <c r="DN15" s="50">
        <f>DN$6*'02A-12A'!$D15</f>
        <v>1434.72256</v>
      </c>
      <c r="DO15" s="50">
        <f t="shared" si="19"/>
        <v>36639.732560000004</v>
      </c>
      <c r="DP15" s="50">
        <f>DN$6*'02A-12A'!$F15</f>
        <v>475.96542039999997</v>
      </c>
      <c r="DQ15" s="50">
        <f>DN$6*'02A-12A'!$G15</f>
        <v>447.61196839999997</v>
      </c>
      <c r="DR15" s="51"/>
      <c r="DS15" s="50">
        <f>DT$6*'02A-12A'!$C15</f>
        <v>477.21999999999997</v>
      </c>
      <c r="DT15" s="50">
        <f>DT$6*'02A-12A'!$D15</f>
        <v>19.44832</v>
      </c>
      <c r="DU15" s="50">
        <f t="shared" si="20"/>
        <v>496.66832</v>
      </c>
      <c r="DV15" s="50">
        <f>DT$6*'02A-12A'!$F15</f>
        <v>6.451928799999999</v>
      </c>
      <c r="DW15" s="50">
        <f>DT$6*'02A-12A'!$G15</f>
        <v>6.0675848</v>
      </c>
      <c r="DX15" s="51"/>
      <c r="DY15" s="50">
        <f>DZ$6*'02A-12A'!$C15</f>
        <v>33468.3975</v>
      </c>
      <c r="DZ15" s="50">
        <f>DZ$6*'02A-12A'!$D15</f>
        <v>1363.94976</v>
      </c>
      <c r="EA15" s="50">
        <f t="shared" si="21"/>
        <v>34832.34726</v>
      </c>
      <c r="EB15" s="50">
        <f>DZ$6*'02A-12A'!$F15</f>
        <v>452.4867309</v>
      </c>
      <c r="EC15" s="50">
        <f>DZ$6*'02A-12A'!$G15</f>
        <v>425.53191389999995</v>
      </c>
      <c r="ED15" s="51"/>
      <c r="EE15" s="50">
        <f>EF$6*'02A-12A'!$C15</f>
        <v>14325.52</v>
      </c>
      <c r="EF15" s="50">
        <f>EF$6*'02A-12A'!$D15</f>
        <v>583.81312</v>
      </c>
      <c r="EG15" s="50">
        <f t="shared" si="22"/>
        <v>14909.333120000001</v>
      </c>
      <c r="EH15" s="50">
        <f>EF$6*'02A-12A'!$F15</f>
        <v>193.6784608</v>
      </c>
      <c r="EI15" s="50">
        <f>EF$6*'02A-12A'!$G15</f>
        <v>182.1409568</v>
      </c>
      <c r="EJ15" s="51"/>
      <c r="EK15" s="50">
        <f>EL$6*'02A-12A'!$C15</f>
        <v>27450.7425</v>
      </c>
      <c r="EL15" s="50">
        <f>EL$6*'02A-12A'!$D15</f>
        <v>1118.71008</v>
      </c>
      <c r="EM15" s="50">
        <f t="shared" si="23"/>
        <v>28569.45258</v>
      </c>
      <c r="EN15" s="50">
        <f>EL$6*'02A-12A'!$F15</f>
        <v>371.1291147</v>
      </c>
      <c r="EO15" s="50">
        <f>EL$6*'02A-12A'!$G15</f>
        <v>349.0208037</v>
      </c>
      <c r="EP15" s="50"/>
      <c r="EQ15" s="50"/>
      <c r="ER15" s="50"/>
      <c r="ES15" s="50"/>
    </row>
    <row r="16" spans="1:149" ht="12">
      <c r="A16" s="33">
        <v>43374</v>
      </c>
      <c r="C16" s="50">
        <f>D$6*'02A-12A'!$C16</f>
        <v>0</v>
      </c>
      <c r="D16" s="50">
        <f>D$6*'02A-12A'!$D16</f>
        <v>2941.2791199999997</v>
      </c>
      <c r="E16" s="50">
        <f t="shared" si="0"/>
        <v>2941.2791199999997</v>
      </c>
      <c r="F16" s="50">
        <f>D$6*'02A-12A'!$F16</f>
        <v>1916.1022567999999</v>
      </c>
      <c r="G16" s="50">
        <f>D$6*'02A-12A'!$G16</f>
        <v>1801.9592728</v>
      </c>
      <c r="H16" s="51"/>
      <c r="I16" s="50">
        <f>J$6*'02A-12A'!$C16</f>
        <v>0</v>
      </c>
      <c r="J16" s="50">
        <f>J$6*'02A-12A'!$D16</f>
        <v>5959.62601</v>
      </c>
      <c r="K16" s="50">
        <f t="shared" si="1"/>
        <v>5959.62601</v>
      </c>
      <c r="L16" s="50">
        <f>J$6*'02A-12A'!$F16</f>
        <v>3882.4104689</v>
      </c>
      <c r="M16" s="50">
        <f>J$6*'02A-12A'!$G16</f>
        <v>3651.1337119</v>
      </c>
      <c r="N16" s="51"/>
      <c r="O16" s="50">
        <f>P$6*'02A-12A'!$C16</f>
        <v>0</v>
      </c>
      <c r="P16" s="50">
        <f>P$6*'02A-12A'!$D16</f>
        <v>183.28037</v>
      </c>
      <c r="Q16" s="50">
        <f t="shared" si="2"/>
        <v>183.28037</v>
      </c>
      <c r="R16" s="50">
        <f>P$6*'02A-12A'!$F16</f>
        <v>119.3983693</v>
      </c>
      <c r="S16" s="50">
        <f>P$6*'02A-12A'!$G16</f>
        <v>112.28576029999999</v>
      </c>
      <c r="T16" s="51"/>
      <c r="U16" s="50">
        <f>V$6*'02A-12A'!$C16</f>
        <v>0</v>
      </c>
      <c r="V16" s="50">
        <f>V$6*'02A-12A'!$D16</f>
        <v>1611.67786</v>
      </c>
      <c r="W16" s="50">
        <f t="shared" si="3"/>
        <v>1611.67786</v>
      </c>
      <c r="X16" s="50">
        <f>V$6*'02A-12A'!$F16</f>
        <v>1049.9308154</v>
      </c>
      <c r="Y16" s="50">
        <f>V$6*'02A-12A'!$G16</f>
        <v>987.3860134</v>
      </c>
      <c r="Z16" s="51"/>
      <c r="AA16" s="50">
        <f>AB$6*'02A-12A'!$C16</f>
        <v>0</v>
      </c>
      <c r="AB16" s="50">
        <f>AB$6*'02A-12A'!$D16</f>
        <v>2079.1637100000003</v>
      </c>
      <c r="AC16" s="50">
        <f t="shared" si="4"/>
        <v>2079.1637100000003</v>
      </c>
      <c r="AD16" s="50">
        <f>AB$6*'02A-12A'!$F16</f>
        <v>1354.4754219000001</v>
      </c>
      <c r="AE16" s="50">
        <f>AB$6*'02A-12A'!$G16</f>
        <v>1273.7887749000001</v>
      </c>
      <c r="AF16" s="51"/>
      <c r="AG16" s="50">
        <f>AH$6*'02A-12A'!$C16</f>
        <v>0</v>
      </c>
      <c r="AH16" s="50">
        <f>AH$6*'02A-12A'!$D16</f>
        <v>103.19283</v>
      </c>
      <c r="AI16" s="50">
        <f t="shared" si="5"/>
        <v>103.19283</v>
      </c>
      <c r="AJ16" s="50">
        <f>AH$6*'02A-12A'!$F16</f>
        <v>67.2251787</v>
      </c>
      <c r="AK16" s="50">
        <f>AH$6*'02A-12A'!$G16</f>
        <v>63.220547700000004</v>
      </c>
      <c r="AL16" s="51"/>
      <c r="AM16" s="50">
        <f>AN$6*'02A-12A'!$C16</f>
        <v>0</v>
      </c>
      <c r="AN16" s="50">
        <f>AN$6*'02A-12A'!$D16</f>
        <v>452.64154</v>
      </c>
      <c r="AO16" s="50">
        <f t="shared" si="6"/>
        <v>452.64154</v>
      </c>
      <c r="AP16" s="50">
        <f>AN$6*'02A-12A'!$F16</f>
        <v>294.87425060000004</v>
      </c>
      <c r="AQ16" s="50">
        <f>AN$6*'02A-12A'!$G16</f>
        <v>277.3084726</v>
      </c>
      <c r="AR16" s="51"/>
      <c r="AS16" s="50">
        <f>AT$6*'02A-12A'!$C16</f>
        <v>0</v>
      </c>
      <c r="AT16" s="50">
        <f>AT$6*'02A-12A'!$D16</f>
        <v>721.2853700000001</v>
      </c>
      <c r="AU16" s="50">
        <f t="shared" si="7"/>
        <v>721.2853700000001</v>
      </c>
      <c r="AV16" s="50">
        <f>AT$6*'02A-12A'!$F16</f>
        <v>469.8828193</v>
      </c>
      <c r="AW16" s="50">
        <f>AT$6*'02A-12A'!$G16</f>
        <v>441.8917103</v>
      </c>
      <c r="AX16" s="51"/>
      <c r="AY16" s="50">
        <f>AZ$6*'02A-12A'!$C16</f>
        <v>0</v>
      </c>
      <c r="AZ16" s="50">
        <f>AZ$6*'02A-12A'!$D16</f>
        <v>2226.24155</v>
      </c>
      <c r="BA16" s="50">
        <f t="shared" si="8"/>
        <v>2226.24155</v>
      </c>
      <c r="BB16" s="50">
        <f>AZ$6*'02A-12A'!$F16</f>
        <v>1450.2895795000002</v>
      </c>
      <c r="BC16" s="50">
        <f>AZ$6*'02A-12A'!$G16</f>
        <v>1363.8952445000002</v>
      </c>
      <c r="BD16" s="51"/>
      <c r="BE16" s="50">
        <f>BF$6*'02A-12A'!$C16</f>
        <v>0</v>
      </c>
      <c r="BF16" s="50">
        <f>BF$6*'02A-12A'!$D16</f>
        <v>142.41513</v>
      </c>
      <c r="BG16" s="50">
        <f t="shared" si="9"/>
        <v>142.41513</v>
      </c>
      <c r="BH16" s="50">
        <f>BF$6*'02A-12A'!$F16</f>
        <v>92.7766257</v>
      </c>
      <c r="BI16" s="50">
        <f>BF$6*'02A-12A'!$G16</f>
        <v>87.24988470000001</v>
      </c>
      <c r="BJ16" s="51"/>
      <c r="BK16" s="50">
        <f>BL$6*'02A-12A'!$C16</f>
        <v>0</v>
      </c>
      <c r="BL16" s="50">
        <f>BL$6*'02A-12A'!$D16</f>
        <v>28.89029</v>
      </c>
      <c r="BM16" s="50">
        <f t="shared" si="10"/>
        <v>28.89029</v>
      </c>
      <c r="BN16" s="50">
        <f>BL$6*'02A-12A'!$F16</f>
        <v>18.8206381</v>
      </c>
      <c r="BO16" s="50">
        <f>BL$6*'02A-12A'!$G16</f>
        <v>17.6994851</v>
      </c>
      <c r="BP16" s="50"/>
      <c r="BQ16" s="50">
        <f>BR$6*'02A-12A'!$C16</f>
        <v>0</v>
      </c>
      <c r="BR16" s="50">
        <f>BR$6*'02A-12A'!$D16</f>
        <v>8173.499229999999</v>
      </c>
      <c r="BS16" s="50">
        <f t="shared" si="11"/>
        <v>8173.499229999999</v>
      </c>
      <c r="BT16" s="50">
        <f>BR$6*'02A-12A'!$F16</f>
        <v>5324.6426747</v>
      </c>
      <c r="BU16" s="50">
        <f>BR$6*'02A-12A'!$G16</f>
        <v>5007.4515636999995</v>
      </c>
      <c r="BV16" s="51"/>
      <c r="BW16" s="50">
        <f>BX$6*'02A-12A'!$C16</f>
        <v>0</v>
      </c>
      <c r="BX16" s="50">
        <f>BX$6*'02A-12A'!$D16</f>
        <v>277.86512</v>
      </c>
      <c r="BY16" s="50">
        <f t="shared" si="12"/>
        <v>277.86512</v>
      </c>
      <c r="BZ16" s="50">
        <f>BX$6*'02A-12A'!$F16</f>
        <v>181.01579679999998</v>
      </c>
      <c r="CA16" s="50">
        <f>BX$6*'02A-12A'!$G16</f>
        <v>170.2326128</v>
      </c>
      <c r="CB16" s="51"/>
      <c r="CC16" s="50">
        <f>CD$6*'02A-12A'!$C16</f>
        <v>0</v>
      </c>
      <c r="CD16" s="50">
        <f>CD$6*'02A-12A'!$D16</f>
        <v>1167.13532</v>
      </c>
      <c r="CE16" s="50">
        <f t="shared" si="13"/>
        <v>1167.13532</v>
      </c>
      <c r="CF16" s="50">
        <f>CD$6*'02A-12A'!$F16</f>
        <v>760.3326748000001</v>
      </c>
      <c r="CG16" s="50">
        <f>CD$6*'02A-12A'!$G16</f>
        <v>715.0393508000001</v>
      </c>
      <c r="CH16" s="51"/>
      <c r="CI16" s="50">
        <f>CJ$6*'02A-12A'!$C16</f>
        <v>0</v>
      </c>
      <c r="CJ16" s="50">
        <f>CJ$6*'02A-12A'!$D16</f>
        <v>729.4422199999999</v>
      </c>
      <c r="CK16" s="50">
        <f t="shared" si="14"/>
        <v>729.4422199999999</v>
      </c>
      <c r="CL16" s="50">
        <f>CJ$6*'02A-12A'!$F16</f>
        <v>475.19661579999996</v>
      </c>
      <c r="CM16" s="50">
        <f>CJ$6*'02A-12A'!$G16</f>
        <v>446.88896179999995</v>
      </c>
      <c r="CN16" s="51"/>
      <c r="CO16" s="50">
        <f>CP$6*'02A-12A'!$C16</f>
        <v>0</v>
      </c>
      <c r="CP16" s="50">
        <f>CP$6*'02A-12A'!$D16</f>
        <v>153.1868</v>
      </c>
      <c r="CQ16" s="50">
        <f t="shared" si="15"/>
        <v>153.1868</v>
      </c>
      <c r="CR16" s="50">
        <f>CP$6*'02A-12A'!$F16</f>
        <v>99.793852</v>
      </c>
      <c r="CS16" s="50">
        <f>CP$6*'02A-12A'!$G16</f>
        <v>93.84909200000001</v>
      </c>
      <c r="CT16" s="51"/>
      <c r="CU16" s="50">
        <f>CV$6*'02A-12A'!$C16</f>
        <v>0</v>
      </c>
      <c r="CV16" s="50">
        <f>CV$6*'02A-12A'!$D16</f>
        <v>987.41851</v>
      </c>
      <c r="CW16" s="50">
        <f t="shared" si="16"/>
        <v>987.41851</v>
      </c>
      <c r="CX16" s="50">
        <f>CV$6*'02A-12A'!$F16</f>
        <v>643.2557939</v>
      </c>
      <c r="CY16" s="50">
        <f>CV$6*'02A-12A'!$G16</f>
        <v>604.9367869</v>
      </c>
      <c r="CZ16" s="51"/>
      <c r="DA16" s="50">
        <f>DB$6*'02A-12A'!$C16</f>
        <v>0</v>
      </c>
      <c r="DB16" s="50">
        <f>DB$6*'02A-12A'!$D16</f>
        <v>1113.53151</v>
      </c>
      <c r="DC16" s="50">
        <f t="shared" si="17"/>
        <v>1113.53151</v>
      </c>
      <c r="DD16" s="50">
        <f>DB$6*'02A-12A'!$F16</f>
        <v>725.4123639000001</v>
      </c>
      <c r="DE16" s="50">
        <f>DB$6*'02A-12A'!$G16</f>
        <v>682.1992569</v>
      </c>
      <c r="DF16" s="51"/>
      <c r="DG16" s="50">
        <f>DH$6*'02A-12A'!$C16</f>
        <v>0</v>
      </c>
      <c r="DH16" s="50">
        <f>DH$6*'02A-12A'!$D16</f>
        <v>184.36795</v>
      </c>
      <c r="DI16" s="50">
        <f t="shared" si="18"/>
        <v>184.36795</v>
      </c>
      <c r="DJ16" s="50">
        <f>DH$6*'02A-12A'!$F16</f>
        <v>120.1068755</v>
      </c>
      <c r="DK16" s="50">
        <f>DH$6*'02A-12A'!$G16</f>
        <v>112.9520605</v>
      </c>
      <c r="DL16" s="51"/>
      <c r="DM16" s="50">
        <f>DN$6*'02A-12A'!$C16</f>
        <v>0</v>
      </c>
      <c r="DN16" s="50">
        <f>DN$6*'02A-12A'!$D16</f>
        <v>730.62236</v>
      </c>
      <c r="DO16" s="50">
        <f t="shared" si="19"/>
        <v>730.62236</v>
      </c>
      <c r="DP16" s="50">
        <f>DN$6*'02A-12A'!$F16</f>
        <v>475.96542039999997</v>
      </c>
      <c r="DQ16" s="50">
        <f>DN$6*'02A-12A'!$G16</f>
        <v>447.61196839999997</v>
      </c>
      <c r="DR16" s="51"/>
      <c r="DS16" s="50">
        <f>DT$6*'02A-12A'!$C16</f>
        <v>0</v>
      </c>
      <c r="DT16" s="50">
        <f>DT$6*'02A-12A'!$D16</f>
        <v>9.90392</v>
      </c>
      <c r="DU16" s="50">
        <f t="shared" si="20"/>
        <v>9.90392</v>
      </c>
      <c r="DV16" s="50">
        <f>DT$6*'02A-12A'!$F16</f>
        <v>6.451928799999999</v>
      </c>
      <c r="DW16" s="50">
        <f>DT$6*'02A-12A'!$G16</f>
        <v>6.0675848</v>
      </c>
      <c r="DX16" s="51"/>
      <c r="DY16" s="50">
        <f>DZ$6*'02A-12A'!$C16</f>
        <v>0</v>
      </c>
      <c r="DZ16" s="50">
        <f>DZ$6*'02A-12A'!$D16</f>
        <v>694.5818099999999</v>
      </c>
      <c r="EA16" s="50">
        <f t="shared" si="21"/>
        <v>694.5818099999999</v>
      </c>
      <c r="EB16" s="50">
        <f>DZ$6*'02A-12A'!$F16</f>
        <v>452.4867309</v>
      </c>
      <c r="EC16" s="50">
        <f>DZ$6*'02A-12A'!$G16</f>
        <v>425.53191389999995</v>
      </c>
      <c r="ED16" s="51"/>
      <c r="EE16" s="50">
        <f>EF$6*'02A-12A'!$C16</f>
        <v>0</v>
      </c>
      <c r="EF16" s="50">
        <f>EF$6*'02A-12A'!$D16</f>
        <v>297.30272</v>
      </c>
      <c r="EG16" s="50">
        <f t="shared" si="22"/>
        <v>297.30272</v>
      </c>
      <c r="EH16" s="50">
        <f>EF$6*'02A-12A'!$F16</f>
        <v>193.6784608</v>
      </c>
      <c r="EI16" s="50">
        <f>EF$6*'02A-12A'!$G16</f>
        <v>182.1409568</v>
      </c>
      <c r="EJ16" s="51"/>
      <c r="EK16" s="50">
        <f>EL$6*'02A-12A'!$C16</f>
        <v>0</v>
      </c>
      <c r="EL16" s="50">
        <f>EL$6*'02A-12A'!$D16</f>
        <v>569.69523</v>
      </c>
      <c r="EM16" s="50">
        <f t="shared" si="23"/>
        <v>569.69523</v>
      </c>
      <c r="EN16" s="50">
        <f>EL$6*'02A-12A'!$F16</f>
        <v>371.1291147</v>
      </c>
      <c r="EO16" s="50">
        <f>EL$6*'02A-12A'!$G16</f>
        <v>349.0208037</v>
      </c>
      <c r="EP16" s="50"/>
      <c r="EQ16" s="50"/>
      <c r="ER16" s="50"/>
      <c r="ES16" s="50"/>
    </row>
    <row r="17" spans="1:149" ht="12">
      <c r="A17" s="33">
        <v>43556</v>
      </c>
      <c r="C17" s="50">
        <f>D$6*'02A-12A'!$C17</f>
        <v>147063.956</v>
      </c>
      <c r="D17" s="50">
        <f>D$6*'02A-12A'!$D17</f>
        <v>2941.2791199999997</v>
      </c>
      <c r="E17" s="50">
        <f t="shared" si="0"/>
        <v>150005.23512</v>
      </c>
      <c r="F17" s="50">
        <f>D$6*'02A-12A'!$F17</f>
        <v>1916.1022567999999</v>
      </c>
      <c r="G17" s="50">
        <f>D$6*'02A-12A'!$G17</f>
        <v>1801.9592728</v>
      </c>
      <c r="H17" s="51"/>
      <c r="I17" s="50">
        <f>J$6*'02A-12A'!$C17</f>
        <v>297981.3005</v>
      </c>
      <c r="J17" s="50">
        <f>J$6*'02A-12A'!$D17</f>
        <v>5959.62601</v>
      </c>
      <c r="K17" s="50">
        <f t="shared" si="1"/>
        <v>303940.92651</v>
      </c>
      <c r="L17" s="50">
        <f>J$6*'02A-12A'!$F17</f>
        <v>3882.4104689</v>
      </c>
      <c r="M17" s="50">
        <f>J$6*'02A-12A'!$G17</f>
        <v>3651.1337119</v>
      </c>
      <c r="N17" s="51"/>
      <c r="O17" s="50">
        <f>P$6*'02A-12A'!$C17</f>
        <v>9164.0185</v>
      </c>
      <c r="P17" s="50">
        <f>P$6*'02A-12A'!$D17</f>
        <v>183.28037</v>
      </c>
      <c r="Q17" s="50">
        <f t="shared" si="2"/>
        <v>9347.29887</v>
      </c>
      <c r="R17" s="50">
        <f>P$6*'02A-12A'!$F17</f>
        <v>119.3983693</v>
      </c>
      <c r="S17" s="50">
        <f>P$6*'02A-12A'!$G17</f>
        <v>112.28576029999999</v>
      </c>
      <c r="T17" s="51"/>
      <c r="U17" s="50">
        <f>V$6*'02A-12A'!$C17</f>
        <v>80583.89300000001</v>
      </c>
      <c r="V17" s="50">
        <f>V$6*'02A-12A'!$D17</f>
        <v>1611.67786</v>
      </c>
      <c r="W17" s="50">
        <f t="shared" si="3"/>
        <v>82195.57086</v>
      </c>
      <c r="X17" s="50">
        <f>V$6*'02A-12A'!$F17</f>
        <v>1049.9308154</v>
      </c>
      <c r="Y17" s="50">
        <f>V$6*'02A-12A'!$G17</f>
        <v>987.3860134</v>
      </c>
      <c r="Z17" s="51"/>
      <c r="AA17" s="50">
        <f>AB$6*'02A-12A'!$C17</f>
        <v>103958.1855</v>
      </c>
      <c r="AB17" s="50">
        <f>AB$6*'02A-12A'!$D17</f>
        <v>2079.1637100000003</v>
      </c>
      <c r="AC17" s="50">
        <f t="shared" si="4"/>
        <v>106037.34921</v>
      </c>
      <c r="AD17" s="50">
        <f>AB$6*'02A-12A'!$F17</f>
        <v>1354.4754219000001</v>
      </c>
      <c r="AE17" s="50">
        <f>AB$6*'02A-12A'!$G17</f>
        <v>1273.7887749000001</v>
      </c>
      <c r="AF17" s="51"/>
      <c r="AG17" s="50">
        <f>AH$6*'02A-12A'!$C17</f>
        <v>5159.641500000001</v>
      </c>
      <c r="AH17" s="50">
        <f>AH$6*'02A-12A'!$D17</f>
        <v>103.19283</v>
      </c>
      <c r="AI17" s="50">
        <f t="shared" si="5"/>
        <v>5262.834330000001</v>
      </c>
      <c r="AJ17" s="50">
        <f>AH$6*'02A-12A'!$F17</f>
        <v>67.2251787</v>
      </c>
      <c r="AK17" s="50">
        <f>AH$6*'02A-12A'!$G17</f>
        <v>63.220547700000004</v>
      </c>
      <c r="AL17" s="51"/>
      <c r="AM17" s="50">
        <f>AN$6*'02A-12A'!$C17</f>
        <v>22632.077</v>
      </c>
      <c r="AN17" s="50">
        <f>AN$6*'02A-12A'!$D17</f>
        <v>452.64154</v>
      </c>
      <c r="AO17" s="50">
        <f t="shared" si="6"/>
        <v>23084.71854</v>
      </c>
      <c r="AP17" s="50">
        <f>AN$6*'02A-12A'!$F17</f>
        <v>294.87425060000004</v>
      </c>
      <c r="AQ17" s="50">
        <f>AN$6*'02A-12A'!$G17</f>
        <v>277.3084726</v>
      </c>
      <c r="AR17" s="51"/>
      <c r="AS17" s="50">
        <f>AT$6*'02A-12A'!$C17</f>
        <v>36064.2685</v>
      </c>
      <c r="AT17" s="50">
        <f>AT$6*'02A-12A'!$D17</f>
        <v>721.2853700000001</v>
      </c>
      <c r="AU17" s="50">
        <f t="shared" si="7"/>
        <v>36785.553869999996</v>
      </c>
      <c r="AV17" s="50">
        <f>AT$6*'02A-12A'!$F17</f>
        <v>469.8828193</v>
      </c>
      <c r="AW17" s="50">
        <f>AT$6*'02A-12A'!$G17</f>
        <v>441.8917103</v>
      </c>
      <c r="AX17" s="51"/>
      <c r="AY17" s="50">
        <f>AZ$6*'02A-12A'!$C17</f>
        <v>111312.07750000001</v>
      </c>
      <c r="AZ17" s="50">
        <f>AZ$6*'02A-12A'!$D17</f>
        <v>2226.24155</v>
      </c>
      <c r="BA17" s="50">
        <f t="shared" si="8"/>
        <v>113538.31905000002</v>
      </c>
      <c r="BB17" s="50">
        <f>AZ$6*'02A-12A'!$F17</f>
        <v>1450.2895795000002</v>
      </c>
      <c r="BC17" s="50">
        <f>AZ$6*'02A-12A'!$G17</f>
        <v>1363.8952445000002</v>
      </c>
      <c r="BD17" s="51"/>
      <c r="BE17" s="50">
        <f>BF$6*'02A-12A'!$C17</f>
        <v>7120.7565</v>
      </c>
      <c r="BF17" s="50">
        <f>BF$6*'02A-12A'!$D17</f>
        <v>142.41513</v>
      </c>
      <c r="BG17" s="50">
        <f t="shared" si="9"/>
        <v>7263.171630000001</v>
      </c>
      <c r="BH17" s="50">
        <f>BF$6*'02A-12A'!$F17</f>
        <v>92.7766257</v>
      </c>
      <c r="BI17" s="50">
        <f>BF$6*'02A-12A'!$G17</f>
        <v>87.24988470000001</v>
      </c>
      <c r="BJ17" s="51"/>
      <c r="BK17" s="50">
        <f>BL$6*'02A-12A'!$C17</f>
        <v>1444.5145</v>
      </c>
      <c r="BL17" s="50">
        <f>BL$6*'02A-12A'!$D17</f>
        <v>28.89029</v>
      </c>
      <c r="BM17" s="50">
        <f t="shared" si="10"/>
        <v>1473.40479</v>
      </c>
      <c r="BN17" s="50">
        <f>BL$6*'02A-12A'!$F17</f>
        <v>18.8206381</v>
      </c>
      <c r="BO17" s="50">
        <f>BL$6*'02A-12A'!$G17</f>
        <v>17.6994851</v>
      </c>
      <c r="BP17" s="50"/>
      <c r="BQ17" s="50">
        <f>BR$6*'02A-12A'!$C17</f>
        <v>408674.9615</v>
      </c>
      <c r="BR17" s="50">
        <f>BR$6*'02A-12A'!$D17</f>
        <v>8173.499229999999</v>
      </c>
      <c r="BS17" s="50">
        <f t="shared" si="11"/>
        <v>416848.46073</v>
      </c>
      <c r="BT17" s="50">
        <f>BR$6*'02A-12A'!$F17</f>
        <v>5324.6426747</v>
      </c>
      <c r="BU17" s="50">
        <f>BR$6*'02A-12A'!$G17</f>
        <v>5007.4515636999995</v>
      </c>
      <c r="BV17" s="51"/>
      <c r="BW17" s="50">
        <f>BX$6*'02A-12A'!$C17</f>
        <v>13893.256</v>
      </c>
      <c r="BX17" s="50">
        <f>BX$6*'02A-12A'!$D17</f>
        <v>277.86512</v>
      </c>
      <c r="BY17" s="50">
        <f t="shared" si="12"/>
        <v>14171.12112</v>
      </c>
      <c r="BZ17" s="50">
        <f>BX$6*'02A-12A'!$F17</f>
        <v>181.01579679999998</v>
      </c>
      <c r="CA17" s="50">
        <f>BX$6*'02A-12A'!$G17</f>
        <v>170.2326128</v>
      </c>
      <c r="CB17" s="51"/>
      <c r="CC17" s="50">
        <f>CD$6*'02A-12A'!$C17</f>
        <v>58356.766</v>
      </c>
      <c r="CD17" s="50">
        <f>CD$6*'02A-12A'!$D17</f>
        <v>1167.13532</v>
      </c>
      <c r="CE17" s="50">
        <f t="shared" si="13"/>
        <v>59523.901320000004</v>
      </c>
      <c r="CF17" s="50">
        <f>CD$6*'02A-12A'!$F17</f>
        <v>760.3326748000001</v>
      </c>
      <c r="CG17" s="50">
        <f>CD$6*'02A-12A'!$G17</f>
        <v>715.0393508000001</v>
      </c>
      <c r="CH17" s="51"/>
      <c r="CI17" s="50">
        <f>CJ$6*'02A-12A'!$C17</f>
        <v>36472.111</v>
      </c>
      <c r="CJ17" s="50">
        <f>CJ$6*'02A-12A'!$D17</f>
        <v>729.4422199999999</v>
      </c>
      <c r="CK17" s="50">
        <f t="shared" si="14"/>
        <v>37201.553219999994</v>
      </c>
      <c r="CL17" s="50">
        <f>CJ$6*'02A-12A'!$F17</f>
        <v>475.19661579999996</v>
      </c>
      <c r="CM17" s="50">
        <f>CJ$6*'02A-12A'!$G17</f>
        <v>446.88896179999995</v>
      </c>
      <c r="CN17" s="51"/>
      <c r="CO17" s="50">
        <f>CP$6*'02A-12A'!$C17</f>
        <v>7659.34</v>
      </c>
      <c r="CP17" s="50">
        <f>CP$6*'02A-12A'!$D17</f>
        <v>153.1868</v>
      </c>
      <c r="CQ17" s="50">
        <f t="shared" si="15"/>
        <v>7812.526800000001</v>
      </c>
      <c r="CR17" s="50">
        <f>CP$6*'02A-12A'!$F17</f>
        <v>99.793852</v>
      </c>
      <c r="CS17" s="50">
        <f>CP$6*'02A-12A'!$G17</f>
        <v>93.84909200000001</v>
      </c>
      <c r="CT17" s="51"/>
      <c r="CU17" s="50">
        <f>CV$6*'02A-12A'!$C17</f>
        <v>49370.9255</v>
      </c>
      <c r="CV17" s="50">
        <f>CV$6*'02A-12A'!$D17</f>
        <v>987.41851</v>
      </c>
      <c r="CW17" s="50">
        <f t="shared" si="16"/>
        <v>50358.34401</v>
      </c>
      <c r="CX17" s="50">
        <f>CV$6*'02A-12A'!$F17</f>
        <v>643.2557939</v>
      </c>
      <c r="CY17" s="50">
        <f>CV$6*'02A-12A'!$G17</f>
        <v>604.9367869</v>
      </c>
      <c r="CZ17" s="51"/>
      <c r="DA17" s="50">
        <f>DB$6*'02A-12A'!$C17</f>
        <v>55676.575500000006</v>
      </c>
      <c r="DB17" s="50">
        <f>DB$6*'02A-12A'!$D17</f>
        <v>1113.53151</v>
      </c>
      <c r="DC17" s="50">
        <f t="shared" si="17"/>
        <v>56790.10701000001</v>
      </c>
      <c r="DD17" s="50">
        <f>DB$6*'02A-12A'!$F17</f>
        <v>725.4123639000001</v>
      </c>
      <c r="DE17" s="50">
        <f>DB$6*'02A-12A'!$G17</f>
        <v>682.1992569</v>
      </c>
      <c r="DF17" s="51"/>
      <c r="DG17" s="50">
        <f>DH$6*'02A-12A'!$C17</f>
        <v>9218.397500000001</v>
      </c>
      <c r="DH17" s="50">
        <f>DH$6*'02A-12A'!$D17</f>
        <v>184.36795</v>
      </c>
      <c r="DI17" s="50">
        <f t="shared" si="18"/>
        <v>9402.76545</v>
      </c>
      <c r="DJ17" s="50">
        <f>DH$6*'02A-12A'!$F17</f>
        <v>120.1068755</v>
      </c>
      <c r="DK17" s="50">
        <f>DH$6*'02A-12A'!$G17</f>
        <v>112.9520605</v>
      </c>
      <c r="DL17" s="51"/>
      <c r="DM17" s="50">
        <f>DN$6*'02A-12A'!$C17</f>
        <v>36531.118</v>
      </c>
      <c r="DN17" s="50">
        <f>DN$6*'02A-12A'!$D17</f>
        <v>730.62236</v>
      </c>
      <c r="DO17" s="50">
        <f t="shared" si="19"/>
        <v>37261.74036</v>
      </c>
      <c r="DP17" s="50">
        <f>DN$6*'02A-12A'!$F17</f>
        <v>475.96542039999997</v>
      </c>
      <c r="DQ17" s="50">
        <f>DN$6*'02A-12A'!$G17</f>
        <v>447.61196839999997</v>
      </c>
      <c r="DR17" s="51"/>
      <c r="DS17" s="50">
        <f>DT$6*'02A-12A'!$C17</f>
        <v>495.19599999999997</v>
      </c>
      <c r="DT17" s="50">
        <f>DT$6*'02A-12A'!$D17</f>
        <v>9.90392</v>
      </c>
      <c r="DU17" s="50">
        <f t="shared" si="20"/>
        <v>505.09992</v>
      </c>
      <c r="DV17" s="50">
        <f>DT$6*'02A-12A'!$F17</f>
        <v>6.451928799999999</v>
      </c>
      <c r="DW17" s="50">
        <f>DT$6*'02A-12A'!$G17</f>
        <v>6.0675848</v>
      </c>
      <c r="DX17" s="51"/>
      <c r="DY17" s="50">
        <f>DZ$6*'02A-12A'!$C17</f>
        <v>34729.0905</v>
      </c>
      <c r="DZ17" s="50">
        <f>DZ$6*'02A-12A'!$D17</f>
        <v>694.5818099999999</v>
      </c>
      <c r="EA17" s="50">
        <f t="shared" si="21"/>
        <v>35423.67231</v>
      </c>
      <c r="EB17" s="50">
        <f>DZ$6*'02A-12A'!$F17</f>
        <v>452.4867309</v>
      </c>
      <c r="EC17" s="50">
        <f>DZ$6*'02A-12A'!$G17</f>
        <v>425.53191389999995</v>
      </c>
      <c r="ED17" s="51"/>
      <c r="EE17" s="50">
        <f>EF$6*'02A-12A'!$C17</f>
        <v>14865.136</v>
      </c>
      <c r="EF17" s="50">
        <f>EF$6*'02A-12A'!$D17</f>
        <v>297.30272</v>
      </c>
      <c r="EG17" s="50">
        <f t="shared" si="22"/>
        <v>15162.43872</v>
      </c>
      <c r="EH17" s="50">
        <f>EF$6*'02A-12A'!$F17</f>
        <v>193.6784608</v>
      </c>
      <c r="EI17" s="50">
        <f>EF$6*'02A-12A'!$G17</f>
        <v>182.1409568</v>
      </c>
      <c r="EJ17" s="51"/>
      <c r="EK17" s="50">
        <f>EL$6*'02A-12A'!$C17</f>
        <v>28484.7615</v>
      </c>
      <c r="EL17" s="50">
        <f>EL$6*'02A-12A'!$D17</f>
        <v>569.69523</v>
      </c>
      <c r="EM17" s="50">
        <f t="shared" si="23"/>
        <v>29054.45673</v>
      </c>
      <c r="EN17" s="50">
        <f>EL$6*'02A-12A'!$F17</f>
        <v>371.1291147</v>
      </c>
      <c r="EO17" s="50">
        <f>EL$6*'02A-12A'!$G17</f>
        <v>349.0208037</v>
      </c>
      <c r="EP17" s="50"/>
      <c r="EQ17" s="50"/>
      <c r="ER17" s="50"/>
      <c r="ES17" s="50"/>
    </row>
    <row r="18" spans="1:149" ht="12" hidden="1">
      <c r="A18" s="33">
        <v>43739</v>
      </c>
      <c r="C18" s="50">
        <v>0</v>
      </c>
      <c r="D18" s="50">
        <v>0</v>
      </c>
      <c r="E18" s="50">
        <v>0</v>
      </c>
      <c r="F18" s="50"/>
      <c r="G18" s="50"/>
      <c r="H18" s="51"/>
      <c r="I18" s="50">
        <v>0</v>
      </c>
      <c r="J18" s="50">
        <v>0</v>
      </c>
      <c r="K18" s="50">
        <v>0</v>
      </c>
      <c r="L18" s="50"/>
      <c r="M18" s="50"/>
      <c r="N18" s="51"/>
      <c r="O18" s="50">
        <v>0</v>
      </c>
      <c r="P18" s="50">
        <v>0</v>
      </c>
      <c r="Q18" s="50">
        <v>0</v>
      </c>
      <c r="R18" s="50"/>
      <c r="S18" s="50"/>
      <c r="T18" s="51"/>
      <c r="U18" s="50">
        <v>0</v>
      </c>
      <c r="V18" s="50">
        <v>0</v>
      </c>
      <c r="W18" s="50">
        <v>0</v>
      </c>
      <c r="X18" s="50"/>
      <c r="Y18" s="50"/>
      <c r="Z18" s="51"/>
      <c r="AA18" s="50">
        <v>0</v>
      </c>
      <c r="AB18" s="50">
        <v>0</v>
      </c>
      <c r="AC18" s="50">
        <v>0</v>
      </c>
      <c r="AD18" s="50"/>
      <c r="AE18" s="50"/>
      <c r="AF18" s="51"/>
      <c r="AG18" s="50">
        <v>0</v>
      </c>
      <c r="AH18" s="50">
        <v>0</v>
      </c>
      <c r="AI18" s="50">
        <v>0</v>
      </c>
      <c r="AJ18" s="50"/>
      <c r="AK18" s="50"/>
      <c r="AL18" s="51"/>
      <c r="AM18" s="50">
        <v>0</v>
      </c>
      <c r="AN18" s="50">
        <v>0</v>
      </c>
      <c r="AO18" s="50">
        <v>0</v>
      </c>
      <c r="AP18" s="50"/>
      <c r="AQ18" s="50"/>
      <c r="AR18" s="51"/>
      <c r="AS18" s="50">
        <v>0</v>
      </c>
      <c r="AT18" s="50">
        <v>0</v>
      </c>
      <c r="AU18" s="50">
        <v>0</v>
      </c>
      <c r="AV18" s="50"/>
      <c r="AW18" s="50"/>
      <c r="AX18" s="51"/>
      <c r="AY18" s="50">
        <v>0</v>
      </c>
      <c r="AZ18" s="50">
        <v>0</v>
      </c>
      <c r="BA18" s="50">
        <v>0</v>
      </c>
      <c r="BB18" s="50"/>
      <c r="BC18" s="50"/>
      <c r="BD18" s="51"/>
      <c r="BE18" s="50">
        <v>0</v>
      </c>
      <c r="BF18" s="50">
        <v>0</v>
      </c>
      <c r="BG18" s="50">
        <v>0</v>
      </c>
      <c r="BH18" s="50"/>
      <c r="BI18" s="50"/>
      <c r="BJ18" s="51"/>
      <c r="BK18" s="50">
        <v>0</v>
      </c>
      <c r="BL18" s="50">
        <v>0</v>
      </c>
      <c r="BM18" s="50">
        <v>0</v>
      </c>
      <c r="BN18" s="50"/>
      <c r="BO18" s="50"/>
      <c r="BP18" s="50"/>
      <c r="BQ18" s="50">
        <v>0</v>
      </c>
      <c r="BR18" s="50">
        <v>0</v>
      </c>
      <c r="BS18" s="50">
        <v>0</v>
      </c>
      <c r="BT18" s="50"/>
      <c r="BU18" s="50"/>
      <c r="BV18" s="51"/>
      <c r="BW18" s="50">
        <v>0</v>
      </c>
      <c r="BX18" s="50">
        <v>0</v>
      </c>
      <c r="BY18" s="50">
        <v>0</v>
      </c>
      <c r="BZ18" s="50"/>
      <c r="CA18" s="50"/>
      <c r="CB18" s="51"/>
      <c r="CC18" s="50">
        <v>0</v>
      </c>
      <c r="CD18" s="50">
        <v>0</v>
      </c>
      <c r="CE18" s="50">
        <v>0</v>
      </c>
      <c r="CF18" s="50"/>
      <c r="CG18" s="50"/>
      <c r="CH18" s="51"/>
      <c r="CI18" s="50">
        <v>0</v>
      </c>
      <c r="CJ18" s="50">
        <v>0</v>
      </c>
      <c r="CK18" s="50">
        <v>0</v>
      </c>
      <c r="CL18" s="50"/>
      <c r="CM18" s="50"/>
      <c r="CN18" s="51"/>
      <c r="CO18" s="50">
        <v>0</v>
      </c>
      <c r="CP18" s="50">
        <v>0</v>
      </c>
      <c r="CQ18" s="50">
        <v>0</v>
      </c>
      <c r="CR18" s="50"/>
      <c r="CS18" s="50"/>
      <c r="CT18" s="51"/>
      <c r="CU18" s="50">
        <v>0</v>
      </c>
      <c r="CV18" s="50">
        <v>0</v>
      </c>
      <c r="CW18" s="50">
        <v>0</v>
      </c>
      <c r="CX18" s="50"/>
      <c r="CY18" s="50"/>
      <c r="CZ18" s="51"/>
      <c r="DA18" s="50">
        <v>0</v>
      </c>
      <c r="DB18" s="50">
        <v>0</v>
      </c>
      <c r="DC18" s="50">
        <v>0</v>
      </c>
      <c r="DD18" s="50"/>
      <c r="DE18" s="50"/>
      <c r="DF18" s="51"/>
      <c r="DG18" s="50">
        <v>0</v>
      </c>
      <c r="DH18" s="50">
        <v>0</v>
      </c>
      <c r="DI18" s="50">
        <v>0</v>
      </c>
      <c r="DJ18" s="50"/>
      <c r="DK18" s="50"/>
      <c r="DL18" s="51"/>
      <c r="DM18" s="50">
        <v>0</v>
      </c>
      <c r="DN18" s="50">
        <v>0</v>
      </c>
      <c r="DO18" s="50">
        <v>0</v>
      </c>
      <c r="DP18" s="50"/>
      <c r="DQ18" s="50"/>
      <c r="DR18" s="51"/>
      <c r="DS18" s="50">
        <v>0</v>
      </c>
      <c r="DT18" s="50">
        <v>0</v>
      </c>
      <c r="DU18" s="50">
        <v>0</v>
      </c>
      <c r="DV18" s="50"/>
      <c r="DW18" s="50"/>
      <c r="DX18" s="51"/>
      <c r="DY18" s="50">
        <v>0</v>
      </c>
      <c r="DZ18" s="50">
        <v>0</v>
      </c>
      <c r="EA18" s="50">
        <v>0</v>
      </c>
      <c r="EB18" s="50"/>
      <c r="EC18" s="50"/>
      <c r="ED18" s="51"/>
      <c r="EE18" s="50">
        <v>0</v>
      </c>
      <c r="EF18" s="50">
        <v>0</v>
      </c>
      <c r="EG18" s="50">
        <v>0</v>
      </c>
      <c r="EH18" s="50"/>
      <c r="EI18" s="50"/>
      <c r="EJ18" s="51"/>
      <c r="EK18" s="50">
        <v>0</v>
      </c>
      <c r="EL18" s="50">
        <v>0</v>
      </c>
      <c r="EM18" s="50">
        <v>0</v>
      </c>
      <c r="EN18" s="50"/>
      <c r="EO18" s="50"/>
      <c r="EP18" s="50"/>
      <c r="EQ18" s="50"/>
      <c r="ER18" s="50"/>
      <c r="ES18" s="50"/>
    </row>
    <row r="19" spans="1:149" ht="12" hidden="1">
      <c r="A19" s="33">
        <v>43922</v>
      </c>
      <c r="C19" s="50">
        <v>0</v>
      </c>
      <c r="D19" s="50">
        <v>0</v>
      </c>
      <c r="E19" s="50">
        <v>0</v>
      </c>
      <c r="F19" s="50"/>
      <c r="G19" s="50"/>
      <c r="H19" s="51"/>
      <c r="I19" s="50">
        <v>0</v>
      </c>
      <c r="J19" s="50">
        <v>0</v>
      </c>
      <c r="K19" s="50">
        <v>0</v>
      </c>
      <c r="L19" s="50"/>
      <c r="M19" s="50"/>
      <c r="N19" s="51"/>
      <c r="O19" s="50">
        <v>0</v>
      </c>
      <c r="P19" s="50">
        <v>0</v>
      </c>
      <c r="Q19" s="50">
        <v>0</v>
      </c>
      <c r="R19" s="50"/>
      <c r="S19" s="50"/>
      <c r="T19" s="51"/>
      <c r="U19" s="50">
        <v>0</v>
      </c>
      <c r="V19" s="50">
        <v>0</v>
      </c>
      <c r="W19" s="50">
        <v>0</v>
      </c>
      <c r="X19" s="50"/>
      <c r="Y19" s="50"/>
      <c r="Z19" s="51"/>
      <c r="AA19" s="50">
        <v>0</v>
      </c>
      <c r="AB19" s="50">
        <v>0</v>
      </c>
      <c r="AC19" s="50">
        <v>0</v>
      </c>
      <c r="AD19" s="50"/>
      <c r="AE19" s="50"/>
      <c r="AF19" s="51"/>
      <c r="AG19" s="50">
        <v>0</v>
      </c>
      <c r="AH19" s="50">
        <v>0</v>
      </c>
      <c r="AI19" s="50">
        <v>0</v>
      </c>
      <c r="AJ19" s="50"/>
      <c r="AK19" s="50"/>
      <c r="AL19" s="51"/>
      <c r="AM19" s="50">
        <v>0</v>
      </c>
      <c r="AN19" s="50">
        <v>0</v>
      </c>
      <c r="AO19" s="50">
        <v>0</v>
      </c>
      <c r="AP19" s="50"/>
      <c r="AQ19" s="50"/>
      <c r="AR19" s="51"/>
      <c r="AS19" s="50">
        <v>0</v>
      </c>
      <c r="AT19" s="50">
        <v>0</v>
      </c>
      <c r="AU19" s="50">
        <v>0</v>
      </c>
      <c r="AV19" s="50"/>
      <c r="AW19" s="50"/>
      <c r="AX19" s="51"/>
      <c r="AY19" s="50">
        <v>0</v>
      </c>
      <c r="AZ19" s="50">
        <v>0</v>
      </c>
      <c r="BA19" s="50">
        <v>0</v>
      </c>
      <c r="BB19" s="50"/>
      <c r="BC19" s="50"/>
      <c r="BD19" s="51"/>
      <c r="BE19" s="50">
        <v>0</v>
      </c>
      <c r="BF19" s="50">
        <v>0</v>
      </c>
      <c r="BG19" s="50">
        <v>0</v>
      </c>
      <c r="BH19" s="50"/>
      <c r="BI19" s="50"/>
      <c r="BJ19" s="51"/>
      <c r="BK19" s="50">
        <v>0</v>
      </c>
      <c r="BL19" s="50">
        <v>0</v>
      </c>
      <c r="BM19" s="50">
        <v>0</v>
      </c>
      <c r="BN19" s="50"/>
      <c r="BO19" s="50"/>
      <c r="BP19" s="50"/>
      <c r="BQ19" s="50">
        <v>0</v>
      </c>
      <c r="BR19" s="50">
        <v>0</v>
      </c>
      <c r="BS19" s="50">
        <v>0</v>
      </c>
      <c r="BT19" s="50"/>
      <c r="BU19" s="50"/>
      <c r="BV19" s="51"/>
      <c r="BW19" s="50">
        <v>0</v>
      </c>
      <c r="BX19" s="50">
        <v>0</v>
      </c>
      <c r="BY19" s="50">
        <v>0</v>
      </c>
      <c r="BZ19" s="50"/>
      <c r="CA19" s="50"/>
      <c r="CB19" s="51"/>
      <c r="CC19" s="50">
        <v>0</v>
      </c>
      <c r="CD19" s="50">
        <v>0</v>
      </c>
      <c r="CE19" s="50">
        <v>0</v>
      </c>
      <c r="CF19" s="50"/>
      <c r="CG19" s="50"/>
      <c r="CH19" s="51"/>
      <c r="CI19" s="50">
        <v>0</v>
      </c>
      <c r="CJ19" s="50">
        <v>0</v>
      </c>
      <c r="CK19" s="50">
        <v>0</v>
      </c>
      <c r="CL19" s="50"/>
      <c r="CM19" s="50"/>
      <c r="CN19" s="51"/>
      <c r="CO19" s="50">
        <v>0</v>
      </c>
      <c r="CP19" s="50">
        <v>0</v>
      </c>
      <c r="CQ19" s="50">
        <v>0</v>
      </c>
      <c r="CR19" s="50"/>
      <c r="CS19" s="50"/>
      <c r="CT19" s="51"/>
      <c r="CU19" s="50">
        <v>0</v>
      </c>
      <c r="CV19" s="50">
        <v>0</v>
      </c>
      <c r="CW19" s="50">
        <v>0</v>
      </c>
      <c r="CX19" s="50"/>
      <c r="CY19" s="50"/>
      <c r="CZ19" s="51"/>
      <c r="DA19" s="50">
        <v>0</v>
      </c>
      <c r="DB19" s="50">
        <v>0</v>
      </c>
      <c r="DC19" s="50">
        <v>0</v>
      </c>
      <c r="DD19" s="50"/>
      <c r="DE19" s="50"/>
      <c r="DF19" s="51"/>
      <c r="DG19" s="50">
        <v>0</v>
      </c>
      <c r="DH19" s="50">
        <v>0</v>
      </c>
      <c r="DI19" s="50">
        <v>0</v>
      </c>
      <c r="DJ19" s="50"/>
      <c r="DK19" s="50"/>
      <c r="DL19" s="51"/>
      <c r="DM19" s="50">
        <v>0</v>
      </c>
      <c r="DN19" s="50">
        <v>0</v>
      </c>
      <c r="DO19" s="50">
        <v>0</v>
      </c>
      <c r="DP19" s="50"/>
      <c r="DQ19" s="50"/>
      <c r="DR19" s="51"/>
      <c r="DS19" s="50">
        <v>0</v>
      </c>
      <c r="DT19" s="50">
        <v>0</v>
      </c>
      <c r="DU19" s="50">
        <v>0</v>
      </c>
      <c r="DV19" s="50"/>
      <c r="DW19" s="50"/>
      <c r="DX19" s="51"/>
      <c r="DY19" s="50">
        <v>0</v>
      </c>
      <c r="DZ19" s="50">
        <v>0</v>
      </c>
      <c r="EA19" s="50">
        <v>0</v>
      </c>
      <c r="EB19" s="50"/>
      <c r="EC19" s="50"/>
      <c r="ED19" s="51"/>
      <c r="EE19" s="50">
        <v>0</v>
      </c>
      <c r="EF19" s="50">
        <v>0</v>
      </c>
      <c r="EG19" s="50">
        <v>0</v>
      </c>
      <c r="EH19" s="50"/>
      <c r="EI19" s="50"/>
      <c r="EJ19" s="51"/>
      <c r="EK19" s="50">
        <v>0</v>
      </c>
      <c r="EL19" s="50">
        <v>0</v>
      </c>
      <c r="EM19" s="50">
        <v>0</v>
      </c>
      <c r="EN19" s="50"/>
      <c r="EO19" s="50"/>
      <c r="EP19" s="50"/>
      <c r="EQ19" s="50"/>
      <c r="ER19" s="50"/>
      <c r="ES19" s="50"/>
    </row>
    <row r="20" spans="1:149" ht="12" hidden="1">
      <c r="A20" s="33">
        <v>44105</v>
      </c>
      <c r="C20" s="50">
        <v>0</v>
      </c>
      <c r="D20" s="50">
        <v>0</v>
      </c>
      <c r="E20" s="50">
        <v>0</v>
      </c>
      <c r="F20" s="50"/>
      <c r="G20" s="50"/>
      <c r="H20" s="51"/>
      <c r="I20" s="50">
        <v>0</v>
      </c>
      <c r="J20" s="50">
        <v>0</v>
      </c>
      <c r="K20" s="50">
        <v>0</v>
      </c>
      <c r="L20" s="50"/>
      <c r="M20" s="50"/>
      <c r="N20" s="51"/>
      <c r="O20" s="50">
        <v>0</v>
      </c>
      <c r="P20" s="50">
        <v>0</v>
      </c>
      <c r="Q20" s="50">
        <v>0</v>
      </c>
      <c r="R20" s="50"/>
      <c r="S20" s="50"/>
      <c r="T20" s="51"/>
      <c r="U20" s="50">
        <v>0</v>
      </c>
      <c r="V20" s="50">
        <v>0</v>
      </c>
      <c r="W20" s="50">
        <v>0</v>
      </c>
      <c r="X20" s="50"/>
      <c r="Y20" s="50"/>
      <c r="Z20" s="51"/>
      <c r="AA20" s="50">
        <v>0</v>
      </c>
      <c r="AB20" s="50">
        <v>0</v>
      </c>
      <c r="AC20" s="50">
        <v>0</v>
      </c>
      <c r="AD20" s="50"/>
      <c r="AE20" s="50"/>
      <c r="AF20" s="51"/>
      <c r="AG20" s="50">
        <v>0</v>
      </c>
      <c r="AH20" s="50">
        <v>0</v>
      </c>
      <c r="AI20" s="50">
        <v>0</v>
      </c>
      <c r="AJ20" s="50"/>
      <c r="AK20" s="50"/>
      <c r="AL20" s="51"/>
      <c r="AM20" s="50">
        <v>0</v>
      </c>
      <c r="AN20" s="50">
        <v>0</v>
      </c>
      <c r="AO20" s="50">
        <v>0</v>
      </c>
      <c r="AP20" s="50"/>
      <c r="AQ20" s="50"/>
      <c r="AR20" s="51"/>
      <c r="AS20" s="50">
        <v>0</v>
      </c>
      <c r="AT20" s="50">
        <v>0</v>
      </c>
      <c r="AU20" s="50">
        <v>0</v>
      </c>
      <c r="AV20" s="50"/>
      <c r="AW20" s="50"/>
      <c r="AX20" s="51"/>
      <c r="AY20" s="50">
        <v>0</v>
      </c>
      <c r="AZ20" s="50">
        <v>0</v>
      </c>
      <c r="BA20" s="50">
        <v>0</v>
      </c>
      <c r="BB20" s="50"/>
      <c r="BC20" s="50"/>
      <c r="BD20" s="51"/>
      <c r="BE20" s="50">
        <v>0</v>
      </c>
      <c r="BF20" s="50">
        <v>0</v>
      </c>
      <c r="BG20" s="50">
        <v>0</v>
      </c>
      <c r="BH20" s="50"/>
      <c r="BI20" s="50"/>
      <c r="BJ20" s="51"/>
      <c r="BK20" s="50">
        <v>0</v>
      </c>
      <c r="BL20" s="50">
        <v>0</v>
      </c>
      <c r="BM20" s="50">
        <v>0</v>
      </c>
      <c r="BN20" s="50"/>
      <c r="BO20" s="50"/>
      <c r="BP20" s="50"/>
      <c r="BQ20" s="50">
        <v>0</v>
      </c>
      <c r="BR20" s="50">
        <v>0</v>
      </c>
      <c r="BS20" s="50">
        <v>0</v>
      </c>
      <c r="BT20" s="50"/>
      <c r="BU20" s="50"/>
      <c r="BV20" s="51"/>
      <c r="BW20" s="50">
        <v>0</v>
      </c>
      <c r="BX20" s="50">
        <v>0</v>
      </c>
      <c r="BY20" s="50">
        <v>0</v>
      </c>
      <c r="BZ20" s="50"/>
      <c r="CA20" s="50"/>
      <c r="CB20" s="51"/>
      <c r="CC20" s="50">
        <v>0</v>
      </c>
      <c r="CD20" s="50">
        <v>0</v>
      </c>
      <c r="CE20" s="50">
        <v>0</v>
      </c>
      <c r="CF20" s="50"/>
      <c r="CG20" s="50"/>
      <c r="CH20" s="51"/>
      <c r="CI20" s="50">
        <v>0</v>
      </c>
      <c r="CJ20" s="50">
        <v>0</v>
      </c>
      <c r="CK20" s="50">
        <v>0</v>
      </c>
      <c r="CL20" s="50"/>
      <c r="CM20" s="50"/>
      <c r="CN20" s="51"/>
      <c r="CO20" s="50">
        <v>0</v>
      </c>
      <c r="CP20" s="50">
        <v>0</v>
      </c>
      <c r="CQ20" s="50">
        <v>0</v>
      </c>
      <c r="CR20" s="50"/>
      <c r="CS20" s="50"/>
      <c r="CT20" s="51"/>
      <c r="CU20" s="50">
        <v>0</v>
      </c>
      <c r="CV20" s="50">
        <v>0</v>
      </c>
      <c r="CW20" s="50">
        <v>0</v>
      </c>
      <c r="CX20" s="50"/>
      <c r="CY20" s="50"/>
      <c r="CZ20" s="51"/>
      <c r="DA20" s="50">
        <v>0</v>
      </c>
      <c r="DB20" s="50">
        <v>0</v>
      </c>
      <c r="DC20" s="50">
        <v>0</v>
      </c>
      <c r="DD20" s="50"/>
      <c r="DE20" s="50"/>
      <c r="DF20" s="51"/>
      <c r="DG20" s="50">
        <v>0</v>
      </c>
      <c r="DH20" s="50">
        <v>0</v>
      </c>
      <c r="DI20" s="50">
        <v>0</v>
      </c>
      <c r="DJ20" s="50"/>
      <c r="DK20" s="50"/>
      <c r="DL20" s="51"/>
      <c r="DM20" s="50">
        <v>0</v>
      </c>
      <c r="DN20" s="50">
        <v>0</v>
      </c>
      <c r="DO20" s="50">
        <v>0</v>
      </c>
      <c r="DP20" s="50"/>
      <c r="DQ20" s="50"/>
      <c r="DR20" s="51"/>
      <c r="DS20" s="50">
        <v>0</v>
      </c>
      <c r="DT20" s="50">
        <v>0</v>
      </c>
      <c r="DU20" s="50">
        <v>0</v>
      </c>
      <c r="DV20" s="50"/>
      <c r="DW20" s="50"/>
      <c r="DX20" s="51"/>
      <c r="DY20" s="50">
        <v>0</v>
      </c>
      <c r="DZ20" s="50">
        <v>0</v>
      </c>
      <c r="EA20" s="50">
        <v>0</v>
      </c>
      <c r="EB20" s="50"/>
      <c r="EC20" s="50"/>
      <c r="ED20" s="51"/>
      <c r="EE20" s="50">
        <v>0</v>
      </c>
      <c r="EF20" s="50">
        <v>0</v>
      </c>
      <c r="EG20" s="50">
        <v>0</v>
      </c>
      <c r="EH20" s="50"/>
      <c r="EI20" s="50"/>
      <c r="EJ20" s="51"/>
      <c r="EK20" s="50">
        <v>0</v>
      </c>
      <c r="EL20" s="50">
        <v>0</v>
      </c>
      <c r="EM20" s="50">
        <v>0</v>
      </c>
      <c r="EN20" s="50"/>
      <c r="EO20" s="50"/>
      <c r="EP20" s="50"/>
      <c r="EQ20" s="50"/>
      <c r="ER20" s="50"/>
      <c r="ES20" s="50"/>
    </row>
    <row r="21" spans="1:149" ht="12" hidden="1">
      <c r="A21" s="33">
        <v>44287</v>
      </c>
      <c r="C21" s="50">
        <v>0</v>
      </c>
      <c r="D21" s="50">
        <v>0</v>
      </c>
      <c r="E21" s="50">
        <v>0</v>
      </c>
      <c r="F21" s="50"/>
      <c r="G21" s="50"/>
      <c r="H21" s="51"/>
      <c r="I21" s="50">
        <v>0</v>
      </c>
      <c r="J21" s="50">
        <v>0</v>
      </c>
      <c r="K21" s="50">
        <v>0</v>
      </c>
      <c r="L21" s="50"/>
      <c r="M21" s="50"/>
      <c r="N21" s="51"/>
      <c r="O21" s="50">
        <v>0</v>
      </c>
      <c r="P21" s="50">
        <v>0</v>
      </c>
      <c r="Q21" s="50">
        <v>0</v>
      </c>
      <c r="R21" s="50"/>
      <c r="S21" s="50"/>
      <c r="T21" s="51"/>
      <c r="U21" s="50">
        <v>0</v>
      </c>
      <c r="V21" s="50">
        <v>0</v>
      </c>
      <c r="W21" s="50">
        <v>0</v>
      </c>
      <c r="X21" s="50"/>
      <c r="Y21" s="50"/>
      <c r="Z21" s="51"/>
      <c r="AA21" s="50">
        <v>0</v>
      </c>
      <c r="AB21" s="50">
        <v>0</v>
      </c>
      <c r="AC21" s="50">
        <v>0</v>
      </c>
      <c r="AD21" s="50"/>
      <c r="AE21" s="50"/>
      <c r="AF21" s="51"/>
      <c r="AG21" s="50">
        <v>0</v>
      </c>
      <c r="AH21" s="50">
        <v>0</v>
      </c>
      <c r="AI21" s="50">
        <v>0</v>
      </c>
      <c r="AJ21" s="50"/>
      <c r="AK21" s="50"/>
      <c r="AL21" s="51"/>
      <c r="AM21" s="50">
        <v>0</v>
      </c>
      <c r="AN21" s="50">
        <v>0</v>
      </c>
      <c r="AO21" s="50">
        <v>0</v>
      </c>
      <c r="AP21" s="50"/>
      <c r="AQ21" s="50"/>
      <c r="AR21" s="51"/>
      <c r="AS21" s="50">
        <v>0</v>
      </c>
      <c r="AT21" s="50">
        <v>0</v>
      </c>
      <c r="AU21" s="50">
        <v>0</v>
      </c>
      <c r="AV21" s="50"/>
      <c r="AW21" s="50"/>
      <c r="AX21" s="51"/>
      <c r="AY21" s="50">
        <v>0</v>
      </c>
      <c r="AZ21" s="50">
        <v>0</v>
      </c>
      <c r="BA21" s="50">
        <v>0</v>
      </c>
      <c r="BB21" s="50"/>
      <c r="BC21" s="50"/>
      <c r="BD21" s="51"/>
      <c r="BE21" s="50">
        <v>0</v>
      </c>
      <c r="BF21" s="50">
        <v>0</v>
      </c>
      <c r="BG21" s="50">
        <v>0</v>
      </c>
      <c r="BH21" s="50"/>
      <c r="BI21" s="50"/>
      <c r="BJ21" s="51"/>
      <c r="BK21" s="50">
        <v>0</v>
      </c>
      <c r="BL21" s="50">
        <v>0</v>
      </c>
      <c r="BM21" s="50">
        <v>0</v>
      </c>
      <c r="BN21" s="50"/>
      <c r="BO21" s="50"/>
      <c r="BP21" s="50"/>
      <c r="BQ21" s="50">
        <v>0</v>
      </c>
      <c r="BR21" s="50">
        <v>0</v>
      </c>
      <c r="BS21" s="50">
        <v>0</v>
      </c>
      <c r="BT21" s="50"/>
      <c r="BU21" s="50"/>
      <c r="BV21" s="51"/>
      <c r="BW21" s="50">
        <v>0</v>
      </c>
      <c r="BX21" s="50">
        <v>0</v>
      </c>
      <c r="BY21" s="50">
        <v>0</v>
      </c>
      <c r="BZ21" s="50"/>
      <c r="CA21" s="50"/>
      <c r="CB21" s="51"/>
      <c r="CC21" s="50">
        <v>0</v>
      </c>
      <c r="CD21" s="50">
        <v>0</v>
      </c>
      <c r="CE21" s="50">
        <v>0</v>
      </c>
      <c r="CF21" s="50"/>
      <c r="CG21" s="50"/>
      <c r="CH21" s="51"/>
      <c r="CI21" s="50">
        <v>0</v>
      </c>
      <c r="CJ21" s="50">
        <v>0</v>
      </c>
      <c r="CK21" s="50">
        <v>0</v>
      </c>
      <c r="CL21" s="50"/>
      <c r="CM21" s="50"/>
      <c r="CN21" s="51"/>
      <c r="CO21" s="50">
        <v>0</v>
      </c>
      <c r="CP21" s="50">
        <v>0</v>
      </c>
      <c r="CQ21" s="50">
        <v>0</v>
      </c>
      <c r="CR21" s="50"/>
      <c r="CS21" s="50"/>
      <c r="CT21" s="51"/>
      <c r="CU21" s="50">
        <v>0</v>
      </c>
      <c r="CV21" s="50">
        <v>0</v>
      </c>
      <c r="CW21" s="50">
        <v>0</v>
      </c>
      <c r="CX21" s="50"/>
      <c r="CY21" s="50"/>
      <c r="CZ21" s="51"/>
      <c r="DA21" s="50">
        <v>0</v>
      </c>
      <c r="DB21" s="50">
        <v>0</v>
      </c>
      <c r="DC21" s="50">
        <v>0</v>
      </c>
      <c r="DD21" s="50"/>
      <c r="DE21" s="50"/>
      <c r="DF21" s="51"/>
      <c r="DG21" s="50">
        <v>0</v>
      </c>
      <c r="DH21" s="50">
        <v>0</v>
      </c>
      <c r="DI21" s="50">
        <v>0</v>
      </c>
      <c r="DJ21" s="50"/>
      <c r="DK21" s="50"/>
      <c r="DL21" s="51"/>
      <c r="DM21" s="50">
        <v>0</v>
      </c>
      <c r="DN21" s="50">
        <v>0</v>
      </c>
      <c r="DO21" s="50">
        <v>0</v>
      </c>
      <c r="DP21" s="50"/>
      <c r="DQ21" s="50"/>
      <c r="DR21" s="51"/>
      <c r="DS21" s="50">
        <v>0</v>
      </c>
      <c r="DT21" s="50">
        <v>0</v>
      </c>
      <c r="DU21" s="50">
        <v>0</v>
      </c>
      <c r="DV21" s="50"/>
      <c r="DW21" s="50"/>
      <c r="DX21" s="51"/>
      <c r="DY21" s="50">
        <v>0</v>
      </c>
      <c r="DZ21" s="50">
        <v>0</v>
      </c>
      <c r="EA21" s="50">
        <v>0</v>
      </c>
      <c r="EB21" s="50"/>
      <c r="EC21" s="50"/>
      <c r="ED21" s="51"/>
      <c r="EE21" s="50">
        <v>0</v>
      </c>
      <c r="EF21" s="50">
        <v>0</v>
      </c>
      <c r="EG21" s="50">
        <v>0</v>
      </c>
      <c r="EH21" s="50"/>
      <c r="EI21" s="50"/>
      <c r="EJ21" s="51"/>
      <c r="EK21" s="50">
        <v>0</v>
      </c>
      <c r="EL21" s="50">
        <v>0</v>
      </c>
      <c r="EM21" s="50">
        <v>0</v>
      </c>
      <c r="EN21" s="50"/>
      <c r="EO21" s="50"/>
      <c r="EP21" s="50"/>
      <c r="EQ21" s="50"/>
      <c r="ER21" s="50"/>
      <c r="ES21" s="50"/>
    </row>
    <row r="22" spans="3:149" ht="12">
      <c r="C22" s="51"/>
      <c r="D22" s="51"/>
      <c r="E22" s="51"/>
      <c r="F22" s="51"/>
      <c r="G22" s="51"/>
      <c r="H22" s="50"/>
      <c r="I22" s="51"/>
      <c r="J22" s="51"/>
      <c r="K22" s="51"/>
      <c r="L22" s="51"/>
      <c r="M22" s="51"/>
      <c r="N22" s="50"/>
      <c r="O22" s="51"/>
      <c r="P22" s="51"/>
      <c r="Q22" s="51"/>
      <c r="R22" s="51"/>
      <c r="S22" s="51"/>
      <c r="T22" s="50"/>
      <c r="U22" s="50"/>
      <c r="V22" s="50"/>
      <c r="W22" s="51"/>
      <c r="X22" s="51"/>
      <c r="Y22" s="51"/>
      <c r="Z22" s="50"/>
      <c r="AA22" s="51"/>
      <c r="AB22" s="51"/>
      <c r="AC22" s="51"/>
      <c r="AD22" s="51"/>
      <c r="AE22" s="51"/>
      <c r="AF22" s="50"/>
      <c r="AG22" s="51"/>
      <c r="AH22" s="51"/>
      <c r="AI22" s="51"/>
      <c r="AJ22" s="51"/>
      <c r="AK22" s="51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51"/>
      <c r="DI22" s="51"/>
      <c r="DJ22" s="51"/>
      <c r="DK22" s="51"/>
      <c r="DL22" s="50"/>
      <c r="DM22" s="51"/>
      <c r="DN22" s="51"/>
      <c r="DO22" s="51"/>
      <c r="DP22" s="51"/>
      <c r="DQ22" s="51"/>
      <c r="DR22" s="50"/>
      <c r="DS22" s="51"/>
      <c r="DT22" s="51"/>
      <c r="DU22" s="51"/>
      <c r="DV22" s="51"/>
      <c r="DW22" s="51"/>
      <c r="DX22" s="50"/>
      <c r="DY22" s="51"/>
      <c r="DZ22" s="51"/>
      <c r="EA22" s="51"/>
      <c r="EB22" s="51"/>
      <c r="EC22" s="51"/>
      <c r="ED22" s="50"/>
      <c r="EE22" s="51"/>
      <c r="EF22" s="51"/>
      <c r="EG22" s="51"/>
      <c r="EH22" s="51"/>
      <c r="EI22" s="51"/>
      <c r="EJ22" s="50"/>
      <c r="EK22" s="51"/>
      <c r="EL22" s="51"/>
      <c r="EM22" s="51"/>
      <c r="EN22" s="51"/>
      <c r="EO22" s="51"/>
      <c r="EP22" s="50"/>
      <c r="EQ22" s="50"/>
      <c r="ER22" s="50"/>
      <c r="ES22" s="50"/>
    </row>
    <row r="23" spans="1:149" ht="12.75" thickBot="1">
      <c r="A23" s="15" t="s">
        <v>0</v>
      </c>
      <c r="C23" s="52">
        <f>SUM(C8:C22)</f>
        <v>295144.77599999995</v>
      </c>
      <c r="D23" s="52">
        <f>SUM(D8:D22)</f>
        <v>52538.820719999996</v>
      </c>
      <c r="E23" s="52">
        <f>SUM(E8:E22)</f>
        <v>347683.59672</v>
      </c>
      <c r="F23" s="52">
        <f>SUM(F8:F22)</f>
        <v>19161.022568000004</v>
      </c>
      <c r="G23" s="52">
        <f>SUM(G8:G22)</f>
        <v>18019.592728000003</v>
      </c>
      <c r="H23" s="52"/>
      <c r="I23" s="52">
        <f aca="true" t="shared" si="24" ref="I23:AN23">SUM(I8:I22)</f>
        <v>598022.973</v>
      </c>
      <c r="J23" s="52">
        <f t="shared" si="24"/>
        <v>106454.27031000002</v>
      </c>
      <c r="K23" s="52">
        <f t="shared" si="24"/>
        <v>704477.24331</v>
      </c>
      <c r="L23" s="52">
        <f t="shared" si="24"/>
        <v>38824.10468900001</v>
      </c>
      <c r="M23" s="52">
        <f t="shared" si="24"/>
        <v>36511.33711900001</v>
      </c>
      <c r="N23" s="52">
        <f t="shared" si="24"/>
        <v>0</v>
      </c>
      <c r="O23" s="52">
        <f t="shared" si="24"/>
        <v>18391.400999999998</v>
      </c>
      <c r="P23" s="52">
        <f t="shared" si="24"/>
        <v>3273.8594699999994</v>
      </c>
      <c r="Q23" s="52">
        <f t="shared" si="24"/>
        <v>21665.26047</v>
      </c>
      <c r="R23" s="52">
        <f t="shared" si="24"/>
        <v>1193.983693</v>
      </c>
      <c r="S23" s="52">
        <f t="shared" si="24"/>
        <v>1122.857603</v>
      </c>
      <c r="T23" s="52">
        <f t="shared" si="24"/>
        <v>0</v>
      </c>
      <c r="U23" s="52">
        <f t="shared" si="24"/>
        <v>161724.978</v>
      </c>
      <c r="V23" s="52">
        <f t="shared" si="24"/>
        <v>28788.71766</v>
      </c>
      <c r="W23" s="52">
        <f t="shared" si="24"/>
        <v>190513.69566000003</v>
      </c>
      <c r="X23" s="52">
        <f t="shared" si="24"/>
        <v>10499.308153999998</v>
      </c>
      <c r="Y23" s="52">
        <f t="shared" si="24"/>
        <v>9873.860134</v>
      </c>
      <c r="Z23" s="52">
        <f t="shared" si="24"/>
        <v>0</v>
      </c>
      <c r="AA23" s="52">
        <f t="shared" si="24"/>
        <v>208635.18300000002</v>
      </c>
      <c r="AB23" s="52">
        <f t="shared" si="24"/>
        <v>37139.21901000001</v>
      </c>
      <c r="AC23" s="52">
        <f t="shared" si="24"/>
        <v>245774.40201000002</v>
      </c>
      <c r="AD23" s="52">
        <f t="shared" si="24"/>
        <v>13544.754219000004</v>
      </c>
      <c r="AE23" s="52">
        <f t="shared" si="24"/>
        <v>12737.887749000001</v>
      </c>
      <c r="AF23" s="52">
        <f t="shared" si="24"/>
        <v>0</v>
      </c>
      <c r="AG23" s="52">
        <f t="shared" si="24"/>
        <v>10354.959000000003</v>
      </c>
      <c r="AH23" s="52">
        <f t="shared" si="24"/>
        <v>1843.28973</v>
      </c>
      <c r="AI23" s="52">
        <f t="shared" si="24"/>
        <v>12198.248730000003</v>
      </c>
      <c r="AJ23" s="52">
        <f t="shared" si="24"/>
        <v>672.251787</v>
      </c>
      <c r="AK23" s="52">
        <f t="shared" si="24"/>
        <v>632.2054770000001</v>
      </c>
      <c r="AL23" s="52">
        <f t="shared" si="24"/>
        <v>0</v>
      </c>
      <c r="AM23" s="52">
        <f t="shared" si="24"/>
        <v>45420.64200000001</v>
      </c>
      <c r="AN23" s="52">
        <f t="shared" si="24"/>
        <v>8085.34374</v>
      </c>
      <c r="AO23" s="52">
        <f aca="true" t="shared" si="25" ref="AO23:BT23">SUM(AO8:AO22)</f>
        <v>53505.985740000004</v>
      </c>
      <c r="AP23" s="52">
        <f t="shared" si="25"/>
        <v>2948.742506</v>
      </c>
      <c r="AQ23" s="52">
        <f t="shared" si="25"/>
        <v>2773.0847260000005</v>
      </c>
      <c r="AR23" s="52">
        <f t="shared" si="25"/>
        <v>0</v>
      </c>
      <c r="AS23" s="52">
        <f t="shared" si="25"/>
        <v>72377.901</v>
      </c>
      <c r="AT23" s="52">
        <f t="shared" si="25"/>
        <v>12884.01447</v>
      </c>
      <c r="AU23" s="52">
        <f t="shared" si="25"/>
        <v>85261.91546999999</v>
      </c>
      <c r="AV23" s="52">
        <f t="shared" si="25"/>
        <v>4698.828193</v>
      </c>
      <c r="AW23" s="52">
        <f t="shared" si="25"/>
        <v>4418.917103</v>
      </c>
      <c r="AX23" s="52">
        <f t="shared" si="25"/>
        <v>0</v>
      </c>
      <c r="AY23" s="52">
        <f t="shared" si="25"/>
        <v>223393.815</v>
      </c>
      <c r="AZ23" s="52">
        <f t="shared" si="25"/>
        <v>39766.40805</v>
      </c>
      <c r="BA23" s="52">
        <f t="shared" si="25"/>
        <v>263160.22305000003</v>
      </c>
      <c r="BB23" s="52">
        <f t="shared" si="25"/>
        <v>14502.895795000002</v>
      </c>
      <c r="BC23" s="52">
        <f t="shared" si="25"/>
        <v>13638.952445</v>
      </c>
      <c r="BD23" s="52">
        <f t="shared" si="25"/>
        <v>0</v>
      </c>
      <c r="BE23" s="52">
        <f t="shared" si="25"/>
        <v>14290.749</v>
      </c>
      <c r="BF23" s="52">
        <f t="shared" si="25"/>
        <v>2543.9010299999995</v>
      </c>
      <c r="BG23" s="52">
        <f t="shared" si="25"/>
        <v>16834.65003</v>
      </c>
      <c r="BH23" s="52">
        <f t="shared" si="25"/>
        <v>927.7662569999998</v>
      </c>
      <c r="BI23" s="52">
        <f t="shared" si="25"/>
        <v>872.4988470000003</v>
      </c>
      <c r="BJ23" s="52">
        <f t="shared" si="25"/>
        <v>0</v>
      </c>
      <c r="BK23" s="52">
        <f t="shared" si="25"/>
        <v>2899.017</v>
      </c>
      <c r="BL23" s="52">
        <f t="shared" si="25"/>
        <v>516.05499</v>
      </c>
      <c r="BM23" s="52">
        <f t="shared" si="25"/>
        <v>3415.0719900000004</v>
      </c>
      <c r="BN23" s="52">
        <f t="shared" si="25"/>
        <v>188.206381</v>
      </c>
      <c r="BO23" s="52">
        <f t="shared" si="25"/>
        <v>176.994851</v>
      </c>
      <c r="BP23" s="52">
        <f t="shared" si="25"/>
        <v>0</v>
      </c>
      <c r="BQ23" s="52">
        <f t="shared" si="25"/>
        <v>820175.679</v>
      </c>
      <c r="BR23" s="52">
        <f t="shared" si="25"/>
        <v>145999.74812999996</v>
      </c>
      <c r="BS23" s="52">
        <f t="shared" si="25"/>
        <v>966175.42713</v>
      </c>
      <c r="BT23" s="52">
        <f t="shared" si="25"/>
        <v>53246.426747</v>
      </c>
      <c r="BU23" s="52">
        <f aca="true" t="shared" si="26" ref="BU23:CZ23">SUM(BU8:BU22)</f>
        <v>50074.515637</v>
      </c>
      <c r="BV23" s="52">
        <f t="shared" si="26"/>
        <v>0</v>
      </c>
      <c r="BW23" s="52">
        <f t="shared" si="26"/>
        <v>27882.575999999997</v>
      </c>
      <c r="BX23" s="52">
        <f t="shared" si="26"/>
        <v>4963.38672</v>
      </c>
      <c r="BY23" s="52">
        <f t="shared" si="26"/>
        <v>32845.962719999996</v>
      </c>
      <c r="BZ23" s="52">
        <f t="shared" si="26"/>
        <v>1810.1579679999995</v>
      </c>
      <c r="CA23" s="52">
        <f t="shared" si="26"/>
        <v>1702.326128</v>
      </c>
      <c r="CB23" s="52">
        <f t="shared" si="26"/>
        <v>0</v>
      </c>
      <c r="CC23" s="52">
        <f t="shared" si="26"/>
        <v>117117.03600000001</v>
      </c>
      <c r="CD23" s="52">
        <f t="shared" si="26"/>
        <v>20848.042920000004</v>
      </c>
      <c r="CE23" s="52">
        <f t="shared" si="26"/>
        <v>137965.07892</v>
      </c>
      <c r="CF23" s="52">
        <f t="shared" si="26"/>
        <v>7603.326748</v>
      </c>
      <c r="CG23" s="52">
        <f t="shared" si="26"/>
        <v>7150.393507999999</v>
      </c>
      <c r="CH23" s="52">
        <f t="shared" si="26"/>
        <v>0</v>
      </c>
      <c r="CI23" s="52">
        <f t="shared" si="26"/>
        <v>73196.40599999999</v>
      </c>
      <c r="CJ23" s="52">
        <f t="shared" si="26"/>
        <v>13029.716819999998</v>
      </c>
      <c r="CK23" s="52">
        <f t="shared" si="26"/>
        <v>86226.12281999999</v>
      </c>
      <c r="CL23" s="52">
        <f t="shared" si="26"/>
        <v>4751.966157999999</v>
      </c>
      <c r="CM23" s="52">
        <f t="shared" si="26"/>
        <v>4468.889617999999</v>
      </c>
      <c r="CN23" s="52">
        <f t="shared" si="26"/>
        <v>0</v>
      </c>
      <c r="CO23" s="52">
        <f t="shared" si="26"/>
        <v>15371.64</v>
      </c>
      <c r="CP23" s="52">
        <f t="shared" si="26"/>
        <v>2736.3108</v>
      </c>
      <c r="CQ23" s="52">
        <f t="shared" si="26"/>
        <v>18107.9508</v>
      </c>
      <c r="CR23" s="52">
        <f t="shared" si="26"/>
        <v>997.93852</v>
      </c>
      <c r="CS23" s="52">
        <f t="shared" si="26"/>
        <v>938.4909200000003</v>
      </c>
      <c r="CT23" s="52">
        <f t="shared" si="26"/>
        <v>0</v>
      </c>
      <c r="CU23" s="52">
        <f t="shared" si="26"/>
        <v>99083.223</v>
      </c>
      <c r="CV23" s="52">
        <f t="shared" si="26"/>
        <v>17637.83781</v>
      </c>
      <c r="CW23" s="52">
        <f t="shared" si="26"/>
        <v>116721.06081</v>
      </c>
      <c r="CX23" s="52">
        <f t="shared" si="26"/>
        <v>6432.557938999999</v>
      </c>
      <c r="CY23" s="52">
        <f t="shared" si="26"/>
        <v>6049.367868999999</v>
      </c>
      <c r="CZ23" s="52">
        <f t="shared" si="26"/>
        <v>0</v>
      </c>
      <c r="DA23" s="52">
        <f aca="true" t="shared" si="27" ref="DA23:EF23">SUM(DA8:DA22)</f>
        <v>111738.123</v>
      </c>
      <c r="DB23" s="52">
        <f t="shared" si="27"/>
        <v>19890.540810000006</v>
      </c>
      <c r="DC23" s="52">
        <f t="shared" si="27"/>
        <v>131628.66381</v>
      </c>
      <c r="DD23" s="52">
        <f t="shared" si="27"/>
        <v>7254.123639</v>
      </c>
      <c r="DE23" s="52">
        <f t="shared" si="27"/>
        <v>6821.992569000001</v>
      </c>
      <c r="DF23" s="52">
        <f t="shared" si="27"/>
        <v>0</v>
      </c>
      <c r="DG23" s="52">
        <f t="shared" si="27"/>
        <v>18500.535000000003</v>
      </c>
      <c r="DH23" s="52">
        <f t="shared" si="27"/>
        <v>3293.2864499999996</v>
      </c>
      <c r="DI23" s="52">
        <f t="shared" si="27"/>
        <v>21793.821450000003</v>
      </c>
      <c r="DJ23" s="52">
        <f t="shared" si="27"/>
        <v>1201.0687550000002</v>
      </c>
      <c r="DK23" s="52">
        <f t="shared" si="27"/>
        <v>1129.520605</v>
      </c>
      <c r="DL23" s="52">
        <f t="shared" si="27"/>
        <v>0</v>
      </c>
      <c r="DM23" s="52">
        <f t="shared" si="27"/>
        <v>73314.82800000001</v>
      </c>
      <c r="DN23" s="52">
        <f t="shared" si="27"/>
        <v>13050.79716</v>
      </c>
      <c r="DO23" s="52">
        <f t="shared" si="27"/>
        <v>86365.62516000001</v>
      </c>
      <c r="DP23" s="52">
        <f t="shared" si="27"/>
        <v>4759.6542039999995</v>
      </c>
      <c r="DQ23" s="52">
        <f t="shared" si="27"/>
        <v>4476.119683999999</v>
      </c>
      <c r="DR23" s="52">
        <f t="shared" si="27"/>
        <v>0</v>
      </c>
      <c r="DS23" s="52">
        <f t="shared" si="27"/>
        <v>993.8159999999999</v>
      </c>
      <c r="DT23" s="52">
        <f t="shared" si="27"/>
        <v>176.90952</v>
      </c>
      <c r="DU23" s="52">
        <f t="shared" si="27"/>
        <v>1170.72552</v>
      </c>
      <c r="DV23" s="52">
        <f t="shared" si="27"/>
        <v>64.51928799999999</v>
      </c>
      <c r="DW23" s="52">
        <f t="shared" si="27"/>
        <v>60.675847999999995</v>
      </c>
      <c r="DX23" s="52">
        <f t="shared" si="27"/>
        <v>0</v>
      </c>
      <c r="DY23" s="52">
        <f t="shared" si="27"/>
        <v>69698.313</v>
      </c>
      <c r="DZ23" s="52">
        <f t="shared" si="27"/>
        <v>12407.02011</v>
      </c>
      <c r="EA23" s="52">
        <f t="shared" si="27"/>
        <v>82105.33311</v>
      </c>
      <c r="EB23" s="52">
        <f t="shared" si="27"/>
        <v>4524.867309</v>
      </c>
      <c r="EC23" s="52">
        <f t="shared" si="27"/>
        <v>4255.319138999999</v>
      </c>
      <c r="ED23" s="52">
        <f t="shared" si="27"/>
        <v>0</v>
      </c>
      <c r="EE23" s="52">
        <f t="shared" si="27"/>
        <v>29833.056</v>
      </c>
      <c r="EF23" s="52">
        <f t="shared" si="27"/>
        <v>5310.592319999999</v>
      </c>
      <c r="EG23" s="52">
        <f aca="true" t="shared" si="28" ref="EG23:EO23">SUM(EG8:EG22)</f>
        <v>35143.64832</v>
      </c>
      <c r="EH23" s="52">
        <f t="shared" si="28"/>
        <v>1936.7846080000002</v>
      </c>
      <c r="EI23" s="52">
        <f t="shared" si="28"/>
        <v>1821.4095679999996</v>
      </c>
      <c r="EJ23" s="52">
        <f t="shared" si="28"/>
        <v>0</v>
      </c>
      <c r="EK23" s="52">
        <f t="shared" si="28"/>
        <v>57166.479</v>
      </c>
      <c r="EL23" s="52">
        <f t="shared" si="28"/>
        <v>10176.224129999999</v>
      </c>
      <c r="EM23" s="52">
        <f t="shared" si="28"/>
        <v>67342.70313000001</v>
      </c>
      <c r="EN23" s="52">
        <f t="shared" si="28"/>
        <v>3711.291147000001</v>
      </c>
      <c r="EO23" s="52">
        <f t="shared" si="28"/>
        <v>3490.2080370000003</v>
      </c>
      <c r="EP23" s="50"/>
      <c r="EQ23" s="50"/>
      <c r="ER23" s="50"/>
      <c r="ES23" s="50"/>
    </row>
    <row r="24" ht="12.75" thickTop="1"/>
  </sheetData>
  <sheetProtection/>
  <printOptions/>
  <pageMargins left="0.75" right="0.75" top="1" bottom="1" header="0.5" footer="0.5"/>
  <pageSetup orientation="landscape" scale="69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ED25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5" sqref="A25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28125" style="18" customWidth="1"/>
    <col min="8" max="8" width="3.7109375" style="17" customWidth="1"/>
    <col min="9" max="12" width="13.7109375" style="17" customWidth="1"/>
    <col min="13" max="13" width="16.8515625" style="17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3" customWidth="1"/>
    <col min="25" max="25" width="16.421875" style="3" customWidth="1"/>
    <col min="26" max="26" width="3.7109375" style="3" customWidth="1"/>
    <col min="27" max="30" width="13.7109375" style="3" customWidth="1"/>
    <col min="31" max="31" width="16.0039062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5.7109375" style="3" customWidth="1"/>
    <col min="50" max="50" width="3.7109375" style="3" customWidth="1"/>
    <col min="51" max="54" width="13.7109375" style="3" customWidth="1"/>
    <col min="55" max="55" width="15.421875" style="3" customWidth="1"/>
    <col min="56" max="56" width="3.7109375" style="3" customWidth="1"/>
    <col min="57" max="60" width="13.7109375" style="3" customWidth="1"/>
    <col min="61" max="61" width="16.851562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5.42187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8.14062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5.8515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2812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6"/>
      <c r="B2" s="12"/>
      <c r="C2" s="25"/>
      <c r="D2" s="27"/>
      <c r="F2" s="25" t="s">
        <v>62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57</v>
      </c>
      <c r="AF2" s="4"/>
      <c r="AM2" s="27"/>
      <c r="AN2" s="4"/>
      <c r="AQ2" s="25" t="s">
        <v>57</v>
      </c>
      <c r="AY2" s="27"/>
      <c r="BC2" s="25" t="s">
        <v>57</v>
      </c>
      <c r="BK2" s="27"/>
      <c r="BO2" s="25" t="s">
        <v>57</v>
      </c>
      <c r="BT2" s="4"/>
      <c r="BW2" s="27"/>
      <c r="CA2" s="25" t="s">
        <v>57</v>
      </c>
      <c r="CI2" s="27"/>
      <c r="CM2" s="25" t="s">
        <v>57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">
      <c r="A5" s="5" t="s">
        <v>1</v>
      </c>
      <c r="C5" s="48" t="s">
        <v>61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">
      <c r="A6" s="28" t="s">
        <v>3</v>
      </c>
      <c r="C6" s="49" t="s">
        <v>63</v>
      </c>
      <c r="D6" s="49"/>
      <c r="E6" s="49"/>
      <c r="F6" s="23" t="s">
        <v>53</v>
      </c>
      <c r="G6" s="23" t="s">
        <v>56</v>
      </c>
      <c r="H6" s="17"/>
      <c r="I6" s="22"/>
      <c r="J6" s="35">
        <v>0.2725862000000001</v>
      </c>
      <c r="K6" s="21"/>
      <c r="L6" s="23" t="s">
        <v>53</v>
      </c>
      <c r="M6" s="23" t="s">
        <v>56</v>
      </c>
      <c r="O6" s="22"/>
      <c r="P6" s="40">
        <f>V6+AB6+AH6+AN6+AT6+AZ6+BF6+BL6+BR6+BX6+CD6+CJ6+CP6+CV6+DB6+DH6+DN6+DT6</f>
        <v>0.7274137999999999</v>
      </c>
      <c r="Q6" s="21"/>
      <c r="R6" s="23" t="s">
        <v>53</v>
      </c>
      <c r="S6" s="23" t="s">
        <v>56</v>
      </c>
      <c r="U6" s="29"/>
      <c r="V6" s="16">
        <v>0.0002074</v>
      </c>
      <c r="W6" s="30"/>
      <c r="X6" s="23" t="s">
        <v>53</v>
      </c>
      <c r="Y6" s="23" t="s">
        <v>56</v>
      </c>
      <c r="AA6" s="29"/>
      <c r="AB6" s="16">
        <v>0.1097811</v>
      </c>
      <c r="AC6" s="30"/>
      <c r="AD6" s="23" t="s">
        <v>53</v>
      </c>
      <c r="AE6" s="23" t="s">
        <v>56</v>
      </c>
      <c r="AG6" s="29"/>
      <c r="AH6" s="16">
        <v>0.077308</v>
      </c>
      <c r="AI6" s="30"/>
      <c r="AJ6" s="23" t="s">
        <v>53</v>
      </c>
      <c r="AK6" s="23" t="s">
        <v>56</v>
      </c>
      <c r="AL6" s="11"/>
      <c r="AM6" s="29"/>
      <c r="AN6" s="16">
        <v>0.0035746</v>
      </c>
      <c r="AO6" s="30"/>
      <c r="AP6" s="23" t="s">
        <v>53</v>
      </c>
      <c r="AQ6" s="23" t="s">
        <v>56</v>
      </c>
      <c r="AR6" s="11"/>
      <c r="AS6" s="29"/>
      <c r="AT6" s="16">
        <v>0.0002612</v>
      </c>
      <c r="AU6" s="30"/>
      <c r="AV6" s="23" t="s">
        <v>53</v>
      </c>
      <c r="AW6" s="23" t="s">
        <v>56</v>
      </c>
      <c r="AX6" s="11"/>
      <c r="AY6" s="29"/>
      <c r="AZ6" s="16">
        <v>0.0958305</v>
      </c>
      <c r="BA6" s="30"/>
      <c r="BB6" s="23" t="s">
        <v>53</v>
      </c>
      <c r="BC6" s="23" t="s">
        <v>56</v>
      </c>
      <c r="BE6" s="29"/>
      <c r="BF6" s="16">
        <v>0.0031923</v>
      </c>
      <c r="BG6" s="30"/>
      <c r="BH6" s="23" t="s">
        <v>53</v>
      </c>
      <c r="BI6" s="23" t="s">
        <v>56</v>
      </c>
      <c r="BK6" s="29"/>
      <c r="BL6" s="16">
        <v>0.0003889</v>
      </c>
      <c r="BM6" s="30"/>
      <c r="BN6" s="23" t="s">
        <v>53</v>
      </c>
      <c r="BO6" s="23" t="s">
        <v>56</v>
      </c>
      <c r="BQ6" s="39"/>
      <c r="BR6" s="40">
        <v>0.080735</v>
      </c>
      <c r="BS6" s="41"/>
      <c r="BT6" s="23" t="s">
        <v>53</v>
      </c>
      <c r="BU6" s="23" t="s">
        <v>56</v>
      </c>
      <c r="BW6" s="29"/>
      <c r="BX6" s="16">
        <v>0.0658731</v>
      </c>
      <c r="BY6" s="30"/>
      <c r="BZ6" s="23" t="s">
        <v>53</v>
      </c>
      <c r="CA6" s="23" t="s">
        <v>56</v>
      </c>
      <c r="CC6" s="29"/>
      <c r="CD6" s="16">
        <v>0.1500275</v>
      </c>
      <c r="CE6" s="30"/>
      <c r="CF6" s="23" t="s">
        <v>53</v>
      </c>
      <c r="CG6" s="23" t="s">
        <v>56</v>
      </c>
      <c r="CH6" s="11"/>
      <c r="CI6" s="29"/>
      <c r="CJ6" s="16">
        <v>0.0163762</v>
      </c>
      <c r="CK6" s="30"/>
      <c r="CL6" s="23" t="s">
        <v>53</v>
      </c>
      <c r="CM6" s="23" t="s">
        <v>56</v>
      </c>
      <c r="CO6" s="29"/>
      <c r="CP6" s="16">
        <v>0.0163968</v>
      </c>
      <c r="CQ6" s="30"/>
      <c r="CR6" s="23" t="s">
        <v>53</v>
      </c>
      <c r="CS6" s="23" t="s">
        <v>56</v>
      </c>
      <c r="CT6" s="11"/>
      <c r="CU6" s="29"/>
      <c r="CV6" s="16">
        <v>0.0004623</v>
      </c>
      <c r="CW6" s="30"/>
      <c r="CX6" s="23" t="s">
        <v>53</v>
      </c>
      <c r="CY6" s="23" t="s">
        <v>56</v>
      </c>
      <c r="DA6" s="29"/>
      <c r="DB6" s="16">
        <v>0.0988749</v>
      </c>
      <c r="DC6" s="30"/>
      <c r="DD6" s="23" t="s">
        <v>53</v>
      </c>
      <c r="DE6" s="23" t="s">
        <v>56</v>
      </c>
      <c r="DG6" s="29"/>
      <c r="DH6" s="16">
        <v>0.0007581</v>
      </c>
      <c r="DI6" s="30"/>
      <c r="DJ6" s="23" t="s">
        <v>53</v>
      </c>
      <c r="DK6" s="23" t="s">
        <v>56</v>
      </c>
      <c r="DM6" s="29"/>
      <c r="DN6" s="16">
        <v>0.0063749</v>
      </c>
      <c r="DO6" s="30"/>
      <c r="DP6" s="23" t="s">
        <v>53</v>
      </c>
      <c r="DQ6" s="23" t="s">
        <v>56</v>
      </c>
      <c r="DS6" s="29"/>
      <c r="DT6" s="16">
        <v>0.000991</v>
      </c>
      <c r="DU6" s="30"/>
      <c r="DV6" s="23" t="s">
        <v>53</v>
      </c>
      <c r="DW6" s="23" t="s">
        <v>56</v>
      </c>
      <c r="DX6" s="11"/>
      <c r="DY6" s="29"/>
      <c r="DZ6" s="16"/>
      <c r="EA6" s="30"/>
      <c r="EB6" s="23" t="s">
        <v>53</v>
      </c>
      <c r="EC6" s="23" t="s">
        <v>56</v>
      </c>
      <c r="ED6" s="11"/>
    </row>
    <row r="7" spans="1:134" ht="12">
      <c r="A7" s="9"/>
      <c r="C7" s="23" t="s">
        <v>4</v>
      </c>
      <c r="D7" s="23" t="s">
        <v>5</v>
      </c>
      <c r="E7" s="23" t="s">
        <v>0</v>
      </c>
      <c r="F7" s="23" t="s">
        <v>54</v>
      </c>
      <c r="G7" s="23" t="s">
        <v>55</v>
      </c>
      <c r="I7" s="23" t="s">
        <v>4</v>
      </c>
      <c r="J7" s="23" t="s">
        <v>5</v>
      </c>
      <c r="K7" s="23" t="s">
        <v>0</v>
      </c>
      <c r="L7" s="23" t="s">
        <v>54</v>
      </c>
      <c r="M7" s="23" t="s">
        <v>55</v>
      </c>
      <c r="O7" s="23" t="s">
        <v>4</v>
      </c>
      <c r="P7" s="23" t="s">
        <v>5</v>
      </c>
      <c r="Q7" s="23" t="s">
        <v>0</v>
      </c>
      <c r="R7" s="23" t="s">
        <v>54</v>
      </c>
      <c r="S7" s="23" t="s">
        <v>55</v>
      </c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14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14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14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14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14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</row>
    <row r="8" spans="1:134" ht="12">
      <c r="A8" s="2">
        <v>41913</v>
      </c>
      <c r="E8" s="18">
        <f aca="true" t="shared" si="0" ref="E8:E21">C8+D8</f>
        <v>0</v>
      </c>
      <c r="I8" s="24"/>
      <c r="J8" s="24">
        <f>'2005A-2015A Academic'!D8+'2005A-2015A Academic'!J8+'2005A-2015A Academic'!P8+'2005A-2015A Academic'!V8+'2005A-2015A Academic'!AB8+'2005A-2015A Academic'!AH8+'2005A-2015A Academic'!AN8+'2005A-2015A Academic'!AT8+'2005A-2015A Academic'!AZ8+'2005A-2015A Academic'!BF8+'2005A-2015A Academic'!BL8+'2005A-2015A Academic'!BR8+'2005A-2015A Academic'!BX8+'2005A-2015A Academic'!CD8+'2005A-2015A Academic'!CJ8+'2005A-2015A Academic'!CP8+'2005A-2015A Academic'!CV8+'2005A-2015A Academic'!DB8+'2005A-2015A Academic'!DH8+'2005A-2015A Academic'!DN8+'2005A-2015A Academic'!DT8+'2005A-2015A Academic'!DZ8+'2005A-2015A Academic'!EF8+'2005A-2015A Academic'!EL8</f>
        <v>0</v>
      </c>
      <c r="K8" s="18">
        <f>SUM(I8:J8)</f>
        <v>0</v>
      </c>
      <c r="L8" s="24">
        <f>'2005A-2015A Academic'!F8+'2005A-2015A Academic'!L8+'2005A-2015A Academic'!R8+'2005A-2015A Academic'!X8+'2005A-2015A Academic'!AD8+'2005A-2015A Academic'!AJ8+'2005A-2015A Academic'!AP8+'2005A-2015A Academic'!AV8+'2005A-2015A Academic'!BB8+'2005A-2015A Academic'!BH8+'2005A-2015A Academic'!BN8+'2005A-2015A Academic'!BT8+'2005A-2015A Academic'!BZ8+'2005A-2015A Academic'!CF8+'2005A-2015A Academic'!CL8+'2005A-2015A Academic'!CR8+'2005A-2015A Academic'!CX8+'2005A-2015A Academic'!DD8+'2005A-2015A Academic'!DJ8+'2005A-2015A Academic'!DP8+'2005A-2015A Academic'!DV8+'2005A-2015A Academic'!EB8+'2005A-2015A Academic'!EH8+'2005A-2015A Academic'!EN8</f>
        <v>0</v>
      </c>
      <c r="M8" s="24">
        <f>'2005A-2015A Academic'!G8+'2005A-2015A Academic'!M8+'2005A-2015A Academic'!S8+'2005A-2015A Academic'!Y8+'2005A-2015A Academic'!AE8+'2005A-2015A Academic'!AK8+'2005A-2015A Academic'!AQ8+'2005A-2015A Academic'!AW8+'2005A-2015A Academic'!BC8+'2005A-2015A Academic'!BI8+'2005A-2015A Academic'!BO8+'2005A-2015A Academic'!BU8+'2005A-2015A Academic'!CA8+'2005A-2015A Academic'!CG8+'2005A-2015A Academic'!CM8+'2005A-2015A Academic'!CS8+'2005A-2015A Academic'!CY8+'2005A-2015A Academic'!DE8+'2005A-2015A Academic'!DK8+'2005A-2015A Academic'!DQ8+'2005A-2015A Academic'!DW8+'2005A-2015A Academic'!EC8+'2005A-2015A Academic'!EI8+'2005A-2015A Academic'!EO8</f>
        <v>0</v>
      </c>
      <c r="O8" s="17"/>
      <c r="P8" s="17">
        <f>V8+AB8+AH8+AN8+AT8+AZ8+BF8+BL8+BR8+BX8+CD8+CJ8+CP8+CV8+DB8+DH8+DN8+DT8+DZ8</f>
        <v>0</v>
      </c>
      <c r="Q8" s="17">
        <f>O8+P8</f>
        <v>0</v>
      </c>
      <c r="R8" s="17">
        <f>X8+AD8+AJ8+AP8+AV8+BB8+BH8+BN8+BT8+BZ8+CF8+CL8+CR8+CX8+DD8+DJ8+DP8+DV8+EB8</f>
        <v>0</v>
      </c>
      <c r="S8" s="17">
        <f>Y8+AE8+AK8+AQ8+AW8+BC8+BI8+BO8+BU8+CA8+CG8+CM8+CS8+CY8+DE8+DK8+DQ8+DW8+EC8</f>
        <v>0</v>
      </c>
      <c r="U8" s="17"/>
      <c r="V8" s="17">
        <f>V$6*$D8</f>
        <v>0</v>
      </c>
      <c r="W8" s="17">
        <f>U8+V8</f>
        <v>0</v>
      </c>
      <c r="X8" s="17">
        <f>V$6*$F8</f>
        <v>0</v>
      </c>
      <c r="Y8" s="17">
        <f>V$6*$G8</f>
        <v>0</v>
      </c>
      <c r="Z8" s="17"/>
      <c r="AA8" s="17"/>
      <c r="AB8" s="17">
        <f>AB$6*$D8</f>
        <v>0</v>
      </c>
      <c r="AC8" s="17">
        <f aca="true" t="shared" si="1" ref="AC8:AC21">AA8+AB8</f>
        <v>0</v>
      </c>
      <c r="AD8" s="17">
        <f>AB$6*$F8</f>
        <v>0</v>
      </c>
      <c r="AE8" s="17">
        <f>AB$6*$G8</f>
        <v>0</v>
      </c>
      <c r="AF8" s="17"/>
      <c r="AG8" s="17"/>
      <c r="AH8" s="17">
        <f>AH$6*$D8</f>
        <v>0</v>
      </c>
      <c r="AI8" s="17">
        <f aca="true" t="shared" si="2" ref="AI8:AI21">AG8+AH8</f>
        <v>0</v>
      </c>
      <c r="AJ8" s="17">
        <f>AH$6*$F8</f>
        <v>0</v>
      </c>
      <c r="AK8" s="17">
        <f>AH$6*$G8</f>
        <v>0</v>
      </c>
      <c r="AL8" s="17"/>
      <c r="AM8" s="17"/>
      <c r="AN8" s="17">
        <f>AN$6*$D8</f>
        <v>0</v>
      </c>
      <c r="AO8" s="17">
        <f aca="true" t="shared" si="3" ref="AO8:AO21">AM8+AN8</f>
        <v>0</v>
      </c>
      <c r="AP8" s="17">
        <f>AN$6*$F8</f>
        <v>0</v>
      </c>
      <c r="AQ8" s="17">
        <f>AN$6*$G8</f>
        <v>0</v>
      </c>
      <c r="AR8" s="17"/>
      <c r="AS8" s="17"/>
      <c r="AT8" s="17">
        <f>AT$6*$D8</f>
        <v>0</v>
      </c>
      <c r="AU8" s="17">
        <f aca="true" t="shared" si="4" ref="AU8:AU21">AS8+AT8</f>
        <v>0</v>
      </c>
      <c r="AV8" s="17">
        <f>AT$6*$F8</f>
        <v>0</v>
      </c>
      <c r="AW8" s="17">
        <f>AT$6*$G8</f>
        <v>0</v>
      </c>
      <c r="AX8" s="17"/>
      <c r="AY8" s="17"/>
      <c r="AZ8" s="17">
        <f>AZ$6*$D8</f>
        <v>0</v>
      </c>
      <c r="BA8" s="17">
        <f aca="true" t="shared" si="5" ref="BA8:BA21">AY8+AZ8</f>
        <v>0</v>
      </c>
      <c r="BB8" s="17">
        <f>AZ$6*$F8</f>
        <v>0</v>
      </c>
      <c r="BC8" s="17">
        <f>AZ$6*$G8</f>
        <v>0</v>
      </c>
      <c r="BD8" s="17"/>
      <c r="BE8" s="17"/>
      <c r="BF8" s="17">
        <f>BF$6*$D8</f>
        <v>0</v>
      </c>
      <c r="BG8" s="17">
        <f aca="true" t="shared" si="6" ref="BG8:BG21">BE8+BF8</f>
        <v>0</v>
      </c>
      <c r="BH8" s="17">
        <f>BF$6*$F8</f>
        <v>0</v>
      </c>
      <c r="BI8" s="17">
        <f>BF$6*$G8</f>
        <v>0</v>
      </c>
      <c r="BJ8" s="17"/>
      <c r="BK8" s="17"/>
      <c r="BL8" s="17">
        <f>BL$6*$D8</f>
        <v>0</v>
      </c>
      <c r="BM8" s="17">
        <f aca="true" t="shared" si="7" ref="BM8:BM21">BK8+BL8</f>
        <v>0</v>
      </c>
      <c r="BN8" s="17">
        <f>BL$6*$F8</f>
        <v>0</v>
      </c>
      <c r="BO8" s="17">
        <f>BL$6*$G8</f>
        <v>0</v>
      </c>
      <c r="BP8" s="17"/>
      <c r="BQ8" s="17"/>
      <c r="BR8" s="17">
        <f>BR$6*$D8</f>
        <v>0</v>
      </c>
      <c r="BS8" s="17">
        <f aca="true" t="shared" si="8" ref="BS8:BS21">BQ8+BR8</f>
        <v>0</v>
      </c>
      <c r="BT8" s="17">
        <f>BR$6*$F8</f>
        <v>0</v>
      </c>
      <c r="BU8" s="17">
        <f>BR$6*$G8</f>
        <v>0</v>
      </c>
      <c r="BV8" s="17"/>
      <c r="BW8" s="17"/>
      <c r="BX8" s="17">
        <f>BX$6*$D8</f>
        <v>0</v>
      </c>
      <c r="BY8" s="17">
        <f aca="true" t="shared" si="9" ref="BY8:BY21">BW8+BX8</f>
        <v>0</v>
      </c>
      <c r="BZ8" s="17">
        <f>BX$6*$F8</f>
        <v>0</v>
      </c>
      <c r="CA8" s="17">
        <f>BX$6*$G8</f>
        <v>0</v>
      </c>
      <c r="CB8" s="17"/>
      <c r="CC8" s="17"/>
      <c r="CD8" s="17">
        <f>CD$6*$D8</f>
        <v>0</v>
      </c>
      <c r="CE8" s="17">
        <f aca="true" t="shared" si="10" ref="CE8:CE21">CC8+CD8</f>
        <v>0</v>
      </c>
      <c r="CF8" s="17">
        <f>CD$6*$F8</f>
        <v>0</v>
      </c>
      <c r="CG8" s="17">
        <f>CD$6*$G8</f>
        <v>0</v>
      </c>
      <c r="CH8" s="17"/>
      <c r="CI8" s="17"/>
      <c r="CJ8" s="17">
        <f>CJ$6*$D8</f>
        <v>0</v>
      </c>
      <c r="CK8" s="17">
        <f aca="true" t="shared" si="11" ref="CK8:CK21">CI8+CJ8</f>
        <v>0</v>
      </c>
      <c r="CL8" s="17">
        <f>CJ$6*$F8</f>
        <v>0</v>
      </c>
      <c r="CM8" s="17">
        <f>CJ$6*$G8</f>
        <v>0</v>
      </c>
      <c r="CN8" s="17"/>
      <c r="CO8" s="17"/>
      <c r="CP8" s="17">
        <f>CP$6*$D8</f>
        <v>0</v>
      </c>
      <c r="CQ8" s="17">
        <f aca="true" t="shared" si="12" ref="CQ8:CQ21">CO8+CP8</f>
        <v>0</v>
      </c>
      <c r="CR8" s="17">
        <f>CP$6*$F8</f>
        <v>0</v>
      </c>
      <c r="CS8" s="17">
        <f>CP$6*$G8</f>
        <v>0</v>
      </c>
      <c r="CT8" s="17"/>
      <c r="CU8" s="17"/>
      <c r="CV8" s="17">
        <f>CV$6*$D8</f>
        <v>0</v>
      </c>
      <c r="CW8" s="17">
        <f aca="true" t="shared" si="13" ref="CW8:CW21">CU8+CV8</f>
        <v>0</v>
      </c>
      <c r="CX8" s="17">
        <f>CV$6*$F8</f>
        <v>0</v>
      </c>
      <c r="CY8" s="17">
        <f>CV$6*$G8</f>
        <v>0</v>
      </c>
      <c r="CZ8" s="17"/>
      <c r="DA8" s="17"/>
      <c r="DB8" s="17">
        <f>DB$6*$D8</f>
        <v>0</v>
      </c>
      <c r="DC8" s="17">
        <f aca="true" t="shared" si="14" ref="DC8:DC21">DA8+DB8</f>
        <v>0</v>
      </c>
      <c r="DD8" s="17">
        <f>DB$6*$F8</f>
        <v>0</v>
      </c>
      <c r="DE8" s="17">
        <f>DB$6*$G8</f>
        <v>0</v>
      </c>
      <c r="DF8" s="17"/>
      <c r="DG8" s="17"/>
      <c r="DH8" s="17">
        <f>DH$6*$D8</f>
        <v>0</v>
      </c>
      <c r="DI8" s="17">
        <f aca="true" t="shared" si="15" ref="DI8:DI21">DG8+DH8</f>
        <v>0</v>
      </c>
      <c r="DJ8" s="17">
        <f>DH$6*$F8</f>
        <v>0</v>
      </c>
      <c r="DK8" s="17">
        <f>DH$6*$G8</f>
        <v>0</v>
      </c>
      <c r="DL8" s="17"/>
      <c r="DM8" s="17"/>
      <c r="DN8" s="17">
        <f>DN$6*$D8</f>
        <v>0</v>
      </c>
      <c r="DO8" s="17">
        <f aca="true" t="shared" si="16" ref="DO8:DO21">DM8+DN8</f>
        <v>0</v>
      </c>
      <c r="DP8" s="17">
        <f>DN$6*$F8</f>
        <v>0</v>
      </c>
      <c r="DQ8" s="17">
        <f>DN$6*$G8</f>
        <v>0</v>
      </c>
      <c r="DR8" s="17"/>
      <c r="DS8" s="17"/>
      <c r="DT8" s="17">
        <f>DT$6*$D8</f>
        <v>0</v>
      </c>
      <c r="DU8" s="17">
        <f aca="true" t="shared" si="17" ref="DU8:DU21">DS8+DT8</f>
        <v>0</v>
      </c>
      <c r="DV8" s="17">
        <f>DT$6*$F8</f>
        <v>0</v>
      </c>
      <c r="DW8" s="17">
        <f>DT$6*$G8</f>
        <v>0</v>
      </c>
      <c r="DX8" s="17"/>
      <c r="DY8" s="17"/>
      <c r="DZ8" s="17">
        <f>DZ$6*$D8</f>
        <v>0</v>
      </c>
      <c r="EA8" s="17">
        <f aca="true" t="shared" si="18" ref="EA8:EA21">DY8+DZ8</f>
        <v>0</v>
      </c>
      <c r="EB8" s="17">
        <f>DZ$6*$F8</f>
        <v>0</v>
      </c>
      <c r="EC8" s="17">
        <f>DZ$6*$G8</f>
        <v>0</v>
      </c>
      <c r="ED8" s="17"/>
    </row>
    <row r="9" spans="1:134" ht="12">
      <c r="A9" s="2">
        <v>42095</v>
      </c>
      <c r="E9" s="18">
        <f t="shared" si="0"/>
        <v>0</v>
      </c>
      <c r="I9" s="24">
        <f>'2005A-2015A Academic'!C9+'2005A-2015A Academic'!I9+'2005A-2015A Academic'!O9+'2005A-2015A Academic'!U9+'2005A-2015A Academic'!AA9+'2005A-2015A Academic'!AG9+'2005A-2015A Academic'!AM9+'2005A-2015A Academic'!AS9+'2005A-2015A Academic'!AY9+'2005A-2015A Academic'!BE9+'2005A-2015A Academic'!BK9+'2005A-2015A Academic'!BQ9+'2005A-2015A Academic'!BW9+'2005A-2015A Academic'!CC9+'2005A-2015A Academic'!CI9+'2005A-2015A Academic'!CO9+'2005A-2015A Academic'!CU9+'2005A-2015A Academic'!DA9+'2005A-2015A Academic'!DG9+'2005A-2015A Academic'!DM9+'2005A-2015A Academic'!DS9+'2005A-2015A Academic'!DY9+'2005A-2015A Academic'!EE9+'2005A-2015A Academic'!EK9</f>
        <v>0</v>
      </c>
      <c r="J9" s="24">
        <f>'2005A-2015A Academic'!D9+'2005A-2015A Academic'!J9+'2005A-2015A Academic'!P9+'2005A-2015A Academic'!V9+'2005A-2015A Academic'!AB9+'2005A-2015A Academic'!AH9+'2005A-2015A Academic'!AN9+'2005A-2015A Academic'!AT9+'2005A-2015A Academic'!AZ9+'2005A-2015A Academic'!BF9+'2005A-2015A Academic'!BL9+'2005A-2015A Academic'!BR9+'2005A-2015A Academic'!BX9+'2005A-2015A Academic'!CD9+'2005A-2015A Academic'!CJ9+'2005A-2015A Academic'!CP9+'2005A-2015A Academic'!CV9+'2005A-2015A Academic'!DB9+'2005A-2015A Academic'!DH9+'2005A-2015A Academic'!DN9+'2005A-2015A Academic'!DT9+'2005A-2015A Academic'!DZ9+'2005A-2015A Academic'!EF9+'2005A-2015A Academic'!EL9</f>
        <v>0</v>
      </c>
      <c r="K9" s="18">
        <f aca="true" t="shared" si="19" ref="K9:K21">SUM(I9:J9)</f>
        <v>0</v>
      </c>
      <c r="L9" s="24">
        <f>'2005A-2015A Academic'!F9+'2005A-2015A Academic'!L9+'2005A-2015A Academic'!R9+'2005A-2015A Academic'!X9+'2005A-2015A Academic'!AD9+'2005A-2015A Academic'!AJ9+'2005A-2015A Academic'!AP9+'2005A-2015A Academic'!AV9+'2005A-2015A Academic'!BB9+'2005A-2015A Academic'!BH9+'2005A-2015A Academic'!BN9+'2005A-2015A Academic'!BT9+'2005A-2015A Academic'!BZ9+'2005A-2015A Academic'!CF9+'2005A-2015A Academic'!CL9+'2005A-2015A Academic'!CR9+'2005A-2015A Academic'!CX9+'2005A-2015A Academic'!DD9+'2005A-2015A Academic'!DJ9+'2005A-2015A Academic'!DP9+'2005A-2015A Academic'!DV9+'2005A-2015A Academic'!EB9+'2005A-2015A Academic'!EH9+'2005A-2015A Academic'!EN9</f>
        <v>0</v>
      </c>
      <c r="M9" s="24">
        <f>'2005A-2015A Academic'!G9+'2005A-2015A Academic'!M9+'2005A-2015A Academic'!S9+'2005A-2015A Academic'!Y9+'2005A-2015A Academic'!AE9+'2005A-2015A Academic'!AK9+'2005A-2015A Academic'!AQ9+'2005A-2015A Academic'!AW9+'2005A-2015A Academic'!BC9+'2005A-2015A Academic'!BI9+'2005A-2015A Academic'!BO9+'2005A-2015A Academic'!BU9+'2005A-2015A Academic'!CA9+'2005A-2015A Academic'!CG9+'2005A-2015A Academic'!CM9+'2005A-2015A Academic'!CS9+'2005A-2015A Academic'!CY9+'2005A-2015A Academic'!DE9+'2005A-2015A Academic'!DK9+'2005A-2015A Academic'!DQ9+'2005A-2015A Academic'!DW9+'2005A-2015A Academic'!EC9+'2005A-2015A Academic'!EI9+'2005A-2015A Academic'!EO9</f>
        <v>0</v>
      </c>
      <c r="O9" s="17">
        <f>U9+AA9+AG9+AM9+AS9+AY9+BE9+BK9+BQ9+BW9+CC9+CI9+CO9+CU9+DA9+DG9+DM9+DS9+DY9</f>
        <v>0</v>
      </c>
      <c r="P9" s="17">
        <f>V9+AB9+AH9+AN9+AT9+AZ9+BF9+BL9+BR9+BX9+CD9+CJ9+CP9+CV9+DB9+DH9+DN9+DT9+DZ9</f>
        <v>0</v>
      </c>
      <c r="Q9" s="17">
        <f>O9+P9</f>
        <v>0</v>
      </c>
      <c r="R9" s="17">
        <f>X9+AD9+AJ9+AP9+AV9+BB9+BH9+BN9+BT9+BZ9+CF9+CL9+CR9+CX9+DD9+DJ9+DP9+DV9+EB9</f>
        <v>0</v>
      </c>
      <c r="S9" s="17">
        <f>Y9+AE9+AK9+AQ9+AW9+BC9+BI9+BO9+BU9+CA9+CG9+CM9+CS9+CY9+DE9+DK9+DQ9+DW9+EC9</f>
        <v>0</v>
      </c>
      <c r="U9" s="17">
        <f aca="true" t="shared" si="20" ref="U9:U21">V$6*$C9</f>
        <v>0</v>
      </c>
      <c r="V9" s="17">
        <f aca="true" t="shared" si="21" ref="V9:V21">V$6*$D9</f>
        <v>0</v>
      </c>
      <c r="W9" s="17">
        <f aca="true" t="shared" si="22" ref="W9:W21">U9+V9</f>
        <v>0</v>
      </c>
      <c r="X9" s="17">
        <f aca="true" t="shared" si="23" ref="X9:X21">V$6*$F9</f>
        <v>0</v>
      </c>
      <c r="Y9" s="17">
        <f aca="true" t="shared" si="24" ref="Y9:Y21">V$6*$G9</f>
        <v>0</v>
      </c>
      <c r="Z9" s="17"/>
      <c r="AA9" s="17">
        <f aca="true" t="shared" si="25" ref="AA9:AA21">AB$6*$C9</f>
        <v>0</v>
      </c>
      <c r="AB9" s="17">
        <f aca="true" t="shared" si="26" ref="AB9:AB21">AB$6*$D9</f>
        <v>0</v>
      </c>
      <c r="AC9" s="17">
        <f t="shared" si="1"/>
        <v>0</v>
      </c>
      <c r="AD9" s="17">
        <f aca="true" t="shared" si="27" ref="AD9:AD21">AB$6*$F9</f>
        <v>0</v>
      </c>
      <c r="AE9" s="17">
        <f aca="true" t="shared" si="28" ref="AE9:AE21">AB$6*$G9</f>
        <v>0</v>
      </c>
      <c r="AF9" s="17"/>
      <c r="AG9" s="17">
        <f aca="true" t="shared" si="29" ref="AG9:AG21">AH$6*$C9</f>
        <v>0</v>
      </c>
      <c r="AH9" s="17">
        <f aca="true" t="shared" si="30" ref="AH9:AH21">AH$6*$D9</f>
        <v>0</v>
      </c>
      <c r="AI9" s="17">
        <f t="shared" si="2"/>
        <v>0</v>
      </c>
      <c r="AJ9" s="17">
        <f aca="true" t="shared" si="31" ref="AJ9:AJ21">AH$6*$F9</f>
        <v>0</v>
      </c>
      <c r="AK9" s="17">
        <f aca="true" t="shared" si="32" ref="AK9:AK21">AH$6*$G9</f>
        <v>0</v>
      </c>
      <c r="AL9" s="17"/>
      <c r="AM9" s="17">
        <f aca="true" t="shared" si="33" ref="AM9:AM21">AN$6*$C9</f>
        <v>0</v>
      </c>
      <c r="AN9" s="17">
        <f aca="true" t="shared" si="34" ref="AN9:AN21">AN$6*$D9</f>
        <v>0</v>
      </c>
      <c r="AO9" s="17">
        <f t="shared" si="3"/>
        <v>0</v>
      </c>
      <c r="AP9" s="17">
        <f aca="true" t="shared" si="35" ref="AP9:AP21">AN$6*$F9</f>
        <v>0</v>
      </c>
      <c r="AQ9" s="17">
        <f aca="true" t="shared" si="36" ref="AQ9:AQ21">AN$6*$G9</f>
        <v>0</v>
      </c>
      <c r="AR9" s="17"/>
      <c r="AS9" s="17">
        <f aca="true" t="shared" si="37" ref="AS9:AS21">AT$6*$C9</f>
        <v>0</v>
      </c>
      <c r="AT9" s="17">
        <f aca="true" t="shared" si="38" ref="AT9:AT21">AT$6*$D9</f>
        <v>0</v>
      </c>
      <c r="AU9" s="17">
        <f t="shared" si="4"/>
        <v>0</v>
      </c>
      <c r="AV9" s="17">
        <f aca="true" t="shared" si="39" ref="AV9:AV21">AT$6*$F9</f>
        <v>0</v>
      </c>
      <c r="AW9" s="17">
        <f aca="true" t="shared" si="40" ref="AW9:AW21">AT$6*$G9</f>
        <v>0</v>
      </c>
      <c r="AX9" s="17"/>
      <c r="AY9" s="17">
        <f aca="true" t="shared" si="41" ref="AY9:AY21">AZ$6*$C9</f>
        <v>0</v>
      </c>
      <c r="AZ9" s="17">
        <f aca="true" t="shared" si="42" ref="AZ9:AZ21">AZ$6*$D9</f>
        <v>0</v>
      </c>
      <c r="BA9" s="17">
        <f t="shared" si="5"/>
        <v>0</v>
      </c>
      <c r="BB9" s="17">
        <f aca="true" t="shared" si="43" ref="BB9:BB21">AZ$6*$F9</f>
        <v>0</v>
      </c>
      <c r="BC9" s="17">
        <f aca="true" t="shared" si="44" ref="BC9:BC21">AZ$6*$G9</f>
        <v>0</v>
      </c>
      <c r="BD9" s="17"/>
      <c r="BE9" s="17">
        <f aca="true" t="shared" si="45" ref="BE9:BE21">BF$6*$C9</f>
        <v>0</v>
      </c>
      <c r="BF9" s="17">
        <f aca="true" t="shared" si="46" ref="BF9:BF21">BF$6*$D9</f>
        <v>0</v>
      </c>
      <c r="BG9" s="17">
        <f t="shared" si="6"/>
        <v>0</v>
      </c>
      <c r="BH9" s="17">
        <f aca="true" t="shared" si="47" ref="BH9:BH21">BF$6*$F9</f>
        <v>0</v>
      </c>
      <c r="BI9" s="17">
        <f aca="true" t="shared" si="48" ref="BI9:BI21">BF$6*$G9</f>
        <v>0</v>
      </c>
      <c r="BJ9" s="17"/>
      <c r="BK9" s="17">
        <f aca="true" t="shared" si="49" ref="BK9:BK21">BL$6*$C9</f>
        <v>0</v>
      </c>
      <c r="BL9" s="17">
        <f aca="true" t="shared" si="50" ref="BL9:BL21">BL$6*$D9</f>
        <v>0</v>
      </c>
      <c r="BM9" s="17">
        <f t="shared" si="7"/>
        <v>0</v>
      </c>
      <c r="BN9" s="17">
        <f aca="true" t="shared" si="51" ref="BN9:BN21">BL$6*$F9</f>
        <v>0</v>
      </c>
      <c r="BO9" s="17">
        <f aca="true" t="shared" si="52" ref="BO9:BO21">BL$6*$G9</f>
        <v>0</v>
      </c>
      <c r="BP9" s="17"/>
      <c r="BQ9" s="17">
        <f aca="true" t="shared" si="53" ref="BQ9:BQ21">BR$6*$C9</f>
        <v>0</v>
      </c>
      <c r="BR9" s="17">
        <f aca="true" t="shared" si="54" ref="BR9:BR21">BR$6*$D9</f>
        <v>0</v>
      </c>
      <c r="BS9" s="17">
        <f t="shared" si="8"/>
        <v>0</v>
      </c>
      <c r="BT9" s="17">
        <f aca="true" t="shared" si="55" ref="BT9:BT21">BR$6*$F9</f>
        <v>0</v>
      </c>
      <c r="BU9" s="17">
        <f aca="true" t="shared" si="56" ref="BU9:BU21">BR$6*$G9</f>
        <v>0</v>
      </c>
      <c r="BV9" s="17"/>
      <c r="BW9" s="17">
        <f aca="true" t="shared" si="57" ref="BW9:BW21">BX$6*$C9</f>
        <v>0</v>
      </c>
      <c r="BX9" s="17">
        <f aca="true" t="shared" si="58" ref="BX9:BX21">BX$6*$D9</f>
        <v>0</v>
      </c>
      <c r="BY9" s="17">
        <f t="shared" si="9"/>
        <v>0</v>
      </c>
      <c r="BZ9" s="17">
        <f aca="true" t="shared" si="59" ref="BZ9:BZ21">BX$6*$F9</f>
        <v>0</v>
      </c>
      <c r="CA9" s="17">
        <f aca="true" t="shared" si="60" ref="CA9:CA21">BX$6*$G9</f>
        <v>0</v>
      </c>
      <c r="CB9" s="17"/>
      <c r="CC9" s="17">
        <f aca="true" t="shared" si="61" ref="CC9:CC21">CD$6*$C9</f>
        <v>0</v>
      </c>
      <c r="CD9" s="17">
        <f aca="true" t="shared" si="62" ref="CD9:CD21">CD$6*$D9</f>
        <v>0</v>
      </c>
      <c r="CE9" s="17">
        <f t="shared" si="10"/>
        <v>0</v>
      </c>
      <c r="CF9" s="17">
        <f aca="true" t="shared" si="63" ref="CF9:CF21">CD$6*$F9</f>
        <v>0</v>
      </c>
      <c r="CG9" s="17">
        <f aca="true" t="shared" si="64" ref="CG9:CG21">CD$6*$G9</f>
        <v>0</v>
      </c>
      <c r="CH9" s="17"/>
      <c r="CI9" s="17">
        <f aca="true" t="shared" si="65" ref="CI9:CI21">CJ$6*$C9</f>
        <v>0</v>
      </c>
      <c r="CJ9" s="17">
        <f aca="true" t="shared" si="66" ref="CJ9:CJ21">CJ$6*$D9</f>
        <v>0</v>
      </c>
      <c r="CK9" s="17">
        <f t="shared" si="11"/>
        <v>0</v>
      </c>
      <c r="CL9" s="17">
        <f aca="true" t="shared" si="67" ref="CL9:CL21">CJ$6*$F9</f>
        <v>0</v>
      </c>
      <c r="CM9" s="17">
        <f aca="true" t="shared" si="68" ref="CM9:CM21">CJ$6*$G9</f>
        <v>0</v>
      </c>
      <c r="CN9" s="17"/>
      <c r="CO9" s="17">
        <f aca="true" t="shared" si="69" ref="CO9:CO21">CP$6*$C9</f>
        <v>0</v>
      </c>
      <c r="CP9" s="17">
        <f aca="true" t="shared" si="70" ref="CP9:CP21">CP$6*$D9</f>
        <v>0</v>
      </c>
      <c r="CQ9" s="17">
        <f t="shared" si="12"/>
        <v>0</v>
      </c>
      <c r="CR9" s="17">
        <f aca="true" t="shared" si="71" ref="CR9:CR21">CP$6*$F9</f>
        <v>0</v>
      </c>
      <c r="CS9" s="17">
        <f aca="true" t="shared" si="72" ref="CS9:CS21">CP$6*$G9</f>
        <v>0</v>
      </c>
      <c r="CT9" s="17"/>
      <c r="CU9" s="17">
        <f aca="true" t="shared" si="73" ref="CU9:CU21">CV$6*$C9</f>
        <v>0</v>
      </c>
      <c r="CV9" s="17">
        <f aca="true" t="shared" si="74" ref="CV9:CV21">CV$6*$D9</f>
        <v>0</v>
      </c>
      <c r="CW9" s="17">
        <f t="shared" si="13"/>
        <v>0</v>
      </c>
      <c r="CX9" s="17">
        <f aca="true" t="shared" si="75" ref="CX9:CX21">CV$6*$F9</f>
        <v>0</v>
      </c>
      <c r="CY9" s="17">
        <f aca="true" t="shared" si="76" ref="CY9:CY21">CV$6*$G9</f>
        <v>0</v>
      </c>
      <c r="CZ9" s="17"/>
      <c r="DA9" s="17">
        <f aca="true" t="shared" si="77" ref="DA9:DA21">DB$6*$C9</f>
        <v>0</v>
      </c>
      <c r="DB9" s="17">
        <f aca="true" t="shared" si="78" ref="DB9:DB21">DB$6*$D9</f>
        <v>0</v>
      </c>
      <c r="DC9" s="17">
        <f t="shared" si="14"/>
        <v>0</v>
      </c>
      <c r="DD9" s="17">
        <f aca="true" t="shared" si="79" ref="DD9:DD21">DB$6*$F9</f>
        <v>0</v>
      </c>
      <c r="DE9" s="17">
        <f aca="true" t="shared" si="80" ref="DE9:DE21">DB$6*$G9</f>
        <v>0</v>
      </c>
      <c r="DF9" s="17"/>
      <c r="DG9" s="17">
        <f aca="true" t="shared" si="81" ref="DG9:DG21">DH$6*$C9</f>
        <v>0</v>
      </c>
      <c r="DH9" s="17">
        <f aca="true" t="shared" si="82" ref="DH9:DH21">DH$6*$D9</f>
        <v>0</v>
      </c>
      <c r="DI9" s="17">
        <f t="shared" si="15"/>
        <v>0</v>
      </c>
      <c r="DJ9" s="17">
        <f aca="true" t="shared" si="83" ref="DJ9:DJ21">DH$6*$F9</f>
        <v>0</v>
      </c>
      <c r="DK9" s="17">
        <f aca="true" t="shared" si="84" ref="DK9:DK21">DH$6*$G9</f>
        <v>0</v>
      </c>
      <c r="DL9" s="17"/>
      <c r="DM9" s="17">
        <f aca="true" t="shared" si="85" ref="DM9:DM21">DN$6*$C9</f>
        <v>0</v>
      </c>
      <c r="DN9" s="17">
        <f aca="true" t="shared" si="86" ref="DN9:DN21">DN$6*$D9</f>
        <v>0</v>
      </c>
      <c r="DO9" s="17">
        <f t="shared" si="16"/>
        <v>0</v>
      </c>
      <c r="DP9" s="17">
        <f aca="true" t="shared" si="87" ref="DP9:DP21">DN$6*$F9</f>
        <v>0</v>
      </c>
      <c r="DQ9" s="17">
        <f aca="true" t="shared" si="88" ref="DQ9:DQ21">DN$6*$G9</f>
        <v>0</v>
      </c>
      <c r="DR9" s="17"/>
      <c r="DS9" s="17">
        <f aca="true" t="shared" si="89" ref="DS9:DS21">DT$6*$C9</f>
        <v>0</v>
      </c>
      <c r="DT9" s="17">
        <f aca="true" t="shared" si="90" ref="DT9:DT21">DT$6*$D9</f>
        <v>0</v>
      </c>
      <c r="DU9" s="17">
        <f t="shared" si="17"/>
        <v>0</v>
      </c>
      <c r="DV9" s="17">
        <f aca="true" t="shared" si="91" ref="DV9:DV21">DT$6*$F9</f>
        <v>0</v>
      </c>
      <c r="DW9" s="17">
        <f aca="true" t="shared" si="92" ref="DW9:DW21">DT$6*$G9</f>
        <v>0</v>
      </c>
      <c r="DX9" s="17"/>
      <c r="DY9" s="17">
        <f aca="true" t="shared" si="93" ref="DY9:DY21">DZ$6*$C9</f>
        <v>0</v>
      </c>
      <c r="DZ9" s="17">
        <f aca="true" t="shared" si="94" ref="DZ9:DZ21">DZ$6*$D9</f>
        <v>0</v>
      </c>
      <c r="EA9" s="17">
        <f t="shared" si="18"/>
        <v>0</v>
      </c>
      <c r="EB9" s="17">
        <f aca="true" t="shared" si="95" ref="EB9:EB21">DZ$6*$F9</f>
        <v>0</v>
      </c>
      <c r="EC9" s="17">
        <f aca="true" t="shared" si="96" ref="EC9:EC21">DZ$6*$G9</f>
        <v>0</v>
      </c>
      <c r="ED9" s="17"/>
    </row>
    <row r="10" spans="1:134" ht="12">
      <c r="A10" s="2">
        <v>42278</v>
      </c>
      <c r="D10" s="18">
        <v>635088</v>
      </c>
      <c r="E10" s="18">
        <f t="shared" si="0"/>
        <v>635088</v>
      </c>
      <c r="F10" s="18">
        <f>247497-5</f>
        <v>247492</v>
      </c>
      <c r="G10" s="18">
        <f>73968-6</f>
        <v>73962</v>
      </c>
      <c r="I10" s="24"/>
      <c r="J10" s="24">
        <f>'2005A-2015A Academic'!D10+'2005A-2015A Academic'!J10+'2005A-2015A Academic'!P10+'2005A-2015A Academic'!V10+'2005A-2015A Academic'!AB10+'2005A-2015A Academic'!AH10+'2005A-2015A Academic'!AN10+'2005A-2015A Academic'!AT10+'2005A-2015A Academic'!AZ10+'2005A-2015A Academic'!BF10+'2005A-2015A Academic'!BL10+'2005A-2015A Academic'!BR10+'2005A-2015A Academic'!BX10+'2005A-2015A Academic'!CD10+'2005A-2015A Academic'!CJ10+'2005A-2015A Academic'!CP10+'2005A-2015A Academic'!CV10+'2005A-2015A Academic'!DB10+'2005A-2015A Academic'!DH10+'2005A-2015A Academic'!DN10+'2005A-2015A Academic'!DT10+'2005A-2015A Academic'!DZ10+'2005A-2015A Academic'!EF10+'2005A-2015A Academic'!EL10</f>
        <v>173115.3516032</v>
      </c>
      <c r="K10" s="18">
        <f t="shared" si="19"/>
        <v>173115.3516032</v>
      </c>
      <c r="L10" s="24">
        <f>'2005A-2015A Academic'!F10+'2005A-2015A Academic'!L10+'2005A-2015A Academic'!R10+'2005A-2015A Academic'!X10+'2005A-2015A Academic'!AD10+'2005A-2015A Academic'!AJ10+'2005A-2015A Academic'!AP10+'2005A-2015A Academic'!AV10+'2005A-2015A Academic'!BB10+'2005A-2015A Academic'!BH10+'2005A-2015A Academic'!BN10+'2005A-2015A Academic'!BT10+'2005A-2015A Academic'!BZ10+'2005A-2015A Academic'!CF10+'2005A-2015A Academic'!CL10+'2005A-2015A Academic'!CR10+'2005A-2015A Academic'!CX10+'2005A-2015A Academic'!DD10+'2005A-2015A Academic'!DJ10+'2005A-2015A Academic'!DP10+'2005A-2015A Academic'!DV10+'2005A-2015A Academic'!EB10+'2005A-2015A Academic'!EH10+'2005A-2015A Academic'!EN10</f>
        <v>67461.9533088</v>
      </c>
      <c r="M10" s="24">
        <f>'2005A-2015A Academic'!G10+'2005A-2015A Academic'!M10+'2005A-2015A Academic'!S10+'2005A-2015A Academic'!Y10+'2005A-2015A Academic'!AE10+'2005A-2015A Academic'!AK10+'2005A-2015A Academic'!AQ10+'2005A-2015A Academic'!AW10+'2005A-2015A Academic'!BC10+'2005A-2015A Academic'!BI10+'2005A-2015A Academic'!BO10+'2005A-2015A Academic'!BU10+'2005A-2015A Academic'!CA10+'2005A-2015A Academic'!CG10+'2005A-2015A Academic'!CM10+'2005A-2015A Academic'!CS10+'2005A-2015A Academic'!CY10+'2005A-2015A Academic'!DE10+'2005A-2015A Academic'!DK10+'2005A-2015A Academic'!DQ10+'2005A-2015A Academic'!DW10+'2005A-2015A Academic'!EC10+'2005A-2015A Academic'!EI10+'2005A-2015A Academic'!EO10</f>
        <v>20161.035316799993</v>
      </c>
      <c r="O10" s="17"/>
      <c r="P10" s="17">
        <f aca="true" t="shared" si="97" ref="P10:P21">V10+AB10+AH10+AN10+AT10+AZ10+BF10+BL10+BR10+BX10+CD10+CJ10+CP10+CV10+DB10+DH10+DN10+DT10+DZ10</f>
        <v>461971.77541440004</v>
      </c>
      <c r="Q10" s="17">
        <f aca="true" t="shared" si="98" ref="Q10:Q21">O10+P10</f>
        <v>461971.77541440004</v>
      </c>
      <c r="R10" s="17">
        <f aca="true" t="shared" si="99" ref="R10:R21">X10+AD10+AJ10+AP10+AV10+BB10+BH10+BN10+BT10+BZ10+CF10+CL10+CR10+CX10+DD10+DJ10+DP10+DV10+EB10</f>
        <v>180029.09618959998</v>
      </c>
      <c r="S10" s="17">
        <f aca="true" t="shared" si="100" ref="S10:S21">Y10+AE10+AK10+AQ10+AW10+BC10+BI10+BO10+BU10+CA10+CG10+CM10+CS10+CY10+DE10+DK10+DQ10+DW10+EC10</f>
        <v>53800.979475600005</v>
      </c>
      <c r="U10" s="17"/>
      <c r="V10" s="17">
        <f>V$6*$D10</f>
        <v>131.7172512</v>
      </c>
      <c r="W10" s="17">
        <f t="shared" si="22"/>
        <v>131.7172512</v>
      </c>
      <c r="X10" s="17">
        <f t="shared" si="23"/>
        <v>51.3298408</v>
      </c>
      <c r="Y10" s="17">
        <f t="shared" si="24"/>
        <v>15.3397188</v>
      </c>
      <c r="Z10" s="17"/>
      <c r="AA10" s="17"/>
      <c r="AB10" s="17">
        <f t="shared" si="26"/>
        <v>69720.6592368</v>
      </c>
      <c r="AC10" s="17">
        <f t="shared" si="1"/>
        <v>69720.6592368</v>
      </c>
      <c r="AD10" s="17">
        <f t="shared" si="27"/>
        <v>27169.9440012</v>
      </c>
      <c r="AE10" s="17">
        <f t="shared" si="28"/>
        <v>8119.629718200001</v>
      </c>
      <c r="AF10" s="17"/>
      <c r="AG10" s="17"/>
      <c r="AH10" s="17">
        <f t="shared" si="30"/>
        <v>49097.383104</v>
      </c>
      <c r="AI10" s="17">
        <f t="shared" si="2"/>
        <v>49097.383104</v>
      </c>
      <c r="AJ10" s="17">
        <f t="shared" si="31"/>
        <v>19133.111536</v>
      </c>
      <c r="AK10" s="17">
        <f t="shared" si="32"/>
        <v>5717.854296</v>
      </c>
      <c r="AL10" s="17"/>
      <c r="AM10" s="17"/>
      <c r="AN10" s="17">
        <f t="shared" si="34"/>
        <v>2270.1855648</v>
      </c>
      <c r="AO10" s="17">
        <f t="shared" si="3"/>
        <v>2270.1855648</v>
      </c>
      <c r="AP10" s="17">
        <f t="shared" si="35"/>
        <v>884.6849032</v>
      </c>
      <c r="AQ10" s="17">
        <f t="shared" si="36"/>
        <v>264.3845652</v>
      </c>
      <c r="AR10" s="17"/>
      <c r="AS10" s="17"/>
      <c r="AT10" s="17">
        <f t="shared" si="38"/>
        <v>165.8849856</v>
      </c>
      <c r="AU10" s="17">
        <f t="shared" si="4"/>
        <v>165.8849856</v>
      </c>
      <c r="AV10" s="17">
        <f t="shared" si="39"/>
        <v>64.6449104</v>
      </c>
      <c r="AW10" s="17">
        <f t="shared" si="40"/>
        <v>19.318874400000002</v>
      </c>
      <c r="AX10" s="17"/>
      <c r="AY10" s="17"/>
      <c r="AZ10" s="17">
        <f t="shared" si="42"/>
        <v>60860.800584</v>
      </c>
      <c r="BA10" s="17">
        <f t="shared" si="5"/>
        <v>60860.800584</v>
      </c>
      <c r="BB10" s="17">
        <f t="shared" si="43"/>
        <v>23717.282106</v>
      </c>
      <c r="BC10" s="17">
        <f t="shared" si="44"/>
        <v>7087.815441</v>
      </c>
      <c r="BD10" s="17"/>
      <c r="BE10" s="17"/>
      <c r="BF10" s="17">
        <f t="shared" si="46"/>
        <v>2027.3914224</v>
      </c>
      <c r="BG10" s="17">
        <f t="shared" si="6"/>
        <v>2027.3914224</v>
      </c>
      <c r="BH10" s="17">
        <f t="shared" si="47"/>
        <v>790.0687116</v>
      </c>
      <c r="BI10" s="17">
        <f t="shared" si="48"/>
        <v>236.1088926</v>
      </c>
      <c r="BJ10" s="17"/>
      <c r="BK10" s="17"/>
      <c r="BL10" s="17">
        <f t="shared" si="50"/>
        <v>246.98572320000002</v>
      </c>
      <c r="BM10" s="17">
        <f t="shared" si="7"/>
        <v>246.98572320000002</v>
      </c>
      <c r="BN10" s="17">
        <f t="shared" si="51"/>
        <v>96.2496388</v>
      </c>
      <c r="BO10" s="17">
        <f t="shared" si="52"/>
        <v>28.763821800000002</v>
      </c>
      <c r="BP10" s="17"/>
      <c r="BQ10" s="17"/>
      <c r="BR10" s="17">
        <f t="shared" si="54"/>
        <v>51273.82968</v>
      </c>
      <c r="BS10" s="17">
        <f t="shared" si="8"/>
        <v>51273.82968</v>
      </c>
      <c r="BT10" s="17">
        <f t="shared" si="55"/>
        <v>19981.26662</v>
      </c>
      <c r="BU10" s="17">
        <f t="shared" si="56"/>
        <v>5971.32207</v>
      </c>
      <c r="BV10" s="17"/>
      <c r="BW10" s="17"/>
      <c r="BX10" s="17">
        <f t="shared" si="58"/>
        <v>41835.215332800006</v>
      </c>
      <c r="BY10" s="17">
        <f t="shared" si="9"/>
        <v>41835.215332800006</v>
      </c>
      <c r="BZ10" s="17">
        <f t="shared" si="59"/>
        <v>16303.0652652</v>
      </c>
      <c r="CA10" s="17">
        <f t="shared" si="60"/>
        <v>4872.1062222</v>
      </c>
      <c r="CB10" s="17"/>
      <c r="CC10" s="17"/>
      <c r="CD10" s="17">
        <f t="shared" si="62"/>
        <v>95280.66492000001</v>
      </c>
      <c r="CE10" s="17">
        <f t="shared" si="10"/>
        <v>95280.66492000001</v>
      </c>
      <c r="CF10" s="17">
        <f t="shared" si="63"/>
        <v>37130.60603</v>
      </c>
      <c r="CG10" s="17">
        <f t="shared" si="64"/>
        <v>11096.333955</v>
      </c>
      <c r="CH10" s="17"/>
      <c r="CI10" s="17"/>
      <c r="CJ10" s="17">
        <f t="shared" si="66"/>
        <v>10400.3281056</v>
      </c>
      <c r="CK10" s="17">
        <f t="shared" si="11"/>
        <v>10400.3281056</v>
      </c>
      <c r="CL10" s="17">
        <f t="shared" si="67"/>
        <v>4052.9784904000003</v>
      </c>
      <c r="CM10" s="17">
        <f t="shared" si="68"/>
        <v>1211.2165044</v>
      </c>
      <c r="CN10" s="17"/>
      <c r="CO10" s="17"/>
      <c r="CP10" s="17">
        <f t="shared" si="70"/>
        <v>10413.410918399999</v>
      </c>
      <c r="CQ10" s="17">
        <f t="shared" si="12"/>
        <v>10413.410918399999</v>
      </c>
      <c r="CR10" s="17">
        <f t="shared" si="71"/>
        <v>4058.0768256</v>
      </c>
      <c r="CS10" s="17">
        <f t="shared" si="72"/>
        <v>1212.7401216</v>
      </c>
      <c r="CT10" s="17"/>
      <c r="CU10" s="17"/>
      <c r="CV10" s="17">
        <f t="shared" si="74"/>
        <v>293.6011824</v>
      </c>
      <c r="CW10" s="17">
        <f t="shared" si="13"/>
        <v>293.6011824</v>
      </c>
      <c r="CX10" s="17">
        <f t="shared" si="75"/>
        <v>114.4155516</v>
      </c>
      <c r="CY10" s="17">
        <f t="shared" si="76"/>
        <v>34.1926326</v>
      </c>
      <c r="CZ10" s="17"/>
      <c r="DA10" s="17"/>
      <c r="DB10" s="17">
        <f t="shared" si="78"/>
        <v>62794.2624912</v>
      </c>
      <c r="DC10" s="17">
        <f t="shared" si="14"/>
        <v>62794.2624912</v>
      </c>
      <c r="DD10" s="17">
        <f t="shared" si="79"/>
        <v>24470.7467508</v>
      </c>
      <c r="DE10" s="17">
        <f t="shared" si="80"/>
        <v>7312.9853538</v>
      </c>
      <c r="DF10" s="17"/>
      <c r="DG10" s="17"/>
      <c r="DH10" s="17">
        <f t="shared" si="82"/>
        <v>481.4602128</v>
      </c>
      <c r="DI10" s="17">
        <f t="shared" si="15"/>
        <v>481.4602128</v>
      </c>
      <c r="DJ10" s="17">
        <f t="shared" si="83"/>
        <v>187.6236852</v>
      </c>
      <c r="DK10" s="17">
        <f t="shared" si="84"/>
        <v>56.07059220000001</v>
      </c>
      <c r="DL10" s="17"/>
      <c r="DM10" s="17"/>
      <c r="DN10" s="17">
        <f t="shared" si="86"/>
        <v>4048.6224912000002</v>
      </c>
      <c r="DO10" s="17">
        <f t="shared" si="16"/>
        <v>4048.6224912000002</v>
      </c>
      <c r="DP10" s="17">
        <f t="shared" si="87"/>
        <v>1577.7367508</v>
      </c>
      <c r="DQ10" s="17">
        <f t="shared" si="88"/>
        <v>471.5003538</v>
      </c>
      <c r="DR10" s="17"/>
      <c r="DS10" s="17"/>
      <c r="DT10" s="17">
        <f t="shared" si="90"/>
        <v>629.3722079999999</v>
      </c>
      <c r="DU10" s="17">
        <f t="shared" si="17"/>
        <v>629.3722079999999</v>
      </c>
      <c r="DV10" s="17">
        <f t="shared" si="91"/>
        <v>245.264572</v>
      </c>
      <c r="DW10" s="17">
        <f t="shared" si="92"/>
        <v>73.296342</v>
      </c>
      <c r="DX10" s="17"/>
      <c r="DY10" s="17"/>
      <c r="DZ10" s="17">
        <f t="shared" si="94"/>
        <v>0</v>
      </c>
      <c r="EA10" s="17">
        <f t="shared" si="18"/>
        <v>0</v>
      </c>
      <c r="EB10" s="17">
        <f t="shared" si="95"/>
        <v>0</v>
      </c>
      <c r="EC10" s="17">
        <f t="shared" si="96"/>
        <v>0</v>
      </c>
      <c r="ED10" s="17"/>
    </row>
    <row r="11" spans="1:134" ht="12">
      <c r="A11" s="2">
        <v>42461</v>
      </c>
      <c r="C11" s="18">
        <v>5005000</v>
      </c>
      <c r="D11" s="18">
        <v>552250</v>
      </c>
      <c r="E11" s="18">
        <f t="shared" si="0"/>
        <v>5557250</v>
      </c>
      <c r="F11" s="18">
        <v>247497</v>
      </c>
      <c r="G11" s="18">
        <f aca="true" t="shared" si="101" ref="G11:G21">73968</f>
        <v>73968</v>
      </c>
      <c r="I11" s="24">
        <f>'2005A-2015A Academic'!C11+'2005A-2015A Academic'!I11+'2005A-2015A Academic'!O11+'2005A-2015A Academic'!U11+'2005A-2015A Academic'!AA11+'2005A-2015A Academic'!AG11+'2005A-2015A Academic'!AM11+'2005A-2015A Academic'!AS11+'2005A-2015A Academic'!AY11+'2005A-2015A Academic'!BE11+'2005A-2015A Academic'!BK11+'2005A-2015A Academic'!BQ11+'2005A-2015A Academic'!BW11+'2005A-2015A Academic'!CC11+'2005A-2015A Academic'!CI11+'2005A-2015A Academic'!CO11+'2005A-2015A Academic'!CU11+'2005A-2015A Academic'!DA11+'2005A-2015A Academic'!DG11+'2005A-2015A Academic'!DM11+'2005A-2015A Academic'!DS11+'2005A-2015A Academic'!DY11+'2005A-2015A Academic'!EE11+'2005A-2015A Academic'!EK11</f>
        <v>1364290.932</v>
      </c>
      <c r="J11" s="24">
        <f>'2005A-2015A Academic'!D11+'2005A-2015A Academic'!J11+'2005A-2015A Academic'!P11+'2005A-2015A Academic'!V11+'2005A-2015A Academic'!AB11+'2005A-2015A Academic'!AH11+'2005A-2015A Academic'!AN11+'2005A-2015A Academic'!AT11+'2005A-2015A Academic'!AZ11+'2005A-2015A Academic'!BF11+'2005A-2015A Academic'!BL11+'2005A-2015A Academic'!BR11+'2005A-2015A Academic'!BX11+'2005A-2015A Academic'!CD11+'2005A-2015A Academic'!CJ11+'2005A-2015A Academic'!CP11+'2005A-2015A Academic'!CV11+'2005A-2015A Academic'!DB11+'2005A-2015A Academic'!DH11+'2005A-2015A Academic'!DN11+'2005A-2015A Academic'!DT11+'2005A-2015A Academic'!DZ11+'2005A-2015A Academic'!EF11+'2005A-2015A Academic'!EL11</f>
        <v>150535.8394</v>
      </c>
      <c r="K11" s="18">
        <f t="shared" si="19"/>
        <v>1514826.7714</v>
      </c>
      <c r="L11" s="24">
        <f>'2005A-2015A Academic'!F11+'2005A-2015A Academic'!L11+'2005A-2015A Academic'!R11+'2005A-2015A Academic'!X11+'2005A-2015A Academic'!AD11+'2005A-2015A Academic'!AJ11+'2005A-2015A Academic'!AP11+'2005A-2015A Academic'!AV11+'2005A-2015A Academic'!BB11+'2005A-2015A Academic'!BH11+'2005A-2015A Academic'!BN11+'2005A-2015A Academic'!BT11+'2005A-2015A Academic'!BZ11+'2005A-2015A Academic'!CF11+'2005A-2015A Academic'!CL11+'2005A-2015A Academic'!CR11+'2005A-2015A Academic'!CX11+'2005A-2015A Academic'!DD11+'2005A-2015A Academic'!DJ11+'2005A-2015A Academic'!DP11+'2005A-2015A Academic'!DV11+'2005A-2015A Academic'!EB11+'2005A-2015A Academic'!EH11+'2005A-2015A Academic'!EN11</f>
        <v>67464.3162408</v>
      </c>
      <c r="M11" s="24">
        <f>'2005A-2015A Academic'!G11+'2005A-2015A Academic'!M11+'2005A-2015A Academic'!S11+'2005A-2015A Academic'!Y11+'2005A-2015A Academic'!AE11+'2005A-2015A Academic'!AK11+'2005A-2015A Academic'!AQ11+'2005A-2015A Academic'!AW11+'2005A-2015A Academic'!BC11+'2005A-2015A Academic'!BI11+'2005A-2015A Academic'!BO11+'2005A-2015A Academic'!BU11+'2005A-2015A Academic'!CA11+'2005A-2015A Academic'!CG11+'2005A-2015A Academic'!CM11+'2005A-2015A Academic'!CS11+'2005A-2015A Academic'!CY11+'2005A-2015A Academic'!DE11+'2005A-2015A Academic'!DK11+'2005A-2015A Academic'!DQ11+'2005A-2015A Academic'!DW11+'2005A-2015A Academic'!EC11+'2005A-2015A Academic'!EI11+'2005A-2015A Academic'!EO11</f>
        <v>20162.670835200002</v>
      </c>
      <c r="O11" s="17">
        <f aca="true" t="shared" si="102" ref="O11:O21">U11+AA11+AG11+AM11+AS11+AY11+BE11+BK11+BQ11+BW11+CC11+CI11+CO11+CU11+DA11+DG11+DM11+DS11+DY11</f>
        <v>3640706.069</v>
      </c>
      <c r="P11" s="17">
        <f t="shared" si="97"/>
        <v>401714.27105</v>
      </c>
      <c r="Q11" s="17">
        <f t="shared" si="98"/>
        <v>4042420.34005</v>
      </c>
      <c r="R11" s="17">
        <f t="shared" si="99"/>
        <v>180032.7332586</v>
      </c>
      <c r="S11" s="17">
        <f t="shared" si="100"/>
        <v>53805.34395840001</v>
      </c>
      <c r="U11" s="17">
        <f>V$6*$C11</f>
        <v>1038.037</v>
      </c>
      <c r="V11" s="17">
        <f t="shared" si="21"/>
        <v>114.53665</v>
      </c>
      <c r="W11" s="17">
        <f t="shared" si="22"/>
        <v>1152.57365</v>
      </c>
      <c r="X11" s="17">
        <f t="shared" si="23"/>
        <v>51.3308778</v>
      </c>
      <c r="Y11" s="17">
        <f t="shared" si="24"/>
        <v>15.3409632</v>
      </c>
      <c r="Z11" s="17"/>
      <c r="AA11" s="17">
        <f t="shared" si="25"/>
        <v>549454.4055</v>
      </c>
      <c r="AB11" s="17">
        <f t="shared" si="26"/>
        <v>60626.612475</v>
      </c>
      <c r="AC11" s="17">
        <f t="shared" si="1"/>
        <v>610081.017975</v>
      </c>
      <c r="AD11" s="17">
        <f t="shared" si="27"/>
        <v>27170.4929067</v>
      </c>
      <c r="AE11" s="17">
        <f t="shared" si="28"/>
        <v>8120.2884048000005</v>
      </c>
      <c r="AF11" s="17"/>
      <c r="AG11" s="17">
        <f t="shared" si="29"/>
        <v>386926.54000000004</v>
      </c>
      <c r="AH11" s="17">
        <f t="shared" si="30"/>
        <v>42693.343</v>
      </c>
      <c r="AI11" s="17">
        <f t="shared" si="2"/>
        <v>429619.88300000003</v>
      </c>
      <c r="AJ11" s="17">
        <f t="shared" si="31"/>
        <v>19133.498076</v>
      </c>
      <c r="AK11" s="17">
        <f t="shared" si="32"/>
        <v>5718.318144</v>
      </c>
      <c r="AL11" s="17"/>
      <c r="AM11" s="17">
        <f t="shared" si="33"/>
        <v>17890.873</v>
      </c>
      <c r="AN11" s="17">
        <f t="shared" si="34"/>
        <v>1974.07285</v>
      </c>
      <c r="AO11" s="17">
        <f t="shared" si="3"/>
        <v>19864.94585</v>
      </c>
      <c r="AP11" s="17">
        <f t="shared" si="35"/>
        <v>884.7027761999999</v>
      </c>
      <c r="AQ11" s="17">
        <f t="shared" si="36"/>
        <v>264.4060128</v>
      </c>
      <c r="AR11" s="17"/>
      <c r="AS11" s="17">
        <f t="shared" si="37"/>
        <v>1307.306</v>
      </c>
      <c r="AT11" s="17">
        <f t="shared" si="38"/>
        <v>144.2477</v>
      </c>
      <c r="AU11" s="17">
        <f t="shared" si="4"/>
        <v>1451.5537</v>
      </c>
      <c r="AV11" s="17">
        <f t="shared" si="39"/>
        <v>64.6462164</v>
      </c>
      <c r="AW11" s="17">
        <f t="shared" si="40"/>
        <v>19.3204416</v>
      </c>
      <c r="AX11" s="17"/>
      <c r="AY11" s="17">
        <f t="shared" si="41"/>
        <v>479631.65249999997</v>
      </c>
      <c r="AZ11" s="17">
        <f t="shared" si="42"/>
        <v>52922.393625</v>
      </c>
      <c r="BA11" s="17">
        <f t="shared" si="5"/>
        <v>532554.046125</v>
      </c>
      <c r="BB11" s="17">
        <f t="shared" si="43"/>
        <v>23717.7612585</v>
      </c>
      <c r="BC11" s="17">
        <f t="shared" si="44"/>
        <v>7088.390424</v>
      </c>
      <c r="BD11" s="17"/>
      <c r="BE11" s="17">
        <f t="shared" si="45"/>
        <v>15977.4615</v>
      </c>
      <c r="BF11" s="17">
        <f t="shared" si="46"/>
        <v>1762.947675</v>
      </c>
      <c r="BG11" s="17">
        <f t="shared" si="6"/>
        <v>17740.409175</v>
      </c>
      <c r="BH11" s="17">
        <f t="shared" si="47"/>
        <v>790.0846731</v>
      </c>
      <c r="BI11" s="17">
        <f t="shared" si="48"/>
        <v>236.1280464</v>
      </c>
      <c r="BJ11" s="17"/>
      <c r="BK11" s="17">
        <f t="shared" si="49"/>
        <v>1946.4445</v>
      </c>
      <c r="BL11" s="17">
        <f t="shared" si="50"/>
        <v>214.770025</v>
      </c>
      <c r="BM11" s="17">
        <f t="shared" si="7"/>
        <v>2161.214525</v>
      </c>
      <c r="BN11" s="17">
        <f t="shared" si="51"/>
        <v>96.25158330000001</v>
      </c>
      <c r="BO11" s="17">
        <f t="shared" si="52"/>
        <v>28.7661552</v>
      </c>
      <c r="BP11" s="17"/>
      <c r="BQ11" s="17">
        <f t="shared" si="53"/>
        <v>404078.675</v>
      </c>
      <c r="BR11" s="17">
        <f t="shared" si="54"/>
        <v>44585.90375</v>
      </c>
      <c r="BS11" s="17">
        <f t="shared" si="8"/>
        <v>448664.57875</v>
      </c>
      <c r="BT11" s="17">
        <f t="shared" si="55"/>
        <v>19981.670295</v>
      </c>
      <c r="BU11" s="17">
        <f t="shared" si="56"/>
        <v>5971.80648</v>
      </c>
      <c r="BV11" s="17"/>
      <c r="BW11" s="17">
        <f t="shared" si="57"/>
        <v>329694.8655</v>
      </c>
      <c r="BX11" s="17">
        <f t="shared" si="58"/>
        <v>36378.419475</v>
      </c>
      <c r="BY11" s="17">
        <f t="shared" si="9"/>
        <v>366073.284975</v>
      </c>
      <c r="BZ11" s="17">
        <f t="shared" si="59"/>
        <v>16303.3946307</v>
      </c>
      <c r="CA11" s="17">
        <f t="shared" si="60"/>
        <v>4872.5014608</v>
      </c>
      <c r="CB11" s="17"/>
      <c r="CC11" s="17">
        <f t="shared" si="61"/>
        <v>750887.6375000001</v>
      </c>
      <c r="CD11" s="17">
        <f t="shared" si="62"/>
        <v>82852.686875</v>
      </c>
      <c r="CE11" s="17">
        <f t="shared" si="10"/>
        <v>833740.3243750001</v>
      </c>
      <c r="CF11" s="17">
        <f t="shared" si="63"/>
        <v>37131.3561675</v>
      </c>
      <c r="CG11" s="17">
        <f t="shared" si="64"/>
        <v>11097.234120000001</v>
      </c>
      <c r="CH11" s="17"/>
      <c r="CI11" s="17">
        <f t="shared" si="65"/>
        <v>81962.88100000001</v>
      </c>
      <c r="CJ11" s="17">
        <f t="shared" si="66"/>
        <v>9043.75645</v>
      </c>
      <c r="CK11" s="17">
        <f t="shared" si="11"/>
        <v>91006.63745000001</v>
      </c>
      <c r="CL11" s="17">
        <f t="shared" si="67"/>
        <v>4053.0603714</v>
      </c>
      <c r="CM11" s="17">
        <f t="shared" si="68"/>
        <v>1211.3147616</v>
      </c>
      <c r="CN11" s="17"/>
      <c r="CO11" s="17">
        <f t="shared" si="69"/>
        <v>82065.984</v>
      </c>
      <c r="CP11" s="17">
        <f t="shared" si="70"/>
        <v>9055.1328</v>
      </c>
      <c r="CQ11" s="17">
        <f t="shared" si="12"/>
        <v>91121.11679999999</v>
      </c>
      <c r="CR11" s="17">
        <f t="shared" si="71"/>
        <v>4058.1588096</v>
      </c>
      <c r="CS11" s="17">
        <f t="shared" si="72"/>
        <v>1212.8385024</v>
      </c>
      <c r="CT11" s="17"/>
      <c r="CU11" s="17">
        <f t="shared" si="73"/>
        <v>2313.8115000000003</v>
      </c>
      <c r="CV11" s="17">
        <f t="shared" si="74"/>
        <v>255.30517500000002</v>
      </c>
      <c r="CW11" s="17">
        <f t="shared" si="13"/>
        <v>2569.116675</v>
      </c>
      <c r="CX11" s="17">
        <f t="shared" si="75"/>
        <v>114.4178631</v>
      </c>
      <c r="CY11" s="17">
        <f t="shared" si="76"/>
        <v>34.1954064</v>
      </c>
      <c r="CZ11" s="17"/>
      <c r="DA11" s="17">
        <f t="shared" si="77"/>
        <v>494868.87450000003</v>
      </c>
      <c r="DB11" s="17">
        <f t="shared" si="78"/>
        <v>54603.663525</v>
      </c>
      <c r="DC11" s="17">
        <f t="shared" si="14"/>
        <v>549472.538025</v>
      </c>
      <c r="DD11" s="17">
        <f t="shared" si="79"/>
        <v>24471.2411253</v>
      </c>
      <c r="DE11" s="17">
        <f t="shared" si="80"/>
        <v>7313.5786032000005</v>
      </c>
      <c r="DF11" s="17"/>
      <c r="DG11" s="17">
        <f t="shared" si="81"/>
        <v>3794.2905</v>
      </c>
      <c r="DH11" s="17">
        <f t="shared" si="82"/>
        <v>418.660725</v>
      </c>
      <c r="DI11" s="17">
        <f t="shared" si="15"/>
        <v>4212.951225</v>
      </c>
      <c r="DJ11" s="17">
        <f t="shared" si="83"/>
        <v>187.62747570000002</v>
      </c>
      <c r="DK11" s="17">
        <f t="shared" si="84"/>
        <v>56.07514080000001</v>
      </c>
      <c r="DL11" s="17"/>
      <c r="DM11" s="17">
        <f t="shared" si="85"/>
        <v>31906.3745</v>
      </c>
      <c r="DN11" s="17">
        <f t="shared" si="86"/>
        <v>3520.538525</v>
      </c>
      <c r="DO11" s="17">
        <f t="shared" si="16"/>
        <v>35426.913025</v>
      </c>
      <c r="DP11" s="17">
        <f t="shared" si="87"/>
        <v>1577.7686253</v>
      </c>
      <c r="DQ11" s="17">
        <f t="shared" si="88"/>
        <v>471.5386032</v>
      </c>
      <c r="DR11" s="17"/>
      <c r="DS11" s="17">
        <f t="shared" si="89"/>
        <v>4959.955</v>
      </c>
      <c r="DT11" s="17">
        <f t="shared" si="90"/>
        <v>547.2797499999999</v>
      </c>
      <c r="DU11" s="17">
        <f t="shared" si="17"/>
        <v>5507.23475</v>
      </c>
      <c r="DV11" s="17">
        <f t="shared" si="91"/>
        <v>245.26952699999998</v>
      </c>
      <c r="DW11" s="17">
        <f t="shared" si="92"/>
        <v>73.30228799999999</v>
      </c>
      <c r="DX11" s="17"/>
      <c r="DY11" s="17">
        <f t="shared" si="93"/>
        <v>0</v>
      </c>
      <c r="DZ11" s="17">
        <f t="shared" si="94"/>
        <v>0</v>
      </c>
      <c r="EA11" s="17">
        <f t="shared" si="18"/>
        <v>0</v>
      </c>
      <c r="EB11" s="17">
        <f t="shared" si="95"/>
        <v>0</v>
      </c>
      <c r="EC11" s="17">
        <f t="shared" si="96"/>
        <v>0</v>
      </c>
      <c r="ED11" s="17"/>
    </row>
    <row r="12" spans="1:134" ht="12">
      <c r="A12" s="2">
        <v>42644</v>
      </c>
      <c r="D12" s="18">
        <v>427125</v>
      </c>
      <c r="E12" s="18">
        <f t="shared" si="0"/>
        <v>427125</v>
      </c>
      <c r="F12" s="18">
        <v>247497</v>
      </c>
      <c r="G12" s="18">
        <f t="shared" si="101"/>
        <v>73968</v>
      </c>
      <c r="I12" s="24"/>
      <c r="J12" s="24">
        <f>'2005A-2015A Academic'!D12+'2005A-2015A Academic'!J12+'2005A-2015A Academic'!P12+'2005A-2015A Academic'!V12+'2005A-2015A Academic'!AB12+'2005A-2015A Academic'!AH12+'2005A-2015A Academic'!AN12+'2005A-2015A Academic'!AT12+'2005A-2015A Academic'!AZ12+'2005A-2015A Academic'!BF12+'2005A-2015A Academic'!BL12+'2005A-2015A Academic'!BR12+'2005A-2015A Academic'!BX12+'2005A-2015A Academic'!CD12+'2005A-2015A Academic'!CJ12+'2005A-2015A Academic'!CP12+'2005A-2015A Academic'!CV12+'2005A-2015A Academic'!DB12+'2005A-2015A Academic'!DH12+'2005A-2015A Academic'!DN12+'2005A-2015A Academic'!DT12+'2005A-2015A Academic'!DZ12+'2005A-2015A Academic'!EF12+'2005A-2015A Academic'!EL12</f>
        <v>116428.46609999999</v>
      </c>
      <c r="K12" s="18">
        <f t="shared" si="19"/>
        <v>116428.46609999999</v>
      </c>
      <c r="L12" s="24">
        <f>'2005A-2015A Academic'!F12+'2005A-2015A Academic'!L12+'2005A-2015A Academic'!R12+'2005A-2015A Academic'!X12+'2005A-2015A Academic'!AD12+'2005A-2015A Academic'!AJ12+'2005A-2015A Academic'!AP12+'2005A-2015A Academic'!AV12+'2005A-2015A Academic'!BB12+'2005A-2015A Academic'!BH12+'2005A-2015A Academic'!BN12+'2005A-2015A Academic'!BT12+'2005A-2015A Academic'!BZ12+'2005A-2015A Academic'!CF12+'2005A-2015A Academic'!CL12+'2005A-2015A Academic'!CR12+'2005A-2015A Academic'!CX12+'2005A-2015A Academic'!DD12+'2005A-2015A Academic'!DJ12+'2005A-2015A Academic'!DP12+'2005A-2015A Academic'!DV12+'2005A-2015A Academic'!EB12+'2005A-2015A Academic'!EH12+'2005A-2015A Academic'!EN12</f>
        <v>67464.3162408</v>
      </c>
      <c r="M12" s="24">
        <f>'2005A-2015A Academic'!G12+'2005A-2015A Academic'!M12+'2005A-2015A Academic'!S12+'2005A-2015A Academic'!Y12+'2005A-2015A Academic'!AE12+'2005A-2015A Academic'!AK12+'2005A-2015A Academic'!AQ12+'2005A-2015A Academic'!AW12+'2005A-2015A Academic'!BC12+'2005A-2015A Academic'!BI12+'2005A-2015A Academic'!BO12+'2005A-2015A Academic'!BU12+'2005A-2015A Academic'!CA12+'2005A-2015A Academic'!CG12+'2005A-2015A Academic'!CM12+'2005A-2015A Academic'!CS12+'2005A-2015A Academic'!CY12+'2005A-2015A Academic'!DE12+'2005A-2015A Academic'!DK12+'2005A-2015A Academic'!DQ12+'2005A-2015A Academic'!DW12+'2005A-2015A Academic'!EC12+'2005A-2015A Academic'!EI12+'2005A-2015A Academic'!EO12</f>
        <v>20162.670835200002</v>
      </c>
      <c r="O12" s="17"/>
      <c r="P12" s="17">
        <f t="shared" si="97"/>
        <v>310696.619325</v>
      </c>
      <c r="Q12" s="17">
        <f t="shared" si="98"/>
        <v>310696.619325</v>
      </c>
      <c r="R12" s="17">
        <f t="shared" si="99"/>
        <v>180032.7332586</v>
      </c>
      <c r="S12" s="17">
        <f t="shared" si="100"/>
        <v>53805.34395840001</v>
      </c>
      <c r="U12" s="17"/>
      <c r="V12" s="17">
        <f t="shared" si="21"/>
        <v>88.585725</v>
      </c>
      <c r="W12" s="17">
        <f t="shared" si="22"/>
        <v>88.585725</v>
      </c>
      <c r="X12" s="17">
        <f t="shared" si="23"/>
        <v>51.3308778</v>
      </c>
      <c r="Y12" s="17">
        <f t="shared" si="24"/>
        <v>15.3409632</v>
      </c>
      <c r="Z12" s="17"/>
      <c r="AA12" s="17"/>
      <c r="AB12" s="17">
        <f t="shared" si="26"/>
        <v>46890.2523375</v>
      </c>
      <c r="AC12" s="17">
        <f t="shared" si="1"/>
        <v>46890.2523375</v>
      </c>
      <c r="AD12" s="17">
        <f t="shared" si="27"/>
        <v>27170.4929067</v>
      </c>
      <c r="AE12" s="17">
        <f t="shared" si="28"/>
        <v>8120.2884048000005</v>
      </c>
      <c r="AF12" s="17"/>
      <c r="AG12" s="17"/>
      <c r="AH12" s="17">
        <f t="shared" si="30"/>
        <v>33020.1795</v>
      </c>
      <c r="AI12" s="17">
        <f t="shared" si="2"/>
        <v>33020.1795</v>
      </c>
      <c r="AJ12" s="17">
        <f t="shared" si="31"/>
        <v>19133.498076</v>
      </c>
      <c r="AK12" s="17">
        <f t="shared" si="32"/>
        <v>5718.318144</v>
      </c>
      <c r="AL12" s="17"/>
      <c r="AM12" s="17"/>
      <c r="AN12" s="17">
        <f t="shared" si="34"/>
        <v>1526.801025</v>
      </c>
      <c r="AO12" s="17">
        <f t="shared" si="3"/>
        <v>1526.801025</v>
      </c>
      <c r="AP12" s="17">
        <f t="shared" si="35"/>
        <v>884.7027761999999</v>
      </c>
      <c r="AQ12" s="17">
        <f t="shared" si="36"/>
        <v>264.4060128</v>
      </c>
      <c r="AR12" s="17"/>
      <c r="AS12" s="17"/>
      <c r="AT12" s="17">
        <f t="shared" si="38"/>
        <v>111.56505</v>
      </c>
      <c r="AU12" s="17">
        <f t="shared" si="4"/>
        <v>111.56505</v>
      </c>
      <c r="AV12" s="17">
        <f t="shared" si="39"/>
        <v>64.6462164</v>
      </c>
      <c r="AW12" s="17">
        <f t="shared" si="40"/>
        <v>19.3204416</v>
      </c>
      <c r="AX12" s="17"/>
      <c r="AY12" s="17"/>
      <c r="AZ12" s="17">
        <f t="shared" si="42"/>
        <v>40931.6023125</v>
      </c>
      <c r="BA12" s="17">
        <f t="shared" si="5"/>
        <v>40931.6023125</v>
      </c>
      <c r="BB12" s="17">
        <f t="shared" si="43"/>
        <v>23717.7612585</v>
      </c>
      <c r="BC12" s="17">
        <f t="shared" si="44"/>
        <v>7088.390424</v>
      </c>
      <c r="BD12" s="17"/>
      <c r="BE12" s="17"/>
      <c r="BF12" s="17">
        <f t="shared" si="46"/>
        <v>1363.5111375</v>
      </c>
      <c r="BG12" s="17">
        <f t="shared" si="6"/>
        <v>1363.5111375</v>
      </c>
      <c r="BH12" s="17">
        <f t="shared" si="47"/>
        <v>790.0846731</v>
      </c>
      <c r="BI12" s="17">
        <f t="shared" si="48"/>
        <v>236.1280464</v>
      </c>
      <c r="BJ12" s="17"/>
      <c r="BK12" s="17"/>
      <c r="BL12" s="17">
        <f t="shared" si="50"/>
        <v>166.1089125</v>
      </c>
      <c r="BM12" s="17">
        <f t="shared" si="7"/>
        <v>166.1089125</v>
      </c>
      <c r="BN12" s="17">
        <f t="shared" si="51"/>
        <v>96.25158330000001</v>
      </c>
      <c r="BO12" s="17">
        <f t="shared" si="52"/>
        <v>28.7661552</v>
      </c>
      <c r="BP12" s="17"/>
      <c r="BQ12" s="17"/>
      <c r="BR12" s="17">
        <f t="shared" si="54"/>
        <v>34483.936875</v>
      </c>
      <c r="BS12" s="17">
        <f t="shared" si="8"/>
        <v>34483.936875</v>
      </c>
      <c r="BT12" s="17">
        <f t="shared" si="55"/>
        <v>19981.670295</v>
      </c>
      <c r="BU12" s="17">
        <f t="shared" si="56"/>
        <v>5971.80648</v>
      </c>
      <c r="BV12" s="17"/>
      <c r="BW12" s="17"/>
      <c r="BX12" s="17">
        <f t="shared" si="58"/>
        <v>28136.047837500002</v>
      </c>
      <c r="BY12" s="17">
        <f t="shared" si="9"/>
        <v>28136.047837500002</v>
      </c>
      <c r="BZ12" s="17">
        <f t="shared" si="59"/>
        <v>16303.3946307</v>
      </c>
      <c r="CA12" s="17">
        <f t="shared" si="60"/>
        <v>4872.5014608</v>
      </c>
      <c r="CB12" s="17"/>
      <c r="CC12" s="17"/>
      <c r="CD12" s="17">
        <f t="shared" si="62"/>
        <v>64080.4959375</v>
      </c>
      <c r="CE12" s="17">
        <f t="shared" si="10"/>
        <v>64080.4959375</v>
      </c>
      <c r="CF12" s="17">
        <f t="shared" si="63"/>
        <v>37131.3561675</v>
      </c>
      <c r="CG12" s="17">
        <f t="shared" si="64"/>
        <v>11097.234120000001</v>
      </c>
      <c r="CH12" s="17"/>
      <c r="CI12" s="17"/>
      <c r="CJ12" s="17">
        <f t="shared" si="66"/>
        <v>6994.684425</v>
      </c>
      <c r="CK12" s="17">
        <f t="shared" si="11"/>
        <v>6994.684425</v>
      </c>
      <c r="CL12" s="17">
        <f t="shared" si="67"/>
        <v>4053.0603714</v>
      </c>
      <c r="CM12" s="17">
        <f t="shared" si="68"/>
        <v>1211.3147616</v>
      </c>
      <c r="CN12" s="17"/>
      <c r="CO12" s="17"/>
      <c r="CP12" s="17">
        <f t="shared" si="70"/>
        <v>7003.4832</v>
      </c>
      <c r="CQ12" s="17">
        <f t="shared" si="12"/>
        <v>7003.4832</v>
      </c>
      <c r="CR12" s="17">
        <f t="shared" si="71"/>
        <v>4058.1588096</v>
      </c>
      <c r="CS12" s="17">
        <f t="shared" si="72"/>
        <v>1212.8385024</v>
      </c>
      <c r="CT12" s="17"/>
      <c r="CU12" s="17"/>
      <c r="CV12" s="17">
        <f t="shared" si="74"/>
        <v>197.4598875</v>
      </c>
      <c r="CW12" s="17">
        <f t="shared" si="13"/>
        <v>197.4598875</v>
      </c>
      <c r="CX12" s="17">
        <f t="shared" si="75"/>
        <v>114.4178631</v>
      </c>
      <c r="CY12" s="17">
        <f t="shared" si="76"/>
        <v>34.1954064</v>
      </c>
      <c r="CZ12" s="17"/>
      <c r="DA12" s="17"/>
      <c r="DB12" s="17">
        <f t="shared" si="78"/>
        <v>42231.9416625</v>
      </c>
      <c r="DC12" s="17">
        <f t="shared" si="14"/>
        <v>42231.9416625</v>
      </c>
      <c r="DD12" s="17">
        <f t="shared" si="79"/>
        <v>24471.2411253</v>
      </c>
      <c r="DE12" s="17">
        <f t="shared" si="80"/>
        <v>7313.5786032000005</v>
      </c>
      <c r="DF12" s="17"/>
      <c r="DG12" s="17"/>
      <c r="DH12" s="17">
        <f t="shared" si="82"/>
        <v>323.8034625</v>
      </c>
      <c r="DI12" s="17">
        <f t="shared" si="15"/>
        <v>323.8034625</v>
      </c>
      <c r="DJ12" s="17">
        <f t="shared" si="83"/>
        <v>187.62747570000002</v>
      </c>
      <c r="DK12" s="17">
        <f t="shared" si="84"/>
        <v>56.07514080000001</v>
      </c>
      <c r="DL12" s="17"/>
      <c r="DM12" s="17"/>
      <c r="DN12" s="17">
        <f t="shared" si="86"/>
        <v>2722.8791625</v>
      </c>
      <c r="DO12" s="17">
        <f t="shared" si="16"/>
        <v>2722.8791625</v>
      </c>
      <c r="DP12" s="17">
        <f t="shared" si="87"/>
        <v>1577.7686253</v>
      </c>
      <c r="DQ12" s="17">
        <f t="shared" si="88"/>
        <v>471.5386032</v>
      </c>
      <c r="DR12" s="17"/>
      <c r="DS12" s="17"/>
      <c r="DT12" s="17">
        <f t="shared" si="90"/>
        <v>423.280875</v>
      </c>
      <c r="DU12" s="17">
        <f t="shared" si="17"/>
        <v>423.280875</v>
      </c>
      <c r="DV12" s="17">
        <f t="shared" si="91"/>
        <v>245.26952699999998</v>
      </c>
      <c r="DW12" s="17">
        <f t="shared" si="92"/>
        <v>73.30228799999999</v>
      </c>
      <c r="DX12" s="17"/>
      <c r="DY12" s="17"/>
      <c r="DZ12" s="17">
        <f t="shared" si="94"/>
        <v>0</v>
      </c>
      <c r="EA12" s="17">
        <f t="shared" si="18"/>
        <v>0</v>
      </c>
      <c r="EB12" s="17">
        <f t="shared" si="95"/>
        <v>0</v>
      </c>
      <c r="EC12" s="17">
        <f t="shared" si="96"/>
        <v>0</v>
      </c>
      <c r="ED12" s="17"/>
    </row>
    <row r="13" spans="1:134" ht="12">
      <c r="A13" s="2">
        <v>42826</v>
      </c>
      <c r="C13" s="18">
        <v>5275000</v>
      </c>
      <c r="D13" s="18">
        <v>427125</v>
      </c>
      <c r="E13" s="18">
        <f t="shared" si="0"/>
        <v>5702125</v>
      </c>
      <c r="F13" s="18">
        <v>247497</v>
      </c>
      <c r="G13" s="18">
        <f t="shared" si="101"/>
        <v>73968</v>
      </c>
      <c r="I13" s="24">
        <f>'2005A-2015A Academic'!C13+'2005A-2015A Academic'!I13+'2005A-2015A Academic'!O13+'2005A-2015A Academic'!U13+'2005A-2015A Academic'!AA13+'2005A-2015A Academic'!AG13+'2005A-2015A Academic'!AM13+'2005A-2015A Academic'!AS13+'2005A-2015A Academic'!AY13+'2005A-2015A Academic'!BE13+'2005A-2015A Academic'!BK13+'2005A-2015A Academic'!BQ13+'2005A-2015A Academic'!BW13+'2005A-2015A Academic'!CC13+'2005A-2015A Academic'!CI13+'2005A-2015A Academic'!CO13+'2005A-2015A Academic'!CU13+'2005A-2015A Academic'!DA13+'2005A-2015A Academic'!DG13+'2005A-2015A Academic'!DM13+'2005A-2015A Academic'!DS13+'2005A-2015A Academic'!DY13+'2005A-2015A Academic'!EE13+'2005A-2015A Academic'!EK13</f>
        <v>1437893.26</v>
      </c>
      <c r="J13" s="24">
        <f>'2005A-2015A Academic'!D13+'2005A-2015A Academic'!J13+'2005A-2015A Academic'!P13+'2005A-2015A Academic'!V13+'2005A-2015A Academic'!AB13+'2005A-2015A Academic'!AH13+'2005A-2015A Academic'!AN13+'2005A-2015A Academic'!AT13+'2005A-2015A Academic'!AZ13+'2005A-2015A Academic'!BF13+'2005A-2015A Academic'!BL13+'2005A-2015A Academic'!BR13+'2005A-2015A Academic'!BX13+'2005A-2015A Academic'!CD13+'2005A-2015A Academic'!CJ13+'2005A-2015A Academic'!CP13+'2005A-2015A Academic'!CV13+'2005A-2015A Academic'!DB13+'2005A-2015A Academic'!DH13+'2005A-2015A Academic'!DN13+'2005A-2015A Academic'!DT13+'2005A-2015A Academic'!DZ13+'2005A-2015A Academic'!EF13+'2005A-2015A Academic'!EL13</f>
        <v>116428.46609999999</v>
      </c>
      <c r="K13" s="18">
        <f t="shared" si="19"/>
        <v>1554321.7261</v>
      </c>
      <c r="L13" s="24">
        <f>'2005A-2015A Academic'!F13+'2005A-2015A Academic'!L13+'2005A-2015A Academic'!R13+'2005A-2015A Academic'!X13+'2005A-2015A Academic'!AD13+'2005A-2015A Academic'!AJ13+'2005A-2015A Academic'!AP13+'2005A-2015A Academic'!AV13+'2005A-2015A Academic'!BB13+'2005A-2015A Academic'!BH13+'2005A-2015A Academic'!BN13+'2005A-2015A Academic'!BT13+'2005A-2015A Academic'!BZ13+'2005A-2015A Academic'!CF13+'2005A-2015A Academic'!CL13+'2005A-2015A Academic'!CR13+'2005A-2015A Academic'!CX13+'2005A-2015A Academic'!DD13+'2005A-2015A Academic'!DJ13+'2005A-2015A Academic'!DP13+'2005A-2015A Academic'!DV13+'2005A-2015A Academic'!EB13+'2005A-2015A Academic'!EH13+'2005A-2015A Academic'!EN13</f>
        <v>67464.3162408</v>
      </c>
      <c r="M13" s="24">
        <f>'2005A-2015A Academic'!G13+'2005A-2015A Academic'!M13+'2005A-2015A Academic'!S13+'2005A-2015A Academic'!Y13+'2005A-2015A Academic'!AE13+'2005A-2015A Academic'!AK13+'2005A-2015A Academic'!AQ13+'2005A-2015A Academic'!AW13+'2005A-2015A Academic'!BC13+'2005A-2015A Academic'!BI13+'2005A-2015A Academic'!BO13+'2005A-2015A Academic'!BU13+'2005A-2015A Academic'!CA13+'2005A-2015A Academic'!CG13+'2005A-2015A Academic'!CM13+'2005A-2015A Academic'!CS13+'2005A-2015A Academic'!CY13+'2005A-2015A Academic'!DE13+'2005A-2015A Academic'!DK13+'2005A-2015A Academic'!DQ13+'2005A-2015A Academic'!DW13+'2005A-2015A Academic'!EC13+'2005A-2015A Academic'!EI13+'2005A-2015A Academic'!EO13</f>
        <v>20162.670835200002</v>
      </c>
      <c r="O13" s="17">
        <f t="shared" si="102"/>
        <v>3837107.7950000004</v>
      </c>
      <c r="P13" s="17">
        <f t="shared" si="97"/>
        <v>310696.619325</v>
      </c>
      <c r="Q13" s="17">
        <f t="shared" si="98"/>
        <v>4147804.4143250003</v>
      </c>
      <c r="R13" s="17">
        <f t="shared" si="99"/>
        <v>180032.7332586</v>
      </c>
      <c r="S13" s="17">
        <f t="shared" si="100"/>
        <v>53805.34395840001</v>
      </c>
      <c r="U13" s="17">
        <f t="shared" si="20"/>
        <v>1094.035</v>
      </c>
      <c r="V13" s="17">
        <f t="shared" si="21"/>
        <v>88.585725</v>
      </c>
      <c r="W13" s="17">
        <f t="shared" si="22"/>
        <v>1182.620725</v>
      </c>
      <c r="X13" s="17">
        <f t="shared" si="23"/>
        <v>51.3308778</v>
      </c>
      <c r="Y13" s="17">
        <f t="shared" si="24"/>
        <v>15.3409632</v>
      </c>
      <c r="Z13" s="17"/>
      <c r="AA13" s="17">
        <f t="shared" si="25"/>
        <v>579095.3025</v>
      </c>
      <c r="AB13" s="17">
        <f t="shared" si="26"/>
        <v>46890.2523375</v>
      </c>
      <c r="AC13" s="17">
        <f t="shared" si="1"/>
        <v>625985.5548375</v>
      </c>
      <c r="AD13" s="17">
        <f t="shared" si="27"/>
        <v>27170.4929067</v>
      </c>
      <c r="AE13" s="17">
        <f t="shared" si="28"/>
        <v>8120.2884048000005</v>
      </c>
      <c r="AF13" s="17"/>
      <c r="AG13" s="17">
        <f t="shared" si="29"/>
        <v>407799.7</v>
      </c>
      <c r="AH13" s="17">
        <f t="shared" si="30"/>
        <v>33020.1795</v>
      </c>
      <c r="AI13" s="17">
        <f t="shared" si="2"/>
        <v>440819.87950000004</v>
      </c>
      <c r="AJ13" s="17">
        <f t="shared" si="31"/>
        <v>19133.498076</v>
      </c>
      <c r="AK13" s="17">
        <f t="shared" si="32"/>
        <v>5718.318144</v>
      </c>
      <c r="AL13" s="17"/>
      <c r="AM13" s="17">
        <f t="shared" si="33"/>
        <v>18856.015</v>
      </c>
      <c r="AN13" s="17">
        <f t="shared" si="34"/>
        <v>1526.801025</v>
      </c>
      <c r="AO13" s="17">
        <f t="shared" si="3"/>
        <v>20382.816025</v>
      </c>
      <c r="AP13" s="17">
        <f t="shared" si="35"/>
        <v>884.7027761999999</v>
      </c>
      <c r="AQ13" s="17">
        <f t="shared" si="36"/>
        <v>264.4060128</v>
      </c>
      <c r="AR13" s="17"/>
      <c r="AS13" s="17">
        <f t="shared" si="37"/>
        <v>1377.83</v>
      </c>
      <c r="AT13" s="17">
        <f t="shared" si="38"/>
        <v>111.56505</v>
      </c>
      <c r="AU13" s="17">
        <f t="shared" si="4"/>
        <v>1489.3950499999999</v>
      </c>
      <c r="AV13" s="17">
        <f t="shared" si="39"/>
        <v>64.6462164</v>
      </c>
      <c r="AW13" s="17">
        <f t="shared" si="40"/>
        <v>19.3204416</v>
      </c>
      <c r="AX13" s="17"/>
      <c r="AY13" s="17">
        <f t="shared" si="41"/>
        <v>505505.8875</v>
      </c>
      <c r="AZ13" s="17">
        <f t="shared" si="42"/>
        <v>40931.6023125</v>
      </c>
      <c r="BA13" s="17">
        <f t="shared" si="5"/>
        <v>546437.4898125</v>
      </c>
      <c r="BB13" s="17">
        <f t="shared" si="43"/>
        <v>23717.7612585</v>
      </c>
      <c r="BC13" s="17">
        <f t="shared" si="44"/>
        <v>7088.390424</v>
      </c>
      <c r="BD13" s="17"/>
      <c r="BE13" s="17">
        <f t="shared" si="45"/>
        <v>16839.3825</v>
      </c>
      <c r="BF13" s="17">
        <f t="shared" si="46"/>
        <v>1363.5111375</v>
      </c>
      <c r="BG13" s="17">
        <f t="shared" si="6"/>
        <v>18202.8936375</v>
      </c>
      <c r="BH13" s="17">
        <f t="shared" si="47"/>
        <v>790.0846731</v>
      </c>
      <c r="BI13" s="17">
        <f t="shared" si="48"/>
        <v>236.1280464</v>
      </c>
      <c r="BJ13" s="17"/>
      <c r="BK13" s="17">
        <f t="shared" si="49"/>
        <v>2051.4475</v>
      </c>
      <c r="BL13" s="17">
        <f t="shared" si="50"/>
        <v>166.1089125</v>
      </c>
      <c r="BM13" s="17">
        <f t="shared" si="7"/>
        <v>2217.5564125</v>
      </c>
      <c r="BN13" s="17">
        <f t="shared" si="51"/>
        <v>96.25158330000001</v>
      </c>
      <c r="BO13" s="17">
        <f t="shared" si="52"/>
        <v>28.7661552</v>
      </c>
      <c r="BP13" s="17"/>
      <c r="BQ13" s="17">
        <f t="shared" si="53"/>
        <v>425877.125</v>
      </c>
      <c r="BR13" s="17">
        <f t="shared" si="54"/>
        <v>34483.936875</v>
      </c>
      <c r="BS13" s="17">
        <f t="shared" si="8"/>
        <v>460361.061875</v>
      </c>
      <c r="BT13" s="17">
        <f t="shared" si="55"/>
        <v>19981.670295</v>
      </c>
      <c r="BU13" s="17">
        <f t="shared" si="56"/>
        <v>5971.80648</v>
      </c>
      <c r="BV13" s="17"/>
      <c r="BW13" s="17">
        <f t="shared" si="57"/>
        <v>347480.60250000004</v>
      </c>
      <c r="BX13" s="17">
        <f t="shared" si="58"/>
        <v>28136.047837500002</v>
      </c>
      <c r="BY13" s="17">
        <f t="shared" si="9"/>
        <v>375616.65033750003</v>
      </c>
      <c r="BZ13" s="17">
        <f t="shared" si="59"/>
        <v>16303.3946307</v>
      </c>
      <c r="CA13" s="17">
        <f t="shared" si="60"/>
        <v>4872.5014608</v>
      </c>
      <c r="CB13" s="17"/>
      <c r="CC13" s="17">
        <f t="shared" si="61"/>
        <v>791395.0625</v>
      </c>
      <c r="CD13" s="17">
        <f t="shared" si="62"/>
        <v>64080.4959375</v>
      </c>
      <c r="CE13" s="17">
        <f t="shared" si="10"/>
        <v>855475.5584375</v>
      </c>
      <c r="CF13" s="17">
        <f t="shared" si="63"/>
        <v>37131.3561675</v>
      </c>
      <c r="CG13" s="17">
        <f t="shared" si="64"/>
        <v>11097.234120000001</v>
      </c>
      <c r="CH13" s="17"/>
      <c r="CI13" s="17">
        <f t="shared" si="65"/>
        <v>86384.455</v>
      </c>
      <c r="CJ13" s="17">
        <f t="shared" si="66"/>
        <v>6994.684425</v>
      </c>
      <c r="CK13" s="17">
        <f t="shared" si="11"/>
        <v>93379.139425</v>
      </c>
      <c r="CL13" s="17">
        <f t="shared" si="67"/>
        <v>4053.0603714</v>
      </c>
      <c r="CM13" s="17">
        <f t="shared" si="68"/>
        <v>1211.3147616</v>
      </c>
      <c r="CN13" s="17"/>
      <c r="CO13" s="17">
        <f t="shared" si="69"/>
        <v>86493.12</v>
      </c>
      <c r="CP13" s="17">
        <f t="shared" si="70"/>
        <v>7003.4832</v>
      </c>
      <c r="CQ13" s="17">
        <f t="shared" si="12"/>
        <v>93496.6032</v>
      </c>
      <c r="CR13" s="17">
        <f t="shared" si="71"/>
        <v>4058.1588096</v>
      </c>
      <c r="CS13" s="17">
        <f t="shared" si="72"/>
        <v>1212.8385024</v>
      </c>
      <c r="CT13" s="17"/>
      <c r="CU13" s="17">
        <f t="shared" si="73"/>
        <v>2438.6325</v>
      </c>
      <c r="CV13" s="17">
        <f t="shared" si="74"/>
        <v>197.4598875</v>
      </c>
      <c r="CW13" s="17">
        <f t="shared" si="13"/>
        <v>2636.0923875000003</v>
      </c>
      <c r="CX13" s="17">
        <f t="shared" si="75"/>
        <v>114.4178631</v>
      </c>
      <c r="CY13" s="17">
        <f t="shared" si="76"/>
        <v>34.1954064</v>
      </c>
      <c r="CZ13" s="17"/>
      <c r="DA13" s="17">
        <f t="shared" si="77"/>
        <v>521565.09750000003</v>
      </c>
      <c r="DB13" s="17">
        <f t="shared" si="78"/>
        <v>42231.9416625</v>
      </c>
      <c r="DC13" s="17">
        <f t="shared" si="14"/>
        <v>563797.0391625001</v>
      </c>
      <c r="DD13" s="17">
        <f t="shared" si="79"/>
        <v>24471.2411253</v>
      </c>
      <c r="DE13" s="17">
        <f t="shared" si="80"/>
        <v>7313.5786032000005</v>
      </c>
      <c r="DF13" s="17"/>
      <c r="DG13" s="17">
        <f t="shared" si="81"/>
        <v>3998.9775000000004</v>
      </c>
      <c r="DH13" s="17">
        <f t="shared" si="82"/>
        <v>323.8034625</v>
      </c>
      <c r="DI13" s="17">
        <f t="shared" si="15"/>
        <v>4322.780962500001</v>
      </c>
      <c r="DJ13" s="17">
        <f t="shared" si="83"/>
        <v>187.62747570000002</v>
      </c>
      <c r="DK13" s="17">
        <f t="shared" si="84"/>
        <v>56.07514080000001</v>
      </c>
      <c r="DL13" s="17"/>
      <c r="DM13" s="17">
        <f t="shared" si="85"/>
        <v>33627.5975</v>
      </c>
      <c r="DN13" s="17">
        <f t="shared" si="86"/>
        <v>2722.8791625</v>
      </c>
      <c r="DO13" s="17">
        <f t="shared" si="16"/>
        <v>36350.476662500005</v>
      </c>
      <c r="DP13" s="17">
        <f t="shared" si="87"/>
        <v>1577.7686253</v>
      </c>
      <c r="DQ13" s="17">
        <f t="shared" si="88"/>
        <v>471.5386032</v>
      </c>
      <c r="DR13" s="17"/>
      <c r="DS13" s="17">
        <f t="shared" si="89"/>
        <v>5227.525</v>
      </c>
      <c r="DT13" s="17">
        <f t="shared" si="90"/>
        <v>423.280875</v>
      </c>
      <c r="DU13" s="17">
        <f t="shared" si="17"/>
        <v>5650.805875</v>
      </c>
      <c r="DV13" s="17">
        <f t="shared" si="91"/>
        <v>245.26952699999998</v>
      </c>
      <c r="DW13" s="17">
        <f t="shared" si="92"/>
        <v>73.30228799999999</v>
      </c>
      <c r="DX13" s="17"/>
      <c r="DY13" s="17">
        <f t="shared" si="93"/>
        <v>0</v>
      </c>
      <c r="DZ13" s="17">
        <f t="shared" si="94"/>
        <v>0</v>
      </c>
      <c r="EA13" s="17">
        <f t="shared" si="18"/>
        <v>0</v>
      </c>
      <c r="EB13" s="17">
        <f t="shared" si="95"/>
        <v>0</v>
      </c>
      <c r="EC13" s="17">
        <f t="shared" si="96"/>
        <v>0</v>
      </c>
      <c r="ED13" s="17"/>
    </row>
    <row r="14" spans="1:134" ht="12">
      <c r="A14" s="2">
        <v>43009</v>
      </c>
      <c r="D14" s="18">
        <v>295250</v>
      </c>
      <c r="E14" s="18">
        <f t="shared" si="0"/>
        <v>295250</v>
      </c>
      <c r="F14" s="18">
        <v>247497</v>
      </c>
      <c r="G14" s="18">
        <f t="shared" si="101"/>
        <v>73968</v>
      </c>
      <c r="I14" s="24"/>
      <c r="J14" s="24">
        <f>'2005A-2015A Academic'!D14+'2005A-2015A Academic'!J14+'2005A-2015A Academic'!P14+'2005A-2015A Academic'!V14+'2005A-2015A Academic'!AB14+'2005A-2015A Academic'!AH14+'2005A-2015A Academic'!AN14+'2005A-2015A Academic'!AT14+'2005A-2015A Academic'!AZ14+'2005A-2015A Academic'!BF14+'2005A-2015A Academic'!BL14+'2005A-2015A Academic'!BR14+'2005A-2015A Academic'!BX14+'2005A-2015A Academic'!CD14+'2005A-2015A Academic'!CJ14+'2005A-2015A Academic'!CP14+'2005A-2015A Academic'!CV14+'2005A-2015A Academic'!DB14+'2005A-2015A Academic'!DH14+'2005A-2015A Academic'!DN14+'2005A-2015A Academic'!DT14+'2005A-2015A Academic'!DZ14+'2005A-2015A Academic'!EF14+'2005A-2015A Academic'!EL14</f>
        <v>80481.13459999999</v>
      </c>
      <c r="K14" s="18">
        <f t="shared" si="19"/>
        <v>80481.13459999999</v>
      </c>
      <c r="L14" s="24">
        <f>'2005A-2015A Academic'!F14+'2005A-2015A Academic'!L14+'2005A-2015A Academic'!R14+'2005A-2015A Academic'!X14+'2005A-2015A Academic'!AD14+'2005A-2015A Academic'!AJ14+'2005A-2015A Academic'!AP14+'2005A-2015A Academic'!AV14+'2005A-2015A Academic'!BB14+'2005A-2015A Academic'!BH14+'2005A-2015A Academic'!BN14+'2005A-2015A Academic'!BT14+'2005A-2015A Academic'!BZ14+'2005A-2015A Academic'!CF14+'2005A-2015A Academic'!CL14+'2005A-2015A Academic'!CR14+'2005A-2015A Academic'!CX14+'2005A-2015A Academic'!DD14+'2005A-2015A Academic'!DJ14+'2005A-2015A Academic'!DP14+'2005A-2015A Academic'!DV14+'2005A-2015A Academic'!EB14+'2005A-2015A Academic'!EH14+'2005A-2015A Academic'!EN14</f>
        <v>67464.3162408</v>
      </c>
      <c r="M14" s="24">
        <f>'2005A-2015A Academic'!G14+'2005A-2015A Academic'!M14+'2005A-2015A Academic'!S14+'2005A-2015A Academic'!Y14+'2005A-2015A Academic'!AE14+'2005A-2015A Academic'!AK14+'2005A-2015A Academic'!AQ14+'2005A-2015A Academic'!AW14+'2005A-2015A Academic'!BC14+'2005A-2015A Academic'!BI14+'2005A-2015A Academic'!BO14+'2005A-2015A Academic'!BU14+'2005A-2015A Academic'!CA14+'2005A-2015A Academic'!CG14+'2005A-2015A Academic'!CM14+'2005A-2015A Academic'!CS14+'2005A-2015A Academic'!CY14+'2005A-2015A Academic'!DE14+'2005A-2015A Academic'!DK14+'2005A-2015A Academic'!DQ14+'2005A-2015A Academic'!DW14+'2005A-2015A Academic'!EC14+'2005A-2015A Academic'!EI14+'2005A-2015A Academic'!EO14</f>
        <v>20162.670835200002</v>
      </c>
      <c r="O14" s="17"/>
      <c r="P14" s="17">
        <f t="shared" si="97"/>
        <v>214768.92445000008</v>
      </c>
      <c r="Q14" s="17">
        <f t="shared" si="98"/>
        <v>214768.92445000008</v>
      </c>
      <c r="R14" s="17">
        <f t="shared" si="99"/>
        <v>180032.7332586</v>
      </c>
      <c r="S14" s="17">
        <f t="shared" si="100"/>
        <v>53805.34395840001</v>
      </c>
      <c r="U14" s="17"/>
      <c r="V14" s="17">
        <f t="shared" si="21"/>
        <v>61.23485</v>
      </c>
      <c r="W14" s="17">
        <f t="shared" si="22"/>
        <v>61.23485</v>
      </c>
      <c r="X14" s="17">
        <f t="shared" si="23"/>
        <v>51.3308778</v>
      </c>
      <c r="Y14" s="17">
        <f t="shared" si="24"/>
        <v>15.3409632</v>
      </c>
      <c r="Z14" s="17"/>
      <c r="AA14" s="17"/>
      <c r="AB14" s="17">
        <f t="shared" si="26"/>
        <v>32412.869775000003</v>
      </c>
      <c r="AC14" s="17">
        <f t="shared" si="1"/>
        <v>32412.869775000003</v>
      </c>
      <c r="AD14" s="17">
        <f t="shared" si="27"/>
        <v>27170.4929067</v>
      </c>
      <c r="AE14" s="17">
        <f t="shared" si="28"/>
        <v>8120.2884048000005</v>
      </c>
      <c r="AF14" s="17"/>
      <c r="AG14" s="17"/>
      <c r="AH14" s="17">
        <f t="shared" si="30"/>
        <v>22825.187</v>
      </c>
      <c r="AI14" s="17">
        <f t="shared" si="2"/>
        <v>22825.187</v>
      </c>
      <c r="AJ14" s="17">
        <f t="shared" si="31"/>
        <v>19133.498076</v>
      </c>
      <c r="AK14" s="17">
        <f t="shared" si="32"/>
        <v>5718.318144</v>
      </c>
      <c r="AL14" s="17"/>
      <c r="AM14" s="17"/>
      <c r="AN14" s="17">
        <f t="shared" si="34"/>
        <v>1055.40065</v>
      </c>
      <c r="AO14" s="17">
        <f t="shared" si="3"/>
        <v>1055.40065</v>
      </c>
      <c r="AP14" s="17">
        <f t="shared" si="35"/>
        <v>884.7027761999999</v>
      </c>
      <c r="AQ14" s="17">
        <f t="shared" si="36"/>
        <v>264.4060128</v>
      </c>
      <c r="AR14" s="17"/>
      <c r="AS14" s="17"/>
      <c r="AT14" s="17">
        <f t="shared" si="38"/>
        <v>77.1193</v>
      </c>
      <c r="AU14" s="17">
        <f t="shared" si="4"/>
        <v>77.1193</v>
      </c>
      <c r="AV14" s="17">
        <f t="shared" si="39"/>
        <v>64.6462164</v>
      </c>
      <c r="AW14" s="17">
        <f t="shared" si="40"/>
        <v>19.3204416</v>
      </c>
      <c r="AX14" s="17"/>
      <c r="AY14" s="17"/>
      <c r="AZ14" s="17">
        <f t="shared" si="42"/>
        <v>28293.955125</v>
      </c>
      <c r="BA14" s="17">
        <f t="shared" si="5"/>
        <v>28293.955125</v>
      </c>
      <c r="BB14" s="17">
        <f t="shared" si="43"/>
        <v>23717.7612585</v>
      </c>
      <c r="BC14" s="17">
        <f t="shared" si="44"/>
        <v>7088.390424</v>
      </c>
      <c r="BD14" s="17"/>
      <c r="BE14" s="17"/>
      <c r="BF14" s="17">
        <f t="shared" si="46"/>
        <v>942.526575</v>
      </c>
      <c r="BG14" s="17">
        <f t="shared" si="6"/>
        <v>942.526575</v>
      </c>
      <c r="BH14" s="17">
        <f t="shared" si="47"/>
        <v>790.0846731</v>
      </c>
      <c r="BI14" s="17">
        <f t="shared" si="48"/>
        <v>236.1280464</v>
      </c>
      <c r="BJ14" s="17"/>
      <c r="BK14" s="17"/>
      <c r="BL14" s="17">
        <f t="shared" si="50"/>
        <v>114.822725</v>
      </c>
      <c r="BM14" s="17">
        <f t="shared" si="7"/>
        <v>114.822725</v>
      </c>
      <c r="BN14" s="17">
        <f t="shared" si="51"/>
        <v>96.25158330000001</v>
      </c>
      <c r="BO14" s="17">
        <f t="shared" si="52"/>
        <v>28.7661552</v>
      </c>
      <c r="BP14" s="17"/>
      <c r="BQ14" s="17"/>
      <c r="BR14" s="17">
        <f t="shared" si="54"/>
        <v>23837.00875</v>
      </c>
      <c r="BS14" s="17">
        <f t="shared" si="8"/>
        <v>23837.00875</v>
      </c>
      <c r="BT14" s="17">
        <f t="shared" si="55"/>
        <v>19981.670295</v>
      </c>
      <c r="BU14" s="17">
        <f t="shared" si="56"/>
        <v>5971.80648</v>
      </c>
      <c r="BV14" s="17"/>
      <c r="BW14" s="17"/>
      <c r="BX14" s="17">
        <f t="shared" si="58"/>
        <v>19449.032775</v>
      </c>
      <c r="BY14" s="17">
        <f t="shared" si="9"/>
        <v>19449.032775</v>
      </c>
      <c r="BZ14" s="17">
        <f t="shared" si="59"/>
        <v>16303.3946307</v>
      </c>
      <c r="CA14" s="17">
        <f t="shared" si="60"/>
        <v>4872.5014608</v>
      </c>
      <c r="CB14" s="17"/>
      <c r="CC14" s="17"/>
      <c r="CD14" s="17">
        <f t="shared" si="62"/>
        <v>44295.619375</v>
      </c>
      <c r="CE14" s="17">
        <f t="shared" si="10"/>
        <v>44295.619375</v>
      </c>
      <c r="CF14" s="17">
        <f t="shared" si="63"/>
        <v>37131.3561675</v>
      </c>
      <c r="CG14" s="17">
        <f t="shared" si="64"/>
        <v>11097.234120000001</v>
      </c>
      <c r="CH14" s="17"/>
      <c r="CI14" s="17"/>
      <c r="CJ14" s="17">
        <f t="shared" si="66"/>
        <v>4835.07305</v>
      </c>
      <c r="CK14" s="17">
        <f t="shared" si="11"/>
        <v>4835.07305</v>
      </c>
      <c r="CL14" s="17">
        <f t="shared" si="67"/>
        <v>4053.0603714</v>
      </c>
      <c r="CM14" s="17">
        <f t="shared" si="68"/>
        <v>1211.3147616</v>
      </c>
      <c r="CN14" s="17"/>
      <c r="CO14" s="17"/>
      <c r="CP14" s="17">
        <f t="shared" si="70"/>
        <v>4841.1552</v>
      </c>
      <c r="CQ14" s="17">
        <f t="shared" si="12"/>
        <v>4841.1552</v>
      </c>
      <c r="CR14" s="17">
        <f t="shared" si="71"/>
        <v>4058.1588096</v>
      </c>
      <c r="CS14" s="17">
        <f t="shared" si="72"/>
        <v>1212.8385024</v>
      </c>
      <c r="CT14" s="17"/>
      <c r="CU14" s="17"/>
      <c r="CV14" s="17">
        <f t="shared" si="74"/>
        <v>136.494075</v>
      </c>
      <c r="CW14" s="17">
        <f t="shared" si="13"/>
        <v>136.494075</v>
      </c>
      <c r="CX14" s="17">
        <f t="shared" si="75"/>
        <v>114.4178631</v>
      </c>
      <c r="CY14" s="17">
        <f t="shared" si="76"/>
        <v>34.1954064</v>
      </c>
      <c r="CZ14" s="17"/>
      <c r="DA14" s="17"/>
      <c r="DB14" s="17">
        <f t="shared" si="78"/>
        <v>29192.814225000002</v>
      </c>
      <c r="DC14" s="17">
        <f t="shared" si="14"/>
        <v>29192.814225000002</v>
      </c>
      <c r="DD14" s="17">
        <f t="shared" si="79"/>
        <v>24471.2411253</v>
      </c>
      <c r="DE14" s="17">
        <f t="shared" si="80"/>
        <v>7313.5786032000005</v>
      </c>
      <c r="DF14" s="17"/>
      <c r="DG14" s="17"/>
      <c r="DH14" s="17">
        <f t="shared" si="82"/>
        <v>223.829025</v>
      </c>
      <c r="DI14" s="17">
        <f t="shared" si="15"/>
        <v>223.829025</v>
      </c>
      <c r="DJ14" s="17">
        <f t="shared" si="83"/>
        <v>187.62747570000002</v>
      </c>
      <c r="DK14" s="17">
        <f t="shared" si="84"/>
        <v>56.07514080000001</v>
      </c>
      <c r="DL14" s="17"/>
      <c r="DM14" s="17"/>
      <c r="DN14" s="17">
        <f t="shared" si="86"/>
        <v>1882.189225</v>
      </c>
      <c r="DO14" s="17">
        <f t="shared" si="16"/>
        <v>1882.189225</v>
      </c>
      <c r="DP14" s="17">
        <f t="shared" si="87"/>
        <v>1577.7686253</v>
      </c>
      <c r="DQ14" s="17">
        <f t="shared" si="88"/>
        <v>471.5386032</v>
      </c>
      <c r="DR14" s="17"/>
      <c r="DS14" s="17"/>
      <c r="DT14" s="17">
        <f t="shared" si="90"/>
        <v>292.59274999999997</v>
      </c>
      <c r="DU14" s="17">
        <f t="shared" si="17"/>
        <v>292.59274999999997</v>
      </c>
      <c r="DV14" s="17">
        <f t="shared" si="91"/>
        <v>245.26952699999998</v>
      </c>
      <c r="DW14" s="17">
        <f t="shared" si="92"/>
        <v>73.30228799999999</v>
      </c>
      <c r="DX14" s="17"/>
      <c r="DY14" s="17"/>
      <c r="DZ14" s="17">
        <f t="shared" si="94"/>
        <v>0</v>
      </c>
      <c r="EA14" s="17">
        <f t="shared" si="18"/>
        <v>0</v>
      </c>
      <c r="EB14" s="17">
        <f t="shared" si="95"/>
        <v>0</v>
      </c>
      <c r="EC14" s="17">
        <f t="shared" si="96"/>
        <v>0</v>
      </c>
      <c r="ED14" s="17"/>
    </row>
    <row r="15" spans="1:134" s="34" customFormat="1" ht="12">
      <c r="A15" s="33">
        <v>43191</v>
      </c>
      <c r="C15" s="24">
        <v>0</v>
      </c>
      <c r="D15" s="24">
        <v>295250</v>
      </c>
      <c r="E15" s="18">
        <f t="shared" si="0"/>
        <v>295250</v>
      </c>
      <c r="F15" s="18">
        <v>247497</v>
      </c>
      <c r="G15" s="18">
        <f t="shared" si="101"/>
        <v>73968</v>
      </c>
      <c r="H15" s="32"/>
      <c r="I15" s="24">
        <f>'2005A-2015A Academic'!C15+'2005A-2015A Academic'!I15+'2005A-2015A Academic'!O15+'2005A-2015A Academic'!U15+'2005A-2015A Academic'!AA15+'2005A-2015A Academic'!AG15+'2005A-2015A Academic'!AM15+'2005A-2015A Academic'!AS15+'2005A-2015A Academic'!AY15+'2005A-2015A Academic'!BE15+'2005A-2015A Academic'!BK15+'2005A-2015A Academic'!BQ15+'2005A-2015A Academic'!BW15+'2005A-2015A Academic'!CC15+'2005A-2015A Academic'!CI15+'2005A-2015A Academic'!CO15+'2005A-2015A Academic'!CU15+'2005A-2015A Academic'!DA15+'2005A-2015A Academic'!DG15+'2005A-2015A Academic'!DM15+'2005A-2015A Academic'!DS15+'2005A-2015A Academic'!DY15+'2005A-2015A Academic'!EE15+'2005A-2015A Academic'!EK15</f>
        <v>0</v>
      </c>
      <c r="J15" s="24">
        <f>'2005A-2015A Academic'!D15+'2005A-2015A Academic'!J15+'2005A-2015A Academic'!P15+'2005A-2015A Academic'!V15+'2005A-2015A Academic'!AB15+'2005A-2015A Academic'!AH15+'2005A-2015A Academic'!AN15+'2005A-2015A Academic'!AT15+'2005A-2015A Academic'!AZ15+'2005A-2015A Academic'!BF15+'2005A-2015A Academic'!BL15+'2005A-2015A Academic'!BR15+'2005A-2015A Academic'!BX15+'2005A-2015A Academic'!CD15+'2005A-2015A Academic'!CJ15+'2005A-2015A Academic'!CP15+'2005A-2015A Academic'!CV15+'2005A-2015A Academic'!DB15+'2005A-2015A Academic'!DH15+'2005A-2015A Academic'!DN15+'2005A-2015A Academic'!DT15+'2005A-2015A Academic'!DZ15+'2005A-2015A Academic'!EF15+'2005A-2015A Academic'!EL15</f>
        <v>80481.13459999999</v>
      </c>
      <c r="K15" s="18">
        <f t="shared" si="19"/>
        <v>80481.13459999999</v>
      </c>
      <c r="L15" s="24">
        <f>'2005A-2015A Academic'!F15+'2005A-2015A Academic'!L15+'2005A-2015A Academic'!R15+'2005A-2015A Academic'!X15+'2005A-2015A Academic'!AD15+'2005A-2015A Academic'!AJ15+'2005A-2015A Academic'!AP15+'2005A-2015A Academic'!AV15+'2005A-2015A Academic'!BB15+'2005A-2015A Academic'!BH15+'2005A-2015A Academic'!BN15+'2005A-2015A Academic'!BT15+'2005A-2015A Academic'!BZ15+'2005A-2015A Academic'!CF15+'2005A-2015A Academic'!CL15+'2005A-2015A Academic'!CR15+'2005A-2015A Academic'!CX15+'2005A-2015A Academic'!DD15+'2005A-2015A Academic'!DJ15+'2005A-2015A Academic'!DP15+'2005A-2015A Academic'!DV15+'2005A-2015A Academic'!EB15+'2005A-2015A Academic'!EH15+'2005A-2015A Academic'!EN15</f>
        <v>67464.3162408</v>
      </c>
      <c r="M15" s="24">
        <f>'2005A-2015A Academic'!G15+'2005A-2015A Academic'!M15+'2005A-2015A Academic'!S15+'2005A-2015A Academic'!Y15+'2005A-2015A Academic'!AE15+'2005A-2015A Academic'!AK15+'2005A-2015A Academic'!AQ15+'2005A-2015A Academic'!AW15+'2005A-2015A Academic'!BC15+'2005A-2015A Academic'!BI15+'2005A-2015A Academic'!BO15+'2005A-2015A Academic'!BU15+'2005A-2015A Academic'!CA15+'2005A-2015A Academic'!CG15+'2005A-2015A Academic'!CM15+'2005A-2015A Academic'!CS15+'2005A-2015A Academic'!CY15+'2005A-2015A Academic'!DE15+'2005A-2015A Academic'!DK15+'2005A-2015A Academic'!DQ15+'2005A-2015A Academic'!DW15+'2005A-2015A Academic'!EC15+'2005A-2015A Academic'!EI15+'2005A-2015A Academic'!EO15</f>
        <v>20162.670835200002</v>
      </c>
      <c r="O15" s="17">
        <f t="shared" si="102"/>
        <v>0</v>
      </c>
      <c r="P15" s="17">
        <f t="shared" si="97"/>
        <v>214768.92445000008</v>
      </c>
      <c r="Q15" s="17">
        <f t="shared" si="98"/>
        <v>214768.92445000008</v>
      </c>
      <c r="R15" s="17">
        <f t="shared" si="99"/>
        <v>180032.7332586</v>
      </c>
      <c r="S15" s="17">
        <f t="shared" si="100"/>
        <v>53805.34395840001</v>
      </c>
      <c r="U15" s="17">
        <f t="shared" si="20"/>
        <v>0</v>
      </c>
      <c r="V15" s="17">
        <f t="shared" si="21"/>
        <v>61.23485</v>
      </c>
      <c r="W15" s="17">
        <f t="shared" si="22"/>
        <v>61.23485</v>
      </c>
      <c r="X15" s="17">
        <f t="shared" si="23"/>
        <v>51.3308778</v>
      </c>
      <c r="Y15" s="17">
        <f t="shared" si="24"/>
        <v>15.3409632</v>
      </c>
      <c r="Z15" s="32"/>
      <c r="AA15" s="17">
        <f t="shared" si="25"/>
        <v>0</v>
      </c>
      <c r="AB15" s="17">
        <f t="shared" si="26"/>
        <v>32412.869775000003</v>
      </c>
      <c r="AC15" s="17">
        <f t="shared" si="1"/>
        <v>32412.869775000003</v>
      </c>
      <c r="AD15" s="17">
        <f t="shared" si="27"/>
        <v>27170.4929067</v>
      </c>
      <c r="AE15" s="17">
        <f t="shared" si="28"/>
        <v>8120.2884048000005</v>
      </c>
      <c r="AF15" s="32"/>
      <c r="AG15" s="17">
        <f t="shared" si="29"/>
        <v>0</v>
      </c>
      <c r="AH15" s="17">
        <f t="shared" si="30"/>
        <v>22825.187</v>
      </c>
      <c r="AI15" s="17">
        <f t="shared" si="2"/>
        <v>22825.187</v>
      </c>
      <c r="AJ15" s="17">
        <f t="shared" si="31"/>
        <v>19133.498076</v>
      </c>
      <c r="AK15" s="17">
        <f t="shared" si="32"/>
        <v>5718.318144</v>
      </c>
      <c r="AL15" s="32"/>
      <c r="AM15" s="17">
        <f t="shared" si="33"/>
        <v>0</v>
      </c>
      <c r="AN15" s="17">
        <f t="shared" si="34"/>
        <v>1055.40065</v>
      </c>
      <c r="AO15" s="17">
        <f t="shared" si="3"/>
        <v>1055.40065</v>
      </c>
      <c r="AP15" s="17">
        <f t="shared" si="35"/>
        <v>884.7027761999999</v>
      </c>
      <c r="AQ15" s="17">
        <f t="shared" si="36"/>
        <v>264.4060128</v>
      </c>
      <c r="AR15" s="32"/>
      <c r="AS15" s="17">
        <f t="shared" si="37"/>
        <v>0</v>
      </c>
      <c r="AT15" s="17">
        <f t="shared" si="38"/>
        <v>77.1193</v>
      </c>
      <c r="AU15" s="17">
        <f t="shared" si="4"/>
        <v>77.1193</v>
      </c>
      <c r="AV15" s="17">
        <f t="shared" si="39"/>
        <v>64.6462164</v>
      </c>
      <c r="AW15" s="17">
        <f t="shared" si="40"/>
        <v>19.3204416</v>
      </c>
      <c r="AX15" s="32"/>
      <c r="AY15" s="17">
        <f t="shared" si="41"/>
        <v>0</v>
      </c>
      <c r="AZ15" s="17">
        <f t="shared" si="42"/>
        <v>28293.955125</v>
      </c>
      <c r="BA15" s="17">
        <f t="shared" si="5"/>
        <v>28293.955125</v>
      </c>
      <c r="BB15" s="17">
        <f t="shared" si="43"/>
        <v>23717.7612585</v>
      </c>
      <c r="BC15" s="17">
        <f t="shared" si="44"/>
        <v>7088.390424</v>
      </c>
      <c r="BD15" s="32"/>
      <c r="BE15" s="17">
        <f t="shared" si="45"/>
        <v>0</v>
      </c>
      <c r="BF15" s="17">
        <f t="shared" si="46"/>
        <v>942.526575</v>
      </c>
      <c r="BG15" s="17">
        <f t="shared" si="6"/>
        <v>942.526575</v>
      </c>
      <c r="BH15" s="17">
        <f t="shared" si="47"/>
        <v>790.0846731</v>
      </c>
      <c r="BI15" s="17">
        <f t="shared" si="48"/>
        <v>236.1280464</v>
      </c>
      <c r="BJ15" s="32"/>
      <c r="BK15" s="17">
        <f t="shared" si="49"/>
        <v>0</v>
      </c>
      <c r="BL15" s="17">
        <f t="shared" si="50"/>
        <v>114.822725</v>
      </c>
      <c r="BM15" s="17">
        <f t="shared" si="7"/>
        <v>114.822725</v>
      </c>
      <c r="BN15" s="17">
        <f t="shared" si="51"/>
        <v>96.25158330000001</v>
      </c>
      <c r="BO15" s="17">
        <f t="shared" si="52"/>
        <v>28.7661552</v>
      </c>
      <c r="BP15" s="32"/>
      <c r="BQ15" s="17">
        <f t="shared" si="53"/>
        <v>0</v>
      </c>
      <c r="BR15" s="17">
        <f t="shared" si="54"/>
        <v>23837.00875</v>
      </c>
      <c r="BS15" s="17">
        <f t="shared" si="8"/>
        <v>23837.00875</v>
      </c>
      <c r="BT15" s="17">
        <f t="shared" si="55"/>
        <v>19981.670295</v>
      </c>
      <c r="BU15" s="17">
        <f t="shared" si="56"/>
        <v>5971.80648</v>
      </c>
      <c r="BV15" s="32"/>
      <c r="BW15" s="17">
        <f t="shared" si="57"/>
        <v>0</v>
      </c>
      <c r="BX15" s="17">
        <f t="shared" si="58"/>
        <v>19449.032775</v>
      </c>
      <c r="BY15" s="17">
        <f t="shared" si="9"/>
        <v>19449.032775</v>
      </c>
      <c r="BZ15" s="17">
        <f t="shared" si="59"/>
        <v>16303.3946307</v>
      </c>
      <c r="CA15" s="17">
        <f t="shared" si="60"/>
        <v>4872.5014608</v>
      </c>
      <c r="CB15" s="32"/>
      <c r="CC15" s="17">
        <f t="shared" si="61"/>
        <v>0</v>
      </c>
      <c r="CD15" s="17">
        <f t="shared" si="62"/>
        <v>44295.619375</v>
      </c>
      <c r="CE15" s="17">
        <f t="shared" si="10"/>
        <v>44295.619375</v>
      </c>
      <c r="CF15" s="17">
        <f t="shared" si="63"/>
        <v>37131.3561675</v>
      </c>
      <c r="CG15" s="17">
        <f t="shared" si="64"/>
        <v>11097.234120000001</v>
      </c>
      <c r="CH15" s="17"/>
      <c r="CI15" s="17">
        <f t="shared" si="65"/>
        <v>0</v>
      </c>
      <c r="CJ15" s="17">
        <f t="shared" si="66"/>
        <v>4835.07305</v>
      </c>
      <c r="CK15" s="17">
        <f t="shared" si="11"/>
        <v>4835.07305</v>
      </c>
      <c r="CL15" s="17">
        <f t="shared" si="67"/>
        <v>4053.0603714</v>
      </c>
      <c r="CM15" s="17">
        <f t="shared" si="68"/>
        <v>1211.3147616</v>
      </c>
      <c r="CN15" s="32"/>
      <c r="CO15" s="17">
        <f t="shared" si="69"/>
        <v>0</v>
      </c>
      <c r="CP15" s="17">
        <f t="shared" si="70"/>
        <v>4841.1552</v>
      </c>
      <c r="CQ15" s="17">
        <f t="shared" si="12"/>
        <v>4841.1552</v>
      </c>
      <c r="CR15" s="17">
        <f t="shared" si="71"/>
        <v>4058.1588096</v>
      </c>
      <c r="CS15" s="17">
        <f t="shared" si="72"/>
        <v>1212.8385024</v>
      </c>
      <c r="CT15" s="32"/>
      <c r="CU15" s="17">
        <f t="shared" si="73"/>
        <v>0</v>
      </c>
      <c r="CV15" s="17">
        <f t="shared" si="74"/>
        <v>136.494075</v>
      </c>
      <c r="CW15" s="17">
        <f t="shared" si="13"/>
        <v>136.494075</v>
      </c>
      <c r="CX15" s="17">
        <f t="shared" si="75"/>
        <v>114.4178631</v>
      </c>
      <c r="CY15" s="17">
        <f t="shared" si="76"/>
        <v>34.1954064</v>
      </c>
      <c r="CZ15" s="32"/>
      <c r="DA15" s="17">
        <f t="shared" si="77"/>
        <v>0</v>
      </c>
      <c r="DB15" s="17">
        <f t="shared" si="78"/>
        <v>29192.814225000002</v>
      </c>
      <c r="DC15" s="17">
        <f t="shared" si="14"/>
        <v>29192.814225000002</v>
      </c>
      <c r="DD15" s="17">
        <f t="shared" si="79"/>
        <v>24471.2411253</v>
      </c>
      <c r="DE15" s="17">
        <f t="shared" si="80"/>
        <v>7313.5786032000005</v>
      </c>
      <c r="DF15" s="32"/>
      <c r="DG15" s="17">
        <f t="shared" si="81"/>
        <v>0</v>
      </c>
      <c r="DH15" s="17">
        <f t="shared" si="82"/>
        <v>223.829025</v>
      </c>
      <c r="DI15" s="17">
        <f t="shared" si="15"/>
        <v>223.829025</v>
      </c>
      <c r="DJ15" s="17">
        <f t="shared" si="83"/>
        <v>187.62747570000002</v>
      </c>
      <c r="DK15" s="17">
        <f t="shared" si="84"/>
        <v>56.07514080000001</v>
      </c>
      <c r="DL15" s="32"/>
      <c r="DM15" s="17">
        <f t="shared" si="85"/>
        <v>0</v>
      </c>
      <c r="DN15" s="17">
        <f t="shared" si="86"/>
        <v>1882.189225</v>
      </c>
      <c r="DO15" s="17">
        <f t="shared" si="16"/>
        <v>1882.189225</v>
      </c>
      <c r="DP15" s="17">
        <f t="shared" si="87"/>
        <v>1577.7686253</v>
      </c>
      <c r="DQ15" s="17">
        <f t="shared" si="88"/>
        <v>471.5386032</v>
      </c>
      <c r="DR15" s="32"/>
      <c r="DS15" s="17">
        <f t="shared" si="89"/>
        <v>0</v>
      </c>
      <c r="DT15" s="17">
        <f t="shared" si="90"/>
        <v>292.59274999999997</v>
      </c>
      <c r="DU15" s="17">
        <f t="shared" si="17"/>
        <v>292.59274999999997</v>
      </c>
      <c r="DV15" s="17">
        <f t="shared" si="91"/>
        <v>245.26952699999998</v>
      </c>
      <c r="DW15" s="17">
        <f t="shared" si="92"/>
        <v>73.30228799999999</v>
      </c>
      <c r="DX15" s="32"/>
      <c r="DY15" s="17">
        <f t="shared" si="93"/>
        <v>0</v>
      </c>
      <c r="DZ15" s="17">
        <f t="shared" si="94"/>
        <v>0</v>
      </c>
      <c r="EA15" s="17">
        <f t="shared" si="18"/>
        <v>0</v>
      </c>
      <c r="EB15" s="17">
        <f t="shared" si="95"/>
        <v>0</v>
      </c>
      <c r="EC15" s="17">
        <f t="shared" si="96"/>
        <v>0</v>
      </c>
      <c r="ED15" s="32"/>
    </row>
    <row r="16" spans="1:134" s="34" customFormat="1" ht="12">
      <c r="A16" s="33">
        <v>43374</v>
      </c>
      <c r="C16" s="24"/>
      <c r="D16" s="24">
        <v>295250</v>
      </c>
      <c r="E16" s="18">
        <f t="shared" si="0"/>
        <v>295250</v>
      </c>
      <c r="F16" s="18">
        <v>247497</v>
      </c>
      <c r="G16" s="18">
        <f t="shared" si="101"/>
        <v>73968</v>
      </c>
      <c r="H16" s="32"/>
      <c r="I16" s="24"/>
      <c r="J16" s="24">
        <f>'2005A-2015A Academic'!D16+'2005A-2015A Academic'!J16+'2005A-2015A Academic'!P16+'2005A-2015A Academic'!V16+'2005A-2015A Academic'!AB16+'2005A-2015A Academic'!AH16+'2005A-2015A Academic'!AN16+'2005A-2015A Academic'!AT16+'2005A-2015A Academic'!AZ16+'2005A-2015A Academic'!BF16+'2005A-2015A Academic'!BL16+'2005A-2015A Academic'!BR16+'2005A-2015A Academic'!BX16+'2005A-2015A Academic'!CD16+'2005A-2015A Academic'!CJ16+'2005A-2015A Academic'!CP16+'2005A-2015A Academic'!CV16+'2005A-2015A Academic'!DB16+'2005A-2015A Academic'!DH16+'2005A-2015A Academic'!DN16+'2005A-2015A Academic'!DT16+'2005A-2015A Academic'!DZ16+'2005A-2015A Academic'!EF16+'2005A-2015A Academic'!EL16</f>
        <v>80481.13459999999</v>
      </c>
      <c r="K16" s="18">
        <f t="shared" si="19"/>
        <v>80481.13459999999</v>
      </c>
      <c r="L16" s="24">
        <f>'2005A-2015A Academic'!F16+'2005A-2015A Academic'!L16+'2005A-2015A Academic'!R16+'2005A-2015A Academic'!X16+'2005A-2015A Academic'!AD16+'2005A-2015A Academic'!AJ16+'2005A-2015A Academic'!AP16+'2005A-2015A Academic'!AV16+'2005A-2015A Academic'!BB16+'2005A-2015A Academic'!BH16+'2005A-2015A Academic'!BN16+'2005A-2015A Academic'!BT16+'2005A-2015A Academic'!BZ16+'2005A-2015A Academic'!CF16+'2005A-2015A Academic'!CL16+'2005A-2015A Academic'!CR16+'2005A-2015A Academic'!CX16+'2005A-2015A Academic'!DD16+'2005A-2015A Academic'!DJ16+'2005A-2015A Academic'!DP16+'2005A-2015A Academic'!DV16+'2005A-2015A Academic'!EB16+'2005A-2015A Academic'!EH16+'2005A-2015A Academic'!EN16</f>
        <v>67464.3162408</v>
      </c>
      <c r="M16" s="24">
        <f>'2005A-2015A Academic'!G16+'2005A-2015A Academic'!M16+'2005A-2015A Academic'!S16+'2005A-2015A Academic'!Y16+'2005A-2015A Academic'!AE16+'2005A-2015A Academic'!AK16+'2005A-2015A Academic'!AQ16+'2005A-2015A Academic'!AW16+'2005A-2015A Academic'!BC16+'2005A-2015A Academic'!BI16+'2005A-2015A Academic'!BO16+'2005A-2015A Academic'!BU16+'2005A-2015A Academic'!CA16+'2005A-2015A Academic'!CG16+'2005A-2015A Academic'!CM16+'2005A-2015A Academic'!CS16+'2005A-2015A Academic'!CY16+'2005A-2015A Academic'!DE16+'2005A-2015A Academic'!DK16+'2005A-2015A Academic'!DQ16+'2005A-2015A Academic'!DW16+'2005A-2015A Academic'!EC16+'2005A-2015A Academic'!EI16+'2005A-2015A Academic'!EO16</f>
        <v>20162.670835200002</v>
      </c>
      <c r="O16" s="17"/>
      <c r="P16" s="17">
        <f t="shared" si="97"/>
        <v>214768.92445000008</v>
      </c>
      <c r="Q16" s="17">
        <f t="shared" si="98"/>
        <v>214768.92445000008</v>
      </c>
      <c r="R16" s="17">
        <f t="shared" si="99"/>
        <v>180032.7332586</v>
      </c>
      <c r="S16" s="17">
        <f t="shared" si="100"/>
        <v>53805.34395840001</v>
      </c>
      <c r="U16" s="17"/>
      <c r="V16" s="17">
        <f t="shared" si="21"/>
        <v>61.23485</v>
      </c>
      <c r="W16" s="17">
        <f t="shared" si="22"/>
        <v>61.23485</v>
      </c>
      <c r="X16" s="17">
        <f t="shared" si="23"/>
        <v>51.3308778</v>
      </c>
      <c r="Y16" s="17">
        <f t="shared" si="24"/>
        <v>15.3409632</v>
      </c>
      <c r="Z16" s="32"/>
      <c r="AA16" s="17"/>
      <c r="AB16" s="17">
        <f t="shared" si="26"/>
        <v>32412.869775000003</v>
      </c>
      <c r="AC16" s="17">
        <f t="shared" si="1"/>
        <v>32412.869775000003</v>
      </c>
      <c r="AD16" s="17">
        <f t="shared" si="27"/>
        <v>27170.4929067</v>
      </c>
      <c r="AE16" s="17">
        <f t="shared" si="28"/>
        <v>8120.2884048000005</v>
      </c>
      <c r="AF16" s="32"/>
      <c r="AG16" s="17"/>
      <c r="AH16" s="17">
        <f t="shared" si="30"/>
        <v>22825.187</v>
      </c>
      <c r="AI16" s="17">
        <f t="shared" si="2"/>
        <v>22825.187</v>
      </c>
      <c r="AJ16" s="17">
        <f t="shared" si="31"/>
        <v>19133.498076</v>
      </c>
      <c r="AK16" s="17">
        <f t="shared" si="32"/>
        <v>5718.318144</v>
      </c>
      <c r="AL16" s="32"/>
      <c r="AM16" s="17"/>
      <c r="AN16" s="17">
        <f t="shared" si="34"/>
        <v>1055.40065</v>
      </c>
      <c r="AO16" s="17">
        <f t="shared" si="3"/>
        <v>1055.40065</v>
      </c>
      <c r="AP16" s="17">
        <f t="shared" si="35"/>
        <v>884.7027761999999</v>
      </c>
      <c r="AQ16" s="17">
        <f t="shared" si="36"/>
        <v>264.4060128</v>
      </c>
      <c r="AR16" s="32"/>
      <c r="AS16" s="17"/>
      <c r="AT16" s="17">
        <f t="shared" si="38"/>
        <v>77.1193</v>
      </c>
      <c r="AU16" s="17">
        <f t="shared" si="4"/>
        <v>77.1193</v>
      </c>
      <c r="AV16" s="17">
        <f t="shared" si="39"/>
        <v>64.6462164</v>
      </c>
      <c r="AW16" s="17">
        <f t="shared" si="40"/>
        <v>19.3204416</v>
      </c>
      <c r="AX16" s="32"/>
      <c r="AY16" s="17"/>
      <c r="AZ16" s="17">
        <f t="shared" si="42"/>
        <v>28293.955125</v>
      </c>
      <c r="BA16" s="17">
        <f t="shared" si="5"/>
        <v>28293.955125</v>
      </c>
      <c r="BB16" s="17">
        <f t="shared" si="43"/>
        <v>23717.7612585</v>
      </c>
      <c r="BC16" s="17">
        <f t="shared" si="44"/>
        <v>7088.390424</v>
      </c>
      <c r="BD16" s="32"/>
      <c r="BE16" s="17"/>
      <c r="BF16" s="17">
        <f t="shared" si="46"/>
        <v>942.526575</v>
      </c>
      <c r="BG16" s="17">
        <f t="shared" si="6"/>
        <v>942.526575</v>
      </c>
      <c r="BH16" s="17">
        <f t="shared" si="47"/>
        <v>790.0846731</v>
      </c>
      <c r="BI16" s="17">
        <f t="shared" si="48"/>
        <v>236.1280464</v>
      </c>
      <c r="BJ16" s="32"/>
      <c r="BK16" s="17"/>
      <c r="BL16" s="17">
        <f t="shared" si="50"/>
        <v>114.822725</v>
      </c>
      <c r="BM16" s="17">
        <f t="shared" si="7"/>
        <v>114.822725</v>
      </c>
      <c r="BN16" s="17">
        <f t="shared" si="51"/>
        <v>96.25158330000001</v>
      </c>
      <c r="BO16" s="17">
        <f t="shared" si="52"/>
        <v>28.7661552</v>
      </c>
      <c r="BP16" s="32"/>
      <c r="BQ16" s="17"/>
      <c r="BR16" s="17">
        <f t="shared" si="54"/>
        <v>23837.00875</v>
      </c>
      <c r="BS16" s="17">
        <f t="shared" si="8"/>
        <v>23837.00875</v>
      </c>
      <c r="BT16" s="17">
        <f t="shared" si="55"/>
        <v>19981.670295</v>
      </c>
      <c r="BU16" s="17">
        <f t="shared" si="56"/>
        <v>5971.80648</v>
      </c>
      <c r="BV16" s="32"/>
      <c r="BW16" s="17"/>
      <c r="BX16" s="17">
        <f t="shared" si="58"/>
        <v>19449.032775</v>
      </c>
      <c r="BY16" s="17">
        <f t="shared" si="9"/>
        <v>19449.032775</v>
      </c>
      <c r="BZ16" s="17">
        <f t="shared" si="59"/>
        <v>16303.3946307</v>
      </c>
      <c r="CA16" s="17">
        <f t="shared" si="60"/>
        <v>4872.5014608</v>
      </c>
      <c r="CB16" s="32"/>
      <c r="CC16" s="17"/>
      <c r="CD16" s="17">
        <f t="shared" si="62"/>
        <v>44295.619375</v>
      </c>
      <c r="CE16" s="17">
        <f t="shared" si="10"/>
        <v>44295.619375</v>
      </c>
      <c r="CF16" s="17">
        <f t="shared" si="63"/>
        <v>37131.3561675</v>
      </c>
      <c r="CG16" s="17">
        <f t="shared" si="64"/>
        <v>11097.234120000001</v>
      </c>
      <c r="CH16" s="17"/>
      <c r="CI16" s="17"/>
      <c r="CJ16" s="17">
        <f t="shared" si="66"/>
        <v>4835.07305</v>
      </c>
      <c r="CK16" s="17">
        <f t="shared" si="11"/>
        <v>4835.07305</v>
      </c>
      <c r="CL16" s="17">
        <f t="shared" si="67"/>
        <v>4053.0603714</v>
      </c>
      <c r="CM16" s="17">
        <f t="shared" si="68"/>
        <v>1211.3147616</v>
      </c>
      <c r="CN16" s="32"/>
      <c r="CO16" s="17"/>
      <c r="CP16" s="17">
        <f t="shared" si="70"/>
        <v>4841.1552</v>
      </c>
      <c r="CQ16" s="17">
        <f t="shared" si="12"/>
        <v>4841.1552</v>
      </c>
      <c r="CR16" s="17">
        <f t="shared" si="71"/>
        <v>4058.1588096</v>
      </c>
      <c r="CS16" s="17">
        <f t="shared" si="72"/>
        <v>1212.8385024</v>
      </c>
      <c r="CT16" s="32"/>
      <c r="CU16" s="17"/>
      <c r="CV16" s="17">
        <f t="shared" si="74"/>
        <v>136.494075</v>
      </c>
      <c r="CW16" s="17">
        <f t="shared" si="13"/>
        <v>136.494075</v>
      </c>
      <c r="CX16" s="17">
        <f t="shared" si="75"/>
        <v>114.4178631</v>
      </c>
      <c r="CY16" s="17">
        <f t="shared" si="76"/>
        <v>34.1954064</v>
      </c>
      <c r="CZ16" s="32"/>
      <c r="DA16" s="17"/>
      <c r="DB16" s="17">
        <f t="shared" si="78"/>
        <v>29192.814225000002</v>
      </c>
      <c r="DC16" s="17">
        <f t="shared" si="14"/>
        <v>29192.814225000002</v>
      </c>
      <c r="DD16" s="17">
        <f t="shared" si="79"/>
        <v>24471.2411253</v>
      </c>
      <c r="DE16" s="17">
        <f t="shared" si="80"/>
        <v>7313.5786032000005</v>
      </c>
      <c r="DF16" s="32"/>
      <c r="DG16" s="17"/>
      <c r="DH16" s="17">
        <f t="shared" si="82"/>
        <v>223.829025</v>
      </c>
      <c r="DI16" s="17">
        <f t="shared" si="15"/>
        <v>223.829025</v>
      </c>
      <c r="DJ16" s="17">
        <f t="shared" si="83"/>
        <v>187.62747570000002</v>
      </c>
      <c r="DK16" s="17">
        <f t="shared" si="84"/>
        <v>56.07514080000001</v>
      </c>
      <c r="DL16" s="32"/>
      <c r="DM16" s="17"/>
      <c r="DN16" s="17">
        <f t="shared" si="86"/>
        <v>1882.189225</v>
      </c>
      <c r="DO16" s="17">
        <f t="shared" si="16"/>
        <v>1882.189225</v>
      </c>
      <c r="DP16" s="17">
        <f t="shared" si="87"/>
        <v>1577.7686253</v>
      </c>
      <c r="DQ16" s="17">
        <f t="shared" si="88"/>
        <v>471.5386032</v>
      </c>
      <c r="DR16" s="32"/>
      <c r="DS16" s="17"/>
      <c r="DT16" s="17">
        <f t="shared" si="90"/>
        <v>292.59274999999997</v>
      </c>
      <c r="DU16" s="17">
        <f t="shared" si="17"/>
        <v>292.59274999999997</v>
      </c>
      <c r="DV16" s="17">
        <f t="shared" si="91"/>
        <v>245.26952699999998</v>
      </c>
      <c r="DW16" s="17">
        <f t="shared" si="92"/>
        <v>73.30228799999999</v>
      </c>
      <c r="DX16" s="32"/>
      <c r="DY16" s="17"/>
      <c r="DZ16" s="17">
        <f t="shared" si="94"/>
        <v>0</v>
      </c>
      <c r="EA16" s="17">
        <f t="shared" si="18"/>
        <v>0</v>
      </c>
      <c r="EB16" s="17">
        <f t="shared" si="95"/>
        <v>0</v>
      </c>
      <c r="EC16" s="17">
        <f t="shared" si="96"/>
        <v>0</v>
      </c>
      <c r="ED16" s="32"/>
    </row>
    <row r="17" spans="1:134" s="34" customFormat="1" ht="12">
      <c r="A17" s="33">
        <v>43556</v>
      </c>
      <c r="C17" s="24">
        <v>0</v>
      </c>
      <c r="D17" s="24">
        <v>295250</v>
      </c>
      <c r="E17" s="18">
        <f t="shared" si="0"/>
        <v>295250</v>
      </c>
      <c r="F17" s="18">
        <v>247497</v>
      </c>
      <c r="G17" s="18">
        <f t="shared" si="101"/>
        <v>73968</v>
      </c>
      <c r="H17" s="32"/>
      <c r="I17" s="24">
        <f>'2005A-2015A Academic'!C17+'2005A-2015A Academic'!I17+'2005A-2015A Academic'!O17+'2005A-2015A Academic'!U17+'2005A-2015A Academic'!AA17+'2005A-2015A Academic'!AG17+'2005A-2015A Academic'!AM17+'2005A-2015A Academic'!AS17+'2005A-2015A Academic'!AY17+'2005A-2015A Academic'!BE17+'2005A-2015A Academic'!BK17+'2005A-2015A Academic'!BQ17+'2005A-2015A Academic'!BW17+'2005A-2015A Academic'!CC17+'2005A-2015A Academic'!CI17+'2005A-2015A Academic'!CO17+'2005A-2015A Academic'!CU17+'2005A-2015A Academic'!DA17+'2005A-2015A Academic'!DG17+'2005A-2015A Academic'!DM17+'2005A-2015A Academic'!DS17+'2005A-2015A Academic'!DY17+'2005A-2015A Academic'!EE17+'2005A-2015A Academic'!EK17</f>
        <v>0</v>
      </c>
      <c r="J17" s="24">
        <f>'2005A-2015A Academic'!D17+'2005A-2015A Academic'!J17+'2005A-2015A Academic'!P17+'2005A-2015A Academic'!V17+'2005A-2015A Academic'!AB17+'2005A-2015A Academic'!AH17+'2005A-2015A Academic'!AN17+'2005A-2015A Academic'!AT17+'2005A-2015A Academic'!AZ17+'2005A-2015A Academic'!BF17+'2005A-2015A Academic'!BL17+'2005A-2015A Academic'!BR17+'2005A-2015A Academic'!BX17+'2005A-2015A Academic'!CD17+'2005A-2015A Academic'!CJ17+'2005A-2015A Academic'!CP17+'2005A-2015A Academic'!CV17+'2005A-2015A Academic'!DB17+'2005A-2015A Academic'!DH17+'2005A-2015A Academic'!DN17+'2005A-2015A Academic'!DT17+'2005A-2015A Academic'!DZ17+'2005A-2015A Academic'!EF17+'2005A-2015A Academic'!EL17</f>
        <v>80481.13459999999</v>
      </c>
      <c r="K17" s="18">
        <f t="shared" si="19"/>
        <v>80481.13459999999</v>
      </c>
      <c r="L17" s="24">
        <f>'2005A-2015A Academic'!F17+'2005A-2015A Academic'!L17+'2005A-2015A Academic'!R17+'2005A-2015A Academic'!X17+'2005A-2015A Academic'!AD17+'2005A-2015A Academic'!AJ17+'2005A-2015A Academic'!AP17+'2005A-2015A Academic'!AV17+'2005A-2015A Academic'!BB17+'2005A-2015A Academic'!BH17+'2005A-2015A Academic'!BN17+'2005A-2015A Academic'!BT17+'2005A-2015A Academic'!BZ17+'2005A-2015A Academic'!CF17+'2005A-2015A Academic'!CL17+'2005A-2015A Academic'!CR17+'2005A-2015A Academic'!CX17+'2005A-2015A Academic'!DD17+'2005A-2015A Academic'!DJ17+'2005A-2015A Academic'!DP17+'2005A-2015A Academic'!DV17+'2005A-2015A Academic'!EB17+'2005A-2015A Academic'!EH17+'2005A-2015A Academic'!EN17</f>
        <v>67464.3162408</v>
      </c>
      <c r="M17" s="24">
        <f>'2005A-2015A Academic'!G17+'2005A-2015A Academic'!M17+'2005A-2015A Academic'!S17+'2005A-2015A Academic'!Y17+'2005A-2015A Academic'!AE17+'2005A-2015A Academic'!AK17+'2005A-2015A Academic'!AQ17+'2005A-2015A Academic'!AW17+'2005A-2015A Academic'!BC17+'2005A-2015A Academic'!BI17+'2005A-2015A Academic'!BO17+'2005A-2015A Academic'!BU17+'2005A-2015A Academic'!CA17+'2005A-2015A Academic'!CG17+'2005A-2015A Academic'!CM17+'2005A-2015A Academic'!CS17+'2005A-2015A Academic'!CY17+'2005A-2015A Academic'!DE17+'2005A-2015A Academic'!DK17+'2005A-2015A Academic'!DQ17+'2005A-2015A Academic'!DW17+'2005A-2015A Academic'!EC17+'2005A-2015A Academic'!EI17+'2005A-2015A Academic'!EO17</f>
        <v>20162.670835200002</v>
      </c>
      <c r="O17" s="17">
        <f t="shared" si="102"/>
        <v>0</v>
      </c>
      <c r="P17" s="17">
        <f t="shared" si="97"/>
        <v>214768.92445000008</v>
      </c>
      <c r="Q17" s="17">
        <f t="shared" si="98"/>
        <v>214768.92445000008</v>
      </c>
      <c r="R17" s="17">
        <f t="shared" si="99"/>
        <v>180032.7332586</v>
      </c>
      <c r="S17" s="17">
        <f t="shared" si="100"/>
        <v>53805.34395840001</v>
      </c>
      <c r="U17" s="17">
        <f t="shared" si="20"/>
        <v>0</v>
      </c>
      <c r="V17" s="17">
        <f t="shared" si="21"/>
        <v>61.23485</v>
      </c>
      <c r="W17" s="17">
        <f t="shared" si="22"/>
        <v>61.23485</v>
      </c>
      <c r="X17" s="17">
        <f t="shared" si="23"/>
        <v>51.3308778</v>
      </c>
      <c r="Y17" s="17">
        <f t="shared" si="24"/>
        <v>15.3409632</v>
      </c>
      <c r="Z17" s="32"/>
      <c r="AA17" s="17">
        <f t="shared" si="25"/>
        <v>0</v>
      </c>
      <c r="AB17" s="17">
        <f t="shared" si="26"/>
        <v>32412.869775000003</v>
      </c>
      <c r="AC17" s="17">
        <f t="shared" si="1"/>
        <v>32412.869775000003</v>
      </c>
      <c r="AD17" s="17">
        <f t="shared" si="27"/>
        <v>27170.4929067</v>
      </c>
      <c r="AE17" s="17">
        <f t="shared" si="28"/>
        <v>8120.2884048000005</v>
      </c>
      <c r="AF17" s="32"/>
      <c r="AG17" s="17">
        <f t="shared" si="29"/>
        <v>0</v>
      </c>
      <c r="AH17" s="17">
        <f t="shared" si="30"/>
        <v>22825.187</v>
      </c>
      <c r="AI17" s="17">
        <f t="shared" si="2"/>
        <v>22825.187</v>
      </c>
      <c r="AJ17" s="17">
        <f t="shared" si="31"/>
        <v>19133.498076</v>
      </c>
      <c r="AK17" s="17">
        <f t="shared" si="32"/>
        <v>5718.318144</v>
      </c>
      <c r="AL17" s="32"/>
      <c r="AM17" s="17">
        <f t="shared" si="33"/>
        <v>0</v>
      </c>
      <c r="AN17" s="17">
        <f t="shared" si="34"/>
        <v>1055.40065</v>
      </c>
      <c r="AO17" s="17">
        <f t="shared" si="3"/>
        <v>1055.40065</v>
      </c>
      <c r="AP17" s="17">
        <f t="shared" si="35"/>
        <v>884.7027761999999</v>
      </c>
      <c r="AQ17" s="17">
        <f t="shared" si="36"/>
        <v>264.4060128</v>
      </c>
      <c r="AR17" s="32"/>
      <c r="AS17" s="17">
        <f t="shared" si="37"/>
        <v>0</v>
      </c>
      <c r="AT17" s="17">
        <f t="shared" si="38"/>
        <v>77.1193</v>
      </c>
      <c r="AU17" s="17">
        <f t="shared" si="4"/>
        <v>77.1193</v>
      </c>
      <c r="AV17" s="17">
        <f t="shared" si="39"/>
        <v>64.6462164</v>
      </c>
      <c r="AW17" s="17">
        <f t="shared" si="40"/>
        <v>19.3204416</v>
      </c>
      <c r="AX17" s="32"/>
      <c r="AY17" s="17">
        <f t="shared" si="41"/>
        <v>0</v>
      </c>
      <c r="AZ17" s="17">
        <f t="shared" si="42"/>
        <v>28293.955125</v>
      </c>
      <c r="BA17" s="17">
        <f t="shared" si="5"/>
        <v>28293.955125</v>
      </c>
      <c r="BB17" s="17">
        <f t="shared" si="43"/>
        <v>23717.7612585</v>
      </c>
      <c r="BC17" s="17">
        <f t="shared" si="44"/>
        <v>7088.390424</v>
      </c>
      <c r="BD17" s="32"/>
      <c r="BE17" s="17">
        <f t="shared" si="45"/>
        <v>0</v>
      </c>
      <c r="BF17" s="17">
        <f t="shared" si="46"/>
        <v>942.526575</v>
      </c>
      <c r="BG17" s="17">
        <f t="shared" si="6"/>
        <v>942.526575</v>
      </c>
      <c r="BH17" s="17">
        <f t="shared" si="47"/>
        <v>790.0846731</v>
      </c>
      <c r="BI17" s="17">
        <f t="shared" si="48"/>
        <v>236.1280464</v>
      </c>
      <c r="BJ17" s="32"/>
      <c r="BK17" s="17">
        <f t="shared" si="49"/>
        <v>0</v>
      </c>
      <c r="BL17" s="17">
        <f t="shared" si="50"/>
        <v>114.822725</v>
      </c>
      <c r="BM17" s="17">
        <f t="shared" si="7"/>
        <v>114.822725</v>
      </c>
      <c r="BN17" s="17">
        <f t="shared" si="51"/>
        <v>96.25158330000001</v>
      </c>
      <c r="BO17" s="17">
        <f t="shared" si="52"/>
        <v>28.7661552</v>
      </c>
      <c r="BP17" s="32"/>
      <c r="BQ17" s="17">
        <f t="shared" si="53"/>
        <v>0</v>
      </c>
      <c r="BR17" s="17">
        <f t="shared" si="54"/>
        <v>23837.00875</v>
      </c>
      <c r="BS17" s="17">
        <f t="shared" si="8"/>
        <v>23837.00875</v>
      </c>
      <c r="BT17" s="17">
        <f t="shared" si="55"/>
        <v>19981.670295</v>
      </c>
      <c r="BU17" s="17">
        <f t="shared" si="56"/>
        <v>5971.80648</v>
      </c>
      <c r="BV17" s="32"/>
      <c r="BW17" s="17">
        <f t="shared" si="57"/>
        <v>0</v>
      </c>
      <c r="BX17" s="17">
        <f t="shared" si="58"/>
        <v>19449.032775</v>
      </c>
      <c r="BY17" s="17">
        <f t="shared" si="9"/>
        <v>19449.032775</v>
      </c>
      <c r="BZ17" s="17">
        <f t="shared" si="59"/>
        <v>16303.3946307</v>
      </c>
      <c r="CA17" s="17">
        <f t="shared" si="60"/>
        <v>4872.5014608</v>
      </c>
      <c r="CB17" s="32"/>
      <c r="CC17" s="17">
        <f t="shared" si="61"/>
        <v>0</v>
      </c>
      <c r="CD17" s="17">
        <f t="shared" si="62"/>
        <v>44295.619375</v>
      </c>
      <c r="CE17" s="17">
        <f t="shared" si="10"/>
        <v>44295.619375</v>
      </c>
      <c r="CF17" s="17">
        <f t="shared" si="63"/>
        <v>37131.3561675</v>
      </c>
      <c r="CG17" s="17">
        <f t="shared" si="64"/>
        <v>11097.234120000001</v>
      </c>
      <c r="CH17" s="17"/>
      <c r="CI17" s="17">
        <f t="shared" si="65"/>
        <v>0</v>
      </c>
      <c r="CJ17" s="17">
        <f t="shared" si="66"/>
        <v>4835.07305</v>
      </c>
      <c r="CK17" s="17">
        <f t="shared" si="11"/>
        <v>4835.07305</v>
      </c>
      <c r="CL17" s="17">
        <f t="shared" si="67"/>
        <v>4053.0603714</v>
      </c>
      <c r="CM17" s="17">
        <f t="shared" si="68"/>
        <v>1211.3147616</v>
      </c>
      <c r="CN17" s="32"/>
      <c r="CO17" s="17">
        <f t="shared" si="69"/>
        <v>0</v>
      </c>
      <c r="CP17" s="17">
        <f t="shared" si="70"/>
        <v>4841.1552</v>
      </c>
      <c r="CQ17" s="17">
        <f t="shared" si="12"/>
        <v>4841.1552</v>
      </c>
      <c r="CR17" s="17">
        <f t="shared" si="71"/>
        <v>4058.1588096</v>
      </c>
      <c r="CS17" s="17">
        <f t="shared" si="72"/>
        <v>1212.8385024</v>
      </c>
      <c r="CT17" s="32"/>
      <c r="CU17" s="17">
        <f t="shared" si="73"/>
        <v>0</v>
      </c>
      <c r="CV17" s="17">
        <f t="shared" si="74"/>
        <v>136.494075</v>
      </c>
      <c r="CW17" s="17">
        <f t="shared" si="13"/>
        <v>136.494075</v>
      </c>
      <c r="CX17" s="17">
        <f t="shared" si="75"/>
        <v>114.4178631</v>
      </c>
      <c r="CY17" s="17">
        <f t="shared" si="76"/>
        <v>34.1954064</v>
      </c>
      <c r="CZ17" s="32"/>
      <c r="DA17" s="17">
        <f t="shared" si="77"/>
        <v>0</v>
      </c>
      <c r="DB17" s="17">
        <f t="shared" si="78"/>
        <v>29192.814225000002</v>
      </c>
      <c r="DC17" s="17">
        <f t="shared" si="14"/>
        <v>29192.814225000002</v>
      </c>
      <c r="DD17" s="17">
        <f t="shared" si="79"/>
        <v>24471.2411253</v>
      </c>
      <c r="DE17" s="17">
        <f t="shared" si="80"/>
        <v>7313.5786032000005</v>
      </c>
      <c r="DF17" s="32"/>
      <c r="DG17" s="17">
        <f t="shared" si="81"/>
        <v>0</v>
      </c>
      <c r="DH17" s="17">
        <f t="shared" si="82"/>
        <v>223.829025</v>
      </c>
      <c r="DI17" s="17">
        <f t="shared" si="15"/>
        <v>223.829025</v>
      </c>
      <c r="DJ17" s="17">
        <f t="shared" si="83"/>
        <v>187.62747570000002</v>
      </c>
      <c r="DK17" s="17">
        <f t="shared" si="84"/>
        <v>56.07514080000001</v>
      </c>
      <c r="DL17" s="32"/>
      <c r="DM17" s="17">
        <f t="shared" si="85"/>
        <v>0</v>
      </c>
      <c r="DN17" s="17">
        <f t="shared" si="86"/>
        <v>1882.189225</v>
      </c>
      <c r="DO17" s="17">
        <f t="shared" si="16"/>
        <v>1882.189225</v>
      </c>
      <c r="DP17" s="17">
        <f t="shared" si="87"/>
        <v>1577.7686253</v>
      </c>
      <c r="DQ17" s="17">
        <f t="shared" si="88"/>
        <v>471.5386032</v>
      </c>
      <c r="DR17" s="32"/>
      <c r="DS17" s="17">
        <f t="shared" si="89"/>
        <v>0</v>
      </c>
      <c r="DT17" s="17">
        <f t="shared" si="90"/>
        <v>292.59274999999997</v>
      </c>
      <c r="DU17" s="17">
        <f t="shared" si="17"/>
        <v>292.59274999999997</v>
      </c>
      <c r="DV17" s="17">
        <f t="shared" si="91"/>
        <v>245.26952699999998</v>
      </c>
      <c r="DW17" s="17">
        <f t="shared" si="92"/>
        <v>73.30228799999999</v>
      </c>
      <c r="DX17" s="32"/>
      <c r="DY17" s="17">
        <f t="shared" si="93"/>
        <v>0</v>
      </c>
      <c r="DZ17" s="17">
        <f t="shared" si="94"/>
        <v>0</v>
      </c>
      <c r="EA17" s="17">
        <f t="shared" si="18"/>
        <v>0</v>
      </c>
      <c r="EB17" s="17">
        <f t="shared" si="95"/>
        <v>0</v>
      </c>
      <c r="EC17" s="17">
        <f t="shared" si="96"/>
        <v>0</v>
      </c>
      <c r="ED17" s="32"/>
    </row>
    <row r="18" spans="1:134" s="34" customFormat="1" ht="12">
      <c r="A18" s="33">
        <v>43739</v>
      </c>
      <c r="C18" s="24"/>
      <c r="D18" s="24">
        <v>295250</v>
      </c>
      <c r="E18" s="18">
        <f t="shared" si="0"/>
        <v>295250</v>
      </c>
      <c r="F18" s="18">
        <v>247497</v>
      </c>
      <c r="G18" s="18">
        <f t="shared" si="101"/>
        <v>73968</v>
      </c>
      <c r="H18" s="32"/>
      <c r="I18" s="24"/>
      <c r="J18" s="24">
        <f>'2005A-2015A Academic'!D18+'2005A-2015A Academic'!J18+'2005A-2015A Academic'!P18+'2005A-2015A Academic'!V18+'2005A-2015A Academic'!AB18+'2005A-2015A Academic'!AH18+'2005A-2015A Academic'!AN18+'2005A-2015A Academic'!AT18+'2005A-2015A Academic'!AZ18+'2005A-2015A Academic'!BF18+'2005A-2015A Academic'!BL18+'2005A-2015A Academic'!BR18+'2005A-2015A Academic'!BX18+'2005A-2015A Academic'!CD18+'2005A-2015A Academic'!CJ18+'2005A-2015A Academic'!CP18+'2005A-2015A Academic'!CV18+'2005A-2015A Academic'!DB18+'2005A-2015A Academic'!DH18+'2005A-2015A Academic'!DN18+'2005A-2015A Academic'!DT18+'2005A-2015A Academic'!DZ18+'2005A-2015A Academic'!EF18+'2005A-2015A Academic'!EL18</f>
        <v>80481.13459999999</v>
      </c>
      <c r="K18" s="18">
        <f t="shared" si="19"/>
        <v>80481.13459999999</v>
      </c>
      <c r="L18" s="24">
        <f>'2005A-2015A Academic'!F18+'2005A-2015A Academic'!L18+'2005A-2015A Academic'!R18+'2005A-2015A Academic'!X18+'2005A-2015A Academic'!AD18+'2005A-2015A Academic'!AJ18+'2005A-2015A Academic'!AP18+'2005A-2015A Academic'!AV18+'2005A-2015A Academic'!BB18+'2005A-2015A Academic'!BH18+'2005A-2015A Academic'!BN18+'2005A-2015A Academic'!BT18+'2005A-2015A Academic'!BZ18+'2005A-2015A Academic'!CF18+'2005A-2015A Academic'!CL18+'2005A-2015A Academic'!CR18+'2005A-2015A Academic'!CX18+'2005A-2015A Academic'!DD18+'2005A-2015A Academic'!DJ18+'2005A-2015A Academic'!DP18+'2005A-2015A Academic'!DV18+'2005A-2015A Academic'!EB18+'2005A-2015A Academic'!EH18+'2005A-2015A Academic'!EN18</f>
        <v>67464.3162408</v>
      </c>
      <c r="M18" s="24">
        <f>'2005A-2015A Academic'!G18+'2005A-2015A Academic'!M18+'2005A-2015A Academic'!S18+'2005A-2015A Academic'!Y18+'2005A-2015A Academic'!AE18+'2005A-2015A Academic'!AK18+'2005A-2015A Academic'!AQ18+'2005A-2015A Academic'!AW18+'2005A-2015A Academic'!BC18+'2005A-2015A Academic'!BI18+'2005A-2015A Academic'!BO18+'2005A-2015A Academic'!BU18+'2005A-2015A Academic'!CA18+'2005A-2015A Academic'!CG18+'2005A-2015A Academic'!CM18+'2005A-2015A Academic'!CS18+'2005A-2015A Academic'!CY18+'2005A-2015A Academic'!DE18+'2005A-2015A Academic'!DK18+'2005A-2015A Academic'!DQ18+'2005A-2015A Academic'!DW18+'2005A-2015A Academic'!EC18+'2005A-2015A Academic'!EI18+'2005A-2015A Academic'!EO18</f>
        <v>20162.670835200002</v>
      </c>
      <c r="O18" s="17"/>
      <c r="P18" s="17">
        <f t="shared" si="97"/>
        <v>214768.92445000008</v>
      </c>
      <c r="Q18" s="17">
        <f t="shared" si="98"/>
        <v>214768.92445000008</v>
      </c>
      <c r="R18" s="17">
        <f t="shared" si="99"/>
        <v>180032.7332586</v>
      </c>
      <c r="S18" s="17">
        <f t="shared" si="100"/>
        <v>53805.34395840001</v>
      </c>
      <c r="U18" s="17"/>
      <c r="V18" s="17">
        <f t="shared" si="21"/>
        <v>61.23485</v>
      </c>
      <c r="W18" s="17">
        <f t="shared" si="22"/>
        <v>61.23485</v>
      </c>
      <c r="X18" s="17">
        <f t="shared" si="23"/>
        <v>51.3308778</v>
      </c>
      <c r="Y18" s="17">
        <f t="shared" si="24"/>
        <v>15.3409632</v>
      </c>
      <c r="Z18" s="32"/>
      <c r="AA18" s="17"/>
      <c r="AB18" s="17">
        <f t="shared" si="26"/>
        <v>32412.869775000003</v>
      </c>
      <c r="AC18" s="17">
        <f t="shared" si="1"/>
        <v>32412.869775000003</v>
      </c>
      <c r="AD18" s="17">
        <f t="shared" si="27"/>
        <v>27170.4929067</v>
      </c>
      <c r="AE18" s="17">
        <f t="shared" si="28"/>
        <v>8120.2884048000005</v>
      </c>
      <c r="AF18" s="32"/>
      <c r="AG18" s="17"/>
      <c r="AH18" s="17">
        <f t="shared" si="30"/>
        <v>22825.187</v>
      </c>
      <c r="AI18" s="17">
        <f t="shared" si="2"/>
        <v>22825.187</v>
      </c>
      <c r="AJ18" s="17">
        <f t="shared" si="31"/>
        <v>19133.498076</v>
      </c>
      <c r="AK18" s="17">
        <f t="shared" si="32"/>
        <v>5718.318144</v>
      </c>
      <c r="AL18" s="32"/>
      <c r="AM18" s="17"/>
      <c r="AN18" s="17">
        <f t="shared" si="34"/>
        <v>1055.40065</v>
      </c>
      <c r="AO18" s="17">
        <f t="shared" si="3"/>
        <v>1055.40065</v>
      </c>
      <c r="AP18" s="17">
        <f t="shared" si="35"/>
        <v>884.7027761999999</v>
      </c>
      <c r="AQ18" s="17">
        <f t="shared" si="36"/>
        <v>264.4060128</v>
      </c>
      <c r="AR18" s="32"/>
      <c r="AS18" s="17"/>
      <c r="AT18" s="17">
        <f t="shared" si="38"/>
        <v>77.1193</v>
      </c>
      <c r="AU18" s="17">
        <f t="shared" si="4"/>
        <v>77.1193</v>
      </c>
      <c r="AV18" s="17">
        <f t="shared" si="39"/>
        <v>64.6462164</v>
      </c>
      <c r="AW18" s="17">
        <f t="shared" si="40"/>
        <v>19.3204416</v>
      </c>
      <c r="AX18" s="32"/>
      <c r="AY18" s="17"/>
      <c r="AZ18" s="17">
        <f t="shared" si="42"/>
        <v>28293.955125</v>
      </c>
      <c r="BA18" s="17">
        <f t="shared" si="5"/>
        <v>28293.955125</v>
      </c>
      <c r="BB18" s="17">
        <f t="shared" si="43"/>
        <v>23717.7612585</v>
      </c>
      <c r="BC18" s="17">
        <f t="shared" si="44"/>
        <v>7088.390424</v>
      </c>
      <c r="BD18" s="32"/>
      <c r="BE18" s="17"/>
      <c r="BF18" s="17">
        <f t="shared" si="46"/>
        <v>942.526575</v>
      </c>
      <c r="BG18" s="17">
        <f t="shared" si="6"/>
        <v>942.526575</v>
      </c>
      <c r="BH18" s="17">
        <f t="shared" si="47"/>
        <v>790.0846731</v>
      </c>
      <c r="BI18" s="17">
        <f t="shared" si="48"/>
        <v>236.1280464</v>
      </c>
      <c r="BJ18" s="32"/>
      <c r="BK18" s="17"/>
      <c r="BL18" s="17">
        <f t="shared" si="50"/>
        <v>114.822725</v>
      </c>
      <c r="BM18" s="17">
        <f t="shared" si="7"/>
        <v>114.822725</v>
      </c>
      <c r="BN18" s="17">
        <f t="shared" si="51"/>
        <v>96.25158330000001</v>
      </c>
      <c r="BO18" s="17">
        <f t="shared" si="52"/>
        <v>28.7661552</v>
      </c>
      <c r="BP18" s="32"/>
      <c r="BQ18" s="17"/>
      <c r="BR18" s="17">
        <f t="shared" si="54"/>
        <v>23837.00875</v>
      </c>
      <c r="BS18" s="17">
        <f t="shared" si="8"/>
        <v>23837.00875</v>
      </c>
      <c r="BT18" s="17">
        <f t="shared" si="55"/>
        <v>19981.670295</v>
      </c>
      <c r="BU18" s="17">
        <f t="shared" si="56"/>
        <v>5971.80648</v>
      </c>
      <c r="BV18" s="32"/>
      <c r="BW18" s="17"/>
      <c r="BX18" s="17">
        <f t="shared" si="58"/>
        <v>19449.032775</v>
      </c>
      <c r="BY18" s="17">
        <f t="shared" si="9"/>
        <v>19449.032775</v>
      </c>
      <c r="BZ18" s="17">
        <f t="shared" si="59"/>
        <v>16303.3946307</v>
      </c>
      <c r="CA18" s="17">
        <f t="shared" si="60"/>
        <v>4872.5014608</v>
      </c>
      <c r="CB18" s="32"/>
      <c r="CC18" s="17"/>
      <c r="CD18" s="17">
        <f t="shared" si="62"/>
        <v>44295.619375</v>
      </c>
      <c r="CE18" s="17">
        <f t="shared" si="10"/>
        <v>44295.619375</v>
      </c>
      <c r="CF18" s="17">
        <f t="shared" si="63"/>
        <v>37131.3561675</v>
      </c>
      <c r="CG18" s="17">
        <f t="shared" si="64"/>
        <v>11097.234120000001</v>
      </c>
      <c r="CH18" s="17"/>
      <c r="CI18" s="17"/>
      <c r="CJ18" s="17">
        <f t="shared" si="66"/>
        <v>4835.07305</v>
      </c>
      <c r="CK18" s="17">
        <f t="shared" si="11"/>
        <v>4835.07305</v>
      </c>
      <c r="CL18" s="17">
        <f t="shared" si="67"/>
        <v>4053.0603714</v>
      </c>
      <c r="CM18" s="17">
        <f t="shared" si="68"/>
        <v>1211.3147616</v>
      </c>
      <c r="CN18" s="32"/>
      <c r="CO18" s="17"/>
      <c r="CP18" s="17">
        <f t="shared" si="70"/>
        <v>4841.1552</v>
      </c>
      <c r="CQ18" s="17">
        <f t="shared" si="12"/>
        <v>4841.1552</v>
      </c>
      <c r="CR18" s="17">
        <f t="shared" si="71"/>
        <v>4058.1588096</v>
      </c>
      <c r="CS18" s="17">
        <f t="shared" si="72"/>
        <v>1212.8385024</v>
      </c>
      <c r="CT18" s="32"/>
      <c r="CU18" s="17"/>
      <c r="CV18" s="17">
        <f t="shared" si="74"/>
        <v>136.494075</v>
      </c>
      <c r="CW18" s="17">
        <f t="shared" si="13"/>
        <v>136.494075</v>
      </c>
      <c r="CX18" s="17">
        <f t="shared" si="75"/>
        <v>114.4178631</v>
      </c>
      <c r="CY18" s="17">
        <f t="shared" si="76"/>
        <v>34.1954064</v>
      </c>
      <c r="CZ18" s="32"/>
      <c r="DA18" s="17"/>
      <c r="DB18" s="17">
        <f t="shared" si="78"/>
        <v>29192.814225000002</v>
      </c>
      <c r="DC18" s="17">
        <f t="shared" si="14"/>
        <v>29192.814225000002</v>
      </c>
      <c r="DD18" s="17">
        <f t="shared" si="79"/>
        <v>24471.2411253</v>
      </c>
      <c r="DE18" s="17">
        <f t="shared" si="80"/>
        <v>7313.5786032000005</v>
      </c>
      <c r="DF18" s="32"/>
      <c r="DG18" s="17"/>
      <c r="DH18" s="17">
        <f t="shared" si="82"/>
        <v>223.829025</v>
      </c>
      <c r="DI18" s="17">
        <f t="shared" si="15"/>
        <v>223.829025</v>
      </c>
      <c r="DJ18" s="17">
        <f t="shared" si="83"/>
        <v>187.62747570000002</v>
      </c>
      <c r="DK18" s="17">
        <f t="shared" si="84"/>
        <v>56.07514080000001</v>
      </c>
      <c r="DL18" s="32"/>
      <c r="DM18" s="17"/>
      <c r="DN18" s="17">
        <f t="shared" si="86"/>
        <v>1882.189225</v>
      </c>
      <c r="DO18" s="17">
        <f t="shared" si="16"/>
        <v>1882.189225</v>
      </c>
      <c r="DP18" s="17">
        <f t="shared" si="87"/>
        <v>1577.7686253</v>
      </c>
      <c r="DQ18" s="17">
        <f t="shared" si="88"/>
        <v>471.5386032</v>
      </c>
      <c r="DR18" s="32"/>
      <c r="DS18" s="17"/>
      <c r="DT18" s="17">
        <f t="shared" si="90"/>
        <v>292.59274999999997</v>
      </c>
      <c r="DU18" s="17">
        <f t="shared" si="17"/>
        <v>292.59274999999997</v>
      </c>
      <c r="DV18" s="17">
        <f t="shared" si="91"/>
        <v>245.26952699999998</v>
      </c>
      <c r="DW18" s="17">
        <f t="shared" si="92"/>
        <v>73.30228799999999</v>
      </c>
      <c r="DX18" s="32"/>
      <c r="DY18" s="17"/>
      <c r="DZ18" s="17">
        <f t="shared" si="94"/>
        <v>0</v>
      </c>
      <c r="EA18" s="17">
        <f t="shared" si="18"/>
        <v>0</v>
      </c>
      <c r="EB18" s="17">
        <f t="shared" si="95"/>
        <v>0</v>
      </c>
      <c r="EC18" s="17">
        <f t="shared" si="96"/>
        <v>0</v>
      </c>
      <c r="ED18" s="32"/>
    </row>
    <row r="19" spans="1:134" s="34" customFormat="1" ht="12">
      <c r="A19" s="33">
        <v>43922</v>
      </c>
      <c r="C19" s="24">
        <v>5765000</v>
      </c>
      <c r="D19" s="24">
        <v>295250</v>
      </c>
      <c r="E19" s="18">
        <f t="shared" si="0"/>
        <v>6060250</v>
      </c>
      <c r="F19" s="18">
        <v>247497</v>
      </c>
      <c r="G19" s="18">
        <f t="shared" si="101"/>
        <v>73968</v>
      </c>
      <c r="H19" s="32"/>
      <c r="I19" s="24">
        <f>'2005A-2015A Academic'!C19+'2005A-2015A Academic'!I19+'2005A-2015A Academic'!O19+'2005A-2015A Academic'!U19+'2005A-2015A Academic'!AA19+'2005A-2015A Academic'!AG19+'2005A-2015A Academic'!AM19+'2005A-2015A Academic'!AS19+'2005A-2015A Academic'!AY19+'2005A-2015A Academic'!BE19+'2005A-2015A Academic'!BK19+'2005A-2015A Academic'!BQ19+'2005A-2015A Academic'!BW19+'2005A-2015A Academic'!CC19+'2005A-2015A Academic'!CI19+'2005A-2015A Academic'!CO19+'2005A-2015A Academic'!CU19+'2005A-2015A Academic'!DA19+'2005A-2015A Academic'!DG19+'2005A-2015A Academic'!DM19+'2005A-2015A Academic'!DS19+'2005A-2015A Academic'!DY19+'2005A-2015A Academic'!EE19+'2005A-2015A Academic'!EK19</f>
        <v>1571460.596</v>
      </c>
      <c r="J19" s="24">
        <f>'2005A-2015A Academic'!D19+'2005A-2015A Academic'!J19+'2005A-2015A Academic'!P19+'2005A-2015A Academic'!V19+'2005A-2015A Academic'!AB19+'2005A-2015A Academic'!AH19+'2005A-2015A Academic'!AN19+'2005A-2015A Academic'!AT19+'2005A-2015A Academic'!AZ19+'2005A-2015A Academic'!BF19+'2005A-2015A Academic'!BL19+'2005A-2015A Academic'!BR19+'2005A-2015A Academic'!BX19+'2005A-2015A Academic'!CD19+'2005A-2015A Academic'!CJ19+'2005A-2015A Academic'!CP19+'2005A-2015A Academic'!CV19+'2005A-2015A Academic'!DB19+'2005A-2015A Academic'!DH19+'2005A-2015A Academic'!DN19+'2005A-2015A Academic'!DT19+'2005A-2015A Academic'!DZ19+'2005A-2015A Academic'!EF19+'2005A-2015A Academic'!EL19</f>
        <v>80481.13459999999</v>
      </c>
      <c r="K19" s="18">
        <f t="shared" si="19"/>
        <v>1651941.7306</v>
      </c>
      <c r="L19" s="24">
        <f>'2005A-2015A Academic'!F19+'2005A-2015A Academic'!L19+'2005A-2015A Academic'!R19+'2005A-2015A Academic'!X19+'2005A-2015A Academic'!AD19+'2005A-2015A Academic'!AJ19+'2005A-2015A Academic'!AP19+'2005A-2015A Academic'!AV19+'2005A-2015A Academic'!BB19+'2005A-2015A Academic'!BH19+'2005A-2015A Academic'!BN19+'2005A-2015A Academic'!BT19+'2005A-2015A Academic'!BZ19+'2005A-2015A Academic'!CF19+'2005A-2015A Academic'!CL19+'2005A-2015A Academic'!CR19+'2005A-2015A Academic'!CX19+'2005A-2015A Academic'!DD19+'2005A-2015A Academic'!DJ19+'2005A-2015A Academic'!DP19+'2005A-2015A Academic'!DV19+'2005A-2015A Academic'!EB19+'2005A-2015A Academic'!EH19+'2005A-2015A Academic'!EN19</f>
        <v>67464.3162408</v>
      </c>
      <c r="M19" s="24">
        <f>'2005A-2015A Academic'!G19+'2005A-2015A Academic'!M19+'2005A-2015A Academic'!S19+'2005A-2015A Academic'!Y19+'2005A-2015A Academic'!AE19+'2005A-2015A Academic'!AK19+'2005A-2015A Academic'!AQ19+'2005A-2015A Academic'!AW19+'2005A-2015A Academic'!BC19+'2005A-2015A Academic'!BI19+'2005A-2015A Academic'!BO19+'2005A-2015A Academic'!BU19+'2005A-2015A Academic'!CA19+'2005A-2015A Academic'!CG19+'2005A-2015A Academic'!CM19+'2005A-2015A Academic'!CS19+'2005A-2015A Academic'!CY19+'2005A-2015A Academic'!DE19+'2005A-2015A Academic'!DK19+'2005A-2015A Academic'!DQ19+'2005A-2015A Academic'!DW19+'2005A-2015A Academic'!EC19+'2005A-2015A Academic'!EI19+'2005A-2015A Academic'!EO19</f>
        <v>20162.670835200002</v>
      </c>
      <c r="O19" s="17">
        <f t="shared" si="102"/>
        <v>4193540.557000001</v>
      </c>
      <c r="P19" s="17">
        <f t="shared" si="97"/>
        <v>214768.92445000008</v>
      </c>
      <c r="Q19" s="17">
        <f t="shared" si="98"/>
        <v>4408309.481450001</v>
      </c>
      <c r="R19" s="17">
        <f t="shared" si="99"/>
        <v>180032.7332586</v>
      </c>
      <c r="S19" s="17">
        <f t="shared" si="100"/>
        <v>53805.34395840001</v>
      </c>
      <c r="U19" s="17">
        <f t="shared" si="20"/>
        <v>1195.661</v>
      </c>
      <c r="V19" s="17">
        <f t="shared" si="21"/>
        <v>61.23485</v>
      </c>
      <c r="W19" s="17">
        <f t="shared" si="22"/>
        <v>1256.89585</v>
      </c>
      <c r="X19" s="17">
        <f t="shared" si="23"/>
        <v>51.3308778</v>
      </c>
      <c r="Y19" s="17">
        <f t="shared" si="24"/>
        <v>15.3409632</v>
      </c>
      <c r="Z19" s="32"/>
      <c r="AA19" s="17">
        <f t="shared" si="25"/>
        <v>632888.0415</v>
      </c>
      <c r="AB19" s="17">
        <f t="shared" si="26"/>
        <v>32412.869775000003</v>
      </c>
      <c r="AC19" s="17">
        <f t="shared" si="1"/>
        <v>665300.9112750001</v>
      </c>
      <c r="AD19" s="17">
        <f t="shared" si="27"/>
        <v>27170.4929067</v>
      </c>
      <c r="AE19" s="17">
        <f t="shared" si="28"/>
        <v>8120.2884048000005</v>
      </c>
      <c r="AF19" s="32"/>
      <c r="AG19" s="17">
        <f t="shared" si="29"/>
        <v>445680.62</v>
      </c>
      <c r="AH19" s="17">
        <f t="shared" si="30"/>
        <v>22825.187</v>
      </c>
      <c r="AI19" s="17">
        <f t="shared" si="2"/>
        <v>468505.807</v>
      </c>
      <c r="AJ19" s="17">
        <f t="shared" si="31"/>
        <v>19133.498076</v>
      </c>
      <c r="AK19" s="17">
        <f t="shared" si="32"/>
        <v>5718.318144</v>
      </c>
      <c r="AL19" s="32"/>
      <c r="AM19" s="17">
        <f t="shared" si="33"/>
        <v>20607.569</v>
      </c>
      <c r="AN19" s="17">
        <f t="shared" si="34"/>
        <v>1055.40065</v>
      </c>
      <c r="AO19" s="17">
        <f t="shared" si="3"/>
        <v>21662.96965</v>
      </c>
      <c r="AP19" s="17">
        <f t="shared" si="35"/>
        <v>884.7027761999999</v>
      </c>
      <c r="AQ19" s="17">
        <f t="shared" si="36"/>
        <v>264.4060128</v>
      </c>
      <c r="AR19" s="32"/>
      <c r="AS19" s="17">
        <f t="shared" si="37"/>
        <v>1505.818</v>
      </c>
      <c r="AT19" s="17">
        <f t="shared" si="38"/>
        <v>77.1193</v>
      </c>
      <c r="AU19" s="17">
        <f t="shared" si="4"/>
        <v>1582.9373</v>
      </c>
      <c r="AV19" s="17">
        <f t="shared" si="39"/>
        <v>64.6462164</v>
      </c>
      <c r="AW19" s="17">
        <f t="shared" si="40"/>
        <v>19.3204416</v>
      </c>
      <c r="AX19" s="32"/>
      <c r="AY19" s="17">
        <f t="shared" si="41"/>
        <v>552462.8325</v>
      </c>
      <c r="AZ19" s="17">
        <f t="shared" si="42"/>
        <v>28293.955125</v>
      </c>
      <c r="BA19" s="17">
        <f t="shared" si="5"/>
        <v>580756.787625</v>
      </c>
      <c r="BB19" s="17">
        <f t="shared" si="43"/>
        <v>23717.7612585</v>
      </c>
      <c r="BC19" s="17">
        <f t="shared" si="44"/>
        <v>7088.390424</v>
      </c>
      <c r="BD19" s="32"/>
      <c r="BE19" s="17">
        <f t="shared" si="45"/>
        <v>18403.6095</v>
      </c>
      <c r="BF19" s="17">
        <f t="shared" si="46"/>
        <v>942.526575</v>
      </c>
      <c r="BG19" s="17">
        <f t="shared" si="6"/>
        <v>19346.136075</v>
      </c>
      <c r="BH19" s="17">
        <f t="shared" si="47"/>
        <v>790.0846731</v>
      </c>
      <c r="BI19" s="17">
        <f t="shared" si="48"/>
        <v>236.1280464</v>
      </c>
      <c r="BJ19" s="32"/>
      <c r="BK19" s="17">
        <f t="shared" si="49"/>
        <v>2242.0085</v>
      </c>
      <c r="BL19" s="17">
        <f t="shared" si="50"/>
        <v>114.822725</v>
      </c>
      <c r="BM19" s="17">
        <f t="shared" si="7"/>
        <v>2356.831225</v>
      </c>
      <c r="BN19" s="17">
        <f t="shared" si="51"/>
        <v>96.25158330000001</v>
      </c>
      <c r="BO19" s="17">
        <f t="shared" si="52"/>
        <v>28.7661552</v>
      </c>
      <c r="BP19" s="32"/>
      <c r="BQ19" s="17">
        <f t="shared" si="53"/>
        <v>465437.275</v>
      </c>
      <c r="BR19" s="17">
        <f t="shared" si="54"/>
        <v>23837.00875</v>
      </c>
      <c r="BS19" s="17">
        <f t="shared" si="8"/>
        <v>489274.28375</v>
      </c>
      <c r="BT19" s="17">
        <f t="shared" si="55"/>
        <v>19981.670295</v>
      </c>
      <c r="BU19" s="17">
        <f t="shared" si="56"/>
        <v>5971.80648</v>
      </c>
      <c r="BV19" s="32"/>
      <c r="BW19" s="17">
        <f t="shared" si="57"/>
        <v>379758.4215</v>
      </c>
      <c r="BX19" s="17">
        <f t="shared" si="58"/>
        <v>19449.032775</v>
      </c>
      <c r="BY19" s="17">
        <f t="shared" si="9"/>
        <v>399207.454275</v>
      </c>
      <c r="BZ19" s="17">
        <f t="shared" si="59"/>
        <v>16303.3946307</v>
      </c>
      <c r="CA19" s="17">
        <f t="shared" si="60"/>
        <v>4872.5014608</v>
      </c>
      <c r="CB19" s="32"/>
      <c r="CC19" s="17">
        <f t="shared" si="61"/>
        <v>864908.5375000001</v>
      </c>
      <c r="CD19" s="17">
        <f t="shared" si="62"/>
        <v>44295.619375</v>
      </c>
      <c r="CE19" s="17">
        <f t="shared" si="10"/>
        <v>909204.1568750001</v>
      </c>
      <c r="CF19" s="17">
        <f t="shared" si="63"/>
        <v>37131.3561675</v>
      </c>
      <c r="CG19" s="17">
        <f t="shared" si="64"/>
        <v>11097.234120000001</v>
      </c>
      <c r="CH19" s="17"/>
      <c r="CI19" s="17">
        <f t="shared" si="65"/>
        <v>94408.793</v>
      </c>
      <c r="CJ19" s="17">
        <f t="shared" si="66"/>
        <v>4835.07305</v>
      </c>
      <c r="CK19" s="17">
        <f t="shared" si="11"/>
        <v>99243.86605000001</v>
      </c>
      <c r="CL19" s="17">
        <f t="shared" si="67"/>
        <v>4053.0603714</v>
      </c>
      <c r="CM19" s="17">
        <f t="shared" si="68"/>
        <v>1211.3147616</v>
      </c>
      <c r="CN19" s="32"/>
      <c r="CO19" s="17">
        <f t="shared" si="69"/>
        <v>94527.552</v>
      </c>
      <c r="CP19" s="17">
        <f t="shared" si="70"/>
        <v>4841.1552</v>
      </c>
      <c r="CQ19" s="17">
        <f t="shared" si="12"/>
        <v>99368.70719999999</v>
      </c>
      <c r="CR19" s="17">
        <f t="shared" si="71"/>
        <v>4058.1588096</v>
      </c>
      <c r="CS19" s="17">
        <f t="shared" si="72"/>
        <v>1212.8385024</v>
      </c>
      <c r="CT19" s="32"/>
      <c r="CU19" s="17">
        <f t="shared" si="73"/>
        <v>2665.1595</v>
      </c>
      <c r="CV19" s="17">
        <f t="shared" si="74"/>
        <v>136.494075</v>
      </c>
      <c r="CW19" s="17">
        <f t="shared" si="13"/>
        <v>2801.6535750000003</v>
      </c>
      <c r="CX19" s="17">
        <f t="shared" si="75"/>
        <v>114.4178631</v>
      </c>
      <c r="CY19" s="17">
        <f t="shared" si="76"/>
        <v>34.1954064</v>
      </c>
      <c r="CZ19" s="32"/>
      <c r="DA19" s="17">
        <f t="shared" si="77"/>
        <v>570013.7985</v>
      </c>
      <c r="DB19" s="17">
        <f t="shared" si="78"/>
        <v>29192.814225000002</v>
      </c>
      <c r="DC19" s="17">
        <f t="shared" si="14"/>
        <v>599206.612725</v>
      </c>
      <c r="DD19" s="17">
        <f t="shared" si="79"/>
        <v>24471.2411253</v>
      </c>
      <c r="DE19" s="17">
        <f t="shared" si="80"/>
        <v>7313.5786032000005</v>
      </c>
      <c r="DF19" s="32"/>
      <c r="DG19" s="17">
        <f t="shared" si="81"/>
        <v>4370.4465</v>
      </c>
      <c r="DH19" s="17">
        <f t="shared" si="82"/>
        <v>223.829025</v>
      </c>
      <c r="DI19" s="17">
        <f t="shared" si="15"/>
        <v>4594.275525</v>
      </c>
      <c r="DJ19" s="17">
        <f t="shared" si="83"/>
        <v>187.62747570000002</v>
      </c>
      <c r="DK19" s="17">
        <f t="shared" si="84"/>
        <v>56.07514080000001</v>
      </c>
      <c r="DL19" s="32"/>
      <c r="DM19" s="17">
        <f t="shared" si="85"/>
        <v>36751.298500000004</v>
      </c>
      <c r="DN19" s="17">
        <f t="shared" si="86"/>
        <v>1882.189225</v>
      </c>
      <c r="DO19" s="17">
        <f t="shared" si="16"/>
        <v>38633.487725000006</v>
      </c>
      <c r="DP19" s="17">
        <f t="shared" si="87"/>
        <v>1577.7686253</v>
      </c>
      <c r="DQ19" s="17">
        <f t="shared" si="88"/>
        <v>471.5386032</v>
      </c>
      <c r="DR19" s="32"/>
      <c r="DS19" s="17">
        <f t="shared" si="89"/>
        <v>5713.115</v>
      </c>
      <c r="DT19" s="17">
        <f t="shared" si="90"/>
        <v>292.59274999999997</v>
      </c>
      <c r="DU19" s="17">
        <f t="shared" si="17"/>
        <v>6005.70775</v>
      </c>
      <c r="DV19" s="17">
        <f t="shared" si="91"/>
        <v>245.26952699999998</v>
      </c>
      <c r="DW19" s="17">
        <f t="shared" si="92"/>
        <v>73.30228799999999</v>
      </c>
      <c r="DX19" s="32"/>
      <c r="DY19" s="17">
        <f t="shared" si="93"/>
        <v>0</v>
      </c>
      <c r="DZ19" s="17">
        <f t="shared" si="94"/>
        <v>0</v>
      </c>
      <c r="EA19" s="17">
        <f t="shared" si="18"/>
        <v>0</v>
      </c>
      <c r="EB19" s="17">
        <f t="shared" si="95"/>
        <v>0</v>
      </c>
      <c r="EC19" s="17">
        <f t="shared" si="96"/>
        <v>0</v>
      </c>
      <c r="ED19" s="32"/>
    </row>
    <row r="20" spans="1:134" s="34" customFormat="1" ht="12">
      <c r="A20" s="33">
        <v>44105</v>
      </c>
      <c r="C20" s="24"/>
      <c r="D20" s="24">
        <v>151125</v>
      </c>
      <c r="E20" s="18">
        <f t="shared" si="0"/>
        <v>151125</v>
      </c>
      <c r="F20" s="18">
        <v>247497</v>
      </c>
      <c r="G20" s="18">
        <f t="shared" si="101"/>
        <v>73968</v>
      </c>
      <c r="H20" s="32"/>
      <c r="I20" s="24"/>
      <c r="J20" s="24">
        <f>'2005A-2015A Academic'!D20+'2005A-2015A Academic'!J20+'2005A-2015A Academic'!P20+'2005A-2015A Academic'!V20+'2005A-2015A Academic'!AB20+'2005A-2015A Academic'!AH20+'2005A-2015A Academic'!AN20+'2005A-2015A Academic'!AT20+'2005A-2015A Academic'!AZ20+'2005A-2015A Academic'!BF20+'2005A-2015A Academic'!BL20+'2005A-2015A Academic'!BR20+'2005A-2015A Academic'!BX20+'2005A-2015A Academic'!CD20+'2005A-2015A Academic'!CJ20+'2005A-2015A Academic'!CP20+'2005A-2015A Academic'!CV20+'2005A-2015A Academic'!DB20+'2005A-2015A Academic'!DH20+'2005A-2015A Academic'!DN20+'2005A-2015A Academic'!DT20+'2005A-2015A Academic'!DZ20+'2005A-2015A Academic'!EF20+'2005A-2015A Academic'!EL20</f>
        <v>41194.61970000001</v>
      </c>
      <c r="K20" s="18">
        <f t="shared" si="19"/>
        <v>41194.61970000001</v>
      </c>
      <c r="L20" s="24">
        <f>'2005A-2015A Academic'!F20+'2005A-2015A Academic'!L20+'2005A-2015A Academic'!R20+'2005A-2015A Academic'!X20+'2005A-2015A Academic'!AD20+'2005A-2015A Academic'!AJ20+'2005A-2015A Academic'!AP20+'2005A-2015A Academic'!AV20+'2005A-2015A Academic'!BB20+'2005A-2015A Academic'!BH20+'2005A-2015A Academic'!BN20+'2005A-2015A Academic'!BT20+'2005A-2015A Academic'!BZ20+'2005A-2015A Academic'!CF20+'2005A-2015A Academic'!CL20+'2005A-2015A Academic'!CR20+'2005A-2015A Academic'!CX20+'2005A-2015A Academic'!DD20+'2005A-2015A Academic'!DJ20+'2005A-2015A Academic'!DP20+'2005A-2015A Academic'!DV20+'2005A-2015A Academic'!EB20+'2005A-2015A Academic'!EH20+'2005A-2015A Academic'!EN20</f>
        <v>67464.3162408</v>
      </c>
      <c r="M20" s="24">
        <f>'2005A-2015A Academic'!G20+'2005A-2015A Academic'!M20+'2005A-2015A Academic'!S20+'2005A-2015A Academic'!Y20+'2005A-2015A Academic'!AE20+'2005A-2015A Academic'!AK20+'2005A-2015A Academic'!AQ20+'2005A-2015A Academic'!AW20+'2005A-2015A Academic'!BC20+'2005A-2015A Academic'!BI20+'2005A-2015A Academic'!BO20+'2005A-2015A Academic'!BU20+'2005A-2015A Academic'!CA20+'2005A-2015A Academic'!CG20+'2005A-2015A Academic'!CM20+'2005A-2015A Academic'!CS20+'2005A-2015A Academic'!CY20+'2005A-2015A Academic'!DE20+'2005A-2015A Academic'!DK20+'2005A-2015A Academic'!DQ20+'2005A-2015A Academic'!DW20+'2005A-2015A Academic'!EC20+'2005A-2015A Academic'!EI20+'2005A-2015A Academic'!EO20</f>
        <v>20162.670835200002</v>
      </c>
      <c r="O20" s="17"/>
      <c r="P20" s="17">
        <f t="shared" si="97"/>
        <v>109930.410525</v>
      </c>
      <c r="Q20" s="17">
        <f t="shared" si="98"/>
        <v>109930.410525</v>
      </c>
      <c r="R20" s="17">
        <f t="shared" si="99"/>
        <v>180032.7332586</v>
      </c>
      <c r="S20" s="17">
        <f t="shared" si="100"/>
        <v>53805.34395840001</v>
      </c>
      <c r="U20" s="17"/>
      <c r="V20" s="17">
        <f t="shared" si="21"/>
        <v>31.343325</v>
      </c>
      <c r="W20" s="17">
        <f t="shared" si="22"/>
        <v>31.343325</v>
      </c>
      <c r="X20" s="17">
        <f t="shared" si="23"/>
        <v>51.3308778</v>
      </c>
      <c r="Y20" s="17">
        <f t="shared" si="24"/>
        <v>15.3409632</v>
      </c>
      <c r="Z20" s="32"/>
      <c r="AA20" s="17"/>
      <c r="AB20" s="17">
        <f t="shared" si="26"/>
        <v>16590.6687375</v>
      </c>
      <c r="AC20" s="17">
        <f t="shared" si="1"/>
        <v>16590.6687375</v>
      </c>
      <c r="AD20" s="17">
        <f t="shared" si="27"/>
        <v>27170.4929067</v>
      </c>
      <c r="AE20" s="17">
        <f t="shared" si="28"/>
        <v>8120.2884048000005</v>
      </c>
      <c r="AF20" s="32"/>
      <c r="AG20" s="17"/>
      <c r="AH20" s="17">
        <f t="shared" si="30"/>
        <v>11683.1715</v>
      </c>
      <c r="AI20" s="17">
        <f t="shared" si="2"/>
        <v>11683.1715</v>
      </c>
      <c r="AJ20" s="17">
        <f t="shared" si="31"/>
        <v>19133.498076</v>
      </c>
      <c r="AK20" s="17">
        <f t="shared" si="32"/>
        <v>5718.318144</v>
      </c>
      <c r="AL20" s="32"/>
      <c r="AM20" s="17"/>
      <c r="AN20" s="17">
        <f t="shared" si="34"/>
        <v>540.211425</v>
      </c>
      <c r="AO20" s="17">
        <f t="shared" si="3"/>
        <v>540.211425</v>
      </c>
      <c r="AP20" s="17">
        <f t="shared" si="35"/>
        <v>884.7027761999999</v>
      </c>
      <c r="AQ20" s="17">
        <f t="shared" si="36"/>
        <v>264.4060128</v>
      </c>
      <c r="AR20" s="32"/>
      <c r="AS20" s="17"/>
      <c r="AT20" s="17">
        <f t="shared" si="38"/>
        <v>39.47385</v>
      </c>
      <c r="AU20" s="17">
        <f t="shared" si="4"/>
        <v>39.47385</v>
      </c>
      <c r="AV20" s="17">
        <f t="shared" si="39"/>
        <v>64.6462164</v>
      </c>
      <c r="AW20" s="17">
        <f t="shared" si="40"/>
        <v>19.3204416</v>
      </c>
      <c r="AX20" s="32"/>
      <c r="AY20" s="17"/>
      <c r="AZ20" s="17">
        <f t="shared" si="42"/>
        <v>14482.3843125</v>
      </c>
      <c r="BA20" s="17">
        <f t="shared" si="5"/>
        <v>14482.3843125</v>
      </c>
      <c r="BB20" s="17">
        <f t="shared" si="43"/>
        <v>23717.7612585</v>
      </c>
      <c r="BC20" s="17">
        <f t="shared" si="44"/>
        <v>7088.390424</v>
      </c>
      <c r="BD20" s="32"/>
      <c r="BE20" s="17"/>
      <c r="BF20" s="17">
        <f t="shared" si="46"/>
        <v>482.4363375</v>
      </c>
      <c r="BG20" s="17">
        <f t="shared" si="6"/>
        <v>482.4363375</v>
      </c>
      <c r="BH20" s="17">
        <f t="shared" si="47"/>
        <v>790.0846731</v>
      </c>
      <c r="BI20" s="17">
        <f t="shared" si="48"/>
        <v>236.1280464</v>
      </c>
      <c r="BJ20" s="32"/>
      <c r="BK20" s="17"/>
      <c r="BL20" s="17">
        <f t="shared" si="50"/>
        <v>58.772512500000005</v>
      </c>
      <c r="BM20" s="17">
        <f t="shared" si="7"/>
        <v>58.772512500000005</v>
      </c>
      <c r="BN20" s="17">
        <f t="shared" si="51"/>
        <v>96.25158330000001</v>
      </c>
      <c r="BO20" s="17">
        <f t="shared" si="52"/>
        <v>28.7661552</v>
      </c>
      <c r="BP20" s="32"/>
      <c r="BQ20" s="17"/>
      <c r="BR20" s="17">
        <f t="shared" si="54"/>
        <v>12201.076875</v>
      </c>
      <c r="BS20" s="17">
        <f t="shared" si="8"/>
        <v>12201.076875</v>
      </c>
      <c r="BT20" s="17">
        <f t="shared" si="55"/>
        <v>19981.670295</v>
      </c>
      <c r="BU20" s="17">
        <f t="shared" si="56"/>
        <v>5971.80648</v>
      </c>
      <c r="BV20" s="32"/>
      <c r="BW20" s="17"/>
      <c r="BX20" s="17">
        <f t="shared" si="58"/>
        <v>9955.0722375</v>
      </c>
      <c r="BY20" s="17">
        <f t="shared" si="9"/>
        <v>9955.0722375</v>
      </c>
      <c r="BZ20" s="17">
        <f t="shared" si="59"/>
        <v>16303.3946307</v>
      </c>
      <c r="CA20" s="17">
        <f t="shared" si="60"/>
        <v>4872.5014608</v>
      </c>
      <c r="CB20" s="32"/>
      <c r="CC20" s="17"/>
      <c r="CD20" s="17">
        <f t="shared" si="62"/>
        <v>22672.9059375</v>
      </c>
      <c r="CE20" s="17">
        <f t="shared" si="10"/>
        <v>22672.9059375</v>
      </c>
      <c r="CF20" s="17">
        <f t="shared" si="63"/>
        <v>37131.3561675</v>
      </c>
      <c r="CG20" s="17">
        <f t="shared" si="64"/>
        <v>11097.234120000001</v>
      </c>
      <c r="CH20" s="17"/>
      <c r="CI20" s="17"/>
      <c r="CJ20" s="17">
        <f t="shared" si="66"/>
        <v>2474.8532250000003</v>
      </c>
      <c r="CK20" s="17">
        <f t="shared" si="11"/>
        <v>2474.8532250000003</v>
      </c>
      <c r="CL20" s="17">
        <f t="shared" si="67"/>
        <v>4053.0603714</v>
      </c>
      <c r="CM20" s="17">
        <f t="shared" si="68"/>
        <v>1211.3147616</v>
      </c>
      <c r="CN20" s="32"/>
      <c r="CO20" s="17"/>
      <c r="CP20" s="17">
        <f t="shared" si="70"/>
        <v>2477.9664</v>
      </c>
      <c r="CQ20" s="17">
        <f t="shared" si="12"/>
        <v>2477.9664</v>
      </c>
      <c r="CR20" s="17">
        <f t="shared" si="71"/>
        <v>4058.1588096</v>
      </c>
      <c r="CS20" s="17">
        <f t="shared" si="72"/>
        <v>1212.8385024</v>
      </c>
      <c r="CT20" s="32"/>
      <c r="CU20" s="17"/>
      <c r="CV20" s="17">
        <f t="shared" si="74"/>
        <v>69.8650875</v>
      </c>
      <c r="CW20" s="17">
        <f t="shared" si="13"/>
        <v>69.8650875</v>
      </c>
      <c r="CX20" s="17">
        <f t="shared" si="75"/>
        <v>114.4178631</v>
      </c>
      <c r="CY20" s="17">
        <f t="shared" si="76"/>
        <v>34.1954064</v>
      </c>
      <c r="CZ20" s="32"/>
      <c r="DA20" s="17"/>
      <c r="DB20" s="17">
        <f t="shared" si="78"/>
        <v>14942.4692625</v>
      </c>
      <c r="DC20" s="17">
        <f t="shared" si="14"/>
        <v>14942.4692625</v>
      </c>
      <c r="DD20" s="17">
        <f t="shared" si="79"/>
        <v>24471.2411253</v>
      </c>
      <c r="DE20" s="17">
        <f t="shared" si="80"/>
        <v>7313.5786032000005</v>
      </c>
      <c r="DF20" s="32"/>
      <c r="DG20" s="17"/>
      <c r="DH20" s="17">
        <f t="shared" si="82"/>
        <v>114.5678625</v>
      </c>
      <c r="DI20" s="17">
        <f t="shared" si="15"/>
        <v>114.5678625</v>
      </c>
      <c r="DJ20" s="17">
        <f t="shared" si="83"/>
        <v>187.62747570000002</v>
      </c>
      <c r="DK20" s="17">
        <f t="shared" si="84"/>
        <v>56.07514080000001</v>
      </c>
      <c r="DL20" s="32"/>
      <c r="DM20" s="17"/>
      <c r="DN20" s="17">
        <f t="shared" si="86"/>
        <v>963.4067625</v>
      </c>
      <c r="DO20" s="17">
        <f t="shared" si="16"/>
        <v>963.4067625</v>
      </c>
      <c r="DP20" s="17">
        <f t="shared" si="87"/>
        <v>1577.7686253</v>
      </c>
      <c r="DQ20" s="17">
        <f t="shared" si="88"/>
        <v>471.5386032</v>
      </c>
      <c r="DR20" s="32"/>
      <c r="DS20" s="17"/>
      <c r="DT20" s="17">
        <f t="shared" si="90"/>
        <v>149.764875</v>
      </c>
      <c r="DU20" s="17">
        <f t="shared" si="17"/>
        <v>149.764875</v>
      </c>
      <c r="DV20" s="17">
        <f t="shared" si="91"/>
        <v>245.26952699999998</v>
      </c>
      <c r="DW20" s="17">
        <f t="shared" si="92"/>
        <v>73.30228799999999</v>
      </c>
      <c r="DX20" s="32"/>
      <c r="DY20" s="17"/>
      <c r="DZ20" s="17">
        <f t="shared" si="94"/>
        <v>0</v>
      </c>
      <c r="EA20" s="17">
        <f t="shared" si="18"/>
        <v>0</v>
      </c>
      <c r="EB20" s="17">
        <f t="shared" si="95"/>
        <v>0</v>
      </c>
      <c r="EC20" s="17">
        <f t="shared" si="96"/>
        <v>0</v>
      </c>
      <c r="ED20" s="32"/>
    </row>
    <row r="21" spans="1:134" ht="12">
      <c r="A21" s="33">
        <v>44287</v>
      </c>
      <c r="C21" s="24">
        <v>6045000</v>
      </c>
      <c r="D21" s="24">
        <v>151125</v>
      </c>
      <c r="E21" s="18">
        <f t="shared" si="0"/>
        <v>6196125</v>
      </c>
      <c r="F21" s="18">
        <v>247497</v>
      </c>
      <c r="G21" s="18">
        <f t="shared" si="101"/>
        <v>73968</v>
      </c>
      <c r="I21" s="24">
        <f>'2005A-2015A Academic'!C21+'2005A-2015A Academic'!I21+'2005A-2015A Academic'!O21+'2005A-2015A Academic'!U21+'2005A-2015A Academic'!AA21+'2005A-2015A Academic'!AG21+'2005A-2015A Academic'!AM21+'2005A-2015A Academic'!AS21+'2005A-2015A Academic'!AY21+'2005A-2015A Academic'!BE21+'2005A-2015A Academic'!BK21+'2005A-2015A Academic'!BQ21+'2005A-2015A Academic'!BW21+'2005A-2015A Academic'!CC21+'2005A-2015A Academic'!CI21+'2005A-2015A Academic'!CO21+'2005A-2015A Academic'!CU21+'2005A-2015A Academic'!DA21+'2005A-2015A Academic'!DG21+'2005A-2015A Academic'!DM21+'2005A-2015A Academic'!DS21+'2005A-2015A Academic'!DY21+'2005A-2015A Academic'!EE21+'2005A-2015A Academic'!EK21</f>
        <v>1647784.788</v>
      </c>
      <c r="J21" s="24">
        <f>'2005A-2015A Academic'!D21+'2005A-2015A Academic'!J21+'2005A-2015A Academic'!P21+'2005A-2015A Academic'!V21+'2005A-2015A Academic'!AB21+'2005A-2015A Academic'!AH21+'2005A-2015A Academic'!AN21+'2005A-2015A Academic'!AT21+'2005A-2015A Academic'!AZ21+'2005A-2015A Academic'!BF21+'2005A-2015A Academic'!BL21+'2005A-2015A Academic'!BR21+'2005A-2015A Academic'!BX21+'2005A-2015A Academic'!CD21+'2005A-2015A Academic'!CJ21+'2005A-2015A Academic'!CP21+'2005A-2015A Academic'!CV21+'2005A-2015A Academic'!DB21+'2005A-2015A Academic'!DH21+'2005A-2015A Academic'!DN21+'2005A-2015A Academic'!DT21+'2005A-2015A Academic'!DZ21+'2005A-2015A Academic'!EF21+'2005A-2015A Academic'!EL21</f>
        <v>41194.61970000001</v>
      </c>
      <c r="K21" s="18">
        <f t="shared" si="19"/>
        <v>1688979.4076999999</v>
      </c>
      <c r="L21" s="24">
        <f>'2005A-2015A Academic'!F21+'2005A-2015A Academic'!L21+'2005A-2015A Academic'!R21+'2005A-2015A Academic'!X21+'2005A-2015A Academic'!AD21+'2005A-2015A Academic'!AJ21+'2005A-2015A Academic'!AP21+'2005A-2015A Academic'!AV21+'2005A-2015A Academic'!BB21+'2005A-2015A Academic'!BH21+'2005A-2015A Academic'!BN21+'2005A-2015A Academic'!BT21+'2005A-2015A Academic'!BZ21+'2005A-2015A Academic'!CF21+'2005A-2015A Academic'!CL21+'2005A-2015A Academic'!CR21+'2005A-2015A Academic'!CX21+'2005A-2015A Academic'!DD21+'2005A-2015A Academic'!DJ21+'2005A-2015A Academic'!DP21+'2005A-2015A Academic'!DV21+'2005A-2015A Academic'!EB21+'2005A-2015A Academic'!EH21+'2005A-2015A Academic'!EN21</f>
        <v>67464.3162408</v>
      </c>
      <c r="M21" s="24">
        <f>'2005A-2015A Academic'!G21+'2005A-2015A Academic'!M21+'2005A-2015A Academic'!S21+'2005A-2015A Academic'!Y21+'2005A-2015A Academic'!AE21+'2005A-2015A Academic'!AK21+'2005A-2015A Academic'!AQ21+'2005A-2015A Academic'!AW21+'2005A-2015A Academic'!BC21+'2005A-2015A Academic'!BI21+'2005A-2015A Academic'!BO21+'2005A-2015A Academic'!BU21+'2005A-2015A Academic'!CA21+'2005A-2015A Academic'!CG21+'2005A-2015A Academic'!CM21+'2005A-2015A Academic'!CS21+'2005A-2015A Academic'!CY21+'2005A-2015A Academic'!DE21+'2005A-2015A Academic'!DK21+'2005A-2015A Academic'!DQ21+'2005A-2015A Academic'!DW21+'2005A-2015A Academic'!EC21+'2005A-2015A Academic'!EI21+'2005A-2015A Academic'!EO21</f>
        <v>20162.670835200002</v>
      </c>
      <c r="O21" s="17">
        <f t="shared" si="102"/>
        <v>4397216.420999999</v>
      </c>
      <c r="P21" s="17">
        <f t="shared" si="97"/>
        <v>109930.410525</v>
      </c>
      <c r="Q21" s="17">
        <f t="shared" si="98"/>
        <v>4507146.831524999</v>
      </c>
      <c r="R21" s="17">
        <f t="shared" si="99"/>
        <v>180032.7332586</v>
      </c>
      <c r="S21" s="17">
        <f t="shared" si="100"/>
        <v>53805.34395840001</v>
      </c>
      <c r="U21" s="17">
        <f t="shared" si="20"/>
        <v>1253.733</v>
      </c>
      <c r="V21" s="17">
        <f t="shared" si="21"/>
        <v>31.343325</v>
      </c>
      <c r="W21" s="17">
        <f t="shared" si="22"/>
        <v>1285.076325</v>
      </c>
      <c r="X21" s="17">
        <f t="shared" si="23"/>
        <v>51.3308778</v>
      </c>
      <c r="Y21" s="17">
        <f t="shared" si="24"/>
        <v>15.3409632</v>
      </c>
      <c r="Z21" s="17"/>
      <c r="AA21" s="17">
        <f t="shared" si="25"/>
        <v>663626.7495</v>
      </c>
      <c r="AB21" s="17">
        <f t="shared" si="26"/>
        <v>16590.6687375</v>
      </c>
      <c r="AC21" s="17">
        <f t="shared" si="1"/>
        <v>680217.4182375</v>
      </c>
      <c r="AD21" s="17">
        <f t="shared" si="27"/>
        <v>27170.4929067</v>
      </c>
      <c r="AE21" s="17">
        <f t="shared" si="28"/>
        <v>8120.2884048000005</v>
      </c>
      <c r="AF21" s="17"/>
      <c r="AG21" s="17">
        <f t="shared" si="29"/>
        <v>467326.86</v>
      </c>
      <c r="AH21" s="17">
        <f t="shared" si="30"/>
        <v>11683.1715</v>
      </c>
      <c r="AI21" s="17">
        <f t="shared" si="2"/>
        <v>479010.0315</v>
      </c>
      <c r="AJ21" s="17">
        <f t="shared" si="31"/>
        <v>19133.498076</v>
      </c>
      <c r="AK21" s="17">
        <f t="shared" si="32"/>
        <v>5718.318144</v>
      </c>
      <c r="AL21" s="17"/>
      <c r="AM21" s="17">
        <f t="shared" si="33"/>
        <v>21608.457</v>
      </c>
      <c r="AN21" s="17">
        <f t="shared" si="34"/>
        <v>540.211425</v>
      </c>
      <c r="AO21" s="17">
        <f t="shared" si="3"/>
        <v>22148.668425</v>
      </c>
      <c r="AP21" s="17">
        <f t="shared" si="35"/>
        <v>884.7027761999999</v>
      </c>
      <c r="AQ21" s="17">
        <f t="shared" si="36"/>
        <v>264.4060128</v>
      </c>
      <c r="AR21" s="17"/>
      <c r="AS21" s="17">
        <f t="shared" si="37"/>
        <v>1578.954</v>
      </c>
      <c r="AT21" s="17">
        <f t="shared" si="38"/>
        <v>39.47385</v>
      </c>
      <c r="AU21" s="17">
        <f t="shared" si="4"/>
        <v>1618.42785</v>
      </c>
      <c r="AV21" s="17">
        <f t="shared" si="39"/>
        <v>64.6462164</v>
      </c>
      <c r="AW21" s="17">
        <f t="shared" si="40"/>
        <v>19.3204416</v>
      </c>
      <c r="AX21" s="17"/>
      <c r="AY21" s="17">
        <f t="shared" si="41"/>
        <v>579295.3724999999</v>
      </c>
      <c r="AZ21" s="17">
        <f t="shared" si="42"/>
        <v>14482.3843125</v>
      </c>
      <c r="BA21" s="17">
        <f t="shared" si="5"/>
        <v>593777.7568125</v>
      </c>
      <c r="BB21" s="17">
        <f t="shared" si="43"/>
        <v>23717.7612585</v>
      </c>
      <c r="BC21" s="17">
        <f t="shared" si="44"/>
        <v>7088.390424</v>
      </c>
      <c r="BD21" s="17"/>
      <c r="BE21" s="17">
        <f t="shared" si="45"/>
        <v>19297.4535</v>
      </c>
      <c r="BF21" s="17">
        <f t="shared" si="46"/>
        <v>482.4363375</v>
      </c>
      <c r="BG21" s="17">
        <f t="shared" si="6"/>
        <v>19779.8898375</v>
      </c>
      <c r="BH21" s="17">
        <f t="shared" si="47"/>
        <v>790.0846731</v>
      </c>
      <c r="BI21" s="17">
        <f t="shared" si="48"/>
        <v>236.1280464</v>
      </c>
      <c r="BJ21" s="17"/>
      <c r="BK21" s="17">
        <f t="shared" si="49"/>
        <v>2350.9005</v>
      </c>
      <c r="BL21" s="17">
        <f t="shared" si="50"/>
        <v>58.772512500000005</v>
      </c>
      <c r="BM21" s="17">
        <f t="shared" si="7"/>
        <v>2409.6730125000004</v>
      </c>
      <c r="BN21" s="17">
        <f t="shared" si="51"/>
        <v>96.25158330000001</v>
      </c>
      <c r="BO21" s="17">
        <f t="shared" si="52"/>
        <v>28.7661552</v>
      </c>
      <c r="BP21" s="17"/>
      <c r="BQ21" s="17">
        <f t="shared" si="53"/>
        <v>488043.075</v>
      </c>
      <c r="BR21" s="17">
        <f t="shared" si="54"/>
        <v>12201.076875</v>
      </c>
      <c r="BS21" s="17">
        <f t="shared" si="8"/>
        <v>500244.15187500004</v>
      </c>
      <c r="BT21" s="17">
        <f t="shared" si="55"/>
        <v>19981.670295</v>
      </c>
      <c r="BU21" s="17">
        <f t="shared" si="56"/>
        <v>5971.80648</v>
      </c>
      <c r="BV21" s="17"/>
      <c r="BW21" s="17">
        <f t="shared" si="57"/>
        <v>398202.88950000005</v>
      </c>
      <c r="BX21" s="17">
        <f t="shared" si="58"/>
        <v>9955.0722375</v>
      </c>
      <c r="BY21" s="17">
        <f t="shared" si="9"/>
        <v>408157.96173750004</v>
      </c>
      <c r="BZ21" s="17">
        <f t="shared" si="59"/>
        <v>16303.3946307</v>
      </c>
      <c r="CA21" s="17">
        <f t="shared" si="60"/>
        <v>4872.5014608</v>
      </c>
      <c r="CB21" s="17"/>
      <c r="CC21" s="17">
        <f t="shared" si="61"/>
        <v>906916.2375</v>
      </c>
      <c r="CD21" s="17">
        <f t="shared" si="62"/>
        <v>22672.9059375</v>
      </c>
      <c r="CE21" s="17">
        <f t="shared" si="10"/>
        <v>929589.1434375</v>
      </c>
      <c r="CF21" s="17">
        <f t="shared" si="63"/>
        <v>37131.3561675</v>
      </c>
      <c r="CG21" s="17">
        <f t="shared" si="64"/>
        <v>11097.234120000001</v>
      </c>
      <c r="CH21" s="17"/>
      <c r="CI21" s="17">
        <f t="shared" si="65"/>
        <v>98994.129</v>
      </c>
      <c r="CJ21" s="17">
        <f t="shared" si="66"/>
        <v>2474.8532250000003</v>
      </c>
      <c r="CK21" s="17">
        <f t="shared" si="11"/>
        <v>101468.982225</v>
      </c>
      <c r="CL21" s="17">
        <f t="shared" si="67"/>
        <v>4053.0603714</v>
      </c>
      <c r="CM21" s="17">
        <f t="shared" si="68"/>
        <v>1211.3147616</v>
      </c>
      <c r="CN21" s="17"/>
      <c r="CO21" s="17">
        <f t="shared" si="69"/>
        <v>99118.656</v>
      </c>
      <c r="CP21" s="17">
        <f t="shared" si="70"/>
        <v>2477.9664</v>
      </c>
      <c r="CQ21" s="17">
        <f t="shared" si="12"/>
        <v>101596.62240000001</v>
      </c>
      <c r="CR21" s="17">
        <f t="shared" si="71"/>
        <v>4058.1588096</v>
      </c>
      <c r="CS21" s="17">
        <f t="shared" si="72"/>
        <v>1212.8385024</v>
      </c>
      <c r="CT21" s="32"/>
      <c r="CU21" s="17">
        <f t="shared" si="73"/>
        <v>2794.6035</v>
      </c>
      <c r="CV21" s="17">
        <f t="shared" si="74"/>
        <v>69.8650875</v>
      </c>
      <c r="CW21" s="17">
        <f t="shared" si="13"/>
        <v>2864.4685875</v>
      </c>
      <c r="CX21" s="17">
        <f t="shared" si="75"/>
        <v>114.4178631</v>
      </c>
      <c r="CY21" s="17">
        <f t="shared" si="76"/>
        <v>34.1954064</v>
      </c>
      <c r="CZ21" s="17"/>
      <c r="DA21" s="17">
        <f t="shared" si="77"/>
        <v>597698.7705</v>
      </c>
      <c r="DB21" s="17">
        <f t="shared" si="78"/>
        <v>14942.4692625</v>
      </c>
      <c r="DC21" s="17">
        <f t="shared" si="14"/>
        <v>612641.2397624999</v>
      </c>
      <c r="DD21" s="17">
        <f t="shared" si="79"/>
        <v>24471.2411253</v>
      </c>
      <c r="DE21" s="17">
        <f t="shared" si="80"/>
        <v>7313.5786032000005</v>
      </c>
      <c r="DF21" s="17"/>
      <c r="DG21" s="17">
        <f t="shared" si="81"/>
        <v>4582.7145</v>
      </c>
      <c r="DH21" s="17">
        <f t="shared" si="82"/>
        <v>114.5678625</v>
      </c>
      <c r="DI21" s="17">
        <f t="shared" si="15"/>
        <v>4697.2823625</v>
      </c>
      <c r="DJ21" s="17">
        <f t="shared" si="83"/>
        <v>187.62747570000002</v>
      </c>
      <c r="DK21" s="17">
        <f t="shared" si="84"/>
        <v>56.07514080000001</v>
      </c>
      <c r="DL21" s="17"/>
      <c r="DM21" s="17">
        <f t="shared" si="85"/>
        <v>38536.2705</v>
      </c>
      <c r="DN21" s="17">
        <f t="shared" si="86"/>
        <v>963.4067625</v>
      </c>
      <c r="DO21" s="17">
        <f t="shared" si="16"/>
        <v>39499.6772625</v>
      </c>
      <c r="DP21" s="17">
        <f t="shared" si="87"/>
        <v>1577.7686253</v>
      </c>
      <c r="DQ21" s="17">
        <f t="shared" si="88"/>
        <v>471.5386032</v>
      </c>
      <c r="DR21" s="17"/>
      <c r="DS21" s="17">
        <f t="shared" si="89"/>
        <v>5990.594999999999</v>
      </c>
      <c r="DT21" s="17">
        <f t="shared" si="90"/>
        <v>149.764875</v>
      </c>
      <c r="DU21" s="17">
        <f t="shared" si="17"/>
        <v>6140.359874999999</v>
      </c>
      <c r="DV21" s="17">
        <f t="shared" si="91"/>
        <v>245.26952699999998</v>
      </c>
      <c r="DW21" s="17">
        <f t="shared" si="92"/>
        <v>73.30228799999999</v>
      </c>
      <c r="DX21" s="17"/>
      <c r="DY21" s="17">
        <f t="shared" si="93"/>
        <v>0</v>
      </c>
      <c r="DZ21" s="17">
        <f t="shared" si="94"/>
        <v>0</v>
      </c>
      <c r="EA21" s="17">
        <f t="shared" si="18"/>
        <v>0</v>
      </c>
      <c r="EB21" s="17">
        <f t="shared" si="95"/>
        <v>0</v>
      </c>
      <c r="EC21" s="17">
        <f t="shared" si="96"/>
        <v>0</v>
      </c>
      <c r="ED21" s="17"/>
    </row>
    <row r="22" spans="3:134" ht="12">
      <c r="C22" s="24"/>
      <c r="D22" s="24"/>
      <c r="E22" s="24"/>
      <c r="F22" s="24"/>
      <c r="G22" s="24"/>
      <c r="ED22" s="17"/>
    </row>
    <row r="23" spans="1:133" ht="12.75" thickBot="1">
      <c r="A23" s="15" t="s">
        <v>0</v>
      </c>
      <c r="C23" s="31">
        <f>SUM(C8:C22)</f>
        <v>22090000</v>
      </c>
      <c r="D23" s="31">
        <f>SUM(D8:D22)</f>
        <v>4115338</v>
      </c>
      <c r="E23" s="31">
        <f>SUM(E8:E22)</f>
        <v>26205338</v>
      </c>
      <c r="F23" s="31">
        <f>SUM(F8:F22)</f>
        <v>2969959</v>
      </c>
      <c r="G23" s="31">
        <f>SUM(G8:G22)</f>
        <v>887610</v>
      </c>
      <c r="I23" s="31">
        <f>SUM(I8:I22)</f>
        <v>6021429.575999999</v>
      </c>
      <c r="J23" s="31">
        <f>SUM(J8:J22)</f>
        <v>1121784.1702031998</v>
      </c>
      <c r="K23" s="31">
        <f>SUM(K8:K22)</f>
        <v>7143213.746203199</v>
      </c>
      <c r="L23" s="31">
        <f>SUM(L8:L22)</f>
        <v>809569.4319575999</v>
      </c>
      <c r="M23" s="31">
        <f>SUM(M8:M22)</f>
        <v>241950.414504</v>
      </c>
      <c r="O23" s="31">
        <f>SUM(O8:O22)</f>
        <v>16068570.842</v>
      </c>
      <c r="P23" s="31">
        <f>SUM(P8:P22)</f>
        <v>2993553.6528644017</v>
      </c>
      <c r="Q23" s="31">
        <f>SUM(Q8:Q22)</f>
        <v>19062124.494864404</v>
      </c>
      <c r="R23" s="31">
        <f>SUM(R8:R22)</f>
        <v>2160389.162034199</v>
      </c>
      <c r="S23" s="31">
        <f>SUM(S8:S22)</f>
        <v>645659.763018</v>
      </c>
      <c r="U23" s="31">
        <f>SUM(U8:U22)</f>
        <v>4581.466</v>
      </c>
      <c r="V23" s="31">
        <f>SUM(V8:V22)</f>
        <v>853.5211012000003</v>
      </c>
      <c r="W23" s="31">
        <f>SUM(W8:W22)</f>
        <v>5434.9871011999985</v>
      </c>
      <c r="X23" s="31">
        <f>SUM(X8:X22)</f>
        <v>615.9694966000001</v>
      </c>
      <c r="Y23" s="31">
        <f>SUM(Y8:Y22)</f>
        <v>184.090314</v>
      </c>
      <c r="Z23" s="17"/>
      <c r="AA23" s="31">
        <f>SUM(AA8:AA22)</f>
        <v>2425064.4990000003</v>
      </c>
      <c r="AB23" s="31">
        <f>SUM(AB8:AB22)</f>
        <v>451786.33251180005</v>
      </c>
      <c r="AC23" s="31">
        <f>SUM(AC8:AC22)</f>
        <v>2876850.8315118</v>
      </c>
      <c r="AD23" s="31">
        <f>SUM(AD8:AD22)</f>
        <v>326045.3659749</v>
      </c>
      <c r="AE23" s="31">
        <f>SUM(AE8:AE22)</f>
        <v>97442.80217099999</v>
      </c>
      <c r="AF23" s="17"/>
      <c r="AG23" s="31">
        <f>SUM(AG8:AG22)</f>
        <v>1707733.7199999997</v>
      </c>
      <c r="AH23" s="31">
        <f>SUM(AH8:AH22)</f>
        <v>318148.55010399997</v>
      </c>
      <c r="AI23" s="31">
        <f>SUM(AI8:AI22)</f>
        <v>2025882.270104</v>
      </c>
      <c r="AJ23" s="31">
        <f>SUM(AJ8:AJ22)</f>
        <v>229601.59037199995</v>
      </c>
      <c r="AK23" s="31">
        <f>SUM(AK8:AK22)</f>
        <v>68619.35387999998</v>
      </c>
      <c r="AL23" s="17"/>
      <c r="AM23" s="31">
        <f>SUM(AM8:AM22)</f>
        <v>78962.91399999999</v>
      </c>
      <c r="AN23" s="31">
        <f>SUM(AN8:AN22)</f>
        <v>14710.687214799997</v>
      </c>
      <c r="AO23" s="31">
        <f>SUM(AO8:AO22)</f>
        <v>93673.60121480002</v>
      </c>
      <c r="AP23" s="31">
        <f>SUM(AP8:AP22)</f>
        <v>10616.415441399999</v>
      </c>
      <c r="AQ23" s="31">
        <f>SUM(AQ8:AQ22)</f>
        <v>3172.8507060000006</v>
      </c>
      <c r="AR23" s="17"/>
      <c r="AS23" s="31">
        <f>SUM(AS8:AS22)</f>
        <v>5769.907999999999</v>
      </c>
      <c r="AT23" s="31">
        <f>SUM(AT8:AT22)</f>
        <v>1074.9262855999998</v>
      </c>
      <c r="AU23" s="31">
        <f>SUM(AU8:AU22)</f>
        <v>6844.834285599999</v>
      </c>
      <c r="AV23" s="31">
        <f>SUM(AV8:AV22)</f>
        <v>775.7532907999998</v>
      </c>
      <c r="AW23" s="31">
        <f>SUM(AW8:AW22)</f>
        <v>231.84373200000005</v>
      </c>
      <c r="AX23" s="17"/>
      <c r="AY23" s="31">
        <f>SUM(AY8:AY22)</f>
        <v>2116895.745</v>
      </c>
      <c r="AZ23" s="31">
        <f>SUM(AZ8:AZ22)</f>
        <v>394374.89820899995</v>
      </c>
      <c r="BA23" s="31">
        <f>SUM(BA8:BA22)</f>
        <v>2511270.6432090006</v>
      </c>
      <c r="BB23" s="31">
        <f>SUM(BB8:BB22)</f>
        <v>284612.6559494999</v>
      </c>
      <c r="BC23" s="31">
        <f>SUM(BC8:BC22)</f>
        <v>85060.11010499999</v>
      </c>
      <c r="BD23" s="17"/>
      <c r="BE23" s="31">
        <f>SUM(BE8:BE22)</f>
        <v>70517.90699999999</v>
      </c>
      <c r="BF23" s="31">
        <f>SUM(BF8:BF22)</f>
        <v>13137.393497399999</v>
      </c>
      <c r="BG23" s="31">
        <f>SUM(BG8:BG22)</f>
        <v>83655.30049740002</v>
      </c>
      <c r="BH23" s="31">
        <f>SUM(BH8:BH22)</f>
        <v>9481.0001157</v>
      </c>
      <c r="BI23" s="31">
        <f>SUM(BI8:BI22)</f>
        <v>2833.5174030000003</v>
      </c>
      <c r="BJ23" s="17"/>
      <c r="BK23" s="31">
        <f>SUM(BK8:BK22)</f>
        <v>8590.801</v>
      </c>
      <c r="BL23" s="31">
        <f>SUM(BL8:BL22)</f>
        <v>1600.4549482</v>
      </c>
      <c r="BM23" s="31">
        <f>SUM(BM8:BM22)</f>
        <v>10191.2559482</v>
      </c>
      <c r="BN23" s="31">
        <f>SUM(BN8:BN22)</f>
        <v>1155.0170551</v>
      </c>
      <c r="BO23" s="31">
        <f>SUM(BO8:BO22)</f>
        <v>345.1915290000001</v>
      </c>
      <c r="BP23" s="17"/>
      <c r="BQ23" s="31">
        <f>SUM(BQ8:BQ22)</f>
        <v>1783436.1500000001</v>
      </c>
      <c r="BR23" s="31">
        <f>SUM(BR8:BR22)</f>
        <v>332251.81343000004</v>
      </c>
      <c r="BS23" s="31">
        <f>SUM(BS8:BS22)</f>
        <v>2115687.96343</v>
      </c>
      <c r="BT23" s="31">
        <f>SUM(BT8:BT22)</f>
        <v>239779.63986499995</v>
      </c>
      <c r="BU23" s="31">
        <f>SUM(BU8:BU22)</f>
        <v>71661.19335</v>
      </c>
      <c r="BV23" s="17"/>
      <c r="BW23" s="31">
        <f>SUM(BW8:BW22)</f>
        <v>1455136.779</v>
      </c>
      <c r="BX23" s="31">
        <f>SUM(BX8:BX22)</f>
        <v>271090.07160779997</v>
      </c>
      <c r="BY23" s="31">
        <f>SUM(BY8:BY22)</f>
        <v>1726226.8506077998</v>
      </c>
      <c r="BZ23" s="31">
        <f>SUM(BZ8:BZ22)</f>
        <v>195640.4062029</v>
      </c>
      <c r="CA23" s="31">
        <f>SUM(CA8:CA22)</f>
        <v>58469.622290999985</v>
      </c>
      <c r="CB23" s="17"/>
      <c r="CC23" s="31">
        <f>SUM(CC8:CC22)</f>
        <v>3314107.4750000006</v>
      </c>
      <c r="CD23" s="31">
        <f>SUM(CD8:CD22)</f>
        <v>617413.8717949999</v>
      </c>
      <c r="CE23" s="31">
        <f>SUM(CE8:CE22)</f>
        <v>3931521.346795</v>
      </c>
      <c r="CF23" s="31">
        <f>SUM(CF8:CF22)</f>
        <v>445575.5238725001</v>
      </c>
      <c r="CG23" s="31">
        <f>SUM(CG8:CG22)</f>
        <v>133165.90927500004</v>
      </c>
      <c r="CH23" s="24"/>
      <c r="CI23" s="31">
        <f>SUM(CI8:CI22)</f>
        <v>361750.25800000003</v>
      </c>
      <c r="CJ23" s="31">
        <f>SUM(CJ8:CJ22)</f>
        <v>67393.59815559999</v>
      </c>
      <c r="CK23" s="31">
        <f>SUM(CK8:CK22)</f>
        <v>429143.85615560005</v>
      </c>
      <c r="CL23" s="31">
        <f>SUM(CL8:CL22)</f>
        <v>48636.642575800004</v>
      </c>
      <c r="CM23" s="31">
        <f>SUM(CM8:CM22)</f>
        <v>14535.678882000004</v>
      </c>
      <c r="CN23" s="17"/>
      <c r="CO23" s="31">
        <f>SUM(CO8:CO22)</f>
        <v>362205.312</v>
      </c>
      <c r="CP23" s="31">
        <f>SUM(CP8:CP22)</f>
        <v>67478.3741184</v>
      </c>
      <c r="CQ23" s="31">
        <f>SUM(CQ8:CQ22)</f>
        <v>429683.68611839996</v>
      </c>
      <c r="CR23" s="31">
        <f>SUM(CR8:CR22)</f>
        <v>48697.8237312</v>
      </c>
      <c r="CS23" s="31">
        <f>SUM(CS8:CS22)</f>
        <v>14553.963647999999</v>
      </c>
      <c r="CT23" s="24"/>
      <c r="CU23" s="31">
        <f>SUM(CU8:CU22)</f>
        <v>10212.207000000002</v>
      </c>
      <c r="CV23" s="31">
        <f>SUM(CV8:CV22)</f>
        <v>1902.5207574000005</v>
      </c>
      <c r="CW23" s="31">
        <f>SUM(CW8:CW22)</f>
        <v>12114.727757399998</v>
      </c>
      <c r="CX23" s="31">
        <f>SUM(CX8:CX22)</f>
        <v>1373.0120456999998</v>
      </c>
      <c r="CY23" s="31">
        <f>SUM(CY8:CY22)</f>
        <v>410.3421030000001</v>
      </c>
      <c r="CZ23" s="17"/>
      <c r="DA23" s="31">
        <f>SUM(DA8:DA22)</f>
        <v>2184146.541</v>
      </c>
      <c r="DB23" s="31">
        <f>SUM(DB8:DB22)</f>
        <v>406903.6332162</v>
      </c>
      <c r="DC23" s="31">
        <f>SUM(DC8:DC22)</f>
        <v>2591050.1742162006</v>
      </c>
      <c r="DD23" s="31">
        <f>SUM(DD8:DD22)</f>
        <v>293654.3991291</v>
      </c>
      <c r="DE23" s="31">
        <f>SUM(DE8:DE22)</f>
        <v>87762.34998900002</v>
      </c>
      <c r="DF23" s="17"/>
      <c r="DG23" s="31">
        <f>SUM(DG8:DG22)</f>
        <v>16746.429</v>
      </c>
      <c r="DH23" s="31">
        <f>SUM(DH8:DH22)</f>
        <v>3119.8377378000005</v>
      </c>
      <c r="DI23" s="31">
        <f>SUM(DI8:DI22)</f>
        <v>19866.266737799997</v>
      </c>
      <c r="DJ23" s="31">
        <f>SUM(DJ8:DJ22)</f>
        <v>2251.5259179000004</v>
      </c>
      <c r="DK23" s="31">
        <f>SUM(DK8:DK22)</f>
        <v>672.8971409999999</v>
      </c>
      <c r="DL23" s="17"/>
      <c r="DM23" s="31">
        <f>SUM(DM8:DM22)</f>
        <v>140821.54100000003</v>
      </c>
      <c r="DN23" s="31">
        <f>SUM(DN8:DN22)</f>
        <v>26234.868216200004</v>
      </c>
      <c r="DO23" s="31">
        <f>SUM(DO8:DO22)</f>
        <v>167056.4092162</v>
      </c>
      <c r="DP23" s="31">
        <f>SUM(DP8:DP22)</f>
        <v>18933.191629099998</v>
      </c>
      <c r="DQ23" s="31">
        <f>SUM(DQ8:DQ22)</f>
        <v>5658.424988999999</v>
      </c>
      <c r="DR23" s="17"/>
      <c r="DS23" s="31">
        <f>SUM(DS8:DS22)</f>
        <v>21891.19</v>
      </c>
      <c r="DT23" s="31">
        <f>SUM(DT8:DT22)</f>
        <v>4078.2999579999982</v>
      </c>
      <c r="DU23" s="31">
        <f>SUM(DU8:DU22)</f>
        <v>25969.489957999995</v>
      </c>
      <c r="DV23" s="31">
        <f>SUM(DV8:DV22)</f>
        <v>2943.229368999999</v>
      </c>
      <c r="DW23" s="31">
        <f>SUM(DW8:DW22)</f>
        <v>879.6215099999998</v>
      </c>
      <c r="DX23" s="17"/>
      <c r="DY23" s="31">
        <f>SUM(DY8:DY22)</f>
        <v>0</v>
      </c>
      <c r="DZ23" s="31">
        <f>SUM(DZ8:DZ22)</f>
        <v>0</v>
      </c>
      <c r="EA23" s="31">
        <f>SUM(EA8:EA22)</f>
        <v>0</v>
      </c>
      <c r="EB23" s="24"/>
      <c r="EC23" s="24"/>
    </row>
    <row r="24" ht="12.75" thickTop="1"/>
    <row r="25" spans="3:7" ht="12">
      <c r="C25" s="18">
        <f>I23+O23</f>
        <v>22090000.417999998</v>
      </c>
      <c r="D25" s="18">
        <f>J23+P23</f>
        <v>4115337.823067602</v>
      </c>
      <c r="E25" s="18">
        <f>K23+Q23</f>
        <v>26205338.241067603</v>
      </c>
      <c r="F25" s="18">
        <f>L23+R23</f>
        <v>2969958.5939917993</v>
      </c>
      <c r="G25" s="18">
        <f>M23+S23</f>
        <v>887610.177522</v>
      </c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66FF"/>
  </sheetPr>
  <dimension ref="A1:ES23"/>
  <sheetViews>
    <sheetView zoomScale="150" zoomScaleNormal="150" workbookViewId="0" topLeftCell="A1">
      <selection activeCell="CR11" sqref="CR11"/>
    </sheetView>
  </sheetViews>
  <sheetFormatPr defaultColWidth="8.8515625" defaultRowHeight="12.75"/>
  <cols>
    <col min="1" max="1" width="8.8515625" style="0" customWidth="1"/>
    <col min="2" max="2" width="4.140625" style="0" customWidth="1"/>
    <col min="3" max="6" width="13.7109375" style="0" customWidth="1"/>
    <col min="7" max="7" width="16.851562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4" width="13.7109375" style="0" customWidth="1"/>
    <col min="25" max="25" width="15.8515625" style="0" customWidth="1"/>
    <col min="26" max="26" width="3.7109375" style="0" customWidth="1"/>
    <col min="27" max="30" width="13.7109375" style="0" customWidth="1"/>
    <col min="31" max="31" width="15.7109375" style="0" customWidth="1"/>
    <col min="32" max="32" width="3.7109375" style="0" customWidth="1"/>
    <col min="33" max="36" width="13.7109375" style="0" customWidth="1"/>
    <col min="37" max="37" width="15.421875" style="0" customWidth="1"/>
    <col min="38" max="38" width="3.7109375" style="0" customWidth="1"/>
    <col min="39" max="42" width="13.7109375" style="0" customWidth="1"/>
    <col min="43" max="43" width="15.85156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5.7109375" style="0" customWidth="1"/>
    <col min="56" max="56" width="3.7109375" style="0" customWidth="1"/>
    <col min="57" max="60" width="13.7109375" style="0" customWidth="1"/>
    <col min="61" max="61" width="15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6.7109375" style="0" customWidth="1"/>
    <col min="74" max="74" width="3.7109375" style="0" customWidth="1"/>
    <col min="75" max="78" width="13.7109375" style="0" customWidth="1"/>
    <col min="79" max="79" width="15.8515625" style="0" customWidth="1"/>
    <col min="80" max="80" width="3.7109375" style="0" customWidth="1"/>
    <col min="81" max="84" width="13.7109375" style="0" customWidth="1"/>
    <col min="85" max="85" width="16.421875" style="0" customWidth="1"/>
    <col min="86" max="86" width="3.7109375" style="0" customWidth="1"/>
    <col min="87" max="90" width="13.7109375" style="0" customWidth="1"/>
    <col min="91" max="91" width="15.421875" style="0" customWidth="1"/>
    <col min="92" max="92" width="3.7109375" style="0" customWidth="1"/>
    <col min="93" max="96" width="13.7109375" style="0" customWidth="1"/>
    <col min="97" max="97" width="15.7109375" style="0" customWidth="1"/>
    <col min="98" max="98" width="3.7109375" style="0" customWidth="1"/>
    <col min="99" max="102" width="13.7109375" style="0" customWidth="1"/>
    <col min="103" max="103" width="15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5.7109375" style="0" customWidth="1"/>
    <col min="116" max="116" width="3.7109375" style="0" customWidth="1"/>
    <col min="117" max="120" width="13.7109375" style="0" customWidth="1"/>
    <col min="121" max="121" width="17.421875" style="0" customWidth="1"/>
    <col min="122" max="122" width="3.7109375" style="0" customWidth="1"/>
    <col min="123" max="126" width="13.7109375" style="0" customWidth="1"/>
    <col min="127" max="127" width="15.421875" style="0" customWidth="1"/>
    <col min="128" max="128" width="3.7109375" style="0" customWidth="1"/>
    <col min="129" max="132" width="13.7109375" style="0" customWidth="1"/>
    <col min="133" max="133" width="17.14062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6.7109375" style="0" customWidth="1"/>
  </cols>
  <sheetData>
    <row r="1" spans="1:99" ht="12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">
      <c r="A2" s="26"/>
      <c r="B2" s="12"/>
      <c r="C2" s="25"/>
      <c r="D2" s="27"/>
      <c r="E2" s="18"/>
      <c r="F2" s="25" t="s">
        <v>57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57</v>
      </c>
      <c r="W2" s="3"/>
      <c r="X2" s="4"/>
      <c r="Y2" s="3"/>
      <c r="Z2" s="3"/>
      <c r="AA2" s="3"/>
      <c r="AB2" s="4"/>
      <c r="AC2" s="3"/>
      <c r="AD2" s="3"/>
      <c r="AE2" s="25" t="s">
        <v>57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57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57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57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57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57</v>
      </c>
      <c r="CN2" s="3"/>
      <c r="CO2" s="3"/>
      <c r="CP2" s="3"/>
      <c r="CQ2" s="3"/>
      <c r="CR2" s="4"/>
      <c r="CS2" s="3"/>
      <c r="CT2" s="3"/>
      <c r="CU2" s="27"/>
    </row>
    <row r="3" spans="1:99" ht="12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">
      <c r="A6" s="28" t="s">
        <v>3</v>
      </c>
      <c r="C6" s="29"/>
      <c r="D6" s="16">
        <v>0.0254216</v>
      </c>
      <c r="E6" s="30"/>
      <c r="F6" s="23" t="s">
        <v>53</v>
      </c>
      <c r="G6" s="23" t="s">
        <v>56</v>
      </c>
      <c r="H6" s="1"/>
      <c r="I6" s="29"/>
      <c r="J6" s="16">
        <v>0.0515093</v>
      </c>
      <c r="K6" s="30"/>
      <c r="L6" s="23" t="s">
        <v>53</v>
      </c>
      <c r="M6" s="23" t="s">
        <v>56</v>
      </c>
      <c r="N6" s="1"/>
      <c r="O6" s="29"/>
      <c r="P6" s="16">
        <v>0.0015841</v>
      </c>
      <c r="Q6" s="30"/>
      <c r="R6" s="23" t="s">
        <v>53</v>
      </c>
      <c r="S6" s="23" t="s">
        <v>56</v>
      </c>
      <c r="T6" s="11"/>
      <c r="U6" s="29"/>
      <c r="V6" s="16">
        <v>0.0139298</v>
      </c>
      <c r="W6" s="30"/>
      <c r="X6" s="23" t="s">
        <v>53</v>
      </c>
      <c r="Y6" s="23" t="s">
        <v>56</v>
      </c>
      <c r="Z6" s="11"/>
      <c r="AA6" s="29"/>
      <c r="AB6" s="16">
        <v>0.0179703</v>
      </c>
      <c r="AC6" s="30"/>
      <c r="AD6" s="23" t="s">
        <v>53</v>
      </c>
      <c r="AE6" s="23" t="s">
        <v>56</v>
      </c>
      <c r="AF6" s="11"/>
      <c r="AG6" s="29"/>
      <c r="AH6" s="16">
        <v>0.0008919</v>
      </c>
      <c r="AI6" s="30"/>
      <c r="AJ6" s="23" t="s">
        <v>53</v>
      </c>
      <c r="AK6" s="23" t="s">
        <v>56</v>
      </c>
      <c r="AL6" s="1"/>
      <c r="AM6" s="29"/>
      <c r="AN6" s="16">
        <v>0.0039122</v>
      </c>
      <c r="AO6" s="30"/>
      <c r="AP6" s="23" t="s">
        <v>53</v>
      </c>
      <c r="AQ6" s="23" t="s">
        <v>56</v>
      </c>
      <c r="AR6" s="1"/>
      <c r="AS6" s="29"/>
      <c r="AT6" s="16">
        <v>0.0062341</v>
      </c>
      <c r="AU6" s="30"/>
      <c r="AV6" s="23" t="s">
        <v>53</v>
      </c>
      <c r="AW6" s="23" t="s">
        <v>56</v>
      </c>
      <c r="AX6" s="1"/>
      <c r="AY6" s="39"/>
      <c r="AZ6" s="40">
        <v>0.0192415</v>
      </c>
      <c r="BA6" s="41"/>
      <c r="BB6" s="23" t="s">
        <v>53</v>
      </c>
      <c r="BC6" s="23" t="s">
        <v>56</v>
      </c>
      <c r="BD6" s="1"/>
      <c r="BE6" s="29"/>
      <c r="BF6" s="16">
        <v>0.0012309</v>
      </c>
      <c r="BG6" s="30"/>
      <c r="BH6" s="23" t="s">
        <v>53</v>
      </c>
      <c r="BI6" s="23" t="s">
        <v>56</v>
      </c>
      <c r="BJ6" s="1"/>
      <c r="BK6" s="29"/>
      <c r="BL6" s="16">
        <v>0.0002497</v>
      </c>
      <c r="BM6" s="30"/>
      <c r="BN6" s="23" t="s">
        <v>53</v>
      </c>
      <c r="BO6" s="23" t="s">
        <v>56</v>
      </c>
      <c r="BP6" s="11"/>
      <c r="BQ6" s="29"/>
      <c r="BR6" s="16">
        <v>0.0706439</v>
      </c>
      <c r="BS6" s="30"/>
      <c r="BT6" s="23" t="s">
        <v>53</v>
      </c>
      <c r="BU6" s="23" t="s">
        <v>56</v>
      </c>
      <c r="BV6" s="1"/>
      <c r="BW6" s="29"/>
      <c r="BX6" s="16">
        <v>0.0024016</v>
      </c>
      <c r="BY6" s="30"/>
      <c r="BZ6" s="23" t="s">
        <v>53</v>
      </c>
      <c r="CA6" s="23" t="s">
        <v>56</v>
      </c>
      <c r="CB6" s="11"/>
      <c r="CC6" s="29"/>
      <c r="CD6" s="16">
        <v>0.0100876</v>
      </c>
      <c r="CE6" s="30"/>
      <c r="CF6" s="23" t="s">
        <v>53</v>
      </c>
      <c r="CG6" s="23" t="s">
        <v>56</v>
      </c>
      <c r="CH6" s="1"/>
      <c r="CI6" s="29"/>
      <c r="CJ6" s="16">
        <v>0.0063046</v>
      </c>
      <c r="CK6" s="30"/>
      <c r="CL6" s="23" t="s">
        <v>53</v>
      </c>
      <c r="CM6" s="23" t="s">
        <v>56</v>
      </c>
      <c r="CN6" s="1"/>
      <c r="CO6" s="29"/>
      <c r="CP6" s="16">
        <v>0.001324</v>
      </c>
      <c r="CQ6" s="30"/>
      <c r="CR6" s="23" t="s">
        <v>53</v>
      </c>
      <c r="CS6" s="23" t="s">
        <v>56</v>
      </c>
      <c r="CT6" s="1"/>
      <c r="CU6" s="29"/>
      <c r="CV6" s="16">
        <v>0.0085343</v>
      </c>
      <c r="CW6" s="30"/>
      <c r="CX6" s="23" t="s">
        <v>53</v>
      </c>
      <c r="CY6" s="23" t="s">
        <v>56</v>
      </c>
      <c r="CZ6" s="1"/>
      <c r="DA6" s="29"/>
      <c r="DB6" s="16">
        <v>0.0096243</v>
      </c>
      <c r="DC6" s="30"/>
      <c r="DD6" s="23" t="s">
        <v>53</v>
      </c>
      <c r="DE6" s="23" t="s">
        <v>56</v>
      </c>
      <c r="DF6" s="11"/>
      <c r="DG6" s="29"/>
      <c r="DH6" s="16">
        <v>0.0015935</v>
      </c>
      <c r="DI6" s="30"/>
      <c r="DJ6" s="23" t="s">
        <v>53</v>
      </c>
      <c r="DK6" s="23" t="s">
        <v>56</v>
      </c>
      <c r="DL6" s="11"/>
      <c r="DM6" s="29"/>
      <c r="DN6" s="16">
        <v>0.0063148</v>
      </c>
      <c r="DO6" s="30"/>
      <c r="DP6" s="23" t="s">
        <v>53</v>
      </c>
      <c r="DQ6" s="23" t="s">
        <v>56</v>
      </c>
      <c r="DR6" s="11"/>
      <c r="DS6" s="29"/>
      <c r="DT6" s="16">
        <v>8.56E-05</v>
      </c>
      <c r="DU6" s="30"/>
      <c r="DV6" s="23" t="s">
        <v>53</v>
      </c>
      <c r="DW6" s="23" t="s">
        <v>56</v>
      </c>
      <c r="DX6" s="11"/>
      <c r="DY6" s="29"/>
      <c r="DZ6" s="16">
        <v>0.0060033</v>
      </c>
      <c r="EA6" s="30"/>
      <c r="EB6" s="23" t="s">
        <v>53</v>
      </c>
      <c r="EC6" s="23" t="s">
        <v>56</v>
      </c>
      <c r="ED6" s="11"/>
      <c r="EE6" s="29"/>
      <c r="EF6" s="16">
        <v>0.0025696</v>
      </c>
      <c r="EG6" s="30"/>
      <c r="EH6" s="23" t="s">
        <v>53</v>
      </c>
      <c r="EI6" s="23" t="s">
        <v>56</v>
      </c>
      <c r="EJ6" s="11"/>
      <c r="EK6" s="29"/>
      <c r="EL6" s="16">
        <v>0.0049239</v>
      </c>
      <c r="EM6" s="30"/>
      <c r="EN6" s="23" t="s">
        <v>53</v>
      </c>
      <c r="EO6" s="23" t="s">
        <v>56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3" t="s">
        <v>54</v>
      </c>
      <c r="G7" s="23" t="s">
        <v>55</v>
      </c>
      <c r="H7" s="3"/>
      <c r="I7" s="10" t="s">
        <v>4</v>
      </c>
      <c r="J7" s="10" t="s">
        <v>5</v>
      </c>
      <c r="K7" s="10" t="s">
        <v>0</v>
      </c>
      <c r="L7" s="23" t="s">
        <v>54</v>
      </c>
      <c r="M7" s="23" t="s">
        <v>55</v>
      </c>
      <c r="N7" s="3"/>
      <c r="O7" s="10" t="s">
        <v>4</v>
      </c>
      <c r="P7" s="10" t="s">
        <v>5</v>
      </c>
      <c r="Q7" s="10" t="s">
        <v>0</v>
      </c>
      <c r="R7" s="23" t="s">
        <v>54</v>
      </c>
      <c r="S7" s="23" t="s">
        <v>55</v>
      </c>
      <c r="T7" s="14"/>
      <c r="U7" s="10" t="s">
        <v>4</v>
      </c>
      <c r="V7" s="10" t="s">
        <v>5</v>
      </c>
      <c r="W7" s="10" t="s">
        <v>0</v>
      </c>
      <c r="X7" s="23" t="s">
        <v>54</v>
      </c>
      <c r="Y7" s="23" t="s">
        <v>55</v>
      </c>
      <c r="Z7" s="14"/>
      <c r="AA7" s="10" t="s">
        <v>4</v>
      </c>
      <c r="AB7" s="10" t="s">
        <v>5</v>
      </c>
      <c r="AC7" s="10" t="s">
        <v>0</v>
      </c>
      <c r="AD7" s="23" t="s">
        <v>54</v>
      </c>
      <c r="AE7" s="23" t="s">
        <v>55</v>
      </c>
      <c r="AF7" s="14"/>
      <c r="AG7" s="10" t="s">
        <v>4</v>
      </c>
      <c r="AH7" s="10" t="s">
        <v>5</v>
      </c>
      <c r="AI7" s="10" t="s">
        <v>0</v>
      </c>
      <c r="AJ7" s="23" t="s">
        <v>54</v>
      </c>
      <c r="AK7" s="23" t="s">
        <v>55</v>
      </c>
      <c r="AL7" s="3"/>
      <c r="AM7" s="10" t="s">
        <v>4</v>
      </c>
      <c r="AN7" s="10" t="s">
        <v>5</v>
      </c>
      <c r="AO7" s="10" t="s">
        <v>0</v>
      </c>
      <c r="AP7" s="23" t="s">
        <v>54</v>
      </c>
      <c r="AQ7" s="23" t="s">
        <v>55</v>
      </c>
      <c r="AR7" s="3"/>
      <c r="AS7" s="10" t="s">
        <v>4</v>
      </c>
      <c r="AT7" s="10" t="s">
        <v>5</v>
      </c>
      <c r="AU7" s="10" t="s">
        <v>0</v>
      </c>
      <c r="AV7" s="23" t="s">
        <v>54</v>
      </c>
      <c r="AW7" s="23" t="s">
        <v>55</v>
      </c>
      <c r="AX7" s="3"/>
      <c r="AY7" s="10" t="s">
        <v>4</v>
      </c>
      <c r="AZ7" s="10" t="s">
        <v>5</v>
      </c>
      <c r="BA7" s="10" t="s">
        <v>0</v>
      </c>
      <c r="BB7" s="23" t="s">
        <v>54</v>
      </c>
      <c r="BC7" s="23" t="s">
        <v>55</v>
      </c>
      <c r="BD7" s="3"/>
      <c r="BE7" s="10" t="s">
        <v>4</v>
      </c>
      <c r="BF7" s="10" t="s">
        <v>5</v>
      </c>
      <c r="BG7" s="10" t="s">
        <v>0</v>
      </c>
      <c r="BH7" s="23" t="s">
        <v>54</v>
      </c>
      <c r="BI7" s="23" t="s">
        <v>55</v>
      </c>
      <c r="BJ7" s="3"/>
      <c r="BK7" s="10" t="s">
        <v>4</v>
      </c>
      <c r="BL7" s="10" t="s">
        <v>5</v>
      </c>
      <c r="BM7" s="10" t="s">
        <v>0</v>
      </c>
      <c r="BN7" s="23" t="s">
        <v>54</v>
      </c>
      <c r="BO7" s="23" t="s">
        <v>55</v>
      </c>
      <c r="BP7" s="14"/>
      <c r="BQ7" s="10" t="s">
        <v>4</v>
      </c>
      <c r="BR7" s="10" t="s">
        <v>5</v>
      </c>
      <c r="BS7" s="10" t="s">
        <v>0</v>
      </c>
      <c r="BT7" s="23" t="s">
        <v>54</v>
      </c>
      <c r="BU7" s="23" t="s">
        <v>55</v>
      </c>
      <c r="BV7" s="3"/>
      <c r="BW7" s="10" t="s">
        <v>4</v>
      </c>
      <c r="BX7" s="10" t="s">
        <v>5</v>
      </c>
      <c r="BY7" s="10" t="s">
        <v>0</v>
      </c>
      <c r="BZ7" s="23" t="s">
        <v>54</v>
      </c>
      <c r="CA7" s="23" t="s">
        <v>55</v>
      </c>
      <c r="CB7" s="14"/>
      <c r="CC7" s="10" t="s">
        <v>4</v>
      </c>
      <c r="CD7" s="10" t="s">
        <v>5</v>
      </c>
      <c r="CE7" s="10" t="s">
        <v>0</v>
      </c>
      <c r="CF7" s="23" t="s">
        <v>54</v>
      </c>
      <c r="CG7" s="23" t="s">
        <v>55</v>
      </c>
      <c r="CH7" s="3"/>
      <c r="CI7" s="10" t="s">
        <v>4</v>
      </c>
      <c r="CJ7" s="10" t="s">
        <v>5</v>
      </c>
      <c r="CK7" s="10" t="s">
        <v>0</v>
      </c>
      <c r="CL7" s="23" t="s">
        <v>54</v>
      </c>
      <c r="CM7" s="23" t="s">
        <v>55</v>
      </c>
      <c r="CN7" s="3"/>
      <c r="CO7" s="10" t="s">
        <v>4</v>
      </c>
      <c r="CP7" s="10" t="s">
        <v>5</v>
      </c>
      <c r="CQ7" s="10" t="s">
        <v>0</v>
      </c>
      <c r="CR7" s="23" t="s">
        <v>54</v>
      </c>
      <c r="CS7" s="23" t="s">
        <v>55</v>
      </c>
      <c r="CT7" s="3"/>
      <c r="CU7" s="10" t="s">
        <v>4</v>
      </c>
      <c r="CV7" s="10" t="s">
        <v>5</v>
      </c>
      <c r="CW7" s="10" t="s">
        <v>0</v>
      </c>
      <c r="CX7" s="23" t="s">
        <v>54</v>
      </c>
      <c r="CY7" s="23" t="s">
        <v>55</v>
      </c>
      <c r="CZ7" s="3"/>
      <c r="DA7" s="10" t="s">
        <v>4</v>
      </c>
      <c r="DB7" s="10" t="s">
        <v>5</v>
      </c>
      <c r="DC7" s="10" t="s">
        <v>0</v>
      </c>
      <c r="DD7" s="23" t="s">
        <v>54</v>
      </c>
      <c r="DE7" s="23" t="s">
        <v>55</v>
      </c>
      <c r="DF7" s="14"/>
      <c r="DG7" s="10" t="s">
        <v>4</v>
      </c>
      <c r="DH7" s="10" t="s">
        <v>5</v>
      </c>
      <c r="DI7" s="10" t="s">
        <v>0</v>
      </c>
      <c r="DJ7" s="23" t="s">
        <v>54</v>
      </c>
      <c r="DK7" s="23" t="s">
        <v>55</v>
      </c>
      <c r="DL7" s="14"/>
      <c r="DM7" s="10" t="s">
        <v>4</v>
      </c>
      <c r="DN7" s="10" t="s">
        <v>5</v>
      </c>
      <c r="DO7" s="10" t="s">
        <v>0</v>
      </c>
      <c r="DP7" s="23" t="s">
        <v>54</v>
      </c>
      <c r="DQ7" s="23" t="s">
        <v>55</v>
      </c>
      <c r="DR7" s="14"/>
      <c r="DS7" s="10" t="s">
        <v>4</v>
      </c>
      <c r="DT7" s="10" t="s">
        <v>5</v>
      </c>
      <c r="DU7" s="10" t="s">
        <v>0</v>
      </c>
      <c r="DV7" s="23" t="s">
        <v>54</v>
      </c>
      <c r="DW7" s="23" t="s">
        <v>55</v>
      </c>
      <c r="DX7" s="14"/>
      <c r="DY7" s="10" t="s">
        <v>4</v>
      </c>
      <c r="DZ7" s="10" t="s">
        <v>5</v>
      </c>
      <c r="EA7" s="10" t="s">
        <v>0</v>
      </c>
      <c r="EB7" s="23" t="s">
        <v>54</v>
      </c>
      <c r="EC7" s="23" t="s">
        <v>55</v>
      </c>
      <c r="ED7" s="14"/>
      <c r="EE7" s="10" t="s">
        <v>4</v>
      </c>
      <c r="EF7" s="10" t="s">
        <v>5</v>
      </c>
      <c r="EG7" s="10" t="s">
        <v>0</v>
      </c>
      <c r="EH7" s="23" t="s">
        <v>54</v>
      </c>
      <c r="EI7" s="23" t="s">
        <v>55</v>
      </c>
      <c r="EJ7" s="14"/>
      <c r="EK7" s="10" t="s">
        <v>4</v>
      </c>
      <c r="EL7" s="10" t="s">
        <v>5</v>
      </c>
      <c r="EM7" s="10" t="s">
        <v>0</v>
      </c>
      <c r="EN7" s="23" t="s">
        <v>54</v>
      </c>
      <c r="EO7" s="23" t="s">
        <v>55</v>
      </c>
    </row>
    <row r="8" spans="1:149" ht="12">
      <c r="A8" s="2">
        <v>41913</v>
      </c>
      <c r="C8" s="50"/>
      <c r="D8" s="50">
        <f>'2005A-2015A'!$D8*D$6</f>
        <v>0</v>
      </c>
      <c r="E8" s="50">
        <f>C8+D8</f>
        <v>0</v>
      </c>
      <c r="F8" s="50">
        <f>'2005A-2015A'!$F8*D$6</f>
        <v>0</v>
      </c>
      <c r="G8" s="50">
        <f>'2005A-2015A'!$G8*D$6</f>
        <v>0</v>
      </c>
      <c r="H8" s="50"/>
      <c r="I8" s="50"/>
      <c r="J8" s="50">
        <f>'2005A-2015A'!$D8*J$6</f>
        <v>0</v>
      </c>
      <c r="K8" s="50">
        <f aca="true" t="shared" si="0" ref="K8:K21">I8+J8</f>
        <v>0</v>
      </c>
      <c r="L8" s="50">
        <f>'2005A-2015A'!$F8*J$6</f>
        <v>0</v>
      </c>
      <c r="M8" s="50">
        <f>'2005A-2015A'!$G8*J$6</f>
        <v>0</v>
      </c>
      <c r="N8" s="50"/>
      <c r="O8" s="50"/>
      <c r="P8" s="50">
        <f>'2005A-2015A'!$D8*P$6</f>
        <v>0</v>
      </c>
      <c r="Q8" s="50">
        <f aca="true" t="shared" si="1" ref="Q8:Q21">O8+P8</f>
        <v>0</v>
      </c>
      <c r="R8" s="50">
        <f>'2005A-2015A'!$F8*P$6</f>
        <v>0</v>
      </c>
      <c r="S8" s="50">
        <f>'2005A-2015A'!$G8*P$6</f>
        <v>0</v>
      </c>
      <c r="T8" s="50"/>
      <c r="U8" s="50"/>
      <c r="V8" s="50">
        <f>'2005A-2015A'!$D8*V$6</f>
        <v>0</v>
      </c>
      <c r="W8" s="50">
        <f aca="true" t="shared" si="2" ref="W8:W21">U8+V8</f>
        <v>0</v>
      </c>
      <c r="X8" s="50">
        <f>'2005A-2015A'!$F8*V$6</f>
        <v>0</v>
      </c>
      <c r="Y8" s="50">
        <f>'2005A-2015A'!$G8*V$6</f>
        <v>0</v>
      </c>
      <c r="Z8" s="50"/>
      <c r="AA8" s="50"/>
      <c r="AB8" s="50">
        <f>'2005A-2015A'!$D8*AB$6</f>
        <v>0</v>
      </c>
      <c r="AC8" s="50">
        <f aca="true" t="shared" si="3" ref="AC8:AC21">AA8+AB8</f>
        <v>0</v>
      </c>
      <c r="AD8" s="50">
        <f>'2005A-2015A'!$F8*AB$6</f>
        <v>0</v>
      </c>
      <c r="AE8" s="50">
        <f>'2005A-2015A'!$G8*AB$6</f>
        <v>0</v>
      </c>
      <c r="AF8" s="50"/>
      <c r="AG8" s="50"/>
      <c r="AH8" s="50">
        <f>'2005A-2015A'!$D8*AH$6</f>
        <v>0</v>
      </c>
      <c r="AI8" s="50">
        <f aca="true" t="shared" si="4" ref="AI8:AI21">AG8+AH8</f>
        <v>0</v>
      </c>
      <c r="AJ8" s="50">
        <f>'2005A-2015A'!$F8*AH$6</f>
        <v>0</v>
      </c>
      <c r="AK8" s="50">
        <f>'2005A-2015A'!$G8*AH$6</f>
        <v>0</v>
      </c>
      <c r="AL8" s="50"/>
      <c r="AM8" s="50"/>
      <c r="AN8" s="50">
        <f>'2005A-2015A'!$D8*AN$6</f>
        <v>0</v>
      </c>
      <c r="AO8" s="50">
        <f aca="true" t="shared" si="5" ref="AO8:AO21">AM8+AN8</f>
        <v>0</v>
      </c>
      <c r="AP8" s="50">
        <f>'2005A-2015A'!$F8*AN$6</f>
        <v>0</v>
      </c>
      <c r="AQ8" s="50">
        <f>'2005A-2015A'!$G8*AN$6</f>
        <v>0</v>
      </c>
      <c r="AR8" s="50"/>
      <c r="AS8" s="50"/>
      <c r="AT8" s="50">
        <f>'2005A-2015A'!$D8*AT$6</f>
        <v>0</v>
      </c>
      <c r="AU8" s="50">
        <f aca="true" t="shared" si="6" ref="AU8:AU21">AS8+AT8</f>
        <v>0</v>
      </c>
      <c r="AV8" s="50">
        <f>'2005A-2015A'!$F8*AT$6</f>
        <v>0</v>
      </c>
      <c r="AW8" s="50">
        <f>'2005A-2015A'!$G8*AT$6</f>
        <v>0</v>
      </c>
      <c r="AX8" s="50"/>
      <c r="AY8" s="50"/>
      <c r="AZ8" s="50">
        <f>'2005A-2015A'!$D8*AZ$6</f>
        <v>0</v>
      </c>
      <c r="BA8" s="50">
        <f aca="true" t="shared" si="7" ref="BA8:BA21">AY8+AZ8</f>
        <v>0</v>
      </c>
      <c r="BB8" s="50">
        <f>'2005A-2015A'!$F8*AZ$6</f>
        <v>0</v>
      </c>
      <c r="BC8" s="50">
        <f>'2005A-2015A'!$G8*AZ$6</f>
        <v>0</v>
      </c>
      <c r="BD8" s="50"/>
      <c r="BE8" s="50"/>
      <c r="BF8" s="50">
        <f>'2005A-2015A'!$D8*BF$6</f>
        <v>0</v>
      </c>
      <c r="BG8" s="50">
        <f aca="true" t="shared" si="8" ref="BG8:BG21">BE8+BF8</f>
        <v>0</v>
      </c>
      <c r="BH8" s="50">
        <f>'2005A-2015A'!$F8*BF$6</f>
        <v>0</v>
      </c>
      <c r="BI8" s="50">
        <f>'2005A-2015A'!$G8*BF$6</f>
        <v>0</v>
      </c>
      <c r="BJ8" s="50"/>
      <c r="BK8" s="50"/>
      <c r="BL8" s="50">
        <f>'2005A-2015A'!$D8*BL$6</f>
        <v>0</v>
      </c>
      <c r="BM8" s="50">
        <f aca="true" t="shared" si="9" ref="BM8:BM21">BK8+BL8</f>
        <v>0</v>
      </c>
      <c r="BN8" s="50">
        <f>'2005A-2015A'!$F8*BL$6</f>
        <v>0</v>
      </c>
      <c r="BO8" s="50">
        <f>'2005A-2015A'!$G8*BL$6</f>
        <v>0</v>
      </c>
      <c r="BP8" s="50"/>
      <c r="BQ8" s="50"/>
      <c r="BR8" s="50">
        <f>'2005A-2015A'!$D8*BR$6</f>
        <v>0</v>
      </c>
      <c r="BS8" s="50">
        <f aca="true" t="shared" si="10" ref="BS8:BS21">BQ8+BR8</f>
        <v>0</v>
      </c>
      <c r="BT8" s="50">
        <f>'2005A-2015A'!$F8*BR$6</f>
        <v>0</v>
      </c>
      <c r="BU8" s="50">
        <f>'2005A-2015A'!$G8*BR$6</f>
        <v>0</v>
      </c>
      <c r="BV8" s="50"/>
      <c r="BW8" s="50"/>
      <c r="BX8" s="50">
        <f>'2005A-2015A'!$D8*BX$6</f>
        <v>0</v>
      </c>
      <c r="BY8" s="50">
        <f aca="true" t="shared" si="11" ref="BY8:BY21">BW8+BX8</f>
        <v>0</v>
      </c>
      <c r="BZ8" s="50">
        <f>'2005A-2015A'!$F8*BX$6</f>
        <v>0</v>
      </c>
      <c r="CA8" s="50">
        <f>'2005A-2015A'!$G8*BX$6</f>
        <v>0</v>
      </c>
      <c r="CB8" s="50"/>
      <c r="CC8" s="50"/>
      <c r="CD8" s="50">
        <f>'2005A-2015A'!$D8*CD$6</f>
        <v>0</v>
      </c>
      <c r="CE8" s="50">
        <f aca="true" t="shared" si="12" ref="CE8:CE21">CC8+CD8</f>
        <v>0</v>
      </c>
      <c r="CF8" s="50">
        <f>'2005A-2015A'!$F8*CD$6</f>
        <v>0</v>
      </c>
      <c r="CG8" s="50">
        <f>'2005A-2015A'!$G8*CD$6</f>
        <v>0</v>
      </c>
      <c r="CH8" s="50"/>
      <c r="CI8" s="50"/>
      <c r="CJ8" s="50">
        <f>'2005A-2015A'!$D8*CJ$6</f>
        <v>0</v>
      </c>
      <c r="CK8" s="50">
        <f aca="true" t="shared" si="13" ref="CK8:CK21">CI8+CJ8</f>
        <v>0</v>
      </c>
      <c r="CL8" s="50">
        <f>'2005A-2015A'!$F8*CJ$6</f>
        <v>0</v>
      </c>
      <c r="CM8" s="50">
        <f>'2005A-2015A'!$G8*CJ$6</f>
        <v>0</v>
      </c>
      <c r="CN8" s="50"/>
      <c r="CO8" s="50"/>
      <c r="CP8" s="50">
        <f>'2005A-2015A'!$D8*CP$6</f>
        <v>0</v>
      </c>
      <c r="CQ8" s="50">
        <f aca="true" t="shared" si="14" ref="CQ8:CQ21">CO8+CP8</f>
        <v>0</v>
      </c>
      <c r="CR8" s="50">
        <f>'2005A-2015A'!$F8*CP$6</f>
        <v>0</v>
      </c>
      <c r="CS8" s="50">
        <f>'2005A-2015A'!$G8*CP$6</f>
        <v>0</v>
      </c>
      <c r="CT8" s="50"/>
      <c r="CU8" s="50"/>
      <c r="CV8" s="50">
        <f>'2005A-2015A'!$D8*CV$6</f>
        <v>0</v>
      </c>
      <c r="CW8" s="50">
        <f aca="true" t="shared" si="15" ref="CW8:CW21">CU8+CV8</f>
        <v>0</v>
      </c>
      <c r="CX8" s="50">
        <f>'2005A-2015A'!$F8*CV$6</f>
        <v>0</v>
      </c>
      <c r="CY8" s="50">
        <f>'2005A-2015A'!$G8*CV$6</f>
        <v>0</v>
      </c>
      <c r="CZ8" s="50"/>
      <c r="DA8" s="50"/>
      <c r="DB8" s="50">
        <f>'2005A-2015A'!$D8*DB$6</f>
        <v>0</v>
      </c>
      <c r="DC8" s="50">
        <f aca="true" t="shared" si="16" ref="DC8:DC21">DA8+DB8</f>
        <v>0</v>
      </c>
      <c r="DD8" s="50">
        <f>'2005A-2015A'!$F8*DB$6</f>
        <v>0</v>
      </c>
      <c r="DE8" s="50">
        <f>'2005A-2015A'!$G8*DB$6</f>
        <v>0</v>
      </c>
      <c r="DF8" s="50"/>
      <c r="DG8" s="50"/>
      <c r="DH8" s="50">
        <f>'2005A-2015A'!$D8*DH$6</f>
        <v>0</v>
      </c>
      <c r="DI8" s="50">
        <f aca="true" t="shared" si="17" ref="DI8:DI21">DG8+DH8</f>
        <v>0</v>
      </c>
      <c r="DJ8" s="50">
        <f>'2005A-2015A'!$F8*DH$6</f>
        <v>0</v>
      </c>
      <c r="DK8" s="50">
        <f>'2005A-2015A'!$G8*DH$6</f>
        <v>0</v>
      </c>
      <c r="DL8" s="50"/>
      <c r="DM8" s="50"/>
      <c r="DN8" s="50">
        <f>'2005A-2015A'!$D8*DN$6</f>
        <v>0</v>
      </c>
      <c r="DO8" s="50">
        <f aca="true" t="shared" si="18" ref="DO8:DO21">DM8+DN8</f>
        <v>0</v>
      </c>
      <c r="DP8" s="50">
        <f>'2005A-2015A'!$F8*DN$6</f>
        <v>0</v>
      </c>
      <c r="DQ8" s="50">
        <f>'2005A-2015A'!$G8*DN$6</f>
        <v>0</v>
      </c>
      <c r="DR8" s="50"/>
      <c r="DS8" s="50"/>
      <c r="DT8" s="50">
        <f>'2005A-2015A'!$D8*DT$6</f>
        <v>0</v>
      </c>
      <c r="DU8" s="50">
        <f aca="true" t="shared" si="19" ref="DU8:DU21">DS8+DT8</f>
        <v>0</v>
      </c>
      <c r="DV8" s="50">
        <f>'2005A-2015A'!$F8*DT$6</f>
        <v>0</v>
      </c>
      <c r="DW8" s="50">
        <f>'2005A-2015A'!$G8*DT$6</f>
        <v>0</v>
      </c>
      <c r="DX8" s="50"/>
      <c r="DY8" s="50"/>
      <c r="DZ8" s="50">
        <f>'2005A-2015A'!$D8*DZ$6</f>
        <v>0</v>
      </c>
      <c r="EA8" s="50">
        <f aca="true" t="shared" si="20" ref="EA8:EA21">DY8+DZ8</f>
        <v>0</v>
      </c>
      <c r="EB8" s="50">
        <f>'2005A-2015A'!$F8*DZ$6</f>
        <v>0</v>
      </c>
      <c r="EC8" s="50">
        <f>'2005A-2015A'!$G8*DZ$6</f>
        <v>0</v>
      </c>
      <c r="ED8" s="50"/>
      <c r="EE8" s="50"/>
      <c r="EF8" s="50">
        <f>'2005A-2015A'!$D8*EF$6</f>
        <v>0</v>
      </c>
      <c r="EG8" s="50">
        <f aca="true" t="shared" si="21" ref="EG8:EG21">EE8+EF8</f>
        <v>0</v>
      </c>
      <c r="EH8" s="50">
        <f>'2005A-2015A'!$F8*EF$6</f>
        <v>0</v>
      </c>
      <c r="EI8" s="50">
        <f>'2005A-2015A'!$G8*EF$6</f>
        <v>0</v>
      </c>
      <c r="EJ8" s="50"/>
      <c r="EK8" s="50"/>
      <c r="EL8" s="50">
        <f>'2005A-2015A'!$D8*EL$6</f>
        <v>0</v>
      </c>
      <c r="EM8" s="50">
        <f aca="true" t="shared" si="22" ref="EM8:EM21">EK8+EL8</f>
        <v>0</v>
      </c>
      <c r="EN8" s="50">
        <f>'2005A-2015A'!$F8*EL$6</f>
        <v>0</v>
      </c>
      <c r="EO8" s="50">
        <f>'2005A-2015A'!$G8*EL$6</f>
        <v>0</v>
      </c>
      <c r="EP8" s="50"/>
      <c r="EQ8" s="50"/>
      <c r="ER8" s="50"/>
      <c r="ES8" s="50"/>
    </row>
    <row r="9" spans="1:149" ht="12">
      <c r="A9" s="2">
        <v>42095</v>
      </c>
      <c r="C9" s="50">
        <f>'2005A-2015A'!$C9*D$6</f>
        <v>0</v>
      </c>
      <c r="D9" s="50">
        <f>'2005A-2015A'!$D9*D$6</f>
        <v>0</v>
      </c>
      <c r="E9" s="50">
        <f aca="true" t="shared" si="23" ref="E9:E21">C9+D9</f>
        <v>0</v>
      </c>
      <c r="F9" s="50">
        <f>'2005A-2015A'!$F9*D$6</f>
        <v>0</v>
      </c>
      <c r="G9" s="50">
        <f>'2005A-2015A'!$G9*D$6</f>
        <v>0</v>
      </c>
      <c r="H9" s="50"/>
      <c r="I9" s="50">
        <f>'2005A-2015A'!$C9*J$6</f>
        <v>0</v>
      </c>
      <c r="J9" s="50">
        <f>'2005A-2015A'!$D9*J$6</f>
        <v>0</v>
      </c>
      <c r="K9" s="50">
        <f t="shared" si="0"/>
        <v>0</v>
      </c>
      <c r="L9" s="50">
        <f>'2005A-2015A'!$F9*J$6</f>
        <v>0</v>
      </c>
      <c r="M9" s="50">
        <f>'2005A-2015A'!$G9*J$6</f>
        <v>0</v>
      </c>
      <c r="N9" s="50"/>
      <c r="O9" s="50">
        <f>'2005A-2015A'!$C9*P$6</f>
        <v>0</v>
      </c>
      <c r="P9" s="50">
        <f>'2005A-2015A'!$D9*P$6</f>
        <v>0</v>
      </c>
      <c r="Q9" s="50">
        <f t="shared" si="1"/>
        <v>0</v>
      </c>
      <c r="R9" s="50">
        <f>'2005A-2015A'!$F9*P$6</f>
        <v>0</v>
      </c>
      <c r="S9" s="50">
        <f>'2005A-2015A'!$G9*P$6</f>
        <v>0</v>
      </c>
      <c r="T9" s="50"/>
      <c r="U9" s="50">
        <f>'2005A-2015A'!$C9*V$6</f>
        <v>0</v>
      </c>
      <c r="V9" s="50">
        <f>'2005A-2015A'!$D9*V$6</f>
        <v>0</v>
      </c>
      <c r="W9" s="50">
        <f t="shared" si="2"/>
        <v>0</v>
      </c>
      <c r="X9" s="50">
        <f>'2005A-2015A'!$F9*V$6</f>
        <v>0</v>
      </c>
      <c r="Y9" s="50">
        <f>'2005A-2015A'!$G9*V$6</f>
        <v>0</v>
      </c>
      <c r="Z9" s="50"/>
      <c r="AA9" s="50">
        <f>'2005A-2015A'!$C9*AB$6</f>
        <v>0</v>
      </c>
      <c r="AB9" s="50">
        <f>'2005A-2015A'!$D9*AB$6</f>
        <v>0</v>
      </c>
      <c r="AC9" s="50">
        <f t="shared" si="3"/>
        <v>0</v>
      </c>
      <c r="AD9" s="50">
        <f>'2005A-2015A'!$F9*AB$6</f>
        <v>0</v>
      </c>
      <c r="AE9" s="50">
        <f>'2005A-2015A'!$G9*AB$6</f>
        <v>0</v>
      </c>
      <c r="AF9" s="50"/>
      <c r="AG9" s="50">
        <f>'2005A-2015A'!$C9*AH$6</f>
        <v>0</v>
      </c>
      <c r="AH9" s="50">
        <f>'2005A-2015A'!$D9*AH$6</f>
        <v>0</v>
      </c>
      <c r="AI9" s="50">
        <f t="shared" si="4"/>
        <v>0</v>
      </c>
      <c r="AJ9" s="50">
        <f>'2005A-2015A'!$F9*AH$6</f>
        <v>0</v>
      </c>
      <c r="AK9" s="50">
        <f>'2005A-2015A'!$G9*AH$6</f>
        <v>0</v>
      </c>
      <c r="AL9" s="50"/>
      <c r="AM9" s="50">
        <f>'2005A-2015A'!$C9*AN$6</f>
        <v>0</v>
      </c>
      <c r="AN9" s="50">
        <f>'2005A-2015A'!$D9*AN$6</f>
        <v>0</v>
      </c>
      <c r="AO9" s="50">
        <f t="shared" si="5"/>
        <v>0</v>
      </c>
      <c r="AP9" s="50">
        <f>'2005A-2015A'!$F9*AN$6</f>
        <v>0</v>
      </c>
      <c r="AQ9" s="50">
        <f>'2005A-2015A'!$G9*AN$6</f>
        <v>0</v>
      </c>
      <c r="AR9" s="50"/>
      <c r="AS9" s="50">
        <f>'2005A-2015A'!$C9*AT$6</f>
        <v>0</v>
      </c>
      <c r="AT9" s="50">
        <f>'2005A-2015A'!$D9*AT$6</f>
        <v>0</v>
      </c>
      <c r="AU9" s="50">
        <f t="shared" si="6"/>
        <v>0</v>
      </c>
      <c r="AV9" s="50">
        <f>'2005A-2015A'!$F9*AT$6</f>
        <v>0</v>
      </c>
      <c r="AW9" s="50">
        <f>'2005A-2015A'!$G9*AT$6</f>
        <v>0</v>
      </c>
      <c r="AX9" s="50"/>
      <c r="AY9" s="50">
        <f>'2005A-2015A'!$C9*AZ$6</f>
        <v>0</v>
      </c>
      <c r="AZ9" s="50">
        <f>'2005A-2015A'!$D9*AZ$6</f>
        <v>0</v>
      </c>
      <c r="BA9" s="50">
        <f t="shared" si="7"/>
        <v>0</v>
      </c>
      <c r="BB9" s="50">
        <f>'2005A-2015A'!$F9*AZ$6</f>
        <v>0</v>
      </c>
      <c r="BC9" s="50">
        <f>'2005A-2015A'!$G9*AZ$6</f>
        <v>0</v>
      </c>
      <c r="BD9" s="50"/>
      <c r="BE9" s="50">
        <f>'2005A-2015A'!$C9*BF$6</f>
        <v>0</v>
      </c>
      <c r="BF9" s="50">
        <f>'2005A-2015A'!$D9*BF$6</f>
        <v>0</v>
      </c>
      <c r="BG9" s="50">
        <f t="shared" si="8"/>
        <v>0</v>
      </c>
      <c r="BH9" s="50">
        <f>'2005A-2015A'!$F9*BF$6</f>
        <v>0</v>
      </c>
      <c r="BI9" s="50">
        <f>'2005A-2015A'!$G9*BF$6</f>
        <v>0</v>
      </c>
      <c r="BJ9" s="50"/>
      <c r="BK9" s="50">
        <f>'2005A-2015A'!$C9*BL$6</f>
        <v>0</v>
      </c>
      <c r="BL9" s="50">
        <f>'2005A-2015A'!$D9*BL$6</f>
        <v>0</v>
      </c>
      <c r="BM9" s="50">
        <f t="shared" si="9"/>
        <v>0</v>
      </c>
      <c r="BN9" s="50">
        <f>'2005A-2015A'!$F9*BL$6</f>
        <v>0</v>
      </c>
      <c r="BO9" s="50">
        <f>'2005A-2015A'!$G9*BL$6</f>
        <v>0</v>
      </c>
      <c r="BP9" s="50"/>
      <c r="BQ9" s="50">
        <f>'2005A-2015A'!$C9*BR$6</f>
        <v>0</v>
      </c>
      <c r="BR9" s="50">
        <f>'2005A-2015A'!$D9*BR$6</f>
        <v>0</v>
      </c>
      <c r="BS9" s="50">
        <f t="shared" si="10"/>
        <v>0</v>
      </c>
      <c r="BT9" s="50">
        <f>'2005A-2015A'!$F9*BR$6</f>
        <v>0</v>
      </c>
      <c r="BU9" s="50">
        <f>'2005A-2015A'!$G9*BR$6</f>
        <v>0</v>
      </c>
      <c r="BV9" s="50"/>
      <c r="BW9" s="50">
        <f>'2005A-2015A'!$C9*BX$6</f>
        <v>0</v>
      </c>
      <c r="BX9" s="50">
        <f>'2005A-2015A'!$D9*BX$6</f>
        <v>0</v>
      </c>
      <c r="BY9" s="50">
        <f t="shared" si="11"/>
        <v>0</v>
      </c>
      <c r="BZ9" s="50">
        <f>'2005A-2015A'!$F9*BX$6</f>
        <v>0</v>
      </c>
      <c r="CA9" s="50">
        <f>'2005A-2015A'!$G9*BX$6</f>
        <v>0</v>
      </c>
      <c r="CB9" s="50"/>
      <c r="CC9" s="50">
        <f>'2005A-2015A'!$C9*CD$6</f>
        <v>0</v>
      </c>
      <c r="CD9" s="50">
        <f>'2005A-2015A'!$D9*CD$6</f>
        <v>0</v>
      </c>
      <c r="CE9" s="50">
        <f t="shared" si="12"/>
        <v>0</v>
      </c>
      <c r="CF9" s="50">
        <f>'2005A-2015A'!$F9*CD$6</f>
        <v>0</v>
      </c>
      <c r="CG9" s="50">
        <f>'2005A-2015A'!$G9*CD$6</f>
        <v>0</v>
      </c>
      <c r="CH9" s="50"/>
      <c r="CI9" s="50">
        <f>'2005A-2015A'!$C9*CJ$6</f>
        <v>0</v>
      </c>
      <c r="CJ9" s="50">
        <f>'2005A-2015A'!$D9*CJ$6</f>
        <v>0</v>
      </c>
      <c r="CK9" s="50">
        <f t="shared" si="13"/>
        <v>0</v>
      </c>
      <c r="CL9" s="50">
        <f>'2005A-2015A'!$F9*CJ$6</f>
        <v>0</v>
      </c>
      <c r="CM9" s="50">
        <f>'2005A-2015A'!$G9*CJ$6</f>
        <v>0</v>
      </c>
      <c r="CN9" s="50"/>
      <c r="CO9" s="50">
        <f>'2005A-2015A'!$C9*CP$6</f>
        <v>0</v>
      </c>
      <c r="CP9" s="50">
        <f>'2005A-2015A'!$D9*CP$6</f>
        <v>0</v>
      </c>
      <c r="CQ9" s="50">
        <f t="shared" si="14"/>
        <v>0</v>
      </c>
      <c r="CR9" s="50">
        <f>'2005A-2015A'!$F9*CP$6</f>
        <v>0</v>
      </c>
      <c r="CS9" s="50">
        <f>'2005A-2015A'!$G9*CP$6</f>
        <v>0</v>
      </c>
      <c r="CT9" s="50"/>
      <c r="CU9" s="50">
        <f>'2005A-2015A'!$C9*CV$6</f>
        <v>0</v>
      </c>
      <c r="CV9" s="50">
        <f>'2005A-2015A'!$D9*CV$6</f>
        <v>0</v>
      </c>
      <c r="CW9" s="50">
        <f t="shared" si="15"/>
        <v>0</v>
      </c>
      <c r="CX9" s="50">
        <f>'2005A-2015A'!$F9*CV$6</f>
        <v>0</v>
      </c>
      <c r="CY9" s="50">
        <f>'2005A-2015A'!$G9*CV$6</f>
        <v>0</v>
      </c>
      <c r="CZ9" s="50"/>
      <c r="DA9" s="50">
        <f>'2005A-2015A'!$C9*DB$6</f>
        <v>0</v>
      </c>
      <c r="DB9" s="50">
        <f>'2005A-2015A'!$D9*DB$6</f>
        <v>0</v>
      </c>
      <c r="DC9" s="50">
        <f t="shared" si="16"/>
        <v>0</v>
      </c>
      <c r="DD9" s="50">
        <f>'2005A-2015A'!$F9*DB$6</f>
        <v>0</v>
      </c>
      <c r="DE9" s="50">
        <f>'2005A-2015A'!$G9*DB$6</f>
        <v>0</v>
      </c>
      <c r="DF9" s="50"/>
      <c r="DG9" s="50">
        <f>'2005A-2015A'!$C9*DH$6</f>
        <v>0</v>
      </c>
      <c r="DH9" s="50">
        <f>'2005A-2015A'!$D9*DH$6</f>
        <v>0</v>
      </c>
      <c r="DI9" s="50">
        <f t="shared" si="17"/>
        <v>0</v>
      </c>
      <c r="DJ9" s="50">
        <f>'2005A-2015A'!$F9*DH$6</f>
        <v>0</v>
      </c>
      <c r="DK9" s="50">
        <f>'2005A-2015A'!$G9*DH$6</f>
        <v>0</v>
      </c>
      <c r="DL9" s="50"/>
      <c r="DM9" s="50">
        <f>'2005A-2015A'!$C9*DN$6</f>
        <v>0</v>
      </c>
      <c r="DN9" s="50">
        <f>'2005A-2015A'!$D9*DN$6</f>
        <v>0</v>
      </c>
      <c r="DO9" s="50">
        <f t="shared" si="18"/>
        <v>0</v>
      </c>
      <c r="DP9" s="50">
        <f>'2005A-2015A'!$F9*DN$6</f>
        <v>0</v>
      </c>
      <c r="DQ9" s="50">
        <f>'2005A-2015A'!$G9*DN$6</f>
        <v>0</v>
      </c>
      <c r="DR9" s="50"/>
      <c r="DS9" s="50">
        <f>'2005A-2015A'!$C9*DT$6</f>
        <v>0</v>
      </c>
      <c r="DT9" s="50">
        <f>'2005A-2015A'!$D9*DT$6</f>
        <v>0</v>
      </c>
      <c r="DU9" s="50">
        <f t="shared" si="19"/>
        <v>0</v>
      </c>
      <c r="DV9" s="50">
        <f>'2005A-2015A'!$F9*DT$6</f>
        <v>0</v>
      </c>
      <c r="DW9" s="50">
        <f>'2005A-2015A'!$G9*DT$6</f>
        <v>0</v>
      </c>
      <c r="DX9" s="50"/>
      <c r="DY9" s="50">
        <f>'2005A-2015A'!$C9*DZ$6</f>
        <v>0</v>
      </c>
      <c r="DZ9" s="50">
        <f>'2005A-2015A'!$D9*DZ$6</f>
        <v>0</v>
      </c>
      <c r="EA9" s="50">
        <f t="shared" si="20"/>
        <v>0</v>
      </c>
      <c r="EB9" s="50">
        <f>'2005A-2015A'!$F9*DZ$6</f>
        <v>0</v>
      </c>
      <c r="EC9" s="50">
        <f>'2005A-2015A'!$G9*DZ$6</f>
        <v>0</v>
      </c>
      <c r="ED9" s="50"/>
      <c r="EE9" s="50">
        <f>'2005A-2015A'!$C9*EF$6</f>
        <v>0</v>
      </c>
      <c r="EF9" s="50">
        <f>'2005A-2015A'!$D9*EF$6</f>
        <v>0</v>
      </c>
      <c r="EG9" s="50">
        <f t="shared" si="21"/>
        <v>0</v>
      </c>
      <c r="EH9" s="50">
        <f>'2005A-2015A'!$F9*EF$6</f>
        <v>0</v>
      </c>
      <c r="EI9" s="50">
        <f>'2005A-2015A'!$G9*EF$6</f>
        <v>0</v>
      </c>
      <c r="EJ9" s="50"/>
      <c r="EK9" s="50">
        <f>'2005A-2015A'!$C9*EL$6</f>
        <v>0</v>
      </c>
      <c r="EL9" s="50">
        <f>'2005A-2015A'!$D9*EL$6</f>
        <v>0</v>
      </c>
      <c r="EM9" s="50">
        <f t="shared" si="22"/>
        <v>0</v>
      </c>
      <c r="EN9" s="50">
        <f>'2005A-2015A'!$F9*EL$6</f>
        <v>0</v>
      </c>
      <c r="EO9" s="50">
        <f>'2005A-2015A'!$G9*EL$6</f>
        <v>0</v>
      </c>
      <c r="EP9" s="50"/>
      <c r="EQ9" s="50"/>
      <c r="ER9" s="50"/>
      <c r="ES9" s="50"/>
    </row>
    <row r="10" spans="1:149" ht="12">
      <c r="A10" s="2">
        <v>42278</v>
      </c>
      <c r="C10" s="50"/>
      <c r="D10" s="50">
        <f>'2005A-2015A'!$D10*D$6</f>
        <v>16144.9531008</v>
      </c>
      <c r="E10" s="50">
        <f t="shared" si="23"/>
        <v>16144.9531008</v>
      </c>
      <c r="F10" s="50">
        <f>'2005A-2015A'!$F10*D$6</f>
        <v>6291.6426272</v>
      </c>
      <c r="G10" s="50">
        <f>'2005A-2015A'!$G10*D$6</f>
        <v>1880.2323792</v>
      </c>
      <c r="H10" s="50"/>
      <c r="I10" s="50"/>
      <c r="J10" s="50">
        <f>'2005A-2015A'!$D10*J$6</f>
        <v>32712.9383184</v>
      </c>
      <c r="K10" s="50">
        <f t="shared" si="0"/>
        <v>32712.9383184</v>
      </c>
      <c r="L10" s="50">
        <f>'2005A-2015A'!$F10*J$6</f>
        <v>12748.1396756</v>
      </c>
      <c r="M10" s="50">
        <f>'2005A-2015A'!$G10*J$6</f>
        <v>3809.7308466</v>
      </c>
      <c r="N10" s="50"/>
      <c r="O10" s="50"/>
      <c r="P10" s="50">
        <f>'2005A-2015A'!$D10*P$6</f>
        <v>1006.0429008</v>
      </c>
      <c r="Q10" s="50">
        <f t="shared" si="1"/>
        <v>1006.0429008</v>
      </c>
      <c r="R10" s="50">
        <f>'2005A-2015A'!$F10*P$6</f>
        <v>392.0520772</v>
      </c>
      <c r="S10" s="50">
        <f>'2005A-2015A'!$G10*P$6</f>
        <v>117.1632042</v>
      </c>
      <c r="T10" s="50"/>
      <c r="U10" s="50"/>
      <c r="V10" s="50">
        <f>'2005A-2015A'!$D10*V$6</f>
        <v>8846.6488224</v>
      </c>
      <c r="W10" s="50">
        <f t="shared" si="2"/>
        <v>8846.6488224</v>
      </c>
      <c r="X10" s="50">
        <f>'2005A-2015A'!$F10*V$6</f>
        <v>3447.5140616000003</v>
      </c>
      <c r="Y10" s="50">
        <f>'2005A-2015A'!$G10*V$6</f>
        <v>1030.2758676</v>
      </c>
      <c r="Z10" s="50"/>
      <c r="AA10" s="50"/>
      <c r="AB10" s="50">
        <f>'2005A-2015A'!$D10*AB$6</f>
        <v>11412.7218864</v>
      </c>
      <c r="AC10" s="50">
        <f t="shared" si="3"/>
        <v>11412.7218864</v>
      </c>
      <c r="AD10" s="50">
        <f>'2005A-2015A'!$F10*AB$6</f>
        <v>4447.5054876</v>
      </c>
      <c r="AE10" s="50">
        <f>'2005A-2015A'!$G10*AB$6</f>
        <v>1329.1193286</v>
      </c>
      <c r="AF10" s="50"/>
      <c r="AG10" s="50"/>
      <c r="AH10" s="50">
        <f>'2005A-2015A'!$D10*AH$6</f>
        <v>566.4349872</v>
      </c>
      <c r="AI10" s="50">
        <f t="shared" si="4"/>
        <v>566.4349872</v>
      </c>
      <c r="AJ10" s="50">
        <f>'2005A-2015A'!$F10*AH$6</f>
        <v>220.7381148</v>
      </c>
      <c r="AK10" s="50">
        <f>'2005A-2015A'!$G10*AH$6</f>
        <v>65.96670780000001</v>
      </c>
      <c r="AL10" s="50"/>
      <c r="AM10" s="50"/>
      <c r="AN10" s="50">
        <f>'2005A-2015A'!$D10*AN$6</f>
        <v>2484.5912736</v>
      </c>
      <c r="AO10" s="50">
        <f t="shared" si="5"/>
        <v>2484.5912736</v>
      </c>
      <c r="AP10" s="50">
        <f>'2005A-2015A'!$F10*AN$6</f>
        <v>968.2382024000001</v>
      </c>
      <c r="AQ10" s="50">
        <f>'2005A-2015A'!$G10*AN$6</f>
        <v>289.3541364</v>
      </c>
      <c r="AR10" s="50"/>
      <c r="AS10" s="50"/>
      <c r="AT10" s="50">
        <f>'2005A-2015A'!$D10*AT$6</f>
        <v>3959.2021008</v>
      </c>
      <c r="AU10" s="50">
        <f t="shared" si="6"/>
        <v>3959.2021008</v>
      </c>
      <c r="AV10" s="50">
        <f>'2005A-2015A'!$F10*AT$6</f>
        <v>1542.8898772</v>
      </c>
      <c r="AW10" s="50">
        <f>'2005A-2015A'!$G10*AT$6</f>
        <v>461.08650420000004</v>
      </c>
      <c r="AX10" s="50"/>
      <c r="AY10" s="50"/>
      <c r="AZ10" s="50">
        <f>'2005A-2015A'!$D10*AZ$6</f>
        <v>12220.045752000002</v>
      </c>
      <c r="BA10" s="50">
        <f t="shared" si="7"/>
        <v>12220.045752000002</v>
      </c>
      <c r="BB10" s="50">
        <f>'2005A-2015A'!$F10*AZ$6</f>
        <v>4762.1173180000005</v>
      </c>
      <c r="BC10" s="50">
        <f>'2005A-2015A'!$G10*AZ$6</f>
        <v>1423.1398230000002</v>
      </c>
      <c r="BD10" s="50"/>
      <c r="BE10" s="50"/>
      <c r="BF10" s="50">
        <f>'2005A-2015A'!$D10*BF$6</f>
        <v>781.7298192000001</v>
      </c>
      <c r="BG10" s="50">
        <f t="shared" si="8"/>
        <v>781.7298192000001</v>
      </c>
      <c r="BH10" s="50">
        <f>'2005A-2015A'!$F10*BF$6</f>
        <v>304.6379028</v>
      </c>
      <c r="BI10" s="50">
        <f>'2005A-2015A'!$G10*BF$6</f>
        <v>91.0398258</v>
      </c>
      <c r="BJ10" s="50"/>
      <c r="BK10" s="50"/>
      <c r="BL10" s="50">
        <f>'2005A-2015A'!$D10*BL$6</f>
        <v>158.5814736</v>
      </c>
      <c r="BM10" s="50">
        <f t="shared" si="9"/>
        <v>158.5814736</v>
      </c>
      <c r="BN10" s="50">
        <f>'2005A-2015A'!$F10*BL$6</f>
        <v>61.7987524</v>
      </c>
      <c r="BO10" s="50">
        <f>'2005A-2015A'!$G10*BL$6</f>
        <v>18.4683114</v>
      </c>
      <c r="BP10" s="50"/>
      <c r="BQ10" s="50"/>
      <c r="BR10" s="50">
        <f>'2005A-2015A'!$D10*BR$6</f>
        <v>44865.0931632</v>
      </c>
      <c r="BS10" s="50">
        <f t="shared" si="10"/>
        <v>44865.0931632</v>
      </c>
      <c r="BT10" s="50">
        <f>'2005A-2015A'!$F10*BR$6</f>
        <v>17483.8000988</v>
      </c>
      <c r="BU10" s="50">
        <f>'2005A-2015A'!$G10*BR$6</f>
        <v>5224.964131799999</v>
      </c>
      <c r="BV10" s="50"/>
      <c r="BW10" s="50"/>
      <c r="BX10" s="50">
        <f>'2005A-2015A'!$D10*BX$6</f>
        <v>1525.2273407999999</v>
      </c>
      <c r="BY10" s="50">
        <f t="shared" si="11"/>
        <v>1525.2273407999999</v>
      </c>
      <c r="BZ10" s="50">
        <f>'2005A-2015A'!$F10*BX$6</f>
        <v>594.3767872</v>
      </c>
      <c r="CA10" s="50">
        <f>'2005A-2015A'!$G10*BX$6</f>
        <v>177.6271392</v>
      </c>
      <c r="CB10" s="50"/>
      <c r="CC10" s="50"/>
      <c r="CD10" s="50">
        <f>'2005A-2015A'!$D10*CD$6</f>
        <v>6406.5137088</v>
      </c>
      <c r="CE10" s="50">
        <f t="shared" si="12"/>
        <v>6406.5137088</v>
      </c>
      <c r="CF10" s="50">
        <f>'2005A-2015A'!$F10*CD$6</f>
        <v>2496.6002992</v>
      </c>
      <c r="CG10" s="50">
        <f>'2005A-2015A'!$G10*CD$6</f>
        <v>746.0990712</v>
      </c>
      <c r="CH10" s="50"/>
      <c r="CI10" s="50"/>
      <c r="CJ10" s="50">
        <f>'2005A-2015A'!$D10*CJ$6</f>
        <v>4003.9758048</v>
      </c>
      <c r="CK10" s="50">
        <f t="shared" si="13"/>
        <v>4003.9758048</v>
      </c>
      <c r="CL10" s="50">
        <f>'2005A-2015A'!$F10*CJ$6</f>
        <v>1560.3380631999999</v>
      </c>
      <c r="CM10" s="50">
        <f>'2005A-2015A'!$G10*CJ$6</f>
        <v>466.30082519999996</v>
      </c>
      <c r="CN10" s="50"/>
      <c r="CO10" s="50"/>
      <c r="CP10" s="50">
        <f>'2005A-2015A'!$D10*CP$6-1</f>
        <v>839.8565120000001</v>
      </c>
      <c r="CQ10" s="50">
        <f t="shared" si="14"/>
        <v>839.8565120000001</v>
      </c>
      <c r="CR10" s="50">
        <f>'2005A-2015A'!$F10*CP$6-1</f>
        <v>326.679408</v>
      </c>
      <c r="CS10" s="50">
        <f>'2005A-2015A'!$G10*CP$6</f>
        <v>97.92568800000001</v>
      </c>
      <c r="CT10" s="50"/>
      <c r="CU10" s="50"/>
      <c r="CV10" s="50">
        <f>'2005A-2015A'!$D10*CV$6</f>
        <v>5420.0315184</v>
      </c>
      <c r="CW10" s="50">
        <f t="shared" si="15"/>
        <v>5420.0315184</v>
      </c>
      <c r="CX10" s="50">
        <f>'2005A-2015A'!$F10*CV$6</f>
        <v>2112.1709756</v>
      </c>
      <c r="CY10" s="50">
        <f>'2005A-2015A'!$G10*CV$6</f>
        <v>631.2138966</v>
      </c>
      <c r="CZ10" s="50"/>
      <c r="DA10" s="50"/>
      <c r="DB10" s="50">
        <f>'2005A-2015A'!$D10*DB$6</f>
        <v>6112.2774384</v>
      </c>
      <c r="DC10" s="50">
        <f t="shared" si="16"/>
        <v>6112.2774384</v>
      </c>
      <c r="DD10" s="50">
        <f>'2005A-2015A'!$F10*DB$6</f>
        <v>2381.9372556000003</v>
      </c>
      <c r="DE10" s="50">
        <f>'2005A-2015A'!$G10*DB$6</f>
        <v>711.8324766000001</v>
      </c>
      <c r="DF10" s="50"/>
      <c r="DG10" s="50"/>
      <c r="DH10" s="50">
        <f>'2005A-2015A'!$D10*DH$6</f>
        <v>1012.012728</v>
      </c>
      <c r="DI10" s="50">
        <f t="shared" si="17"/>
        <v>1012.012728</v>
      </c>
      <c r="DJ10" s="50">
        <f>'2005A-2015A'!$F10*DH$6</f>
        <v>394.378502</v>
      </c>
      <c r="DK10" s="50">
        <f>'2005A-2015A'!$G10*DH$6</f>
        <v>117.85844700000001</v>
      </c>
      <c r="DL10" s="50"/>
      <c r="DM10" s="50"/>
      <c r="DN10" s="50">
        <f>'2005A-2015A'!$D10*DN$6</f>
        <v>4010.4537023999997</v>
      </c>
      <c r="DO10" s="50">
        <f t="shared" si="18"/>
        <v>4010.4537023999997</v>
      </c>
      <c r="DP10" s="50">
        <f>'2005A-2015A'!$F10*DN$6</f>
        <v>1562.8624816</v>
      </c>
      <c r="DQ10" s="50">
        <f>'2005A-2015A'!$G10*DN$6</f>
        <v>467.0552376</v>
      </c>
      <c r="DR10" s="50"/>
      <c r="DS10" s="50"/>
      <c r="DT10" s="50">
        <f>'2005A-2015A'!$D10*DT$6</f>
        <v>54.363532799999994</v>
      </c>
      <c r="DU10" s="50">
        <f t="shared" si="19"/>
        <v>54.363532799999994</v>
      </c>
      <c r="DV10" s="50">
        <f>'2005A-2015A'!$F10*DT$6</f>
        <v>21.185315199999998</v>
      </c>
      <c r="DW10" s="50">
        <f>'2005A-2015A'!$G10*DT$6</f>
        <v>6.331147199999999</v>
      </c>
      <c r="DX10" s="50"/>
      <c r="DY10" s="50"/>
      <c r="DZ10" s="50">
        <f>'2005A-2015A'!$D10*DZ$6</f>
        <v>3812.6237904</v>
      </c>
      <c r="EA10" s="50">
        <f t="shared" si="20"/>
        <v>3812.6237904</v>
      </c>
      <c r="EB10" s="50">
        <f>'2005A-2015A'!$F10*DZ$6</f>
        <v>1485.7687236</v>
      </c>
      <c r="EC10" s="50">
        <f>'2005A-2015A'!$G10*DZ$6</f>
        <v>444.01607459999997</v>
      </c>
      <c r="ED10" s="50"/>
      <c r="EE10" s="50"/>
      <c r="EF10" s="50">
        <f>'2005A-2015A'!$D10*EF$6</f>
        <v>1631.9221248</v>
      </c>
      <c r="EG10" s="50">
        <f t="shared" si="21"/>
        <v>1631.9221248</v>
      </c>
      <c r="EH10" s="50">
        <f>'2005A-2015A'!$F10*EF$6</f>
        <v>635.9554432</v>
      </c>
      <c r="EI10" s="50">
        <f>'2005A-2015A'!$G10*EF$6</f>
        <v>190.0527552</v>
      </c>
      <c r="EJ10" s="50"/>
      <c r="EK10" s="50"/>
      <c r="EL10" s="50">
        <f>'2005A-2015A'!$D10*EL$6</f>
        <v>3127.1098032</v>
      </c>
      <c r="EM10" s="50">
        <f t="shared" si="22"/>
        <v>3127.1098032</v>
      </c>
      <c r="EN10" s="50">
        <f>'2005A-2015A'!$F10*EL$6</f>
        <v>1218.6258588</v>
      </c>
      <c r="EO10" s="50">
        <f>'2005A-2015A'!$G10*EL$6</f>
        <v>364.1814918</v>
      </c>
      <c r="EP10" s="50"/>
      <c r="EQ10" s="50"/>
      <c r="ER10" s="50"/>
      <c r="ES10" s="50"/>
    </row>
    <row r="11" spans="1:149" ht="12">
      <c r="A11" s="2">
        <v>42461</v>
      </c>
      <c r="C11" s="50">
        <f>'2005A-2015A'!$C11*D$6</f>
        <v>127235.108</v>
      </c>
      <c r="D11" s="50">
        <f>'2005A-2015A'!$D11*D$6</f>
        <v>14039.078599999999</v>
      </c>
      <c r="E11" s="50">
        <f t="shared" si="23"/>
        <v>141274.1866</v>
      </c>
      <c r="F11" s="50">
        <f>'2005A-2015A'!$F11*D$6</f>
        <v>6291.7697352</v>
      </c>
      <c r="G11" s="50">
        <f>'2005A-2015A'!$G11*D$6</f>
        <v>1880.3849088</v>
      </c>
      <c r="H11" s="50"/>
      <c r="I11" s="50">
        <f>'2005A-2015A'!$C11*J$6</f>
        <v>257804.0465</v>
      </c>
      <c r="J11" s="50">
        <f>'2005A-2015A'!$D11*J$6</f>
        <v>28446.010925000002</v>
      </c>
      <c r="K11" s="50">
        <f t="shared" si="0"/>
        <v>286250.057425</v>
      </c>
      <c r="L11" s="50">
        <f>'2005A-2015A'!$F11*J$6</f>
        <v>12748.3972221</v>
      </c>
      <c r="M11" s="50">
        <f>'2005A-2015A'!$G11*J$6</f>
        <v>3810.0399024</v>
      </c>
      <c r="N11" s="50"/>
      <c r="O11" s="50">
        <f>'2005A-2015A'!$C11*P$6</f>
        <v>7928.4205</v>
      </c>
      <c r="P11" s="50">
        <f>'2005A-2015A'!$D11*P$6</f>
        <v>874.819225</v>
      </c>
      <c r="Q11" s="50">
        <f t="shared" si="1"/>
        <v>8803.239725</v>
      </c>
      <c r="R11" s="50">
        <f>'2005A-2015A'!$F11*P$6</f>
        <v>392.0599977</v>
      </c>
      <c r="S11" s="50">
        <f>'2005A-2015A'!$G11*P$6</f>
        <v>117.1727088</v>
      </c>
      <c r="T11" s="50"/>
      <c r="U11" s="50">
        <f>'2005A-2015A'!$C11*V$6</f>
        <v>69718.649</v>
      </c>
      <c r="V11" s="50">
        <f>'2005A-2015A'!$D11*V$6</f>
        <v>7692.7320500000005</v>
      </c>
      <c r="W11" s="50">
        <f t="shared" si="2"/>
        <v>77411.38105000001</v>
      </c>
      <c r="X11" s="50">
        <f>'2005A-2015A'!$F11*V$6</f>
        <v>3447.5837106000004</v>
      </c>
      <c r="Y11" s="50">
        <f>'2005A-2015A'!$G11*V$6</f>
        <v>1030.3594464</v>
      </c>
      <c r="Z11" s="50"/>
      <c r="AA11" s="50">
        <f>'2005A-2015A'!$C11*AB$6</f>
        <v>89941.3515</v>
      </c>
      <c r="AB11" s="50">
        <f>'2005A-2015A'!$D11*AB$6</f>
        <v>9924.098175000001</v>
      </c>
      <c r="AC11" s="50">
        <f t="shared" si="3"/>
        <v>99865.44967500001</v>
      </c>
      <c r="AD11" s="50">
        <f>'2005A-2015A'!$F11*AB$6</f>
        <v>4447.5953391</v>
      </c>
      <c r="AE11" s="50">
        <f>'2005A-2015A'!$G11*AB$6</f>
        <v>1329.2271504</v>
      </c>
      <c r="AF11" s="50"/>
      <c r="AG11" s="50">
        <f>'2005A-2015A'!$C11*AH$6</f>
        <v>4463.9595</v>
      </c>
      <c r="AH11" s="50">
        <f>'2005A-2015A'!$D11*AH$6</f>
        <v>492.551775</v>
      </c>
      <c r="AI11" s="50">
        <f t="shared" si="4"/>
        <v>4956.511275</v>
      </c>
      <c r="AJ11" s="50">
        <f>'2005A-2015A'!$F11*AH$6</f>
        <v>220.7425743</v>
      </c>
      <c r="AK11" s="50">
        <f>'2005A-2015A'!$G11*AH$6</f>
        <v>65.9720592</v>
      </c>
      <c r="AL11" s="50"/>
      <c r="AM11" s="50">
        <f>'2005A-2015A'!$C11*AN$6</f>
        <v>19580.561</v>
      </c>
      <c r="AN11" s="50">
        <f>'2005A-2015A'!$D11*AN$6</f>
        <v>2160.51245</v>
      </c>
      <c r="AO11" s="50">
        <f t="shared" si="5"/>
        <v>21741.073450000004</v>
      </c>
      <c r="AP11" s="50">
        <f>'2005A-2015A'!$F11*AN$6</f>
        <v>968.2577634</v>
      </c>
      <c r="AQ11" s="50">
        <f>'2005A-2015A'!$G11*AN$6</f>
        <v>289.3776096</v>
      </c>
      <c r="AR11" s="50"/>
      <c r="AS11" s="50">
        <f>'2005A-2015A'!$C11*AT$6</f>
        <v>31201.6705</v>
      </c>
      <c r="AT11" s="50">
        <f>'2005A-2015A'!$D11*AT$6</f>
        <v>3442.7817250000003</v>
      </c>
      <c r="AU11" s="50">
        <f t="shared" si="6"/>
        <v>34644.452225</v>
      </c>
      <c r="AV11" s="50">
        <f>'2005A-2015A'!$F11*AT$6</f>
        <v>1542.9210477000001</v>
      </c>
      <c r="AW11" s="50">
        <f>'2005A-2015A'!$G11*AT$6</f>
        <v>461.12390880000004</v>
      </c>
      <c r="AX11" s="50"/>
      <c r="AY11" s="50">
        <f>'2005A-2015A'!$C11*AZ$6</f>
        <v>96303.7075</v>
      </c>
      <c r="AZ11" s="50">
        <f>'2005A-2015A'!$D11*AZ$6</f>
        <v>10626.118375</v>
      </c>
      <c r="BA11" s="50">
        <f t="shared" si="7"/>
        <v>106929.82587500001</v>
      </c>
      <c r="BB11" s="50">
        <f>'2005A-2015A'!$F11*AZ$6</f>
        <v>4762.2135255</v>
      </c>
      <c r="BC11" s="50">
        <f>'2005A-2015A'!$G11*AZ$6</f>
        <v>1423.255272</v>
      </c>
      <c r="BD11" s="50"/>
      <c r="BE11" s="50">
        <f>'2005A-2015A'!$C11*BF$6</f>
        <v>6160.654500000001</v>
      </c>
      <c r="BF11" s="50">
        <f>'2005A-2015A'!$D11*BF$6</f>
        <v>679.764525</v>
      </c>
      <c r="BG11" s="50">
        <f t="shared" si="8"/>
        <v>6840.419025000001</v>
      </c>
      <c r="BH11" s="50">
        <f>'2005A-2015A'!$F11*BF$6</f>
        <v>304.6440573</v>
      </c>
      <c r="BI11" s="50">
        <f>'2005A-2015A'!$G11*BF$6</f>
        <v>91.0472112</v>
      </c>
      <c r="BJ11" s="50"/>
      <c r="BK11" s="50">
        <f>'2005A-2015A'!$C11*BL$6</f>
        <v>1249.7485</v>
      </c>
      <c r="BL11" s="50">
        <f>'2005A-2015A'!$D11*BL$6</f>
        <v>137.896825</v>
      </c>
      <c r="BM11" s="50">
        <f t="shared" si="9"/>
        <v>1387.645325</v>
      </c>
      <c r="BN11" s="50">
        <f>'2005A-2015A'!$F11*BL$6</f>
        <v>61.8000009</v>
      </c>
      <c r="BO11" s="50">
        <f>'2005A-2015A'!$G11*BL$6</f>
        <v>18.4698096</v>
      </c>
      <c r="BP11" s="50"/>
      <c r="BQ11" s="50">
        <f>'2005A-2015A'!$C11*BR$6</f>
        <v>353572.7195</v>
      </c>
      <c r="BR11" s="50">
        <f>'2005A-2015A'!$D11*BR$6</f>
        <v>39013.093775</v>
      </c>
      <c r="BS11" s="50">
        <f t="shared" si="10"/>
        <v>392585.813275</v>
      </c>
      <c r="BT11" s="50">
        <f>'2005A-2015A'!$F11*BR$6</f>
        <v>17484.1533183</v>
      </c>
      <c r="BU11" s="50">
        <f>'2005A-2015A'!$G11*BR$6</f>
        <v>5225.3879952</v>
      </c>
      <c r="BV11" s="50"/>
      <c r="BW11" s="50">
        <f>'2005A-2015A'!$C11*BX$6</f>
        <v>12020.008</v>
      </c>
      <c r="BX11" s="50">
        <f>'2005A-2015A'!$D11*BX$6</f>
        <v>1326.2836</v>
      </c>
      <c r="BY11" s="50">
        <f t="shared" si="11"/>
        <v>13346.2916</v>
      </c>
      <c r="BZ11" s="50">
        <f>'2005A-2015A'!$F11*BX$6</f>
        <v>594.3887952</v>
      </c>
      <c r="CA11" s="50">
        <f>'2005A-2015A'!$G11*BX$6</f>
        <v>177.64154879999998</v>
      </c>
      <c r="CB11" s="50"/>
      <c r="CC11" s="50">
        <f>'2005A-2015A'!$C11*CD$6</f>
        <v>50488.438</v>
      </c>
      <c r="CD11" s="50">
        <f>'2005A-2015A'!$D11*CD$6</f>
        <v>5570.877100000001</v>
      </c>
      <c r="CE11" s="50">
        <f t="shared" si="12"/>
        <v>56059.3151</v>
      </c>
      <c r="CF11" s="50">
        <f>'2005A-2015A'!$F11*CD$6</f>
        <v>2496.6507372</v>
      </c>
      <c r="CG11" s="50">
        <f>'2005A-2015A'!$G11*CD$6</f>
        <v>746.1595968</v>
      </c>
      <c r="CH11" s="50"/>
      <c r="CI11" s="50">
        <f>'2005A-2015A'!$C11*CJ$6</f>
        <v>31554.522999999997</v>
      </c>
      <c r="CJ11" s="50">
        <f>'2005A-2015A'!$D11*CJ$6</f>
        <v>3481.71535</v>
      </c>
      <c r="CK11" s="50">
        <f t="shared" si="13"/>
        <v>35036.23835</v>
      </c>
      <c r="CL11" s="50">
        <f>'2005A-2015A'!$F11*CJ$6</f>
        <v>1560.3695862</v>
      </c>
      <c r="CM11" s="50">
        <f>'2005A-2015A'!$G11*CJ$6</f>
        <v>466.3386528</v>
      </c>
      <c r="CN11" s="50"/>
      <c r="CO11" s="50">
        <f>'2005A-2015A'!$C11*CP$6-4</f>
        <v>6622.620000000001</v>
      </c>
      <c r="CP11" s="50">
        <f>'2005A-2015A'!$D11*CP$6</f>
        <v>731.1790000000001</v>
      </c>
      <c r="CQ11" s="50">
        <f t="shared" si="14"/>
        <v>7353.799000000001</v>
      </c>
      <c r="CR11" s="50">
        <f>'2005A-2015A'!$F11*CP$6</f>
        <v>327.686028</v>
      </c>
      <c r="CS11" s="50">
        <f>'2005A-2015A'!$G11*CP$6</f>
        <v>97.933632</v>
      </c>
      <c r="CT11" s="50"/>
      <c r="CU11" s="50">
        <f>'2005A-2015A'!$C11*CV$6</f>
        <v>42714.1715</v>
      </c>
      <c r="CV11" s="50">
        <f>'2005A-2015A'!$D11*CV$6</f>
        <v>4713.067175</v>
      </c>
      <c r="CW11" s="50">
        <f t="shared" si="15"/>
        <v>47427.238675</v>
      </c>
      <c r="CX11" s="50">
        <f>'2005A-2015A'!$F11*CV$6</f>
        <v>2112.2136471</v>
      </c>
      <c r="CY11" s="50">
        <f>'2005A-2015A'!$G11*CV$6</f>
        <v>631.2651024</v>
      </c>
      <c r="CZ11" s="50"/>
      <c r="DA11" s="50">
        <f>'2005A-2015A'!$C11*DB$6</f>
        <v>48169.6215</v>
      </c>
      <c r="DB11" s="50">
        <f>'2005A-2015A'!$D11*DB$6</f>
        <v>5315.0196750000005</v>
      </c>
      <c r="DC11" s="50">
        <f t="shared" si="16"/>
        <v>53484.641175000004</v>
      </c>
      <c r="DD11" s="50">
        <f>'2005A-2015A'!$F11*DB$6</f>
        <v>2381.9853771000003</v>
      </c>
      <c r="DE11" s="50">
        <f>'2005A-2015A'!$G11*DB$6</f>
        <v>711.8902224000001</v>
      </c>
      <c r="DF11" s="50"/>
      <c r="DG11" s="50">
        <f>'2005A-2015A'!$C11*DH$6</f>
        <v>7975.467500000001</v>
      </c>
      <c r="DH11" s="50">
        <f>'2005A-2015A'!$D11*DH$6</f>
        <v>880.0103750000001</v>
      </c>
      <c r="DI11" s="50">
        <f t="shared" si="17"/>
        <v>8855.477875</v>
      </c>
      <c r="DJ11" s="50">
        <f>'2005A-2015A'!$F11*DH$6</f>
        <v>394.38646950000003</v>
      </c>
      <c r="DK11" s="50">
        <f>'2005A-2015A'!$G11*DH$6</f>
        <v>117.868008</v>
      </c>
      <c r="DL11" s="50"/>
      <c r="DM11" s="50">
        <f>'2005A-2015A'!$C11*DN$6</f>
        <v>31605.574</v>
      </c>
      <c r="DN11" s="50">
        <f>'2005A-2015A'!$D11*DN$6</f>
        <v>3487.3482999999997</v>
      </c>
      <c r="DO11" s="50">
        <f t="shared" si="18"/>
        <v>35092.9223</v>
      </c>
      <c r="DP11" s="50">
        <f>'2005A-2015A'!$F11*DN$6</f>
        <v>1562.8940556</v>
      </c>
      <c r="DQ11" s="50">
        <f>'2005A-2015A'!$G11*DN$6</f>
        <v>467.09312639999996</v>
      </c>
      <c r="DR11" s="50"/>
      <c r="DS11" s="50">
        <f>'2005A-2015A'!$C11*DT$6</f>
        <v>428.42799999999994</v>
      </c>
      <c r="DT11" s="50">
        <f>'2005A-2015A'!$D11*DT$6</f>
        <v>47.2726</v>
      </c>
      <c r="DU11" s="50">
        <f t="shared" si="19"/>
        <v>475.70059999999995</v>
      </c>
      <c r="DV11" s="50">
        <f>'2005A-2015A'!$F11*DT$6</f>
        <v>21.185743199999997</v>
      </c>
      <c r="DW11" s="50">
        <f>'2005A-2015A'!$G11*DT$6</f>
        <v>6.3316608</v>
      </c>
      <c r="DX11" s="50"/>
      <c r="DY11" s="50">
        <f>'2005A-2015A'!$C11*DZ$6</f>
        <v>30046.516499999998</v>
      </c>
      <c r="DZ11" s="50">
        <f>'2005A-2015A'!$D11*DZ$6</f>
        <v>3315.322425</v>
      </c>
      <c r="EA11" s="50">
        <f t="shared" si="20"/>
        <v>33361.838925</v>
      </c>
      <c r="EB11" s="50">
        <f>'2005A-2015A'!$F11*DZ$6</f>
        <v>1485.7987400999998</v>
      </c>
      <c r="EC11" s="50">
        <f>'2005A-2015A'!$G11*DZ$6</f>
        <v>444.0520944</v>
      </c>
      <c r="ED11" s="50"/>
      <c r="EE11" s="50">
        <f>'2005A-2015A'!$C11*EF$6</f>
        <v>12860.848</v>
      </c>
      <c r="EF11" s="50">
        <f>'2005A-2015A'!$D11*EF$6</f>
        <v>1419.0616</v>
      </c>
      <c r="EG11" s="50">
        <f t="shared" si="21"/>
        <v>14279.909599999999</v>
      </c>
      <c r="EH11" s="50">
        <f>'2005A-2015A'!$F11*EF$6</f>
        <v>635.9682912</v>
      </c>
      <c r="EI11" s="50">
        <f>'2005A-2015A'!$G11*EF$6</f>
        <v>190.0681728</v>
      </c>
      <c r="EJ11" s="50"/>
      <c r="EK11" s="50">
        <f>'2005A-2015A'!$C11*EL$6</f>
        <v>24644.1195</v>
      </c>
      <c r="EL11" s="50">
        <f>'2005A-2015A'!$D11*EL$6</f>
        <v>2719.223775</v>
      </c>
      <c r="EM11" s="50">
        <f t="shared" si="22"/>
        <v>27363.343275</v>
      </c>
      <c r="EN11" s="50">
        <f>'2005A-2015A'!$F11*EL$6</f>
        <v>1218.6504783</v>
      </c>
      <c r="EO11" s="50">
        <f>'2005A-2015A'!$G11*EL$6</f>
        <v>364.2110352</v>
      </c>
      <c r="EP11" s="50"/>
      <c r="EQ11" s="50"/>
      <c r="ER11" s="50"/>
      <c r="ES11" s="50"/>
    </row>
    <row r="12" spans="1:149" ht="12">
      <c r="A12" s="2">
        <v>42644</v>
      </c>
      <c r="C12" s="50"/>
      <c r="D12" s="50">
        <f>'2005A-2015A'!$D12*D$6</f>
        <v>10858.2009</v>
      </c>
      <c r="E12" s="50">
        <f t="shared" si="23"/>
        <v>10858.2009</v>
      </c>
      <c r="F12" s="50">
        <f>'2005A-2015A'!$F12*D$6</f>
        <v>6291.7697352</v>
      </c>
      <c r="G12" s="50">
        <f>'2005A-2015A'!$G12*D$6</f>
        <v>1880.3849088</v>
      </c>
      <c r="H12" s="50"/>
      <c r="I12" s="50"/>
      <c r="J12" s="50">
        <f>'2005A-2015A'!$D12*J$6</f>
        <v>22000.9097625</v>
      </c>
      <c r="K12" s="50">
        <f t="shared" si="0"/>
        <v>22000.9097625</v>
      </c>
      <c r="L12" s="50">
        <f>'2005A-2015A'!$F12*J$6</f>
        <v>12748.3972221</v>
      </c>
      <c r="M12" s="50">
        <f>'2005A-2015A'!$G12*J$6</f>
        <v>3810.0399024</v>
      </c>
      <c r="N12" s="50"/>
      <c r="O12" s="50"/>
      <c r="P12" s="50">
        <f>'2005A-2015A'!$D12*P$6</f>
        <v>676.6087125</v>
      </c>
      <c r="Q12" s="50">
        <f t="shared" si="1"/>
        <v>676.6087125</v>
      </c>
      <c r="R12" s="50">
        <f>'2005A-2015A'!$F12*P$6</f>
        <v>392.0599977</v>
      </c>
      <c r="S12" s="50">
        <f>'2005A-2015A'!$G12*P$6</f>
        <v>117.1727088</v>
      </c>
      <c r="T12" s="50"/>
      <c r="U12" s="50"/>
      <c r="V12" s="50">
        <f>'2005A-2015A'!$D12*V$6</f>
        <v>5949.765825</v>
      </c>
      <c r="W12" s="50">
        <f t="shared" si="2"/>
        <v>5949.765825</v>
      </c>
      <c r="X12" s="50">
        <f>'2005A-2015A'!$F12*V$6</f>
        <v>3447.5837106000004</v>
      </c>
      <c r="Y12" s="50">
        <f>'2005A-2015A'!$G12*V$6</f>
        <v>1030.3594464</v>
      </c>
      <c r="Z12" s="50"/>
      <c r="AA12" s="50"/>
      <c r="AB12" s="50">
        <f>'2005A-2015A'!$D12*AB$6</f>
        <v>7675.5643875000005</v>
      </c>
      <c r="AC12" s="50">
        <f t="shared" si="3"/>
        <v>7675.5643875000005</v>
      </c>
      <c r="AD12" s="50">
        <f>'2005A-2015A'!$F12*AB$6</f>
        <v>4447.5953391</v>
      </c>
      <c r="AE12" s="50">
        <f>'2005A-2015A'!$G12*AB$6</f>
        <v>1329.2271504</v>
      </c>
      <c r="AF12" s="50"/>
      <c r="AG12" s="50"/>
      <c r="AH12" s="50">
        <f>'2005A-2015A'!$D12*AH$6</f>
        <v>380.9527875</v>
      </c>
      <c r="AI12" s="50">
        <f t="shared" si="4"/>
        <v>380.9527875</v>
      </c>
      <c r="AJ12" s="50">
        <f>'2005A-2015A'!$F12*AH$6</f>
        <v>220.7425743</v>
      </c>
      <c r="AK12" s="50">
        <f>'2005A-2015A'!$G12*AH$6</f>
        <v>65.9720592</v>
      </c>
      <c r="AL12" s="50"/>
      <c r="AM12" s="50"/>
      <c r="AN12" s="50">
        <f>'2005A-2015A'!$D12*AN$6</f>
        <v>1670.998425</v>
      </c>
      <c r="AO12" s="50">
        <f t="shared" si="5"/>
        <v>1670.998425</v>
      </c>
      <c r="AP12" s="50">
        <f>'2005A-2015A'!$F12*AN$6</f>
        <v>968.2577634</v>
      </c>
      <c r="AQ12" s="50">
        <f>'2005A-2015A'!$G12*AN$6</f>
        <v>289.3776096</v>
      </c>
      <c r="AR12" s="50"/>
      <c r="AS12" s="50"/>
      <c r="AT12" s="50">
        <f>'2005A-2015A'!$D12*AT$6</f>
        <v>2662.7399625000003</v>
      </c>
      <c r="AU12" s="50">
        <f t="shared" si="6"/>
        <v>2662.7399625000003</v>
      </c>
      <c r="AV12" s="50">
        <f>'2005A-2015A'!$F12*AT$6</f>
        <v>1542.9210477000001</v>
      </c>
      <c r="AW12" s="50">
        <f>'2005A-2015A'!$G12*AT$6</f>
        <v>461.12390880000004</v>
      </c>
      <c r="AX12" s="50"/>
      <c r="AY12" s="50"/>
      <c r="AZ12" s="50">
        <f>'2005A-2015A'!$D12*AZ$6</f>
        <v>8218.525687500001</v>
      </c>
      <c r="BA12" s="50">
        <f t="shared" si="7"/>
        <v>8218.525687500001</v>
      </c>
      <c r="BB12" s="50">
        <f>'2005A-2015A'!$F12*AZ$6</f>
        <v>4762.2135255</v>
      </c>
      <c r="BC12" s="50">
        <f>'2005A-2015A'!$G12*AZ$6</f>
        <v>1423.255272</v>
      </c>
      <c r="BD12" s="50"/>
      <c r="BE12" s="50"/>
      <c r="BF12" s="50">
        <f>'2005A-2015A'!$D12*BF$6</f>
        <v>525.7481625</v>
      </c>
      <c r="BG12" s="50">
        <f t="shared" si="8"/>
        <v>525.7481625</v>
      </c>
      <c r="BH12" s="50">
        <f>'2005A-2015A'!$F12*BF$6</f>
        <v>304.6440573</v>
      </c>
      <c r="BI12" s="50">
        <f>'2005A-2015A'!$G12*BF$6</f>
        <v>91.0472112</v>
      </c>
      <c r="BJ12" s="50"/>
      <c r="BK12" s="50"/>
      <c r="BL12" s="50">
        <f>'2005A-2015A'!$D12*BL$6</f>
        <v>106.6531125</v>
      </c>
      <c r="BM12" s="50">
        <f t="shared" si="9"/>
        <v>106.6531125</v>
      </c>
      <c r="BN12" s="50">
        <f>'2005A-2015A'!$F12*BL$6</f>
        <v>61.8000009</v>
      </c>
      <c r="BO12" s="50">
        <f>'2005A-2015A'!$G12*BL$6</f>
        <v>18.4698096</v>
      </c>
      <c r="BP12" s="50"/>
      <c r="BQ12" s="50"/>
      <c r="BR12" s="50">
        <f>'2005A-2015A'!$D12*BR$6</f>
        <v>30173.7757875</v>
      </c>
      <c r="BS12" s="50">
        <f t="shared" si="10"/>
        <v>30173.7757875</v>
      </c>
      <c r="BT12" s="50">
        <f>'2005A-2015A'!$F12*BR$6</f>
        <v>17484.1533183</v>
      </c>
      <c r="BU12" s="50">
        <f>'2005A-2015A'!$G12*BR$6</f>
        <v>5225.3879952</v>
      </c>
      <c r="BV12" s="50"/>
      <c r="BW12" s="50"/>
      <c r="BX12" s="50">
        <f>'2005A-2015A'!$D12*BX$6</f>
        <v>1025.7834</v>
      </c>
      <c r="BY12" s="50">
        <f t="shared" si="11"/>
        <v>1025.7834</v>
      </c>
      <c r="BZ12" s="50">
        <f>'2005A-2015A'!$F12*BX$6</f>
        <v>594.3887952</v>
      </c>
      <c r="CA12" s="50">
        <f>'2005A-2015A'!$G12*BX$6</f>
        <v>177.64154879999998</v>
      </c>
      <c r="CB12" s="50"/>
      <c r="CC12" s="50"/>
      <c r="CD12" s="50">
        <f>'2005A-2015A'!$D12*CD$6</f>
        <v>4308.66615</v>
      </c>
      <c r="CE12" s="50">
        <f t="shared" si="12"/>
        <v>4308.66615</v>
      </c>
      <c r="CF12" s="50">
        <f>'2005A-2015A'!$F12*CD$6</f>
        <v>2496.6507372</v>
      </c>
      <c r="CG12" s="50">
        <f>'2005A-2015A'!$G12*CD$6</f>
        <v>746.1595968</v>
      </c>
      <c r="CH12" s="50"/>
      <c r="CI12" s="50"/>
      <c r="CJ12" s="50">
        <f>'2005A-2015A'!$D12*CJ$6</f>
        <v>2692.8522749999997</v>
      </c>
      <c r="CK12" s="50">
        <f t="shared" si="13"/>
        <v>2692.8522749999997</v>
      </c>
      <c r="CL12" s="50">
        <f>'2005A-2015A'!$F12*CJ$6</f>
        <v>1560.3695862</v>
      </c>
      <c r="CM12" s="50">
        <f>'2005A-2015A'!$G12*CJ$6</f>
        <v>466.3386528</v>
      </c>
      <c r="CN12" s="50"/>
      <c r="CO12" s="50"/>
      <c r="CP12" s="50">
        <f>'2005A-2015A'!$D12*CP$6</f>
        <v>565.5135</v>
      </c>
      <c r="CQ12" s="50">
        <f t="shared" si="14"/>
        <v>565.5135</v>
      </c>
      <c r="CR12" s="50">
        <f>'2005A-2015A'!$F12*CP$6</f>
        <v>327.686028</v>
      </c>
      <c r="CS12" s="50">
        <f>'2005A-2015A'!$G12*CP$6</f>
        <v>97.933632</v>
      </c>
      <c r="CT12" s="50"/>
      <c r="CU12" s="50"/>
      <c r="CV12" s="50">
        <f>'2005A-2015A'!$D12*CV$6</f>
        <v>3645.2128875</v>
      </c>
      <c r="CW12" s="50">
        <f t="shared" si="15"/>
        <v>3645.2128875</v>
      </c>
      <c r="CX12" s="50">
        <f>'2005A-2015A'!$F12*CV$6</f>
        <v>2112.2136471</v>
      </c>
      <c r="CY12" s="50">
        <f>'2005A-2015A'!$G12*CV$6</f>
        <v>631.2651024</v>
      </c>
      <c r="CZ12" s="50"/>
      <c r="DA12" s="50"/>
      <c r="DB12" s="50">
        <f>'2005A-2015A'!$D12*DB$6</f>
        <v>4110.779137500001</v>
      </c>
      <c r="DC12" s="50">
        <f t="shared" si="16"/>
        <v>4110.779137500001</v>
      </c>
      <c r="DD12" s="50">
        <f>'2005A-2015A'!$F12*DB$6</f>
        <v>2381.9853771000003</v>
      </c>
      <c r="DE12" s="50">
        <f>'2005A-2015A'!$G12*DB$6</f>
        <v>711.8902224000001</v>
      </c>
      <c r="DF12" s="50"/>
      <c r="DG12" s="50"/>
      <c r="DH12" s="50">
        <f>'2005A-2015A'!$D12*DH$6</f>
        <v>680.6236875000001</v>
      </c>
      <c r="DI12" s="50">
        <f t="shared" si="17"/>
        <v>680.6236875000001</v>
      </c>
      <c r="DJ12" s="50">
        <f>'2005A-2015A'!$F12*DH$6</f>
        <v>394.38646950000003</v>
      </c>
      <c r="DK12" s="50">
        <f>'2005A-2015A'!$G12*DH$6</f>
        <v>117.868008</v>
      </c>
      <c r="DL12" s="50"/>
      <c r="DM12" s="50"/>
      <c r="DN12" s="50">
        <f>'2005A-2015A'!$D12*DN$6</f>
        <v>2697.2089499999997</v>
      </c>
      <c r="DO12" s="50">
        <f t="shared" si="18"/>
        <v>2697.2089499999997</v>
      </c>
      <c r="DP12" s="50">
        <f>'2005A-2015A'!$F12*DN$6</f>
        <v>1562.8940556</v>
      </c>
      <c r="DQ12" s="50">
        <f>'2005A-2015A'!$G12*DN$6</f>
        <v>467.09312639999996</v>
      </c>
      <c r="DR12" s="50"/>
      <c r="DS12" s="50"/>
      <c r="DT12" s="50">
        <f>'2005A-2015A'!$D12*DT$6</f>
        <v>36.561899999999994</v>
      </c>
      <c r="DU12" s="50">
        <f t="shared" si="19"/>
        <v>36.561899999999994</v>
      </c>
      <c r="DV12" s="50">
        <f>'2005A-2015A'!$F12*DT$6</f>
        <v>21.185743199999997</v>
      </c>
      <c r="DW12" s="50">
        <f>'2005A-2015A'!$G12*DT$6</f>
        <v>6.3316608</v>
      </c>
      <c r="DX12" s="50"/>
      <c r="DY12" s="50"/>
      <c r="DZ12" s="50">
        <f>'2005A-2015A'!$D12*DZ$6</f>
        <v>2564.1595125</v>
      </c>
      <c r="EA12" s="50">
        <f t="shared" si="20"/>
        <v>2564.1595125</v>
      </c>
      <c r="EB12" s="50">
        <f>'2005A-2015A'!$F12*DZ$6</f>
        <v>1485.7987400999998</v>
      </c>
      <c r="EC12" s="50">
        <f>'2005A-2015A'!$G12*DZ$6</f>
        <v>444.0520944</v>
      </c>
      <c r="ED12" s="50"/>
      <c r="EE12" s="50"/>
      <c r="EF12" s="50">
        <f>'2005A-2015A'!$D12*EF$6</f>
        <v>1097.5404</v>
      </c>
      <c r="EG12" s="50">
        <f t="shared" si="21"/>
        <v>1097.5404</v>
      </c>
      <c r="EH12" s="50">
        <f>'2005A-2015A'!$F12*EF$6</f>
        <v>635.9682912</v>
      </c>
      <c r="EI12" s="50">
        <f>'2005A-2015A'!$G12*EF$6</f>
        <v>190.0681728</v>
      </c>
      <c r="EJ12" s="50"/>
      <c r="EK12" s="50"/>
      <c r="EL12" s="50">
        <f>'2005A-2015A'!$D12*EL$6</f>
        <v>2103.1207875</v>
      </c>
      <c r="EM12" s="50">
        <f t="shared" si="22"/>
        <v>2103.1207875</v>
      </c>
      <c r="EN12" s="50">
        <f>'2005A-2015A'!$F12*EL$6</f>
        <v>1218.6504783</v>
      </c>
      <c r="EO12" s="50">
        <f>'2005A-2015A'!$G12*EL$6</f>
        <v>364.2110352</v>
      </c>
      <c r="EP12" s="50"/>
      <c r="EQ12" s="50"/>
      <c r="ER12" s="50"/>
      <c r="ES12" s="50"/>
    </row>
    <row r="13" spans="1:149" ht="12">
      <c r="A13" s="2">
        <v>42826</v>
      </c>
      <c r="C13" s="50">
        <f>'2005A-2015A'!$C13*D$6</f>
        <v>134098.94</v>
      </c>
      <c r="D13" s="50">
        <f>'2005A-2015A'!$D13*D$6</f>
        <v>10858.2009</v>
      </c>
      <c r="E13" s="50">
        <f t="shared" si="23"/>
        <v>144957.1409</v>
      </c>
      <c r="F13" s="50">
        <f>'2005A-2015A'!$F13*D$6</f>
        <v>6291.7697352</v>
      </c>
      <c r="G13" s="50">
        <f>'2005A-2015A'!$G13*D$6</f>
        <v>1880.3849088</v>
      </c>
      <c r="H13" s="50"/>
      <c r="I13" s="50">
        <f>'2005A-2015A'!$C13*J$6</f>
        <v>271711.5575</v>
      </c>
      <c r="J13" s="50">
        <f>'2005A-2015A'!$D13*J$6</f>
        <v>22000.9097625</v>
      </c>
      <c r="K13" s="50">
        <f t="shared" si="0"/>
        <v>293712.46726249997</v>
      </c>
      <c r="L13" s="50">
        <f>'2005A-2015A'!$F13*J$6</f>
        <v>12748.3972221</v>
      </c>
      <c r="M13" s="50">
        <f>'2005A-2015A'!$G13*J$6</f>
        <v>3810.0399024</v>
      </c>
      <c r="N13" s="50"/>
      <c r="O13" s="50">
        <f>'2005A-2015A'!$C13*P$6</f>
        <v>8356.1275</v>
      </c>
      <c r="P13" s="50">
        <f>'2005A-2015A'!$D13*P$6</f>
        <v>676.6087125</v>
      </c>
      <c r="Q13" s="50">
        <f t="shared" si="1"/>
        <v>9032.7362125</v>
      </c>
      <c r="R13" s="50">
        <f>'2005A-2015A'!$F13*P$6</f>
        <v>392.0599977</v>
      </c>
      <c r="S13" s="50">
        <f>'2005A-2015A'!$G13*P$6</f>
        <v>117.1727088</v>
      </c>
      <c r="T13" s="50"/>
      <c r="U13" s="50">
        <f>'2005A-2015A'!$C13*V$6</f>
        <v>73479.695</v>
      </c>
      <c r="V13" s="50">
        <f>'2005A-2015A'!$D13*V$6</f>
        <v>5949.765825</v>
      </c>
      <c r="W13" s="50">
        <f t="shared" si="2"/>
        <v>79429.460825</v>
      </c>
      <c r="X13" s="50">
        <f>'2005A-2015A'!$F13*V$6</f>
        <v>3447.5837106000004</v>
      </c>
      <c r="Y13" s="50">
        <f>'2005A-2015A'!$G13*V$6</f>
        <v>1030.3594464</v>
      </c>
      <c r="Z13" s="50"/>
      <c r="AA13" s="50">
        <f>'2005A-2015A'!$C13*AB$6</f>
        <v>94793.3325</v>
      </c>
      <c r="AB13" s="50">
        <f>'2005A-2015A'!$D13*AB$6</f>
        <v>7675.5643875000005</v>
      </c>
      <c r="AC13" s="50">
        <f t="shared" si="3"/>
        <v>102468.8968875</v>
      </c>
      <c r="AD13" s="50">
        <f>'2005A-2015A'!$F13*AB$6</f>
        <v>4447.5953391</v>
      </c>
      <c r="AE13" s="50">
        <f>'2005A-2015A'!$G13*AB$6</f>
        <v>1329.2271504</v>
      </c>
      <c r="AF13" s="50"/>
      <c r="AG13" s="50">
        <f>'2005A-2015A'!$C13*AH$6</f>
        <v>4704.7725</v>
      </c>
      <c r="AH13" s="50">
        <f>'2005A-2015A'!$D13*AH$6</f>
        <v>380.9527875</v>
      </c>
      <c r="AI13" s="50">
        <f t="shared" si="4"/>
        <v>5085.7252875</v>
      </c>
      <c r="AJ13" s="50">
        <f>'2005A-2015A'!$F13*AH$6</f>
        <v>220.7425743</v>
      </c>
      <c r="AK13" s="50">
        <f>'2005A-2015A'!$G13*AH$6</f>
        <v>65.9720592</v>
      </c>
      <c r="AL13" s="50"/>
      <c r="AM13" s="50">
        <f>'2005A-2015A'!$C13*AN$6</f>
        <v>20636.855</v>
      </c>
      <c r="AN13" s="50">
        <f>'2005A-2015A'!$D13*AN$6</f>
        <v>1670.998425</v>
      </c>
      <c r="AO13" s="50">
        <f t="shared" si="5"/>
        <v>22307.853425</v>
      </c>
      <c r="AP13" s="50">
        <f>'2005A-2015A'!$F13*AN$6</f>
        <v>968.2577634</v>
      </c>
      <c r="AQ13" s="50">
        <f>'2005A-2015A'!$G13*AN$6</f>
        <v>289.3776096</v>
      </c>
      <c r="AR13" s="50"/>
      <c r="AS13" s="50">
        <f>'2005A-2015A'!$C13*AT$6</f>
        <v>32884.8775</v>
      </c>
      <c r="AT13" s="50">
        <f>'2005A-2015A'!$D13*AT$6</f>
        <v>2662.7399625000003</v>
      </c>
      <c r="AU13" s="50">
        <f t="shared" si="6"/>
        <v>35547.617462500006</v>
      </c>
      <c r="AV13" s="50">
        <f>'2005A-2015A'!$F13*AT$6</f>
        <v>1542.9210477000001</v>
      </c>
      <c r="AW13" s="50">
        <f>'2005A-2015A'!$G13*AT$6</f>
        <v>461.12390880000004</v>
      </c>
      <c r="AX13" s="50"/>
      <c r="AY13" s="50">
        <f>'2005A-2015A'!$C13*AZ$6</f>
        <v>101498.9125</v>
      </c>
      <c r="AZ13" s="50">
        <f>'2005A-2015A'!$D13*AZ$6</f>
        <v>8218.525687500001</v>
      </c>
      <c r="BA13" s="50">
        <f t="shared" si="7"/>
        <v>109717.43818750001</v>
      </c>
      <c r="BB13" s="50">
        <f>'2005A-2015A'!$F13*AZ$6</f>
        <v>4762.2135255</v>
      </c>
      <c r="BC13" s="50">
        <f>'2005A-2015A'!$G13*AZ$6</f>
        <v>1423.255272</v>
      </c>
      <c r="BD13" s="50"/>
      <c r="BE13" s="50">
        <f>'2005A-2015A'!$C13*BF$6</f>
        <v>6492.9975</v>
      </c>
      <c r="BF13" s="50">
        <f>'2005A-2015A'!$D13*BF$6</f>
        <v>525.7481625</v>
      </c>
      <c r="BG13" s="50">
        <f t="shared" si="8"/>
        <v>7018.7456625</v>
      </c>
      <c r="BH13" s="50">
        <f>'2005A-2015A'!$F13*BF$6</f>
        <v>304.6440573</v>
      </c>
      <c r="BI13" s="50">
        <f>'2005A-2015A'!$G13*BF$6</f>
        <v>91.0472112</v>
      </c>
      <c r="BJ13" s="50"/>
      <c r="BK13" s="50">
        <f>'2005A-2015A'!$C13*BL$6</f>
        <v>1317.1675</v>
      </c>
      <c r="BL13" s="50">
        <f>'2005A-2015A'!$D13*BL$6</f>
        <v>106.6531125</v>
      </c>
      <c r="BM13" s="50">
        <f t="shared" si="9"/>
        <v>1423.8206125</v>
      </c>
      <c r="BN13" s="50">
        <f>'2005A-2015A'!$F13*BL$6</f>
        <v>61.8000009</v>
      </c>
      <c r="BO13" s="50">
        <f>'2005A-2015A'!$G13*BL$6</f>
        <v>18.4698096</v>
      </c>
      <c r="BP13" s="50"/>
      <c r="BQ13" s="50">
        <f>'2005A-2015A'!$C13*BR$6</f>
        <v>372646.57249999995</v>
      </c>
      <c r="BR13" s="50">
        <f>'2005A-2015A'!$D13*BR$6</f>
        <v>30173.7757875</v>
      </c>
      <c r="BS13" s="50">
        <f t="shared" si="10"/>
        <v>402820.3482875</v>
      </c>
      <c r="BT13" s="50">
        <f>'2005A-2015A'!$F13*BR$6</f>
        <v>17484.1533183</v>
      </c>
      <c r="BU13" s="50">
        <f>'2005A-2015A'!$G13*BR$6</f>
        <v>5225.3879952</v>
      </c>
      <c r="BV13" s="50"/>
      <c r="BW13" s="50">
        <f>'2005A-2015A'!$C13*BX$6</f>
        <v>12668.439999999999</v>
      </c>
      <c r="BX13" s="50">
        <f>'2005A-2015A'!$D13*BX$6</f>
        <v>1025.7834</v>
      </c>
      <c r="BY13" s="50">
        <f t="shared" si="11"/>
        <v>13694.223399999999</v>
      </c>
      <c r="BZ13" s="50">
        <f>'2005A-2015A'!$F13*BX$6</f>
        <v>594.3887952</v>
      </c>
      <c r="CA13" s="50">
        <f>'2005A-2015A'!$G13*BX$6</f>
        <v>177.64154879999998</v>
      </c>
      <c r="CB13" s="50"/>
      <c r="CC13" s="50">
        <f>'2005A-2015A'!$C13*CD$6</f>
        <v>53212.090000000004</v>
      </c>
      <c r="CD13" s="50">
        <f>'2005A-2015A'!$D13*CD$6</f>
        <v>4308.66615</v>
      </c>
      <c r="CE13" s="50">
        <f t="shared" si="12"/>
        <v>57520.75615</v>
      </c>
      <c r="CF13" s="50">
        <f>'2005A-2015A'!$F13*CD$6</f>
        <v>2496.6507372</v>
      </c>
      <c r="CG13" s="50">
        <f>'2005A-2015A'!$G13*CD$6</f>
        <v>746.1595968</v>
      </c>
      <c r="CH13" s="50"/>
      <c r="CI13" s="50">
        <f>'2005A-2015A'!$C13*CJ$6</f>
        <v>33256.765</v>
      </c>
      <c r="CJ13" s="50">
        <f>'2005A-2015A'!$D13*CJ$6</f>
        <v>2692.8522749999997</v>
      </c>
      <c r="CK13" s="50">
        <f t="shared" si="13"/>
        <v>35949.617275</v>
      </c>
      <c r="CL13" s="50">
        <f>'2005A-2015A'!$F13*CJ$6</f>
        <v>1560.3695862</v>
      </c>
      <c r="CM13" s="50">
        <f>'2005A-2015A'!$G13*CJ$6</f>
        <v>466.3386528</v>
      </c>
      <c r="CN13" s="50"/>
      <c r="CO13" s="50">
        <f>'2005A-2015A'!$C13*CP$6</f>
        <v>6984.1</v>
      </c>
      <c r="CP13" s="50">
        <f>'2005A-2015A'!$D13*CP$6</f>
        <v>565.5135</v>
      </c>
      <c r="CQ13" s="50">
        <f t="shared" si="14"/>
        <v>7549.6135</v>
      </c>
      <c r="CR13" s="50">
        <f>'2005A-2015A'!$F13*CP$6</f>
        <v>327.686028</v>
      </c>
      <c r="CS13" s="50">
        <f>'2005A-2015A'!$G13*CP$6</f>
        <v>97.933632</v>
      </c>
      <c r="CT13" s="50"/>
      <c r="CU13" s="50">
        <f>'2005A-2015A'!$C13*CV$6</f>
        <v>45018.4325</v>
      </c>
      <c r="CV13" s="50">
        <f>'2005A-2015A'!$D13*CV$6</f>
        <v>3645.2128875</v>
      </c>
      <c r="CW13" s="50">
        <f t="shared" si="15"/>
        <v>48663.6453875</v>
      </c>
      <c r="CX13" s="50">
        <f>'2005A-2015A'!$F13*CV$6</f>
        <v>2112.2136471</v>
      </c>
      <c r="CY13" s="50">
        <f>'2005A-2015A'!$G13*CV$6</f>
        <v>631.2651024</v>
      </c>
      <c r="CZ13" s="50"/>
      <c r="DA13" s="50">
        <f>'2005A-2015A'!$C13*DB$6</f>
        <v>50768.1825</v>
      </c>
      <c r="DB13" s="50">
        <f>'2005A-2015A'!$D13*DB$6</f>
        <v>4110.779137500001</v>
      </c>
      <c r="DC13" s="50">
        <f t="shared" si="16"/>
        <v>54878.961637500004</v>
      </c>
      <c r="DD13" s="50">
        <f>'2005A-2015A'!$F13*DB$6</f>
        <v>2381.9853771000003</v>
      </c>
      <c r="DE13" s="50">
        <f>'2005A-2015A'!$G13*DB$6</f>
        <v>711.8902224000001</v>
      </c>
      <c r="DF13" s="50"/>
      <c r="DG13" s="50">
        <f>'2005A-2015A'!$C13*DH$6</f>
        <v>8405.7125</v>
      </c>
      <c r="DH13" s="50">
        <f>'2005A-2015A'!$D13*DH$6</f>
        <v>680.6236875000001</v>
      </c>
      <c r="DI13" s="50">
        <f t="shared" si="17"/>
        <v>9086.3361875</v>
      </c>
      <c r="DJ13" s="50">
        <f>'2005A-2015A'!$F13*DH$6</f>
        <v>394.38646950000003</v>
      </c>
      <c r="DK13" s="50">
        <f>'2005A-2015A'!$G13*DH$6</f>
        <v>117.868008</v>
      </c>
      <c r="DL13" s="50"/>
      <c r="DM13" s="50">
        <f>'2005A-2015A'!$C13*DN$6</f>
        <v>33310.57</v>
      </c>
      <c r="DN13" s="50">
        <f>'2005A-2015A'!$D13*DN$6</f>
        <v>2697.2089499999997</v>
      </c>
      <c r="DO13" s="50">
        <f t="shared" si="18"/>
        <v>36007.77895</v>
      </c>
      <c r="DP13" s="50">
        <f>'2005A-2015A'!$F13*DN$6</f>
        <v>1562.8940556</v>
      </c>
      <c r="DQ13" s="50">
        <f>'2005A-2015A'!$G13*DN$6</f>
        <v>467.09312639999996</v>
      </c>
      <c r="DR13" s="50"/>
      <c r="DS13" s="50">
        <f>'2005A-2015A'!$C13*DT$6</f>
        <v>451.53999999999996</v>
      </c>
      <c r="DT13" s="50">
        <f>'2005A-2015A'!$D13*DT$6</f>
        <v>36.561899999999994</v>
      </c>
      <c r="DU13" s="50">
        <f t="shared" si="19"/>
        <v>488.10189999999994</v>
      </c>
      <c r="DV13" s="50">
        <f>'2005A-2015A'!$F13*DT$6</f>
        <v>21.185743199999997</v>
      </c>
      <c r="DW13" s="50">
        <f>'2005A-2015A'!$G13*DT$6</f>
        <v>6.3316608</v>
      </c>
      <c r="DX13" s="50"/>
      <c r="DY13" s="50">
        <f>'2005A-2015A'!$C13*DZ$6</f>
        <v>31667.407499999998</v>
      </c>
      <c r="DZ13" s="50">
        <f>'2005A-2015A'!$D13*DZ$6</f>
        <v>2564.1595125</v>
      </c>
      <c r="EA13" s="50">
        <f t="shared" si="20"/>
        <v>34231.567012499996</v>
      </c>
      <c r="EB13" s="50">
        <f>'2005A-2015A'!$F13*DZ$6</f>
        <v>1485.7987400999998</v>
      </c>
      <c r="EC13" s="50">
        <f>'2005A-2015A'!$G13*DZ$6</f>
        <v>444.0520944</v>
      </c>
      <c r="ED13" s="50"/>
      <c r="EE13" s="50">
        <f>'2005A-2015A'!$C13*EF$6</f>
        <v>13554.64</v>
      </c>
      <c r="EF13" s="50">
        <f>'2005A-2015A'!$D13*EF$6</f>
        <v>1097.5404</v>
      </c>
      <c r="EG13" s="50">
        <f t="shared" si="21"/>
        <v>14652.1804</v>
      </c>
      <c r="EH13" s="50">
        <f>'2005A-2015A'!$F13*EF$6</f>
        <v>635.9682912</v>
      </c>
      <c r="EI13" s="50">
        <f>'2005A-2015A'!$G13*EF$6</f>
        <v>190.0681728</v>
      </c>
      <c r="EJ13" s="50"/>
      <c r="EK13" s="50">
        <f>'2005A-2015A'!$C13*EL$6</f>
        <v>25973.572500000002</v>
      </c>
      <c r="EL13" s="50">
        <f>'2005A-2015A'!$D13*EL$6</f>
        <v>2103.1207875</v>
      </c>
      <c r="EM13" s="50">
        <f t="shared" si="22"/>
        <v>28076.693287500002</v>
      </c>
      <c r="EN13" s="50">
        <f>'2005A-2015A'!$F13*EL$6</f>
        <v>1218.6504783</v>
      </c>
      <c r="EO13" s="50">
        <f>'2005A-2015A'!$G13*EL$6</f>
        <v>364.2110352</v>
      </c>
      <c r="EP13" s="50"/>
      <c r="EQ13" s="50"/>
      <c r="ER13" s="50"/>
      <c r="ES13" s="50"/>
    </row>
    <row r="14" spans="1:149" ht="12">
      <c r="A14" s="2">
        <v>43009</v>
      </c>
      <c r="C14" s="50"/>
      <c r="D14" s="50">
        <f>'2005A-2015A'!$D14*D$6</f>
        <v>7505.7274</v>
      </c>
      <c r="E14" s="50">
        <f t="shared" si="23"/>
        <v>7505.7274</v>
      </c>
      <c r="F14" s="50">
        <f>'2005A-2015A'!$F14*D$6</f>
        <v>6291.7697352</v>
      </c>
      <c r="G14" s="50">
        <f>'2005A-2015A'!$G14*D$6</f>
        <v>1880.3849088</v>
      </c>
      <c r="H14" s="50"/>
      <c r="I14" s="50"/>
      <c r="J14" s="50">
        <f>'2005A-2015A'!$D14*J$6</f>
        <v>15208.120825</v>
      </c>
      <c r="K14" s="50">
        <f t="shared" si="0"/>
        <v>15208.120825</v>
      </c>
      <c r="L14" s="50">
        <f>'2005A-2015A'!$F14*J$6</f>
        <v>12748.3972221</v>
      </c>
      <c r="M14" s="50">
        <f>'2005A-2015A'!$G14*J$6</f>
        <v>3810.0399024</v>
      </c>
      <c r="N14" s="50"/>
      <c r="O14" s="50"/>
      <c r="P14" s="50">
        <f>'2005A-2015A'!$D14*P$6</f>
        <v>467.70552499999997</v>
      </c>
      <c r="Q14" s="50">
        <f t="shared" si="1"/>
        <v>467.70552499999997</v>
      </c>
      <c r="R14" s="50">
        <f>'2005A-2015A'!$F14*P$6</f>
        <v>392.0599977</v>
      </c>
      <c r="S14" s="50">
        <f>'2005A-2015A'!$G14*P$6</f>
        <v>117.1727088</v>
      </c>
      <c r="T14" s="50"/>
      <c r="U14" s="50"/>
      <c r="V14" s="50">
        <f>'2005A-2015A'!$D14*V$6</f>
        <v>4112.773450000001</v>
      </c>
      <c r="W14" s="50">
        <f t="shared" si="2"/>
        <v>4112.773450000001</v>
      </c>
      <c r="X14" s="50">
        <f>'2005A-2015A'!$F14*V$6</f>
        <v>3447.5837106000004</v>
      </c>
      <c r="Y14" s="50">
        <f>'2005A-2015A'!$G14*V$6</f>
        <v>1030.3594464</v>
      </c>
      <c r="Z14" s="50"/>
      <c r="AA14" s="50"/>
      <c r="AB14" s="50">
        <f>'2005A-2015A'!$D14*AB$6</f>
        <v>5305.731075000001</v>
      </c>
      <c r="AC14" s="50">
        <f t="shared" si="3"/>
        <v>5305.731075000001</v>
      </c>
      <c r="AD14" s="50">
        <f>'2005A-2015A'!$F14*AB$6</f>
        <v>4447.5953391</v>
      </c>
      <c r="AE14" s="50">
        <f>'2005A-2015A'!$G14*AB$6</f>
        <v>1329.2271504</v>
      </c>
      <c r="AF14" s="50"/>
      <c r="AG14" s="50"/>
      <c r="AH14" s="50">
        <f>'2005A-2015A'!$D14*AH$6</f>
        <v>263.333475</v>
      </c>
      <c r="AI14" s="50">
        <f t="shared" si="4"/>
        <v>263.333475</v>
      </c>
      <c r="AJ14" s="50">
        <f>'2005A-2015A'!$F14*AH$6</f>
        <v>220.7425743</v>
      </c>
      <c r="AK14" s="50">
        <f>'2005A-2015A'!$G14*AH$6</f>
        <v>65.9720592</v>
      </c>
      <c r="AL14" s="50"/>
      <c r="AM14" s="50"/>
      <c r="AN14" s="50">
        <f>'2005A-2015A'!$D14*AN$6</f>
        <v>1155.07705</v>
      </c>
      <c r="AO14" s="50">
        <f t="shared" si="5"/>
        <v>1155.07705</v>
      </c>
      <c r="AP14" s="50">
        <f>'2005A-2015A'!$F14*AN$6</f>
        <v>968.2577634</v>
      </c>
      <c r="AQ14" s="50">
        <f>'2005A-2015A'!$G14*AN$6</f>
        <v>289.3776096</v>
      </c>
      <c r="AR14" s="50"/>
      <c r="AS14" s="50"/>
      <c r="AT14" s="50">
        <f>'2005A-2015A'!$D14*AT$6</f>
        <v>1840.618025</v>
      </c>
      <c r="AU14" s="50">
        <f t="shared" si="6"/>
        <v>1840.618025</v>
      </c>
      <c r="AV14" s="50">
        <f>'2005A-2015A'!$F14*AT$6</f>
        <v>1542.9210477000001</v>
      </c>
      <c r="AW14" s="50">
        <f>'2005A-2015A'!$G14*AT$6</f>
        <v>461.12390880000004</v>
      </c>
      <c r="AX14" s="50"/>
      <c r="AY14" s="50"/>
      <c r="AZ14" s="50">
        <f>'2005A-2015A'!$D14*AZ$6</f>
        <v>5681.052875</v>
      </c>
      <c r="BA14" s="50">
        <f t="shared" si="7"/>
        <v>5681.052875</v>
      </c>
      <c r="BB14" s="50">
        <f>'2005A-2015A'!$F14*AZ$6</f>
        <v>4762.2135255</v>
      </c>
      <c r="BC14" s="50">
        <f>'2005A-2015A'!$G14*AZ$6</f>
        <v>1423.255272</v>
      </c>
      <c r="BD14" s="50"/>
      <c r="BE14" s="50"/>
      <c r="BF14" s="50">
        <f>'2005A-2015A'!$D14*BF$6</f>
        <v>363.423225</v>
      </c>
      <c r="BG14" s="50">
        <f t="shared" si="8"/>
        <v>363.423225</v>
      </c>
      <c r="BH14" s="50">
        <f>'2005A-2015A'!$F14*BF$6</f>
        <v>304.6440573</v>
      </c>
      <c r="BI14" s="50">
        <f>'2005A-2015A'!$G14*BF$6</f>
        <v>91.0472112</v>
      </c>
      <c r="BJ14" s="50"/>
      <c r="BK14" s="50"/>
      <c r="BL14" s="50">
        <f>'2005A-2015A'!$D14*BL$6</f>
        <v>73.723925</v>
      </c>
      <c r="BM14" s="50">
        <f t="shared" si="9"/>
        <v>73.723925</v>
      </c>
      <c r="BN14" s="50">
        <f>'2005A-2015A'!$F14*BL$6</f>
        <v>61.8000009</v>
      </c>
      <c r="BO14" s="50">
        <f>'2005A-2015A'!$G14*BL$6</f>
        <v>18.4698096</v>
      </c>
      <c r="BP14" s="50"/>
      <c r="BQ14" s="50"/>
      <c r="BR14" s="50">
        <f>'2005A-2015A'!$D14*BR$6</f>
        <v>20857.611474999998</v>
      </c>
      <c r="BS14" s="50">
        <f t="shared" si="10"/>
        <v>20857.611474999998</v>
      </c>
      <c r="BT14" s="50">
        <f>'2005A-2015A'!$F14*BR$6</f>
        <v>17484.1533183</v>
      </c>
      <c r="BU14" s="50">
        <f>'2005A-2015A'!$G14*BR$6</f>
        <v>5225.3879952</v>
      </c>
      <c r="BV14" s="50"/>
      <c r="BW14" s="50"/>
      <c r="BX14" s="50">
        <f>'2005A-2015A'!$D14*BX$6</f>
        <v>709.0723999999999</v>
      </c>
      <c r="BY14" s="50">
        <f t="shared" si="11"/>
        <v>709.0723999999999</v>
      </c>
      <c r="BZ14" s="50">
        <f>'2005A-2015A'!$F14*BX$6</f>
        <v>594.3887952</v>
      </c>
      <c r="CA14" s="50">
        <f>'2005A-2015A'!$G14*BX$6</f>
        <v>177.64154879999998</v>
      </c>
      <c r="CB14" s="50"/>
      <c r="CC14" s="50"/>
      <c r="CD14" s="50">
        <f>'2005A-2015A'!$D14*CD$6</f>
        <v>2978.3639000000003</v>
      </c>
      <c r="CE14" s="50">
        <f t="shared" si="12"/>
        <v>2978.3639000000003</v>
      </c>
      <c r="CF14" s="50">
        <f>'2005A-2015A'!$F14*CD$6</f>
        <v>2496.6507372</v>
      </c>
      <c r="CG14" s="50">
        <f>'2005A-2015A'!$G14*CD$6</f>
        <v>746.1595968</v>
      </c>
      <c r="CH14" s="50"/>
      <c r="CI14" s="50"/>
      <c r="CJ14" s="50">
        <f>'2005A-2015A'!$D14*CJ$6</f>
        <v>1861.4331499999998</v>
      </c>
      <c r="CK14" s="50">
        <f t="shared" si="13"/>
        <v>1861.4331499999998</v>
      </c>
      <c r="CL14" s="50">
        <f>'2005A-2015A'!$F14*CJ$6</f>
        <v>1560.3695862</v>
      </c>
      <c r="CM14" s="50">
        <f>'2005A-2015A'!$G14*CJ$6</f>
        <v>466.3386528</v>
      </c>
      <c r="CN14" s="50"/>
      <c r="CO14" s="50"/>
      <c r="CP14" s="50">
        <f>'2005A-2015A'!$D14*CP$6</f>
        <v>390.911</v>
      </c>
      <c r="CQ14" s="50">
        <f t="shared" si="14"/>
        <v>390.911</v>
      </c>
      <c r="CR14" s="50">
        <f>'2005A-2015A'!$F14*CP$6</f>
        <v>327.686028</v>
      </c>
      <c r="CS14" s="50">
        <f>'2005A-2015A'!$G14*CP$6</f>
        <v>97.933632</v>
      </c>
      <c r="CT14" s="50"/>
      <c r="CU14" s="50"/>
      <c r="CV14" s="50">
        <f>'2005A-2015A'!$D14*CV$6</f>
        <v>2519.752075</v>
      </c>
      <c r="CW14" s="50">
        <f t="shared" si="15"/>
        <v>2519.752075</v>
      </c>
      <c r="CX14" s="50">
        <f>'2005A-2015A'!$F14*CV$6</f>
        <v>2112.2136471</v>
      </c>
      <c r="CY14" s="50">
        <f>'2005A-2015A'!$G14*CV$6</f>
        <v>631.2651024</v>
      </c>
      <c r="CZ14" s="50"/>
      <c r="DA14" s="50"/>
      <c r="DB14" s="50">
        <f>'2005A-2015A'!$D14*DB$6</f>
        <v>2841.574575</v>
      </c>
      <c r="DC14" s="50">
        <f t="shared" si="16"/>
        <v>2841.574575</v>
      </c>
      <c r="DD14" s="50">
        <f>'2005A-2015A'!$F14*DB$6</f>
        <v>2381.9853771000003</v>
      </c>
      <c r="DE14" s="50">
        <f>'2005A-2015A'!$G14*DB$6</f>
        <v>711.8902224000001</v>
      </c>
      <c r="DF14" s="50"/>
      <c r="DG14" s="50"/>
      <c r="DH14" s="50">
        <f>'2005A-2015A'!$D14*DH$6</f>
        <v>470.480875</v>
      </c>
      <c r="DI14" s="50">
        <f t="shared" si="17"/>
        <v>470.480875</v>
      </c>
      <c r="DJ14" s="50">
        <f>'2005A-2015A'!$F14*DH$6</f>
        <v>394.38646950000003</v>
      </c>
      <c r="DK14" s="50">
        <f>'2005A-2015A'!$G14*DH$6</f>
        <v>117.868008</v>
      </c>
      <c r="DL14" s="50"/>
      <c r="DM14" s="50"/>
      <c r="DN14" s="50">
        <f>'2005A-2015A'!$D14*DN$6</f>
        <v>1864.4447</v>
      </c>
      <c r="DO14" s="50">
        <f t="shared" si="18"/>
        <v>1864.4447</v>
      </c>
      <c r="DP14" s="50">
        <f>'2005A-2015A'!$F14*DN$6</f>
        <v>1562.8940556</v>
      </c>
      <c r="DQ14" s="50">
        <f>'2005A-2015A'!$G14*DN$6</f>
        <v>467.09312639999996</v>
      </c>
      <c r="DR14" s="50"/>
      <c r="DS14" s="50"/>
      <c r="DT14" s="50">
        <f>'2005A-2015A'!$D14*DT$6</f>
        <v>25.2734</v>
      </c>
      <c r="DU14" s="50">
        <f t="shared" si="19"/>
        <v>25.2734</v>
      </c>
      <c r="DV14" s="50">
        <f>'2005A-2015A'!$F14*DT$6</f>
        <v>21.185743199999997</v>
      </c>
      <c r="DW14" s="50">
        <f>'2005A-2015A'!$G14*DT$6</f>
        <v>6.3316608</v>
      </c>
      <c r="DX14" s="50"/>
      <c r="DY14" s="50"/>
      <c r="DZ14" s="50">
        <f>'2005A-2015A'!$D14*DZ$6</f>
        <v>1772.474325</v>
      </c>
      <c r="EA14" s="50">
        <f t="shared" si="20"/>
        <v>1772.474325</v>
      </c>
      <c r="EB14" s="50">
        <f>'2005A-2015A'!$F14*DZ$6</f>
        <v>1485.7987400999998</v>
      </c>
      <c r="EC14" s="50">
        <f>'2005A-2015A'!$G14*DZ$6</f>
        <v>444.0520944</v>
      </c>
      <c r="ED14" s="50"/>
      <c r="EE14" s="50"/>
      <c r="EF14" s="50">
        <f>'2005A-2015A'!$D14*EF$6</f>
        <v>758.6744</v>
      </c>
      <c r="EG14" s="50">
        <f t="shared" si="21"/>
        <v>758.6744</v>
      </c>
      <c r="EH14" s="50">
        <f>'2005A-2015A'!$F14*EF$6</f>
        <v>635.9682912</v>
      </c>
      <c r="EI14" s="50">
        <f>'2005A-2015A'!$G14*EF$6</f>
        <v>190.0681728</v>
      </c>
      <c r="EJ14" s="50"/>
      <c r="EK14" s="50"/>
      <c r="EL14" s="50">
        <f>'2005A-2015A'!$D14*EL$6</f>
        <v>1453.781475</v>
      </c>
      <c r="EM14" s="50">
        <f t="shared" si="22"/>
        <v>1453.781475</v>
      </c>
      <c r="EN14" s="50">
        <f>'2005A-2015A'!$F14*EL$6</f>
        <v>1218.6504783</v>
      </c>
      <c r="EO14" s="50">
        <f>'2005A-2015A'!$G14*EL$6</f>
        <v>364.2110352</v>
      </c>
      <c r="EP14" s="50"/>
      <c r="EQ14" s="50"/>
      <c r="ER14" s="50"/>
      <c r="ES14" s="50"/>
    </row>
    <row r="15" spans="1:149" ht="12">
      <c r="A15" s="33">
        <v>43191</v>
      </c>
      <c r="C15" s="50">
        <f>'2005A-2015A'!$C15*D$6</f>
        <v>0</v>
      </c>
      <c r="D15" s="50">
        <f>'2005A-2015A'!$D15*D$6</f>
        <v>7505.7274</v>
      </c>
      <c r="E15" s="50">
        <f t="shared" si="23"/>
        <v>7505.7274</v>
      </c>
      <c r="F15" s="50">
        <f>'2005A-2015A'!$F15*D$6</f>
        <v>6291.7697352</v>
      </c>
      <c r="G15" s="50">
        <f>'2005A-2015A'!$G15*D$6</f>
        <v>1880.3849088</v>
      </c>
      <c r="H15" s="51"/>
      <c r="I15" s="50">
        <f>'2005A-2015A'!$C15*J$6</f>
        <v>0</v>
      </c>
      <c r="J15" s="50">
        <f>'2005A-2015A'!$D15*J$6</f>
        <v>15208.120825</v>
      </c>
      <c r="K15" s="50">
        <f t="shared" si="0"/>
        <v>15208.120825</v>
      </c>
      <c r="L15" s="50">
        <f>'2005A-2015A'!$F15*J$6</f>
        <v>12748.3972221</v>
      </c>
      <c r="M15" s="50">
        <f>'2005A-2015A'!$G15*J$6</f>
        <v>3810.0399024</v>
      </c>
      <c r="N15" s="51"/>
      <c r="O15" s="50">
        <f>'2005A-2015A'!$C15*P$6</f>
        <v>0</v>
      </c>
      <c r="P15" s="50">
        <f>'2005A-2015A'!$D15*P$6</f>
        <v>467.70552499999997</v>
      </c>
      <c r="Q15" s="50">
        <f t="shared" si="1"/>
        <v>467.70552499999997</v>
      </c>
      <c r="R15" s="50">
        <f>'2005A-2015A'!$F15*P$6</f>
        <v>392.0599977</v>
      </c>
      <c r="S15" s="50">
        <f>'2005A-2015A'!$G15*P$6</f>
        <v>117.1727088</v>
      </c>
      <c r="T15" s="51"/>
      <c r="U15" s="50">
        <f>'2005A-2015A'!$C15*V$6</f>
        <v>0</v>
      </c>
      <c r="V15" s="50">
        <f>'2005A-2015A'!$D15*V$6</f>
        <v>4112.773450000001</v>
      </c>
      <c r="W15" s="50">
        <f t="shared" si="2"/>
        <v>4112.773450000001</v>
      </c>
      <c r="X15" s="50">
        <f>'2005A-2015A'!$F15*V$6</f>
        <v>3447.5837106000004</v>
      </c>
      <c r="Y15" s="50">
        <f>'2005A-2015A'!$G15*V$6</f>
        <v>1030.3594464</v>
      </c>
      <c r="Z15" s="51"/>
      <c r="AA15" s="50">
        <f>'2005A-2015A'!$C15*AB$6</f>
        <v>0</v>
      </c>
      <c r="AB15" s="50">
        <f>'2005A-2015A'!$D15*AB$6</f>
        <v>5305.731075000001</v>
      </c>
      <c r="AC15" s="50">
        <f t="shared" si="3"/>
        <v>5305.731075000001</v>
      </c>
      <c r="AD15" s="50">
        <f>'2005A-2015A'!$F15*AB$6</f>
        <v>4447.5953391</v>
      </c>
      <c r="AE15" s="50">
        <f>'2005A-2015A'!$G15*AB$6</f>
        <v>1329.2271504</v>
      </c>
      <c r="AF15" s="51"/>
      <c r="AG15" s="50">
        <f>'2005A-2015A'!$C15*AH$6</f>
        <v>0</v>
      </c>
      <c r="AH15" s="50">
        <f>'2005A-2015A'!$D15*AH$6</f>
        <v>263.333475</v>
      </c>
      <c r="AI15" s="50">
        <f t="shared" si="4"/>
        <v>263.333475</v>
      </c>
      <c r="AJ15" s="50">
        <f>'2005A-2015A'!$F15*AH$6</f>
        <v>220.7425743</v>
      </c>
      <c r="AK15" s="50">
        <f>'2005A-2015A'!$G15*AH$6</f>
        <v>65.9720592</v>
      </c>
      <c r="AL15" s="51"/>
      <c r="AM15" s="50">
        <f>'2005A-2015A'!$C15*AN$6</f>
        <v>0</v>
      </c>
      <c r="AN15" s="50">
        <f>'2005A-2015A'!$D15*AN$6</f>
        <v>1155.07705</v>
      </c>
      <c r="AO15" s="50">
        <f t="shared" si="5"/>
        <v>1155.07705</v>
      </c>
      <c r="AP15" s="50">
        <f>'2005A-2015A'!$F15*AN$6</f>
        <v>968.2577634</v>
      </c>
      <c r="AQ15" s="50">
        <f>'2005A-2015A'!$G15*AN$6</f>
        <v>289.3776096</v>
      </c>
      <c r="AR15" s="51"/>
      <c r="AS15" s="50">
        <f>'2005A-2015A'!$C15*AT$6</f>
        <v>0</v>
      </c>
      <c r="AT15" s="50">
        <f>'2005A-2015A'!$D15*AT$6</f>
        <v>1840.618025</v>
      </c>
      <c r="AU15" s="50">
        <f t="shared" si="6"/>
        <v>1840.618025</v>
      </c>
      <c r="AV15" s="50">
        <f>'2005A-2015A'!$F15*AT$6</f>
        <v>1542.9210477000001</v>
      </c>
      <c r="AW15" s="50">
        <f>'2005A-2015A'!$G15*AT$6</f>
        <v>461.12390880000004</v>
      </c>
      <c r="AX15" s="51"/>
      <c r="AY15" s="50">
        <f>'2005A-2015A'!$C15*AZ$6</f>
        <v>0</v>
      </c>
      <c r="AZ15" s="50">
        <f>'2005A-2015A'!$D15*AZ$6</f>
        <v>5681.052875</v>
      </c>
      <c r="BA15" s="50">
        <f t="shared" si="7"/>
        <v>5681.052875</v>
      </c>
      <c r="BB15" s="50">
        <f>'2005A-2015A'!$F15*AZ$6</f>
        <v>4762.2135255</v>
      </c>
      <c r="BC15" s="50">
        <f>'2005A-2015A'!$G15*AZ$6</f>
        <v>1423.255272</v>
      </c>
      <c r="BD15" s="51"/>
      <c r="BE15" s="50">
        <f>'2005A-2015A'!$C15*BF$6</f>
        <v>0</v>
      </c>
      <c r="BF15" s="50">
        <f>'2005A-2015A'!$D15*BF$6</f>
        <v>363.423225</v>
      </c>
      <c r="BG15" s="50">
        <f t="shared" si="8"/>
        <v>363.423225</v>
      </c>
      <c r="BH15" s="50">
        <f>'2005A-2015A'!$F15*BF$6</f>
        <v>304.6440573</v>
      </c>
      <c r="BI15" s="50">
        <f>'2005A-2015A'!$G15*BF$6</f>
        <v>91.0472112</v>
      </c>
      <c r="BJ15" s="51"/>
      <c r="BK15" s="50">
        <f>'2005A-2015A'!$C15*BL$6</f>
        <v>0</v>
      </c>
      <c r="BL15" s="50">
        <f>'2005A-2015A'!$D15*BL$6</f>
        <v>73.723925</v>
      </c>
      <c r="BM15" s="50">
        <f t="shared" si="9"/>
        <v>73.723925</v>
      </c>
      <c r="BN15" s="50">
        <f>'2005A-2015A'!$F15*BL$6</f>
        <v>61.8000009</v>
      </c>
      <c r="BO15" s="50">
        <f>'2005A-2015A'!$G15*BL$6</f>
        <v>18.4698096</v>
      </c>
      <c r="BP15" s="50"/>
      <c r="BQ15" s="50">
        <f>'2005A-2015A'!$C15*BR$6</f>
        <v>0</v>
      </c>
      <c r="BR15" s="50">
        <f>'2005A-2015A'!$D15*BR$6</f>
        <v>20857.611474999998</v>
      </c>
      <c r="BS15" s="50">
        <f t="shared" si="10"/>
        <v>20857.611474999998</v>
      </c>
      <c r="BT15" s="50">
        <f>'2005A-2015A'!$F15*BR$6</f>
        <v>17484.1533183</v>
      </c>
      <c r="BU15" s="50">
        <f>'2005A-2015A'!$G15*BR$6</f>
        <v>5225.3879952</v>
      </c>
      <c r="BV15" s="51"/>
      <c r="BW15" s="50">
        <f>'2005A-2015A'!$C15*BX$6</f>
        <v>0</v>
      </c>
      <c r="BX15" s="50">
        <f>'2005A-2015A'!$D15*BX$6</f>
        <v>709.0723999999999</v>
      </c>
      <c r="BY15" s="50">
        <f t="shared" si="11"/>
        <v>709.0723999999999</v>
      </c>
      <c r="BZ15" s="50">
        <f>'2005A-2015A'!$F15*BX$6</f>
        <v>594.3887952</v>
      </c>
      <c r="CA15" s="50">
        <f>'2005A-2015A'!$G15*BX$6</f>
        <v>177.64154879999998</v>
      </c>
      <c r="CB15" s="51"/>
      <c r="CC15" s="50">
        <f>'2005A-2015A'!$C15*CD$6</f>
        <v>0</v>
      </c>
      <c r="CD15" s="50">
        <f>'2005A-2015A'!$D15*CD$6</f>
        <v>2978.3639000000003</v>
      </c>
      <c r="CE15" s="50">
        <f t="shared" si="12"/>
        <v>2978.3639000000003</v>
      </c>
      <c r="CF15" s="50">
        <f>'2005A-2015A'!$F15*CD$6</f>
        <v>2496.6507372</v>
      </c>
      <c r="CG15" s="50">
        <f>'2005A-2015A'!$G15*CD$6</f>
        <v>746.1595968</v>
      </c>
      <c r="CH15" s="51"/>
      <c r="CI15" s="50">
        <f>'2005A-2015A'!$C15*CJ$6</f>
        <v>0</v>
      </c>
      <c r="CJ15" s="50">
        <f>'2005A-2015A'!$D15*CJ$6</f>
        <v>1861.4331499999998</v>
      </c>
      <c r="CK15" s="50">
        <f t="shared" si="13"/>
        <v>1861.4331499999998</v>
      </c>
      <c r="CL15" s="50">
        <f>'2005A-2015A'!$F15*CJ$6</f>
        <v>1560.3695862</v>
      </c>
      <c r="CM15" s="50">
        <f>'2005A-2015A'!$G15*CJ$6</f>
        <v>466.3386528</v>
      </c>
      <c r="CN15" s="51"/>
      <c r="CO15" s="50">
        <f>'2005A-2015A'!$C15*CP$6</f>
        <v>0</v>
      </c>
      <c r="CP15" s="50">
        <f>'2005A-2015A'!$D15*CP$6</f>
        <v>390.911</v>
      </c>
      <c r="CQ15" s="50">
        <f t="shared" si="14"/>
        <v>390.911</v>
      </c>
      <c r="CR15" s="50">
        <f>'2005A-2015A'!$F15*CP$6</f>
        <v>327.686028</v>
      </c>
      <c r="CS15" s="50">
        <f>'2005A-2015A'!$G15*CP$6</f>
        <v>97.933632</v>
      </c>
      <c r="CT15" s="51"/>
      <c r="CU15" s="50">
        <f>'2005A-2015A'!$C15*CV$6</f>
        <v>0</v>
      </c>
      <c r="CV15" s="50">
        <f>'2005A-2015A'!$D15*CV$6</f>
        <v>2519.752075</v>
      </c>
      <c r="CW15" s="50">
        <f t="shared" si="15"/>
        <v>2519.752075</v>
      </c>
      <c r="CX15" s="50">
        <f>'2005A-2015A'!$F15*CV$6</f>
        <v>2112.2136471</v>
      </c>
      <c r="CY15" s="50">
        <f>'2005A-2015A'!$G15*CV$6</f>
        <v>631.2651024</v>
      </c>
      <c r="CZ15" s="51"/>
      <c r="DA15" s="50">
        <f>'2005A-2015A'!$C15*DB$6</f>
        <v>0</v>
      </c>
      <c r="DB15" s="50">
        <f>'2005A-2015A'!$D15*DB$6</f>
        <v>2841.574575</v>
      </c>
      <c r="DC15" s="50">
        <f t="shared" si="16"/>
        <v>2841.574575</v>
      </c>
      <c r="DD15" s="50">
        <f>'2005A-2015A'!$F15*DB$6</f>
        <v>2381.9853771000003</v>
      </c>
      <c r="DE15" s="50">
        <f>'2005A-2015A'!$G15*DB$6</f>
        <v>711.8902224000001</v>
      </c>
      <c r="DF15" s="51"/>
      <c r="DG15" s="50">
        <f>'2005A-2015A'!$C15*DH$6</f>
        <v>0</v>
      </c>
      <c r="DH15" s="50">
        <f>'2005A-2015A'!$D15*DH$6</f>
        <v>470.480875</v>
      </c>
      <c r="DI15" s="50">
        <f t="shared" si="17"/>
        <v>470.480875</v>
      </c>
      <c r="DJ15" s="50">
        <f>'2005A-2015A'!$F15*DH$6</f>
        <v>394.38646950000003</v>
      </c>
      <c r="DK15" s="50">
        <f>'2005A-2015A'!$G15*DH$6</f>
        <v>117.868008</v>
      </c>
      <c r="DL15" s="51"/>
      <c r="DM15" s="50">
        <f>'2005A-2015A'!$C15*DN$6</f>
        <v>0</v>
      </c>
      <c r="DN15" s="50">
        <f>'2005A-2015A'!$D15*DN$6</f>
        <v>1864.4447</v>
      </c>
      <c r="DO15" s="50">
        <f t="shared" si="18"/>
        <v>1864.4447</v>
      </c>
      <c r="DP15" s="50">
        <f>'2005A-2015A'!$F15*DN$6</f>
        <v>1562.8940556</v>
      </c>
      <c r="DQ15" s="50">
        <f>'2005A-2015A'!$G15*DN$6</f>
        <v>467.09312639999996</v>
      </c>
      <c r="DR15" s="51"/>
      <c r="DS15" s="50">
        <f>'2005A-2015A'!$C15*DT$6</f>
        <v>0</v>
      </c>
      <c r="DT15" s="50">
        <f>'2005A-2015A'!$D15*DT$6</f>
        <v>25.2734</v>
      </c>
      <c r="DU15" s="50">
        <f t="shared" si="19"/>
        <v>25.2734</v>
      </c>
      <c r="DV15" s="50">
        <f>'2005A-2015A'!$F15*DT$6</f>
        <v>21.185743199999997</v>
      </c>
      <c r="DW15" s="50">
        <f>'2005A-2015A'!$G15*DT$6</f>
        <v>6.3316608</v>
      </c>
      <c r="DX15" s="51"/>
      <c r="DY15" s="50">
        <f>'2005A-2015A'!$C15*DZ$6</f>
        <v>0</v>
      </c>
      <c r="DZ15" s="50">
        <f>'2005A-2015A'!$D15*DZ$6</f>
        <v>1772.474325</v>
      </c>
      <c r="EA15" s="50">
        <f t="shared" si="20"/>
        <v>1772.474325</v>
      </c>
      <c r="EB15" s="50">
        <f>'2005A-2015A'!$F15*DZ$6</f>
        <v>1485.7987400999998</v>
      </c>
      <c r="EC15" s="50">
        <f>'2005A-2015A'!$G15*DZ$6</f>
        <v>444.0520944</v>
      </c>
      <c r="ED15" s="51"/>
      <c r="EE15" s="50">
        <f>'2005A-2015A'!$C15*EF$6</f>
        <v>0</v>
      </c>
      <c r="EF15" s="50">
        <f>'2005A-2015A'!$D15*EF$6</f>
        <v>758.6744</v>
      </c>
      <c r="EG15" s="50">
        <f t="shared" si="21"/>
        <v>758.6744</v>
      </c>
      <c r="EH15" s="50">
        <f>'2005A-2015A'!$F15*EF$6</f>
        <v>635.9682912</v>
      </c>
      <c r="EI15" s="50">
        <f>'2005A-2015A'!$G15*EF$6</f>
        <v>190.0681728</v>
      </c>
      <c r="EJ15" s="51"/>
      <c r="EK15" s="50">
        <f>'2005A-2015A'!$C15*EL$6</f>
        <v>0</v>
      </c>
      <c r="EL15" s="50">
        <f>'2005A-2015A'!$D15*EL$6</f>
        <v>1453.781475</v>
      </c>
      <c r="EM15" s="50">
        <f t="shared" si="22"/>
        <v>1453.781475</v>
      </c>
      <c r="EN15" s="50">
        <f>'2005A-2015A'!$F15*EL$6</f>
        <v>1218.6504783</v>
      </c>
      <c r="EO15" s="50">
        <f>'2005A-2015A'!$G15*EL$6</f>
        <v>364.2110352</v>
      </c>
      <c r="EP15" s="50"/>
      <c r="EQ15" s="50"/>
      <c r="ER15" s="50"/>
      <c r="ES15" s="50"/>
    </row>
    <row r="16" spans="1:149" ht="12">
      <c r="A16" s="33">
        <v>43374</v>
      </c>
      <c r="C16" s="50"/>
      <c r="D16" s="50">
        <f>'2005A-2015A'!$D16*D$6</f>
        <v>7505.7274</v>
      </c>
      <c r="E16" s="50">
        <f t="shared" si="23"/>
        <v>7505.7274</v>
      </c>
      <c r="F16" s="50">
        <f>'2005A-2015A'!$F16*D$6</f>
        <v>6291.7697352</v>
      </c>
      <c r="G16" s="50">
        <f>'2005A-2015A'!$G16*D$6</f>
        <v>1880.3849088</v>
      </c>
      <c r="H16" s="51"/>
      <c r="I16" s="50"/>
      <c r="J16" s="50">
        <f>'2005A-2015A'!$D16*J$6</f>
        <v>15208.120825</v>
      </c>
      <c r="K16" s="50">
        <f t="shared" si="0"/>
        <v>15208.120825</v>
      </c>
      <c r="L16" s="50">
        <f>'2005A-2015A'!$F16*J$6</f>
        <v>12748.3972221</v>
      </c>
      <c r="M16" s="50">
        <f>'2005A-2015A'!$G16*J$6</f>
        <v>3810.0399024</v>
      </c>
      <c r="N16" s="51"/>
      <c r="O16" s="50"/>
      <c r="P16" s="50">
        <f>'2005A-2015A'!$D16*P$6</f>
        <v>467.70552499999997</v>
      </c>
      <c r="Q16" s="50">
        <f t="shared" si="1"/>
        <v>467.70552499999997</v>
      </c>
      <c r="R16" s="50">
        <f>'2005A-2015A'!$F16*P$6</f>
        <v>392.0599977</v>
      </c>
      <c r="S16" s="50">
        <f>'2005A-2015A'!$G16*P$6</f>
        <v>117.1727088</v>
      </c>
      <c r="T16" s="51"/>
      <c r="U16" s="50"/>
      <c r="V16" s="50">
        <f>'2005A-2015A'!$D16*V$6</f>
        <v>4112.773450000001</v>
      </c>
      <c r="W16" s="50">
        <f t="shared" si="2"/>
        <v>4112.773450000001</v>
      </c>
      <c r="X16" s="50">
        <f>'2005A-2015A'!$F16*V$6</f>
        <v>3447.5837106000004</v>
      </c>
      <c r="Y16" s="50">
        <f>'2005A-2015A'!$G16*V$6</f>
        <v>1030.3594464</v>
      </c>
      <c r="Z16" s="51"/>
      <c r="AA16" s="50"/>
      <c r="AB16" s="50">
        <f>'2005A-2015A'!$D16*AB$6</f>
        <v>5305.731075000001</v>
      </c>
      <c r="AC16" s="50">
        <f t="shared" si="3"/>
        <v>5305.731075000001</v>
      </c>
      <c r="AD16" s="50">
        <f>'2005A-2015A'!$F16*AB$6</f>
        <v>4447.5953391</v>
      </c>
      <c r="AE16" s="50">
        <f>'2005A-2015A'!$G16*AB$6</f>
        <v>1329.2271504</v>
      </c>
      <c r="AF16" s="51"/>
      <c r="AG16" s="50"/>
      <c r="AH16" s="50">
        <f>'2005A-2015A'!$D16*AH$6</f>
        <v>263.333475</v>
      </c>
      <c r="AI16" s="50">
        <f t="shared" si="4"/>
        <v>263.333475</v>
      </c>
      <c r="AJ16" s="50">
        <f>'2005A-2015A'!$F16*AH$6</f>
        <v>220.7425743</v>
      </c>
      <c r="AK16" s="50">
        <f>'2005A-2015A'!$G16*AH$6</f>
        <v>65.9720592</v>
      </c>
      <c r="AL16" s="51"/>
      <c r="AM16" s="50"/>
      <c r="AN16" s="50">
        <f>'2005A-2015A'!$D16*AN$6</f>
        <v>1155.07705</v>
      </c>
      <c r="AO16" s="50">
        <f t="shared" si="5"/>
        <v>1155.07705</v>
      </c>
      <c r="AP16" s="50">
        <f>'2005A-2015A'!$F16*AN$6</f>
        <v>968.2577634</v>
      </c>
      <c r="AQ16" s="50">
        <f>'2005A-2015A'!$G16*AN$6</f>
        <v>289.3776096</v>
      </c>
      <c r="AR16" s="51"/>
      <c r="AS16" s="50"/>
      <c r="AT16" s="50">
        <f>'2005A-2015A'!$D16*AT$6</f>
        <v>1840.618025</v>
      </c>
      <c r="AU16" s="50">
        <f t="shared" si="6"/>
        <v>1840.618025</v>
      </c>
      <c r="AV16" s="50">
        <f>'2005A-2015A'!$F16*AT$6</f>
        <v>1542.9210477000001</v>
      </c>
      <c r="AW16" s="50">
        <f>'2005A-2015A'!$G16*AT$6</f>
        <v>461.12390880000004</v>
      </c>
      <c r="AX16" s="51"/>
      <c r="AY16" s="50"/>
      <c r="AZ16" s="50">
        <f>'2005A-2015A'!$D16*AZ$6</f>
        <v>5681.052875</v>
      </c>
      <c r="BA16" s="50">
        <f t="shared" si="7"/>
        <v>5681.052875</v>
      </c>
      <c r="BB16" s="50">
        <f>'2005A-2015A'!$F16*AZ$6</f>
        <v>4762.2135255</v>
      </c>
      <c r="BC16" s="50">
        <f>'2005A-2015A'!$G16*AZ$6</f>
        <v>1423.255272</v>
      </c>
      <c r="BD16" s="51"/>
      <c r="BE16" s="50"/>
      <c r="BF16" s="50">
        <f>'2005A-2015A'!$D16*BF$6</f>
        <v>363.423225</v>
      </c>
      <c r="BG16" s="50">
        <f t="shared" si="8"/>
        <v>363.423225</v>
      </c>
      <c r="BH16" s="50">
        <f>'2005A-2015A'!$F16*BF$6</f>
        <v>304.6440573</v>
      </c>
      <c r="BI16" s="50">
        <f>'2005A-2015A'!$G16*BF$6</f>
        <v>91.0472112</v>
      </c>
      <c r="BJ16" s="51"/>
      <c r="BK16" s="50"/>
      <c r="BL16" s="50">
        <f>'2005A-2015A'!$D16*BL$6</f>
        <v>73.723925</v>
      </c>
      <c r="BM16" s="50">
        <f t="shared" si="9"/>
        <v>73.723925</v>
      </c>
      <c r="BN16" s="50">
        <f>'2005A-2015A'!$F16*BL$6</f>
        <v>61.8000009</v>
      </c>
      <c r="BO16" s="50">
        <f>'2005A-2015A'!$G16*BL$6</f>
        <v>18.4698096</v>
      </c>
      <c r="BP16" s="50"/>
      <c r="BQ16" s="50"/>
      <c r="BR16" s="50">
        <f>'2005A-2015A'!$D16*BR$6</f>
        <v>20857.611474999998</v>
      </c>
      <c r="BS16" s="50">
        <f t="shared" si="10"/>
        <v>20857.611474999998</v>
      </c>
      <c r="BT16" s="50">
        <f>'2005A-2015A'!$F16*BR$6</f>
        <v>17484.1533183</v>
      </c>
      <c r="BU16" s="50">
        <f>'2005A-2015A'!$G16*BR$6</f>
        <v>5225.3879952</v>
      </c>
      <c r="BV16" s="51"/>
      <c r="BW16" s="50"/>
      <c r="BX16" s="50">
        <f>'2005A-2015A'!$D16*BX$6</f>
        <v>709.0723999999999</v>
      </c>
      <c r="BY16" s="50">
        <f t="shared" si="11"/>
        <v>709.0723999999999</v>
      </c>
      <c r="BZ16" s="50">
        <f>'2005A-2015A'!$F16*BX$6</f>
        <v>594.3887952</v>
      </c>
      <c r="CA16" s="50">
        <f>'2005A-2015A'!$G16*BX$6</f>
        <v>177.64154879999998</v>
      </c>
      <c r="CB16" s="51"/>
      <c r="CC16" s="50"/>
      <c r="CD16" s="50">
        <f>'2005A-2015A'!$D16*CD$6</f>
        <v>2978.3639000000003</v>
      </c>
      <c r="CE16" s="50">
        <f t="shared" si="12"/>
        <v>2978.3639000000003</v>
      </c>
      <c r="CF16" s="50">
        <f>'2005A-2015A'!$F16*CD$6</f>
        <v>2496.6507372</v>
      </c>
      <c r="CG16" s="50">
        <f>'2005A-2015A'!$G16*CD$6</f>
        <v>746.1595968</v>
      </c>
      <c r="CH16" s="51"/>
      <c r="CI16" s="50"/>
      <c r="CJ16" s="50">
        <f>'2005A-2015A'!$D16*CJ$6</f>
        <v>1861.4331499999998</v>
      </c>
      <c r="CK16" s="50">
        <f t="shared" si="13"/>
        <v>1861.4331499999998</v>
      </c>
      <c r="CL16" s="50">
        <f>'2005A-2015A'!$F16*CJ$6</f>
        <v>1560.3695862</v>
      </c>
      <c r="CM16" s="50">
        <f>'2005A-2015A'!$G16*CJ$6</f>
        <v>466.3386528</v>
      </c>
      <c r="CN16" s="51"/>
      <c r="CO16" s="50"/>
      <c r="CP16" s="50">
        <f>'2005A-2015A'!$D16*CP$6</f>
        <v>390.911</v>
      </c>
      <c r="CQ16" s="50">
        <f t="shared" si="14"/>
        <v>390.911</v>
      </c>
      <c r="CR16" s="50">
        <f>'2005A-2015A'!$F16*CP$6</f>
        <v>327.686028</v>
      </c>
      <c r="CS16" s="50">
        <f>'2005A-2015A'!$G16*CP$6</f>
        <v>97.933632</v>
      </c>
      <c r="CT16" s="51"/>
      <c r="CU16" s="50"/>
      <c r="CV16" s="50">
        <f>'2005A-2015A'!$D16*CV$6</f>
        <v>2519.752075</v>
      </c>
      <c r="CW16" s="50">
        <f t="shared" si="15"/>
        <v>2519.752075</v>
      </c>
      <c r="CX16" s="50">
        <f>'2005A-2015A'!$F16*CV$6</f>
        <v>2112.2136471</v>
      </c>
      <c r="CY16" s="50">
        <f>'2005A-2015A'!$G16*CV$6</f>
        <v>631.2651024</v>
      </c>
      <c r="CZ16" s="51"/>
      <c r="DA16" s="50"/>
      <c r="DB16" s="50">
        <f>'2005A-2015A'!$D16*DB$6</f>
        <v>2841.574575</v>
      </c>
      <c r="DC16" s="50">
        <f t="shared" si="16"/>
        <v>2841.574575</v>
      </c>
      <c r="DD16" s="50">
        <f>'2005A-2015A'!$F16*DB$6</f>
        <v>2381.9853771000003</v>
      </c>
      <c r="DE16" s="50">
        <f>'2005A-2015A'!$G16*DB$6</f>
        <v>711.8902224000001</v>
      </c>
      <c r="DF16" s="51"/>
      <c r="DG16" s="50"/>
      <c r="DH16" s="50">
        <f>'2005A-2015A'!$D16*DH$6</f>
        <v>470.480875</v>
      </c>
      <c r="DI16" s="50">
        <f t="shared" si="17"/>
        <v>470.480875</v>
      </c>
      <c r="DJ16" s="50">
        <f>'2005A-2015A'!$F16*DH$6</f>
        <v>394.38646950000003</v>
      </c>
      <c r="DK16" s="50">
        <f>'2005A-2015A'!$G16*DH$6</f>
        <v>117.868008</v>
      </c>
      <c r="DL16" s="51"/>
      <c r="DM16" s="50"/>
      <c r="DN16" s="50">
        <f>'2005A-2015A'!$D16*DN$6</f>
        <v>1864.4447</v>
      </c>
      <c r="DO16" s="50">
        <f t="shared" si="18"/>
        <v>1864.4447</v>
      </c>
      <c r="DP16" s="50">
        <f>'2005A-2015A'!$F16*DN$6</f>
        <v>1562.8940556</v>
      </c>
      <c r="DQ16" s="50">
        <f>'2005A-2015A'!$G16*DN$6</f>
        <v>467.09312639999996</v>
      </c>
      <c r="DR16" s="51"/>
      <c r="DS16" s="50"/>
      <c r="DT16" s="50">
        <f>'2005A-2015A'!$D16*DT$6</f>
        <v>25.2734</v>
      </c>
      <c r="DU16" s="50">
        <f t="shared" si="19"/>
        <v>25.2734</v>
      </c>
      <c r="DV16" s="50">
        <f>'2005A-2015A'!$F16*DT$6</f>
        <v>21.185743199999997</v>
      </c>
      <c r="DW16" s="50">
        <f>'2005A-2015A'!$G16*DT$6</f>
        <v>6.3316608</v>
      </c>
      <c r="DX16" s="51"/>
      <c r="DY16" s="50"/>
      <c r="DZ16" s="50">
        <f>'2005A-2015A'!$D16*DZ$6</f>
        <v>1772.474325</v>
      </c>
      <c r="EA16" s="50">
        <f t="shared" si="20"/>
        <v>1772.474325</v>
      </c>
      <c r="EB16" s="50">
        <f>'2005A-2015A'!$F16*DZ$6</f>
        <v>1485.7987400999998</v>
      </c>
      <c r="EC16" s="50">
        <f>'2005A-2015A'!$G16*DZ$6</f>
        <v>444.0520944</v>
      </c>
      <c r="ED16" s="51"/>
      <c r="EE16" s="50"/>
      <c r="EF16" s="50">
        <f>'2005A-2015A'!$D16*EF$6</f>
        <v>758.6744</v>
      </c>
      <c r="EG16" s="50">
        <f t="shared" si="21"/>
        <v>758.6744</v>
      </c>
      <c r="EH16" s="50">
        <f>'2005A-2015A'!$F16*EF$6</f>
        <v>635.9682912</v>
      </c>
      <c r="EI16" s="50">
        <f>'2005A-2015A'!$G16*EF$6</f>
        <v>190.0681728</v>
      </c>
      <c r="EJ16" s="51"/>
      <c r="EK16" s="50"/>
      <c r="EL16" s="50">
        <f>'2005A-2015A'!$D16*EL$6</f>
        <v>1453.781475</v>
      </c>
      <c r="EM16" s="50">
        <f t="shared" si="22"/>
        <v>1453.781475</v>
      </c>
      <c r="EN16" s="50">
        <f>'2005A-2015A'!$F16*EL$6</f>
        <v>1218.6504783</v>
      </c>
      <c r="EO16" s="50">
        <f>'2005A-2015A'!$G16*EL$6</f>
        <v>364.2110352</v>
      </c>
      <c r="EP16" s="50"/>
      <c r="EQ16" s="50"/>
      <c r="ER16" s="50"/>
      <c r="ES16" s="50"/>
    </row>
    <row r="17" spans="1:149" ht="12">
      <c r="A17" s="33">
        <v>43556</v>
      </c>
      <c r="C17" s="50">
        <f>'2005A-2015A'!$C17*D$6</f>
        <v>0</v>
      </c>
      <c r="D17" s="50">
        <f>'2005A-2015A'!$D17*D$6</f>
        <v>7505.7274</v>
      </c>
      <c r="E17" s="50">
        <f t="shared" si="23"/>
        <v>7505.7274</v>
      </c>
      <c r="F17" s="50">
        <f>'2005A-2015A'!$F17*D$6</f>
        <v>6291.7697352</v>
      </c>
      <c r="G17" s="50">
        <f>'2005A-2015A'!$G17*D$6</f>
        <v>1880.3849088</v>
      </c>
      <c r="H17" s="51"/>
      <c r="I17" s="50">
        <f>'2005A-2015A'!$C17*J$6</f>
        <v>0</v>
      </c>
      <c r="J17" s="50">
        <f>'2005A-2015A'!$D17*J$6</f>
        <v>15208.120825</v>
      </c>
      <c r="K17" s="50">
        <f t="shared" si="0"/>
        <v>15208.120825</v>
      </c>
      <c r="L17" s="50">
        <f>'2005A-2015A'!$F17*J$6</f>
        <v>12748.3972221</v>
      </c>
      <c r="M17" s="50">
        <f>'2005A-2015A'!$G17*J$6</f>
        <v>3810.0399024</v>
      </c>
      <c r="N17" s="51"/>
      <c r="O17" s="50">
        <f>'2005A-2015A'!$C17*P$6</f>
        <v>0</v>
      </c>
      <c r="P17" s="50">
        <f>'2005A-2015A'!$D17*P$6</f>
        <v>467.70552499999997</v>
      </c>
      <c r="Q17" s="50">
        <f t="shared" si="1"/>
        <v>467.70552499999997</v>
      </c>
      <c r="R17" s="50">
        <f>'2005A-2015A'!$F17*P$6</f>
        <v>392.0599977</v>
      </c>
      <c r="S17" s="50">
        <f>'2005A-2015A'!$G17*P$6</f>
        <v>117.1727088</v>
      </c>
      <c r="T17" s="51"/>
      <c r="U17" s="50">
        <f>'2005A-2015A'!$C17*V$6</f>
        <v>0</v>
      </c>
      <c r="V17" s="50">
        <f>'2005A-2015A'!$D17*V$6</f>
        <v>4112.773450000001</v>
      </c>
      <c r="W17" s="50">
        <f t="shared" si="2"/>
        <v>4112.773450000001</v>
      </c>
      <c r="X17" s="50">
        <f>'2005A-2015A'!$F17*V$6</f>
        <v>3447.5837106000004</v>
      </c>
      <c r="Y17" s="50">
        <f>'2005A-2015A'!$G17*V$6</f>
        <v>1030.3594464</v>
      </c>
      <c r="Z17" s="51"/>
      <c r="AA17" s="50">
        <f>'2005A-2015A'!$C17*AB$6</f>
        <v>0</v>
      </c>
      <c r="AB17" s="50">
        <f>'2005A-2015A'!$D17*AB$6</f>
        <v>5305.731075000001</v>
      </c>
      <c r="AC17" s="50">
        <f t="shared" si="3"/>
        <v>5305.731075000001</v>
      </c>
      <c r="AD17" s="50">
        <f>'2005A-2015A'!$F17*AB$6</f>
        <v>4447.5953391</v>
      </c>
      <c r="AE17" s="50">
        <f>'2005A-2015A'!$G17*AB$6</f>
        <v>1329.2271504</v>
      </c>
      <c r="AF17" s="51"/>
      <c r="AG17" s="50">
        <f>'2005A-2015A'!$C17*AH$6</f>
        <v>0</v>
      </c>
      <c r="AH17" s="50">
        <f>'2005A-2015A'!$D17*AH$6</f>
        <v>263.333475</v>
      </c>
      <c r="AI17" s="50">
        <f t="shared" si="4"/>
        <v>263.333475</v>
      </c>
      <c r="AJ17" s="50">
        <f>'2005A-2015A'!$F17*AH$6</f>
        <v>220.7425743</v>
      </c>
      <c r="AK17" s="50">
        <f>'2005A-2015A'!$G17*AH$6</f>
        <v>65.9720592</v>
      </c>
      <c r="AL17" s="51"/>
      <c r="AM17" s="50">
        <f>'2005A-2015A'!$C17*AN$6</f>
        <v>0</v>
      </c>
      <c r="AN17" s="50">
        <f>'2005A-2015A'!$D17*AN$6</f>
        <v>1155.07705</v>
      </c>
      <c r="AO17" s="50">
        <f t="shared" si="5"/>
        <v>1155.07705</v>
      </c>
      <c r="AP17" s="50">
        <f>'2005A-2015A'!$F17*AN$6</f>
        <v>968.2577634</v>
      </c>
      <c r="AQ17" s="50">
        <f>'2005A-2015A'!$G17*AN$6</f>
        <v>289.3776096</v>
      </c>
      <c r="AR17" s="51"/>
      <c r="AS17" s="50">
        <f>'2005A-2015A'!$C17*AT$6</f>
        <v>0</v>
      </c>
      <c r="AT17" s="50">
        <f>'2005A-2015A'!$D17*AT$6</f>
        <v>1840.618025</v>
      </c>
      <c r="AU17" s="50">
        <f t="shared" si="6"/>
        <v>1840.618025</v>
      </c>
      <c r="AV17" s="50">
        <f>'2005A-2015A'!$F17*AT$6</f>
        <v>1542.9210477000001</v>
      </c>
      <c r="AW17" s="50">
        <f>'2005A-2015A'!$G17*AT$6</f>
        <v>461.12390880000004</v>
      </c>
      <c r="AX17" s="51"/>
      <c r="AY17" s="50">
        <f>'2005A-2015A'!$C17*AZ$6</f>
        <v>0</v>
      </c>
      <c r="AZ17" s="50">
        <f>'2005A-2015A'!$D17*AZ$6</f>
        <v>5681.052875</v>
      </c>
      <c r="BA17" s="50">
        <f t="shared" si="7"/>
        <v>5681.052875</v>
      </c>
      <c r="BB17" s="50">
        <f>'2005A-2015A'!$F17*AZ$6</f>
        <v>4762.2135255</v>
      </c>
      <c r="BC17" s="50">
        <f>'2005A-2015A'!$G17*AZ$6</f>
        <v>1423.255272</v>
      </c>
      <c r="BD17" s="51"/>
      <c r="BE17" s="50">
        <f>'2005A-2015A'!$C17*BF$6</f>
        <v>0</v>
      </c>
      <c r="BF17" s="50">
        <f>'2005A-2015A'!$D17*BF$6</f>
        <v>363.423225</v>
      </c>
      <c r="BG17" s="50">
        <f t="shared" si="8"/>
        <v>363.423225</v>
      </c>
      <c r="BH17" s="50">
        <f>'2005A-2015A'!$F17*BF$6</f>
        <v>304.6440573</v>
      </c>
      <c r="BI17" s="50">
        <f>'2005A-2015A'!$G17*BF$6</f>
        <v>91.0472112</v>
      </c>
      <c r="BJ17" s="51"/>
      <c r="BK17" s="50">
        <f>'2005A-2015A'!$C17*BL$6</f>
        <v>0</v>
      </c>
      <c r="BL17" s="50">
        <f>'2005A-2015A'!$D17*BL$6</f>
        <v>73.723925</v>
      </c>
      <c r="BM17" s="50">
        <f t="shared" si="9"/>
        <v>73.723925</v>
      </c>
      <c r="BN17" s="50">
        <f>'2005A-2015A'!$F17*BL$6</f>
        <v>61.8000009</v>
      </c>
      <c r="BO17" s="50">
        <f>'2005A-2015A'!$G17*BL$6</f>
        <v>18.4698096</v>
      </c>
      <c r="BP17" s="50"/>
      <c r="BQ17" s="50">
        <f>'2005A-2015A'!$C17*BR$6</f>
        <v>0</v>
      </c>
      <c r="BR17" s="50">
        <f>'2005A-2015A'!$D17*BR$6</f>
        <v>20857.611474999998</v>
      </c>
      <c r="BS17" s="50">
        <f t="shared" si="10"/>
        <v>20857.611474999998</v>
      </c>
      <c r="BT17" s="50">
        <f>'2005A-2015A'!$F17*BR$6</f>
        <v>17484.1533183</v>
      </c>
      <c r="BU17" s="50">
        <f>'2005A-2015A'!$G17*BR$6</f>
        <v>5225.3879952</v>
      </c>
      <c r="BV17" s="51"/>
      <c r="BW17" s="50">
        <f>'2005A-2015A'!$C17*BX$6</f>
        <v>0</v>
      </c>
      <c r="BX17" s="50">
        <f>'2005A-2015A'!$D17*BX$6</f>
        <v>709.0723999999999</v>
      </c>
      <c r="BY17" s="50">
        <f t="shared" si="11"/>
        <v>709.0723999999999</v>
      </c>
      <c r="BZ17" s="50">
        <f>'2005A-2015A'!$F17*BX$6</f>
        <v>594.3887952</v>
      </c>
      <c r="CA17" s="50">
        <f>'2005A-2015A'!$G17*BX$6</f>
        <v>177.64154879999998</v>
      </c>
      <c r="CB17" s="51"/>
      <c r="CC17" s="50">
        <f>'2005A-2015A'!$C17*CD$6</f>
        <v>0</v>
      </c>
      <c r="CD17" s="50">
        <f>'2005A-2015A'!$D17*CD$6</f>
        <v>2978.3639000000003</v>
      </c>
      <c r="CE17" s="50">
        <f t="shared" si="12"/>
        <v>2978.3639000000003</v>
      </c>
      <c r="CF17" s="50">
        <f>'2005A-2015A'!$F17*CD$6</f>
        <v>2496.6507372</v>
      </c>
      <c r="CG17" s="50">
        <f>'2005A-2015A'!$G17*CD$6</f>
        <v>746.1595968</v>
      </c>
      <c r="CH17" s="51"/>
      <c r="CI17" s="50">
        <f>'2005A-2015A'!$C17*CJ$6</f>
        <v>0</v>
      </c>
      <c r="CJ17" s="50">
        <f>'2005A-2015A'!$D17*CJ$6</f>
        <v>1861.4331499999998</v>
      </c>
      <c r="CK17" s="50">
        <f t="shared" si="13"/>
        <v>1861.4331499999998</v>
      </c>
      <c r="CL17" s="50">
        <f>'2005A-2015A'!$F17*CJ$6</f>
        <v>1560.3695862</v>
      </c>
      <c r="CM17" s="50">
        <f>'2005A-2015A'!$G17*CJ$6</f>
        <v>466.3386528</v>
      </c>
      <c r="CN17" s="51"/>
      <c r="CO17" s="50">
        <f>'2005A-2015A'!$C17*CP$6</f>
        <v>0</v>
      </c>
      <c r="CP17" s="50">
        <f>'2005A-2015A'!$D17*CP$6</f>
        <v>390.911</v>
      </c>
      <c r="CQ17" s="50">
        <f t="shared" si="14"/>
        <v>390.911</v>
      </c>
      <c r="CR17" s="50">
        <f>'2005A-2015A'!$F17*CP$6</f>
        <v>327.686028</v>
      </c>
      <c r="CS17" s="50">
        <f>'2005A-2015A'!$G17*CP$6</f>
        <v>97.933632</v>
      </c>
      <c r="CT17" s="51"/>
      <c r="CU17" s="50">
        <f>'2005A-2015A'!$C17*CV$6</f>
        <v>0</v>
      </c>
      <c r="CV17" s="50">
        <f>'2005A-2015A'!$D17*CV$6</f>
        <v>2519.752075</v>
      </c>
      <c r="CW17" s="50">
        <f t="shared" si="15"/>
        <v>2519.752075</v>
      </c>
      <c r="CX17" s="50">
        <f>'2005A-2015A'!$F17*CV$6</f>
        <v>2112.2136471</v>
      </c>
      <c r="CY17" s="50">
        <f>'2005A-2015A'!$G17*CV$6</f>
        <v>631.2651024</v>
      </c>
      <c r="CZ17" s="51"/>
      <c r="DA17" s="50">
        <f>'2005A-2015A'!$C17*DB$6</f>
        <v>0</v>
      </c>
      <c r="DB17" s="50">
        <f>'2005A-2015A'!$D17*DB$6</f>
        <v>2841.574575</v>
      </c>
      <c r="DC17" s="50">
        <f t="shared" si="16"/>
        <v>2841.574575</v>
      </c>
      <c r="DD17" s="50">
        <f>'2005A-2015A'!$F17*DB$6</f>
        <v>2381.9853771000003</v>
      </c>
      <c r="DE17" s="50">
        <f>'2005A-2015A'!$G17*DB$6</f>
        <v>711.8902224000001</v>
      </c>
      <c r="DF17" s="51"/>
      <c r="DG17" s="50">
        <f>'2005A-2015A'!$C17*DH$6</f>
        <v>0</v>
      </c>
      <c r="DH17" s="50">
        <f>'2005A-2015A'!$D17*DH$6</f>
        <v>470.480875</v>
      </c>
      <c r="DI17" s="50">
        <f t="shared" si="17"/>
        <v>470.480875</v>
      </c>
      <c r="DJ17" s="50">
        <f>'2005A-2015A'!$F17*DH$6</f>
        <v>394.38646950000003</v>
      </c>
      <c r="DK17" s="50">
        <f>'2005A-2015A'!$G17*DH$6</f>
        <v>117.868008</v>
      </c>
      <c r="DL17" s="51"/>
      <c r="DM17" s="50">
        <f>'2005A-2015A'!$C17*DN$6</f>
        <v>0</v>
      </c>
      <c r="DN17" s="50">
        <f>'2005A-2015A'!$D17*DN$6</f>
        <v>1864.4447</v>
      </c>
      <c r="DO17" s="50">
        <f t="shared" si="18"/>
        <v>1864.4447</v>
      </c>
      <c r="DP17" s="50">
        <f>'2005A-2015A'!$F17*DN$6</f>
        <v>1562.8940556</v>
      </c>
      <c r="DQ17" s="50">
        <f>'2005A-2015A'!$G17*DN$6</f>
        <v>467.09312639999996</v>
      </c>
      <c r="DR17" s="51"/>
      <c r="DS17" s="50">
        <f>'2005A-2015A'!$C17*DT$6</f>
        <v>0</v>
      </c>
      <c r="DT17" s="50">
        <f>'2005A-2015A'!$D17*DT$6</f>
        <v>25.2734</v>
      </c>
      <c r="DU17" s="50">
        <f t="shared" si="19"/>
        <v>25.2734</v>
      </c>
      <c r="DV17" s="50">
        <f>'2005A-2015A'!$F17*DT$6</f>
        <v>21.185743199999997</v>
      </c>
      <c r="DW17" s="50">
        <f>'2005A-2015A'!$G17*DT$6</f>
        <v>6.3316608</v>
      </c>
      <c r="DX17" s="51"/>
      <c r="DY17" s="50">
        <f>'2005A-2015A'!$C17*DZ$6</f>
        <v>0</v>
      </c>
      <c r="DZ17" s="50">
        <f>'2005A-2015A'!$D17*DZ$6</f>
        <v>1772.474325</v>
      </c>
      <c r="EA17" s="50">
        <f t="shared" si="20"/>
        <v>1772.474325</v>
      </c>
      <c r="EB17" s="50">
        <f>'2005A-2015A'!$F17*DZ$6</f>
        <v>1485.7987400999998</v>
      </c>
      <c r="EC17" s="50">
        <f>'2005A-2015A'!$G17*DZ$6</f>
        <v>444.0520944</v>
      </c>
      <c r="ED17" s="51"/>
      <c r="EE17" s="50">
        <f>'2005A-2015A'!$C17*EF$6</f>
        <v>0</v>
      </c>
      <c r="EF17" s="50">
        <f>'2005A-2015A'!$D17*EF$6</f>
        <v>758.6744</v>
      </c>
      <c r="EG17" s="50">
        <f t="shared" si="21"/>
        <v>758.6744</v>
      </c>
      <c r="EH17" s="50">
        <f>'2005A-2015A'!$F17*EF$6</f>
        <v>635.9682912</v>
      </c>
      <c r="EI17" s="50">
        <f>'2005A-2015A'!$G17*EF$6</f>
        <v>190.0681728</v>
      </c>
      <c r="EJ17" s="51"/>
      <c r="EK17" s="50">
        <f>'2005A-2015A'!$C17*EL$6</f>
        <v>0</v>
      </c>
      <c r="EL17" s="50">
        <f>'2005A-2015A'!$D17*EL$6</f>
        <v>1453.781475</v>
      </c>
      <c r="EM17" s="50">
        <f t="shared" si="22"/>
        <v>1453.781475</v>
      </c>
      <c r="EN17" s="50">
        <f>'2005A-2015A'!$F17*EL$6</f>
        <v>1218.6504783</v>
      </c>
      <c r="EO17" s="50">
        <f>'2005A-2015A'!$G17*EL$6</f>
        <v>364.2110352</v>
      </c>
      <c r="EP17" s="50"/>
      <c r="EQ17" s="50"/>
      <c r="ER17" s="50"/>
      <c r="ES17" s="50"/>
    </row>
    <row r="18" spans="1:149" ht="12">
      <c r="A18" s="33">
        <v>43739</v>
      </c>
      <c r="C18" s="50"/>
      <c r="D18" s="50">
        <f>'2005A-2015A'!$D18*D$6</f>
        <v>7505.7274</v>
      </c>
      <c r="E18" s="50">
        <f t="shared" si="23"/>
        <v>7505.7274</v>
      </c>
      <c r="F18" s="50">
        <f>'2005A-2015A'!$F18*D$6</f>
        <v>6291.7697352</v>
      </c>
      <c r="G18" s="50">
        <f>'2005A-2015A'!$G18*D$6</f>
        <v>1880.3849088</v>
      </c>
      <c r="H18" s="51"/>
      <c r="I18" s="50"/>
      <c r="J18" s="50">
        <f>'2005A-2015A'!$D18*J$6</f>
        <v>15208.120825</v>
      </c>
      <c r="K18" s="50">
        <f t="shared" si="0"/>
        <v>15208.120825</v>
      </c>
      <c r="L18" s="50">
        <f>'2005A-2015A'!$F18*J$6</f>
        <v>12748.3972221</v>
      </c>
      <c r="M18" s="50">
        <f>'2005A-2015A'!$G18*J$6</f>
        <v>3810.0399024</v>
      </c>
      <c r="N18" s="51"/>
      <c r="O18" s="50"/>
      <c r="P18" s="50">
        <f>'2005A-2015A'!$D18*P$6</f>
        <v>467.70552499999997</v>
      </c>
      <c r="Q18" s="50">
        <f t="shared" si="1"/>
        <v>467.70552499999997</v>
      </c>
      <c r="R18" s="50">
        <f>'2005A-2015A'!$F18*P$6</f>
        <v>392.0599977</v>
      </c>
      <c r="S18" s="50">
        <f>'2005A-2015A'!$G18*P$6</f>
        <v>117.1727088</v>
      </c>
      <c r="T18" s="51"/>
      <c r="U18" s="50"/>
      <c r="V18" s="50">
        <f>'2005A-2015A'!$D18*V$6</f>
        <v>4112.773450000001</v>
      </c>
      <c r="W18" s="50">
        <f t="shared" si="2"/>
        <v>4112.773450000001</v>
      </c>
      <c r="X18" s="50">
        <f>'2005A-2015A'!$F18*V$6</f>
        <v>3447.5837106000004</v>
      </c>
      <c r="Y18" s="50">
        <f>'2005A-2015A'!$G18*V$6</f>
        <v>1030.3594464</v>
      </c>
      <c r="Z18" s="51"/>
      <c r="AA18" s="50"/>
      <c r="AB18" s="50">
        <f>'2005A-2015A'!$D18*AB$6</f>
        <v>5305.731075000001</v>
      </c>
      <c r="AC18" s="50">
        <f t="shared" si="3"/>
        <v>5305.731075000001</v>
      </c>
      <c r="AD18" s="50">
        <f>'2005A-2015A'!$F18*AB$6</f>
        <v>4447.5953391</v>
      </c>
      <c r="AE18" s="50">
        <f>'2005A-2015A'!$G18*AB$6</f>
        <v>1329.2271504</v>
      </c>
      <c r="AF18" s="51"/>
      <c r="AG18" s="50"/>
      <c r="AH18" s="50">
        <f>'2005A-2015A'!$D18*AH$6</f>
        <v>263.333475</v>
      </c>
      <c r="AI18" s="50">
        <f t="shared" si="4"/>
        <v>263.333475</v>
      </c>
      <c r="AJ18" s="50">
        <f>'2005A-2015A'!$F18*AH$6</f>
        <v>220.7425743</v>
      </c>
      <c r="AK18" s="50">
        <f>'2005A-2015A'!$G18*AH$6</f>
        <v>65.9720592</v>
      </c>
      <c r="AL18" s="51"/>
      <c r="AM18" s="50"/>
      <c r="AN18" s="50">
        <f>'2005A-2015A'!$D18*AN$6</f>
        <v>1155.07705</v>
      </c>
      <c r="AO18" s="50">
        <f t="shared" si="5"/>
        <v>1155.07705</v>
      </c>
      <c r="AP18" s="50">
        <f>'2005A-2015A'!$F18*AN$6</f>
        <v>968.2577634</v>
      </c>
      <c r="AQ18" s="50">
        <f>'2005A-2015A'!$G18*AN$6</f>
        <v>289.3776096</v>
      </c>
      <c r="AR18" s="51"/>
      <c r="AS18" s="50"/>
      <c r="AT18" s="50">
        <f>'2005A-2015A'!$D18*AT$6</f>
        <v>1840.618025</v>
      </c>
      <c r="AU18" s="50">
        <f t="shared" si="6"/>
        <v>1840.618025</v>
      </c>
      <c r="AV18" s="50">
        <f>'2005A-2015A'!$F18*AT$6</f>
        <v>1542.9210477000001</v>
      </c>
      <c r="AW18" s="50">
        <f>'2005A-2015A'!$G18*AT$6</f>
        <v>461.12390880000004</v>
      </c>
      <c r="AX18" s="51"/>
      <c r="AY18" s="50"/>
      <c r="AZ18" s="50">
        <f>'2005A-2015A'!$D18*AZ$6</f>
        <v>5681.052875</v>
      </c>
      <c r="BA18" s="50">
        <f t="shared" si="7"/>
        <v>5681.052875</v>
      </c>
      <c r="BB18" s="50">
        <f>'2005A-2015A'!$F18*AZ$6</f>
        <v>4762.2135255</v>
      </c>
      <c r="BC18" s="50">
        <f>'2005A-2015A'!$G18*AZ$6</f>
        <v>1423.255272</v>
      </c>
      <c r="BD18" s="51"/>
      <c r="BE18" s="50"/>
      <c r="BF18" s="50">
        <f>'2005A-2015A'!$D18*BF$6</f>
        <v>363.423225</v>
      </c>
      <c r="BG18" s="50">
        <f t="shared" si="8"/>
        <v>363.423225</v>
      </c>
      <c r="BH18" s="50">
        <f>'2005A-2015A'!$F18*BF$6</f>
        <v>304.6440573</v>
      </c>
      <c r="BI18" s="50">
        <f>'2005A-2015A'!$G18*BF$6</f>
        <v>91.0472112</v>
      </c>
      <c r="BJ18" s="51"/>
      <c r="BK18" s="50"/>
      <c r="BL18" s="50">
        <f>'2005A-2015A'!$D18*BL$6</f>
        <v>73.723925</v>
      </c>
      <c r="BM18" s="50">
        <f t="shared" si="9"/>
        <v>73.723925</v>
      </c>
      <c r="BN18" s="50">
        <f>'2005A-2015A'!$F18*BL$6</f>
        <v>61.8000009</v>
      </c>
      <c r="BO18" s="50">
        <f>'2005A-2015A'!$G18*BL$6</f>
        <v>18.4698096</v>
      </c>
      <c r="BP18" s="50"/>
      <c r="BQ18" s="50"/>
      <c r="BR18" s="50">
        <f>'2005A-2015A'!$D18*BR$6</f>
        <v>20857.611474999998</v>
      </c>
      <c r="BS18" s="50">
        <f t="shared" si="10"/>
        <v>20857.611474999998</v>
      </c>
      <c r="BT18" s="50">
        <f>'2005A-2015A'!$F18*BR$6</f>
        <v>17484.1533183</v>
      </c>
      <c r="BU18" s="50">
        <f>'2005A-2015A'!$G18*BR$6</f>
        <v>5225.3879952</v>
      </c>
      <c r="BV18" s="51"/>
      <c r="BW18" s="50"/>
      <c r="BX18" s="50">
        <f>'2005A-2015A'!$D18*BX$6</f>
        <v>709.0723999999999</v>
      </c>
      <c r="BY18" s="50">
        <f t="shared" si="11"/>
        <v>709.0723999999999</v>
      </c>
      <c r="BZ18" s="50">
        <f>'2005A-2015A'!$F18*BX$6</f>
        <v>594.3887952</v>
      </c>
      <c r="CA18" s="50">
        <f>'2005A-2015A'!$G18*BX$6</f>
        <v>177.64154879999998</v>
      </c>
      <c r="CB18" s="51"/>
      <c r="CC18" s="50"/>
      <c r="CD18" s="50">
        <f>'2005A-2015A'!$D18*CD$6</f>
        <v>2978.3639000000003</v>
      </c>
      <c r="CE18" s="50">
        <f t="shared" si="12"/>
        <v>2978.3639000000003</v>
      </c>
      <c r="CF18" s="50">
        <f>'2005A-2015A'!$F18*CD$6</f>
        <v>2496.6507372</v>
      </c>
      <c r="CG18" s="50">
        <f>'2005A-2015A'!$G18*CD$6</f>
        <v>746.1595968</v>
      </c>
      <c r="CH18" s="51"/>
      <c r="CI18" s="50"/>
      <c r="CJ18" s="50">
        <f>'2005A-2015A'!$D18*CJ$6</f>
        <v>1861.4331499999998</v>
      </c>
      <c r="CK18" s="50">
        <f t="shared" si="13"/>
        <v>1861.4331499999998</v>
      </c>
      <c r="CL18" s="50">
        <f>'2005A-2015A'!$F18*CJ$6</f>
        <v>1560.3695862</v>
      </c>
      <c r="CM18" s="50">
        <f>'2005A-2015A'!$G18*CJ$6</f>
        <v>466.3386528</v>
      </c>
      <c r="CN18" s="51"/>
      <c r="CO18" s="50"/>
      <c r="CP18" s="50">
        <f>'2005A-2015A'!$D18*CP$6</f>
        <v>390.911</v>
      </c>
      <c r="CQ18" s="50">
        <f t="shared" si="14"/>
        <v>390.911</v>
      </c>
      <c r="CR18" s="50">
        <f>'2005A-2015A'!$F18*CP$6</f>
        <v>327.686028</v>
      </c>
      <c r="CS18" s="50">
        <f>'2005A-2015A'!$G18*CP$6</f>
        <v>97.933632</v>
      </c>
      <c r="CT18" s="51"/>
      <c r="CU18" s="50"/>
      <c r="CV18" s="50">
        <f>'2005A-2015A'!$D18*CV$6</f>
        <v>2519.752075</v>
      </c>
      <c r="CW18" s="50">
        <f t="shared" si="15"/>
        <v>2519.752075</v>
      </c>
      <c r="CX18" s="50">
        <f>'2005A-2015A'!$F18*CV$6</f>
        <v>2112.2136471</v>
      </c>
      <c r="CY18" s="50">
        <f>'2005A-2015A'!$G18*CV$6</f>
        <v>631.2651024</v>
      </c>
      <c r="CZ18" s="51"/>
      <c r="DA18" s="50"/>
      <c r="DB18" s="50">
        <f>'2005A-2015A'!$D18*DB$6</f>
        <v>2841.574575</v>
      </c>
      <c r="DC18" s="50">
        <f t="shared" si="16"/>
        <v>2841.574575</v>
      </c>
      <c r="DD18" s="50">
        <f>'2005A-2015A'!$F18*DB$6</f>
        <v>2381.9853771000003</v>
      </c>
      <c r="DE18" s="50">
        <f>'2005A-2015A'!$G18*DB$6</f>
        <v>711.8902224000001</v>
      </c>
      <c r="DF18" s="51"/>
      <c r="DG18" s="50"/>
      <c r="DH18" s="50">
        <f>'2005A-2015A'!$D18*DH$6</f>
        <v>470.480875</v>
      </c>
      <c r="DI18" s="50">
        <f t="shared" si="17"/>
        <v>470.480875</v>
      </c>
      <c r="DJ18" s="50">
        <f>'2005A-2015A'!$F18*DH$6</f>
        <v>394.38646950000003</v>
      </c>
      <c r="DK18" s="50">
        <f>'2005A-2015A'!$G18*DH$6</f>
        <v>117.868008</v>
      </c>
      <c r="DL18" s="51"/>
      <c r="DM18" s="50"/>
      <c r="DN18" s="50">
        <f>'2005A-2015A'!$D18*DN$6</f>
        <v>1864.4447</v>
      </c>
      <c r="DO18" s="50">
        <f t="shared" si="18"/>
        <v>1864.4447</v>
      </c>
      <c r="DP18" s="50">
        <f>'2005A-2015A'!$F18*DN$6</f>
        <v>1562.8940556</v>
      </c>
      <c r="DQ18" s="50">
        <f>'2005A-2015A'!$G18*DN$6</f>
        <v>467.09312639999996</v>
      </c>
      <c r="DR18" s="51"/>
      <c r="DS18" s="50"/>
      <c r="DT18" s="50">
        <f>'2005A-2015A'!$D18*DT$6</f>
        <v>25.2734</v>
      </c>
      <c r="DU18" s="50">
        <f t="shared" si="19"/>
        <v>25.2734</v>
      </c>
      <c r="DV18" s="50">
        <f>'2005A-2015A'!$F18*DT$6</f>
        <v>21.185743199999997</v>
      </c>
      <c r="DW18" s="50">
        <f>'2005A-2015A'!$G18*DT$6</f>
        <v>6.3316608</v>
      </c>
      <c r="DX18" s="51"/>
      <c r="DY18" s="50"/>
      <c r="DZ18" s="50">
        <f>'2005A-2015A'!$D18*DZ$6</f>
        <v>1772.474325</v>
      </c>
      <c r="EA18" s="50">
        <f t="shared" si="20"/>
        <v>1772.474325</v>
      </c>
      <c r="EB18" s="50">
        <f>'2005A-2015A'!$F18*DZ$6</f>
        <v>1485.7987400999998</v>
      </c>
      <c r="EC18" s="50">
        <f>'2005A-2015A'!$G18*DZ$6</f>
        <v>444.0520944</v>
      </c>
      <c r="ED18" s="51"/>
      <c r="EE18" s="50"/>
      <c r="EF18" s="50">
        <f>'2005A-2015A'!$D18*EF$6</f>
        <v>758.6744</v>
      </c>
      <c r="EG18" s="50">
        <f t="shared" si="21"/>
        <v>758.6744</v>
      </c>
      <c r="EH18" s="50">
        <f>'2005A-2015A'!$F18*EF$6</f>
        <v>635.9682912</v>
      </c>
      <c r="EI18" s="50">
        <f>'2005A-2015A'!$G18*EF$6</f>
        <v>190.0681728</v>
      </c>
      <c r="EJ18" s="51"/>
      <c r="EK18" s="50"/>
      <c r="EL18" s="50">
        <f>'2005A-2015A'!$D18*EL$6</f>
        <v>1453.781475</v>
      </c>
      <c r="EM18" s="50">
        <f t="shared" si="22"/>
        <v>1453.781475</v>
      </c>
      <c r="EN18" s="50">
        <f>'2005A-2015A'!$F18*EL$6</f>
        <v>1218.6504783</v>
      </c>
      <c r="EO18" s="50">
        <f>'2005A-2015A'!$G18*EL$6</f>
        <v>364.2110352</v>
      </c>
      <c r="EP18" s="50"/>
      <c r="EQ18" s="50"/>
      <c r="ER18" s="50"/>
      <c r="ES18" s="50"/>
    </row>
    <row r="19" spans="1:149" ht="12">
      <c r="A19" s="33">
        <v>43922</v>
      </c>
      <c r="C19" s="50">
        <f>'2005A-2015A'!$C19*D$6</f>
        <v>146555.524</v>
      </c>
      <c r="D19" s="50">
        <f>'2005A-2015A'!$D19*D$6</f>
        <v>7505.7274</v>
      </c>
      <c r="E19" s="50">
        <f t="shared" si="23"/>
        <v>154061.2514</v>
      </c>
      <c r="F19" s="50">
        <f>'2005A-2015A'!$F19*D$6</f>
        <v>6291.7697352</v>
      </c>
      <c r="G19" s="50">
        <f>'2005A-2015A'!$G19*D$6</f>
        <v>1880.3849088</v>
      </c>
      <c r="H19" s="51"/>
      <c r="I19" s="50">
        <f>'2005A-2015A'!$C19*J$6</f>
        <v>296951.1145</v>
      </c>
      <c r="J19" s="50">
        <f>'2005A-2015A'!$D19*J$6</f>
        <v>15208.120825</v>
      </c>
      <c r="K19" s="50">
        <f t="shared" si="0"/>
        <v>312159.235325</v>
      </c>
      <c r="L19" s="50">
        <f>'2005A-2015A'!$F19*J$6</f>
        <v>12748.3972221</v>
      </c>
      <c r="M19" s="50">
        <f>'2005A-2015A'!$G19*J$6</f>
        <v>3810.0399024</v>
      </c>
      <c r="N19" s="51"/>
      <c r="O19" s="50">
        <f>'2005A-2015A'!$C19*P$6</f>
        <v>9132.3365</v>
      </c>
      <c r="P19" s="50">
        <f>'2005A-2015A'!$D19*P$6</f>
        <v>467.70552499999997</v>
      </c>
      <c r="Q19" s="50">
        <f t="shared" si="1"/>
        <v>9600.042024999999</v>
      </c>
      <c r="R19" s="50">
        <f>'2005A-2015A'!$F19*P$6</f>
        <v>392.0599977</v>
      </c>
      <c r="S19" s="50">
        <f>'2005A-2015A'!$G19*P$6</f>
        <v>117.1727088</v>
      </c>
      <c r="T19" s="51"/>
      <c r="U19" s="50">
        <f>'2005A-2015A'!$C19*V$6</f>
        <v>80305.297</v>
      </c>
      <c r="V19" s="50">
        <f>'2005A-2015A'!$D19*V$6</f>
        <v>4112.773450000001</v>
      </c>
      <c r="W19" s="50">
        <f t="shared" si="2"/>
        <v>84418.07045</v>
      </c>
      <c r="X19" s="50">
        <f>'2005A-2015A'!$F19*V$6</f>
        <v>3447.5837106000004</v>
      </c>
      <c r="Y19" s="50">
        <f>'2005A-2015A'!$G19*V$6</f>
        <v>1030.3594464</v>
      </c>
      <c r="Z19" s="51"/>
      <c r="AA19" s="50">
        <f>'2005A-2015A'!$C19*AB$6</f>
        <v>103598.7795</v>
      </c>
      <c r="AB19" s="50">
        <f>'2005A-2015A'!$D19*AB$6</f>
        <v>5305.731075000001</v>
      </c>
      <c r="AC19" s="50">
        <f t="shared" si="3"/>
        <v>108904.51057500001</v>
      </c>
      <c r="AD19" s="50">
        <f>'2005A-2015A'!$F19*AB$6</f>
        <v>4447.5953391</v>
      </c>
      <c r="AE19" s="50">
        <f>'2005A-2015A'!$G19*AB$6</f>
        <v>1329.2271504</v>
      </c>
      <c r="AF19" s="51"/>
      <c r="AG19" s="50">
        <f>'2005A-2015A'!$C19*AH$6</f>
        <v>5141.8035</v>
      </c>
      <c r="AH19" s="50">
        <f>'2005A-2015A'!$D19*AH$6</f>
        <v>263.333475</v>
      </c>
      <c r="AI19" s="50">
        <f t="shared" si="4"/>
        <v>5405.136975</v>
      </c>
      <c r="AJ19" s="50">
        <f>'2005A-2015A'!$F19*AH$6</f>
        <v>220.7425743</v>
      </c>
      <c r="AK19" s="50">
        <f>'2005A-2015A'!$G19*AH$6</f>
        <v>65.9720592</v>
      </c>
      <c r="AL19" s="51"/>
      <c r="AM19" s="50">
        <f>'2005A-2015A'!$C19*AN$6</f>
        <v>22553.833000000002</v>
      </c>
      <c r="AN19" s="50">
        <f>'2005A-2015A'!$D19*AN$6</f>
        <v>1155.07705</v>
      </c>
      <c r="AO19" s="50">
        <f t="shared" si="5"/>
        <v>23708.910050000002</v>
      </c>
      <c r="AP19" s="50">
        <f>'2005A-2015A'!$F19*AN$6</f>
        <v>968.2577634</v>
      </c>
      <c r="AQ19" s="50">
        <f>'2005A-2015A'!$G19*AN$6</f>
        <v>289.3776096</v>
      </c>
      <c r="AR19" s="51"/>
      <c r="AS19" s="50">
        <f>'2005A-2015A'!$C19*AT$6</f>
        <v>35939.586500000005</v>
      </c>
      <c r="AT19" s="50">
        <f>'2005A-2015A'!$D19*AT$6</f>
        <v>1840.618025</v>
      </c>
      <c r="AU19" s="50">
        <f t="shared" si="6"/>
        <v>37780.20452500001</v>
      </c>
      <c r="AV19" s="50">
        <f>'2005A-2015A'!$F19*AT$6</f>
        <v>1542.9210477000001</v>
      </c>
      <c r="AW19" s="50">
        <f>'2005A-2015A'!$G19*AT$6</f>
        <v>461.12390880000004</v>
      </c>
      <c r="AX19" s="51"/>
      <c r="AY19" s="50">
        <f>'2005A-2015A'!$C19*AZ$6</f>
        <v>110927.24750000001</v>
      </c>
      <c r="AZ19" s="50">
        <f>'2005A-2015A'!$D19*AZ$6</f>
        <v>5681.052875</v>
      </c>
      <c r="BA19" s="50">
        <f t="shared" si="7"/>
        <v>116608.300375</v>
      </c>
      <c r="BB19" s="50">
        <f>'2005A-2015A'!$F19*AZ$6</f>
        <v>4762.2135255</v>
      </c>
      <c r="BC19" s="50">
        <f>'2005A-2015A'!$G19*AZ$6</f>
        <v>1423.255272</v>
      </c>
      <c r="BD19" s="51"/>
      <c r="BE19" s="50">
        <f>'2005A-2015A'!$C19*BF$6</f>
        <v>7096.1385</v>
      </c>
      <c r="BF19" s="50">
        <f>'2005A-2015A'!$D19*BF$6</f>
        <v>363.423225</v>
      </c>
      <c r="BG19" s="50">
        <f t="shared" si="8"/>
        <v>7459.561725</v>
      </c>
      <c r="BH19" s="50">
        <f>'2005A-2015A'!$F19*BF$6</f>
        <v>304.6440573</v>
      </c>
      <c r="BI19" s="50">
        <f>'2005A-2015A'!$G19*BF$6</f>
        <v>91.0472112</v>
      </c>
      <c r="BJ19" s="51"/>
      <c r="BK19" s="50">
        <f>'2005A-2015A'!$C19*BL$6</f>
        <v>1439.5205</v>
      </c>
      <c r="BL19" s="50">
        <f>'2005A-2015A'!$D19*BL$6</f>
        <v>73.723925</v>
      </c>
      <c r="BM19" s="50">
        <f t="shared" si="9"/>
        <v>1513.244425</v>
      </c>
      <c r="BN19" s="50">
        <f>'2005A-2015A'!$F19*BL$6</f>
        <v>61.8000009</v>
      </c>
      <c r="BO19" s="50">
        <f>'2005A-2015A'!$G19*BL$6</f>
        <v>18.4698096</v>
      </c>
      <c r="BP19" s="50"/>
      <c r="BQ19" s="50">
        <f>'2005A-2015A'!$C19*BR$6</f>
        <v>407262.08349999995</v>
      </c>
      <c r="BR19" s="50">
        <f>'2005A-2015A'!$D19*BR$6</f>
        <v>20857.611474999998</v>
      </c>
      <c r="BS19" s="50">
        <f t="shared" si="10"/>
        <v>428119.69497499993</v>
      </c>
      <c r="BT19" s="50">
        <f>'2005A-2015A'!$F19*BR$6</f>
        <v>17484.1533183</v>
      </c>
      <c r="BU19" s="50">
        <f>'2005A-2015A'!$G19*BR$6</f>
        <v>5225.3879952</v>
      </c>
      <c r="BV19" s="51"/>
      <c r="BW19" s="50">
        <f>'2005A-2015A'!$C19*BX$6</f>
        <v>13845.223999999998</v>
      </c>
      <c r="BX19" s="50">
        <f>'2005A-2015A'!$D19*BX$6</f>
        <v>709.0723999999999</v>
      </c>
      <c r="BY19" s="50">
        <f t="shared" si="11"/>
        <v>14554.296399999997</v>
      </c>
      <c r="BZ19" s="50">
        <f>'2005A-2015A'!$F19*BX$6</f>
        <v>594.3887952</v>
      </c>
      <c r="CA19" s="50">
        <f>'2005A-2015A'!$G19*BX$6</f>
        <v>177.64154879999998</v>
      </c>
      <c r="CB19" s="51"/>
      <c r="CC19" s="50">
        <f>'2005A-2015A'!$C19*CD$6</f>
        <v>58155.014</v>
      </c>
      <c r="CD19" s="50">
        <f>'2005A-2015A'!$D19*CD$6</f>
        <v>2978.3639000000003</v>
      </c>
      <c r="CE19" s="50">
        <f t="shared" si="12"/>
        <v>61133.37790000001</v>
      </c>
      <c r="CF19" s="50">
        <f>'2005A-2015A'!$F19*CD$6</f>
        <v>2496.6507372</v>
      </c>
      <c r="CG19" s="50">
        <f>'2005A-2015A'!$G19*CD$6</f>
        <v>746.1595968</v>
      </c>
      <c r="CH19" s="51"/>
      <c r="CI19" s="50">
        <f>'2005A-2015A'!$C19*CJ$6</f>
        <v>36346.019</v>
      </c>
      <c r="CJ19" s="50">
        <f>'2005A-2015A'!$D19*CJ$6</f>
        <v>1861.4331499999998</v>
      </c>
      <c r="CK19" s="50">
        <f t="shared" si="13"/>
        <v>38207.45215</v>
      </c>
      <c r="CL19" s="50">
        <f>'2005A-2015A'!$F19*CJ$6</f>
        <v>1560.3695862</v>
      </c>
      <c r="CM19" s="50">
        <f>'2005A-2015A'!$G19*CJ$6</f>
        <v>466.3386528</v>
      </c>
      <c r="CN19" s="51"/>
      <c r="CO19" s="50">
        <f>'2005A-2015A'!$C19*CP$6</f>
        <v>7632.860000000001</v>
      </c>
      <c r="CP19" s="50">
        <f>'2005A-2015A'!$D19*CP$6</f>
        <v>390.911</v>
      </c>
      <c r="CQ19" s="50">
        <f t="shared" si="14"/>
        <v>8023.771000000001</v>
      </c>
      <c r="CR19" s="50">
        <f>'2005A-2015A'!$F19*CP$6</f>
        <v>327.686028</v>
      </c>
      <c r="CS19" s="50">
        <f>'2005A-2015A'!$G19*CP$6</f>
        <v>97.933632</v>
      </c>
      <c r="CT19" s="51"/>
      <c r="CU19" s="50">
        <f>'2005A-2015A'!$C19*CV$6</f>
        <v>49200.239499999996</v>
      </c>
      <c r="CV19" s="50">
        <f>'2005A-2015A'!$D19*CV$6</f>
        <v>2519.752075</v>
      </c>
      <c r="CW19" s="50">
        <f t="shared" si="15"/>
        <v>51719.99157499999</v>
      </c>
      <c r="CX19" s="50">
        <f>'2005A-2015A'!$F19*CV$6</f>
        <v>2112.2136471</v>
      </c>
      <c r="CY19" s="50">
        <f>'2005A-2015A'!$G19*CV$6</f>
        <v>631.2651024</v>
      </c>
      <c r="CZ19" s="51"/>
      <c r="DA19" s="50">
        <f>'2005A-2015A'!$C19*DB$6</f>
        <v>55484.0895</v>
      </c>
      <c r="DB19" s="50">
        <f>'2005A-2015A'!$D19*DB$6</f>
        <v>2841.574575</v>
      </c>
      <c r="DC19" s="50">
        <f t="shared" si="16"/>
        <v>58325.664075</v>
      </c>
      <c r="DD19" s="50">
        <f>'2005A-2015A'!$F19*DB$6</f>
        <v>2381.9853771000003</v>
      </c>
      <c r="DE19" s="50">
        <f>'2005A-2015A'!$G19*DB$6</f>
        <v>711.8902224000001</v>
      </c>
      <c r="DF19" s="51"/>
      <c r="DG19" s="50">
        <f>'2005A-2015A'!$C19*DH$6</f>
        <v>9186.5275</v>
      </c>
      <c r="DH19" s="50">
        <f>'2005A-2015A'!$D19*DH$6</f>
        <v>470.480875</v>
      </c>
      <c r="DI19" s="50">
        <f t="shared" si="17"/>
        <v>9657.008375</v>
      </c>
      <c r="DJ19" s="50">
        <f>'2005A-2015A'!$F19*DH$6</f>
        <v>394.38646950000003</v>
      </c>
      <c r="DK19" s="50">
        <f>'2005A-2015A'!$G19*DH$6</f>
        <v>117.868008</v>
      </c>
      <c r="DL19" s="51"/>
      <c r="DM19" s="50">
        <f>'2005A-2015A'!$C19*DN$6</f>
        <v>36404.822</v>
      </c>
      <c r="DN19" s="50">
        <f>'2005A-2015A'!$D19*DN$6</f>
        <v>1864.4447</v>
      </c>
      <c r="DO19" s="50">
        <f t="shared" si="18"/>
        <v>38269.2667</v>
      </c>
      <c r="DP19" s="50">
        <f>'2005A-2015A'!$F19*DN$6</f>
        <v>1562.8940556</v>
      </c>
      <c r="DQ19" s="50">
        <f>'2005A-2015A'!$G19*DN$6</f>
        <v>467.09312639999996</v>
      </c>
      <c r="DR19" s="51"/>
      <c r="DS19" s="50">
        <f>'2005A-2015A'!$C19*DT$6</f>
        <v>493.484</v>
      </c>
      <c r="DT19" s="50">
        <f>'2005A-2015A'!$D19*DT$6</f>
        <v>25.2734</v>
      </c>
      <c r="DU19" s="50">
        <f t="shared" si="19"/>
        <v>518.7574</v>
      </c>
      <c r="DV19" s="50">
        <f>'2005A-2015A'!$F19*DT$6</f>
        <v>21.185743199999997</v>
      </c>
      <c r="DW19" s="50">
        <f>'2005A-2015A'!$G19*DT$6</f>
        <v>6.3316608</v>
      </c>
      <c r="DX19" s="51"/>
      <c r="DY19" s="50">
        <f>'2005A-2015A'!$C19*DZ$6</f>
        <v>34609.0245</v>
      </c>
      <c r="DZ19" s="50">
        <f>'2005A-2015A'!$D19*DZ$6</f>
        <v>1772.474325</v>
      </c>
      <c r="EA19" s="50">
        <f t="shared" si="20"/>
        <v>36381.498825</v>
      </c>
      <c r="EB19" s="50">
        <f>'2005A-2015A'!$F19*DZ$6</f>
        <v>1485.7987400999998</v>
      </c>
      <c r="EC19" s="50">
        <f>'2005A-2015A'!$G19*DZ$6</f>
        <v>444.0520944</v>
      </c>
      <c r="ED19" s="51"/>
      <c r="EE19" s="50">
        <f>'2005A-2015A'!$C19*EF$6</f>
        <v>14813.744</v>
      </c>
      <c r="EF19" s="50">
        <f>'2005A-2015A'!$D19*EF$6</f>
        <v>758.6744</v>
      </c>
      <c r="EG19" s="50">
        <f t="shared" si="21"/>
        <v>15572.4184</v>
      </c>
      <c r="EH19" s="50">
        <f>'2005A-2015A'!$F19*EF$6</f>
        <v>635.9682912</v>
      </c>
      <c r="EI19" s="50">
        <f>'2005A-2015A'!$G19*EF$6</f>
        <v>190.0681728</v>
      </c>
      <c r="EJ19" s="51"/>
      <c r="EK19" s="50">
        <f>'2005A-2015A'!$C19*EL$6</f>
        <v>28386.2835</v>
      </c>
      <c r="EL19" s="50">
        <f>'2005A-2015A'!$D19*EL$6</f>
        <v>1453.781475</v>
      </c>
      <c r="EM19" s="50">
        <f t="shared" si="22"/>
        <v>29840.064975</v>
      </c>
      <c r="EN19" s="50">
        <f>'2005A-2015A'!$F19*EL$6</f>
        <v>1218.6504783</v>
      </c>
      <c r="EO19" s="50">
        <f>'2005A-2015A'!$G19*EL$6</f>
        <v>364.2110352</v>
      </c>
      <c r="EP19" s="50"/>
      <c r="EQ19" s="50"/>
      <c r="ER19" s="50"/>
      <c r="ES19" s="50"/>
    </row>
    <row r="20" spans="1:149" ht="12">
      <c r="A20" s="33">
        <v>44105</v>
      </c>
      <c r="C20" s="50"/>
      <c r="D20" s="50">
        <f>'2005A-2015A'!$D20*D$6</f>
        <v>3841.8392999999996</v>
      </c>
      <c r="E20" s="50">
        <f t="shared" si="23"/>
        <v>3841.8392999999996</v>
      </c>
      <c r="F20" s="50">
        <f>'2005A-2015A'!$F20*D$6</f>
        <v>6291.7697352</v>
      </c>
      <c r="G20" s="50">
        <f>'2005A-2015A'!$G20*D$6</f>
        <v>1880.3849088</v>
      </c>
      <c r="H20" s="51"/>
      <c r="I20" s="50"/>
      <c r="J20" s="50">
        <f>'2005A-2015A'!$D20*J$6</f>
        <v>7784.3429625</v>
      </c>
      <c r="K20" s="50">
        <f t="shared" si="0"/>
        <v>7784.3429625</v>
      </c>
      <c r="L20" s="50">
        <f>'2005A-2015A'!$F20*J$6</f>
        <v>12748.3972221</v>
      </c>
      <c r="M20" s="50">
        <f>'2005A-2015A'!$G20*J$6</f>
        <v>3810.0399024</v>
      </c>
      <c r="N20" s="51"/>
      <c r="O20" s="50"/>
      <c r="P20" s="50">
        <f>'2005A-2015A'!$D20*P$6</f>
        <v>239.3971125</v>
      </c>
      <c r="Q20" s="50">
        <f t="shared" si="1"/>
        <v>239.3971125</v>
      </c>
      <c r="R20" s="50">
        <f>'2005A-2015A'!$F20*P$6</f>
        <v>392.0599977</v>
      </c>
      <c r="S20" s="50">
        <f>'2005A-2015A'!$G20*P$6</f>
        <v>117.1727088</v>
      </c>
      <c r="T20" s="51"/>
      <c r="U20" s="50"/>
      <c r="V20" s="50">
        <f>'2005A-2015A'!$D20*V$6</f>
        <v>2105.1410250000004</v>
      </c>
      <c r="W20" s="50">
        <f t="shared" si="2"/>
        <v>2105.1410250000004</v>
      </c>
      <c r="X20" s="50">
        <f>'2005A-2015A'!$F20*V$6</f>
        <v>3447.5837106000004</v>
      </c>
      <c r="Y20" s="50">
        <f>'2005A-2015A'!$G20*V$6</f>
        <v>1030.3594464</v>
      </c>
      <c r="Z20" s="51"/>
      <c r="AA20" s="50"/>
      <c r="AB20" s="50">
        <f>'2005A-2015A'!$D20*AB$6</f>
        <v>2715.7615875</v>
      </c>
      <c r="AC20" s="50">
        <f t="shared" si="3"/>
        <v>2715.7615875</v>
      </c>
      <c r="AD20" s="50">
        <f>'2005A-2015A'!$F20*AB$6</f>
        <v>4447.5953391</v>
      </c>
      <c r="AE20" s="50">
        <f>'2005A-2015A'!$G20*AB$6</f>
        <v>1329.2271504</v>
      </c>
      <c r="AF20" s="51"/>
      <c r="AG20" s="50"/>
      <c r="AH20" s="50">
        <f>'2005A-2015A'!$D20*AH$6</f>
        <v>134.7883875</v>
      </c>
      <c r="AI20" s="50">
        <f t="shared" si="4"/>
        <v>134.7883875</v>
      </c>
      <c r="AJ20" s="50">
        <f>'2005A-2015A'!$F20*AH$6</f>
        <v>220.7425743</v>
      </c>
      <c r="AK20" s="50">
        <f>'2005A-2015A'!$G20*AH$6</f>
        <v>65.9720592</v>
      </c>
      <c r="AL20" s="51"/>
      <c r="AM20" s="50"/>
      <c r="AN20" s="50">
        <f>'2005A-2015A'!$D20*AN$6</f>
        <v>591.231225</v>
      </c>
      <c r="AO20" s="50">
        <f t="shared" si="5"/>
        <v>591.231225</v>
      </c>
      <c r="AP20" s="50">
        <f>'2005A-2015A'!$F20*AN$6</f>
        <v>968.2577634</v>
      </c>
      <c r="AQ20" s="50">
        <f>'2005A-2015A'!$G20*AN$6</f>
        <v>289.3776096</v>
      </c>
      <c r="AR20" s="51"/>
      <c r="AS20" s="50"/>
      <c r="AT20" s="50">
        <f>'2005A-2015A'!$D20*AT$6</f>
        <v>942.1283625</v>
      </c>
      <c r="AU20" s="50">
        <f t="shared" si="6"/>
        <v>942.1283625</v>
      </c>
      <c r="AV20" s="50">
        <f>'2005A-2015A'!$F20*AT$6</f>
        <v>1542.9210477000001</v>
      </c>
      <c r="AW20" s="50">
        <f>'2005A-2015A'!$G20*AT$6</f>
        <v>461.12390880000004</v>
      </c>
      <c r="AX20" s="51"/>
      <c r="AY20" s="50"/>
      <c r="AZ20" s="50">
        <f>'2005A-2015A'!$D20*AZ$6</f>
        <v>2907.8716875000005</v>
      </c>
      <c r="BA20" s="50">
        <f t="shared" si="7"/>
        <v>2907.8716875000005</v>
      </c>
      <c r="BB20" s="50">
        <f>'2005A-2015A'!$F20*AZ$6</f>
        <v>4762.2135255</v>
      </c>
      <c r="BC20" s="50">
        <f>'2005A-2015A'!$G20*AZ$6</f>
        <v>1423.255272</v>
      </c>
      <c r="BD20" s="51"/>
      <c r="BE20" s="50"/>
      <c r="BF20" s="50">
        <f>'2005A-2015A'!$D20*BF$6</f>
        <v>186.0197625</v>
      </c>
      <c r="BG20" s="50">
        <f t="shared" si="8"/>
        <v>186.0197625</v>
      </c>
      <c r="BH20" s="50">
        <f>'2005A-2015A'!$F20*BF$6</f>
        <v>304.6440573</v>
      </c>
      <c r="BI20" s="50">
        <f>'2005A-2015A'!$G20*BF$6</f>
        <v>91.0472112</v>
      </c>
      <c r="BJ20" s="51"/>
      <c r="BK20" s="50"/>
      <c r="BL20" s="50">
        <f>'2005A-2015A'!$D20*BL$6</f>
        <v>37.7359125</v>
      </c>
      <c r="BM20" s="50">
        <f t="shared" si="9"/>
        <v>37.7359125</v>
      </c>
      <c r="BN20" s="50">
        <f>'2005A-2015A'!$F20*BL$6</f>
        <v>61.8000009</v>
      </c>
      <c r="BO20" s="50">
        <f>'2005A-2015A'!$G20*BL$6</f>
        <v>18.4698096</v>
      </c>
      <c r="BP20" s="50"/>
      <c r="BQ20" s="50"/>
      <c r="BR20" s="50">
        <f>'2005A-2015A'!$D20*BR$6</f>
        <v>10676.0593875</v>
      </c>
      <c r="BS20" s="50">
        <f t="shared" si="10"/>
        <v>10676.0593875</v>
      </c>
      <c r="BT20" s="50">
        <f>'2005A-2015A'!$F20*BR$6</f>
        <v>17484.1533183</v>
      </c>
      <c r="BU20" s="50">
        <f>'2005A-2015A'!$G20*BR$6</f>
        <v>5225.3879952</v>
      </c>
      <c r="BV20" s="51"/>
      <c r="BW20" s="50"/>
      <c r="BX20" s="50">
        <f>'2005A-2015A'!$D20*BX$6</f>
        <v>362.9418</v>
      </c>
      <c r="BY20" s="50">
        <f t="shared" si="11"/>
        <v>362.9418</v>
      </c>
      <c r="BZ20" s="50">
        <f>'2005A-2015A'!$F20*BX$6</f>
        <v>594.3887952</v>
      </c>
      <c r="CA20" s="50">
        <f>'2005A-2015A'!$G20*BX$6</f>
        <v>177.64154879999998</v>
      </c>
      <c r="CB20" s="51"/>
      <c r="CC20" s="50"/>
      <c r="CD20" s="50">
        <f>'2005A-2015A'!$D20*CD$6</f>
        <v>1524.48855</v>
      </c>
      <c r="CE20" s="50">
        <f t="shared" si="12"/>
        <v>1524.48855</v>
      </c>
      <c r="CF20" s="50">
        <f>'2005A-2015A'!$F20*CD$6</f>
        <v>2496.6507372</v>
      </c>
      <c r="CG20" s="50">
        <f>'2005A-2015A'!$G20*CD$6</f>
        <v>746.1595968</v>
      </c>
      <c r="CH20" s="51"/>
      <c r="CI20" s="50"/>
      <c r="CJ20" s="50">
        <f>'2005A-2015A'!$D20*CJ$6</f>
        <v>952.7826749999999</v>
      </c>
      <c r="CK20" s="50">
        <f t="shared" si="13"/>
        <v>952.7826749999999</v>
      </c>
      <c r="CL20" s="50">
        <f>'2005A-2015A'!$F20*CJ$6</f>
        <v>1560.3695862</v>
      </c>
      <c r="CM20" s="50">
        <f>'2005A-2015A'!$G20*CJ$6</f>
        <v>466.3386528</v>
      </c>
      <c r="CN20" s="51"/>
      <c r="CO20" s="50"/>
      <c r="CP20" s="50">
        <f>'2005A-2015A'!$D20*CP$6</f>
        <v>200.08950000000002</v>
      </c>
      <c r="CQ20" s="50">
        <f t="shared" si="14"/>
        <v>200.08950000000002</v>
      </c>
      <c r="CR20" s="50">
        <f>'2005A-2015A'!$F20*CP$6</f>
        <v>327.686028</v>
      </c>
      <c r="CS20" s="50">
        <f>'2005A-2015A'!$G20*CP$6</f>
        <v>97.933632</v>
      </c>
      <c r="CT20" s="51"/>
      <c r="CU20" s="50"/>
      <c r="CV20" s="50">
        <f>'2005A-2015A'!$D20*CV$6</f>
        <v>1289.7460875</v>
      </c>
      <c r="CW20" s="50">
        <f t="shared" si="15"/>
        <v>1289.7460875</v>
      </c>
      <c r="CX20" s="50">
        <f>'2005A-2015A'!$F20*CV$6</f>
        <v>2112.2136471</v>
      </c>
      <c r="CY20" s="50">
        <f>'2005A-2015A'!$G20*CV$6</f>
        <v>631.2651024</v>
      </c>
      <c r="CZ20" s="51"/>
      <c r="DA20" s="50"/>
      <c r="DB20" s="50">
        <f>'2005A-2015A'!$D20*DB$6</f>
        <v>1454.4723375</v>
      </c>
      <c r="DC20" s="50">
        <f t="shared" si="16"/>
        <v>1454.4723375</v>
      </c>
      <c r="DD20" s="50">
        <f>'2005A-2015A'!$F20*DB$6</f>
        <v>2381.9853771000003</v>
      </c>
      <c r="DE20" s="50">
        <f>'2005A-2015A'!$G20*DB$6</f>
        <v>711.8902224000001</v>
      </c>
      <c r="DF20" s="51"/>
      <c r="DG20" s="50"/>
      <c r="DH20" s="50">
        <f>'2005A-2015A'!$D20*DH$6</f>
        <v>240.8176875</v>
      </c>
      <c r="DI20" s="50">
        <f t="shared" si="17"/>
        <v>240.8176875</v>
      </c>
      <c r="DJ20" s="50">
        <f>'2005A-2015A'!$F20*DH$6</f>
        <v>394.38646950000003</v>
      </c>
      <c r="DK20" s="50">
        <f>'2005A-2015A'!$G20*DH$6</f>
        <v>117.868008</v>
      </c>
      <c r="DL20" s="51"/>
      <c r="DM20" s="50"/>
      <c r="DN20" s="50">
        <f>'2005A-2015A'!$D20*DN$6</f>
        <v>954.3241499999999</v>
      </c>
      <c r="DO20" s="50">
        <f t="shared" si="18"/>
        <v>954.3241499999999</v>
      </c>
      <c r="DP20" s="50">
        <f>'2005A-2015A'!$F20*DN$6</f>
        <v>1562.8940556</v>
      </c>
      <c r="DQ20" s="50">
        <f>'2005A-2015A'!$G20*DN$6</f>
        <v>467.09312639999996</v>
      </c>
      <c r="DR20" s="51"/>
      <c r="DS20" s="50"/>
      <c r="DT20" s="50">
        <f>'2005A-2015A'!$D20*DT$6</f>
        <v>12.9363</v>
      </c>
      <c r="DU20" s="50">
        <f t="shared" si="19"/>
        <v>12.9363</v>
      </c>
      <c r="DV20" s="50">
        <f>'2005A-2015A'!$F20*DT$6</f>
        <v>21.185743199999997</v>
      </c>
      <c r="DW20" s="50">
        <f>'2005A-2015A'!$G20*DT$6</f>
        <v>6.3316608</v>
      </c>
      <c r="DX20" s="51"/>
      <c r="DY20" s="50"/>
      <c r="DZ20" s="50">
        <f>'2005A-2015A'!$D20*DZ$6</f>
        <v>907.2487124999999</v>
      </c>
      <c r="EA20" s="50">
        <f t="shared" si="20"/>
        <v>907.2487124999999</v>
      </c>
      <c r="EB20" s="50">
        <f>'2005A-2015A'!$F20*DZ$6</f>
        <v>1485.7987400999998</v>
      </c>
      <c r="EC20" s="50">
        <f>'2005A-2015A'!$G20*DZ$6</f>
        <v>444.0520944</v>
      </c>
      <c r="ED20" s="51"/>
      <c r="EE20" s="50"/>
      <c r="EF20" s="50">
        <f>'2005A-2015A'!$D20*EF$6</f>
        <v>388.3308</v>
      </c>
      <c r="EG20" s="50">
        <f t="shared" si="21"/>
        <v>388.3308</v>
      </c>
      <c r="EH20" s="50">
        <f>'2005A-2015A'!$F20*EF$6</f>
        <v>635.9682912</v>
      </c>
      <c r="EI20" s="50">
        <f>'2005A-2015A'!$G20*EF$6</f>
        <v>190.0681728</v>
      </c>
      <c r="EJ20" s="51"/>
      <c r="EK20" s="50"/>
      <c r="EL20" s="50">
        <f>'2005A-2015A'!$D20*EL$6</f>
        <v>744.1243875</v>
      </c>
      <c r="EM20" s="50">
        <f t="shared" si="22"/>
        <v>744.1243875</v>
      </c>
      <c r="EN20" s="50">
        <f>'2005A-2015A'!$F20*EL$6</f>
        <v>1218.6504783</v>
      </c>
      <c r="EO20" s="50">
        <f>'2005A-2015A'!$G20*EL$6</f>
        <v>364.2110352</v>
      </c>
      <c r="EP20" s="50"/>
      <c r="EQ20" s="50"/>
      <c r="ER20" s="50"/>
      <c r="ES20" s="50"/>
    </row>
    <row r="21" spans="1:149" ht="12">
      <c r="A21" s="33">
        <v>44287</v>
      </c>
      <c r="C21" s="50">
        <f>'2005A-2015A'!$C21*D$6</f>
        <v>153673.572</v>
      </c>
      <c r="D21" s="50">
        <f>'2005A-2015A'!$D21*D$6</f>
        <v>3841.8392999999996</v>
      </c>
      <c r="E21" s="50">
        <f t="shared" si="23"/>
        <v>157515.41129999998</v>
      </c>
      <c r="F21" s="50">
        <f>'2005A-2015A'!$F21*D$6</f>
        <v>6291.7697352</v>
      </c>
      <c r="G21" s="50">
        <f>'2005A-2015A'!$G21*D$6</f>
        <v>1880.3849088</v>
      </c>
      <c r="H21" s="51"/>
      <c r="I21" s="50">
        <f>'2005A-2015A'!$C21*J$6</f>
        <v>311373.7185</v>
      </c>
      <c r="J21" s="50">
        <f>'2005A-2015A'!$D21*J$6</f>
        <v>7784.3429625</v>
      </c>
      <c r="K21" s="50">
        <f t="shared" si="0"/>
        <v>319158.0614625</v>
      </c>
      <c r="L21" s="50">
        <f>'2005A-2015A'!$F21*J$6</f>
        <v>12748.3972221</v>
      </c>
      <c r="M21" s="50">
        <f>'2005A-2015A'!$G21*J$6</f>
        <v>3810.0399024</v>
      </c>
      <c r="N21" s="51"/>
      <c r="O21" s="50">
        <f>'2005A-2015A'!$C21*P$6</f>
        <v>9575.8845</v>
      </c>
      <c r="P21" s="50">
        <f>'2005A-2015A'!$D21*P$6</f>
        <v>239.3971125</v>
      </c>
      <c r="Q21" s="50">
        <f t="shared" si="1"/>
        <v>9815.2816125</v>
      </c>
      <c r="R21" s="50">
        <f>'2005A-2015A'!$F21*P$6</f>
        <v>392.0599977</v>
      </c>
      <c r="S21" s="50">
        <f>'2005A-2015A'!$G21*P$6</f>
        <v>117.1727088</v>
      </c>
      <c r="T21" s="51"/>
      <c r="U21" s="50">
        <f>'2005A-2015A'!$C21*V$6</f>
        <v>84205.641</v>
      </c>
      <c r="V21" s="50">
        <f>'2005A-2015A'!$D21*V$6</f>
        <v>2105.1410250000004</v>
      </c>
      <c r="W21" s="50">
        <f t="shared" si="2"/>
        <v>86310.78202500001</v>
      </c>
      <c r="X21" s="50">
        <f>'2005A-2015A'!$F21*V$6</f>
        <v>3447.5837106000004</v>
      </c>
      <c r="Y21" s="50">
        <f>'2005A-2015A'!$G21*V$6</f>
        <v>1030.3594464</v>
      </c>
      <c r="Z21" s="51"/>
      <c r="AA21" s="50">
        <f>'2005A-2015A'!$C21*AB$6</f>
        <v>108630.46350000001</v>
      </c>
      <c r="AB21" s="50">
        <f>'2005A-2015A'!$D21*AB$6</f>
        <v>2715.7615875</v>
      </c>
      <c r="AC21" s="50">
        <f t="shared" si="3"/>
        <v>111346.22508750002</v>
      </c>
      <c r="AD21" s="50">
        <f>'2005A-2015A'!$F21*AB$6</f>
        <v>4447.5953391</v>
      </c>
      <c r="AE21" s="50">
        <f>'2005A-2015A'!$G21*AB$6</f>
        <v>1329.2271504</v>
      </c>
      <c r="AF21" s="51"/>
      <c r="AG21" s="50">
        <f>'2005A-2015A'!$C21*AH$6</f>
        <v>5391.5355</v>
      </c>
      <c r="AH21" s="50">
        <f>'2005A-2015A'!$D21*AH$6</f>
        <v>134.7883875</v>
      </c>
      <c r="AI21" s="50">
        <f t="shared" si="4"/>
        <v>5526.3238875</v>
      </c>
      <c r="AJ21" s="50">
        <f>'2005A-2015A'!$F21*AH$6</f>
        <v>220.7425743</v>
      </c>
      <c r="AK21" s="50">
        <f>'2005A-2015A'!$G21*AH$6</f>
        <v>65.9720592</v>
      </c>
      <c r="AL21" s="51"/>
      <c r="AM21" s="50">
        <f>'2005A-2015A'!$C21*AN$6</f>
        <v>23649.249</v>
      </c>
      <c r="AN21" s="50">
        <f>'2005A-2015A'!$D21*AN$6</f>
        <v>591.231225</v>
      </c>
      <c r="AO21" s="50">
        <f t="shared" si="5"/>
        <v>24240.480225</v>
      </c>
      <c r="AP21" s="50">
        <f>'2005A-2015A'!$F21*AN$6</f>
        <v>968.2577634</v>
      </c>
      <c r="AQ21" s="50">
        <f>'2005A-2015A'!$G21*AN$6</f>
        <v>289.3776096</v>
      </c>
      <c r="AR21" s="51"/>
      <c r="AS21" s="50">
        <f>'2005A-2015A'!$C21*AT$6</f>
        <v>37685.1345</v>
      </c>
      <c r="AT21" s="50">
        <f>'2005A-2015A'!$D21*AT$6</f>
        <v>942.1283625</v>
      </c>
      <c r="AU21" s="50">
        <f t="shared" si="6"/>
        <v>38627.2628625</v>
      </c>
      <c r="AV21" s="50">
        <f>'2005A-2015A'!$F21*AT$6</f>
        <v>1542.9210477000001</v>
      </c>
      <c r="AW21" s="50">
        <f>'2005A-2015A'!$G21*AT$6</f>
        <v>461.12390880000004</v>
      </c>
      <c r="AX21" s="51"/>
      <c r="AY21" s="50">
        <f>'2005A-2015A'!$C21*AZ$6</f>
        <v>116314.86750000001</v>
      </c>
      <c r="AZ21" s="50">
        <f>'2005A-2015A'!$D21*AZ$6</f>
        <v>2907.8716875000005</v>
      </c>
      <c r="BA21" s="50">
        <f t="shared" si="7"/>
        <v>119222.7391875</v>
      </c>
      <c r="BB21" s="50">
        <f>'2005A-2015A'!$F21*AZ$6</f>
        <v>4762.2135255</v>
      </c>
      <c r="BC21" s="50">
        <f>'2005A-2015A'!$G21*AZ$6</f>
        <v>1423.255272</v>
      </c>
      <c r="BD21" s="51"/>
      <c r="BE21" s="50">
        <f>'2005A-2015A'!$C21*BF$6</f>
        <v>7440.7905</v>
      </c>
      <c r="BF21" s="50">
        <f>'2005A-2015A'!$D21*BF$6</f>
        <v>186.0197625</v>
      </c>
      <c r="BG21" s="50">
        <f t="shared" si="8"/>
        <v>7626.8102625</v>
      </c>
      <c r="BH21" s="50">
        <f>'2005A-2015A'!$F21*BF$6</f>
        <v>304.6440573</v>
      </c>
      <c r="BI21" s="50">
        <f>'2005A-2015A'!$G21*BF$6</f>
        <v>91.0472112</v>
      </c>
      <c r="BJ21" s="51"/>
      <c r="BK21" s="50">
        <f>'2005A-2015A'!$C21*BL$6</f>
        <v>1509.4365</v>
      </c>
      <c r="BL21" s="50">
        <f>'2005A-2015A'!$D21*BL$6</f>
        <v>37.7359125</v>
      </c>
      <c r="BM21" s="50">
        <f t="shared" si="9"/>
        <v>1547.1724125</v>
      </c>
      <c r="BN21" s="50">
        <f>'2005A-2015A'!$F21*BL$6</f>
        <v>61.8000009</v>
      </c>
      <c r="BO21" s="50">
        <f>'2005A-2015A'!$G21*BL$6</f>
        <v>18.4698096</v>
      </c>
      <c r="BP21" s="50"/>
      <c r="BQ21" s="50">
        <f>'2005A-2015A'!$C21*BR$6</f>
        <v>427042.37549999997</v>
      </c>
      <c r="BR21" s="50">
        <f>'2005A-2015A'!$D21*BR$6</f>
        <v>10676.0593875</v>
      </c>
      <c r="BS21" s="50">
        <f t="shared" si="10"/>
        <v>437718.43488749996</v>
      </c>
      <c r="BT21" s="50">
        <f>'2005A-2015A'!$F21*BR$6</f>
        <v>17484.1533183</v>
      </c>
      <c r="BU21" s="50">
        <f>'2005A-2015A'!$G21*BR$6</f>
        <v>5225.3879952</v>
      </c>
      <c r="BV21" s="51"/>
      <c r="BW21" s="50">
        <f>'2005A-2015A'!$C21*BX$6</f>
        <v>14517.671999999999</v>
      </c>
      <c r="BX21" s="50">
        <f>'2005A-2015A'!$D21*BX$6</f>
        <v>362.9418</v>
      </c>
      <c r="BY21" s="50">
        <f t="shared" si="11"/>
        <v>14880.6138</v>
      </c>
      <c r="BZ21" s="50">
        <f>'2005A-2015A'!$F21*BX$6</f>
        <v>594.3887952</v>
      </c>
      <c r="CA21" s="50">
        <f>'2005A-2015A'!$G21*BX$6</f>
        <v>177.64154879999998</v>
      </c>
      <c r="CB21" s="51"/>
      <c r="CC21" s="50">
        <f>'2005A-2015A'!$C21*CD$6</f>
        <v>60979.542</v>
      </c>
      <c r="CD21" s="50">
        <f>'2005A-2015A'!$D21*CD$6</f>
        <v>1524.48855</v>
      </c>
      <c r="CE21" s="50">
        <f t="shared" si="12"/>
        <v>62504.03055</v>
      </c>
      <c r="CF21" s="50">
        <f>'2005A-2015A'!$F21*CD$6</f>
        <v>2496.6507372</v>
      </c>
      <c r="CG21" s="50">
        <f>'2005A-2015A'!$G21*CD$6</f>
        <v>746.1595968</v>
      </c>
      <c r="CH21" s="51"/>
      <c r="CI21" s="50">
        <f>'2005A-2015A'!$C21*CJ$6</f>
        <v>38111.307</v>
      </c>
      <c r="CJ21" s="50">
        <f>'2005A-2015A'!$D21*CJ$6</f>
        <v>952.7826749999999</v>
      </c>
      <c r="CK21" s="50">
        <f t="shared" si="13"/>
        <v>39064.089675</v>
      </c>
      <c r="CL21" s="50">
        <f>'2005A-2015A'!$F21*CJ$6</f>
        <v>1560.3695862</v>
      </c>
      <c r="CM21" s="50">
        <f>'2005A-2015A'!$G21*CJ$6</f>
        <v>466.3386528</v>
      </c>
      <c r="CN21" s="51"/>
      <c r="CO21" s="50">
        <f>'2005A-2015A'!$C21*CP$6</f>
        <v>8003.580000000001</v>
      </c>
      <c r="CP21" s="50">
        <f>'2005A-2015A'!$D21*CP$6</f>
        <v>200.08950000000002</v>
      </c>
      <c r="CQ21" s="50">
        <f t="shared" si="14"/>
        <v>8203.6695</v>
      </c>
      <c r="CR21" s="50">
        <f>'2005A-2015A'!$F21*CP$6</f>
        <v>327.686028</v>
      </c>
      <c r="CS21" s="50">
        <f>'2005A-2015A'!$G21*CP$6</f>
        <v>97.933632</v>
      </c>
      <c r="CT21" s="51"/>
      <c r="CU21" s="50">
        <f>'2005A-2015A'!$C21*CV$6</f>
        <v>51589.8435</v>
      </c>
      <c r="CV21" s="50">
        <f>'2005A-2015A'!$D21*CV$6</f>
        <v>1289.7460875</v>
      </c>
      <c r="CW21" s="50">
        <f t="shared" si="15"/>
        <v>52879.589587500006</v>
      </c>
      <c r="CX21" s="50">
        <f>'2005A-2015A'!$F21*CV$6</f>
        <v>2112.2136471</v>
      </c>
      <c r="CY21" s="50">
        <f>'2005A-2015A'!$G21*CV$6</f>
        <v>631.2651024</v>
      </c>
      <c r="CZ21" s="51"/>
      <c r="DA21" s="50">
        <f>'2005A-2015A'!$C21*DB$6</f>
        <v>58178.893500000006</v>
      </c>
      <c r="DB21" s="50">
        <f>'2005A-2015A'!$D21*DB$6</f>
        <v>1454.4723375</v>
      </c>
      <c r="DC21" s="50">
        <f t="shared" si="16"/>
        <v>59633.36583750001</v>
      </c>
      <c r="DD21" s="50">
        <f>'2005A-2015A'!$F21*DB$6</f>
        <v>2381.9853771000003</v>
      </c>
      <c r="DE21" s="50">
        <f>'2005A-2015A'!$G21*DB$6</f>
        <v>711.8902224000001</v>
      </c>
      <c r="DF21" s="51"/>
      <c r="DG21" s="50">
        <f>'2005A-2015A'!$C21*DH$6</f>
        <v>9632.7075</v>
      </c>
      <c r="DH21" s="50">
        <f>'2005A-2015A'!$D21*DH$6</f>
        <v>240.8176875</v>
      </c>
      <c r="DI21" s="50">
        <f t="shared" si="17"/>
        <v>9873.525187500001</v>
      </c>
      <c r="DJ21" s="50">
        <f>'2005A-2015A'!$F21*DH$6</f>
        <v>394.38646950000003</v>
      </c>
      <c r="DK21" s="50">
        <f>'2005A-2015A'!$G21*DH$6</f>
        <v>117.868008</v>
      </c>
      <c r="DL21" s="51"/>
      <c r="DM21" s="50">
        <f>'2005A-2015A'!$C21*DN$6</f>
        <v>38172.966</v>
      </c>
      <c r="DN21" s="50">
        <f>'2005A-2015A'!$D21*DN$6</f>
        <v>954.3241499999999</v>
      </c>
      <c r="DO21" s="50">
        <f t="shared" si="18"/>
        <v>39127.29015</v>
      </c>
      <c r="DP21" s="50">
        <f>'2005A-2015A'!$F21*DN$6</f>
        <v>1562.8940556</v>
      </c>
      <c r="DQ21" s="50">
        <f>'2005A-2015A'!$G21*DN$6</f>
        <v>467.09312639999996</v>
      </c>
      <c r="DR21" s="51"/>
      <c r="DS21" s="50">
        <f>'2005A-2015A'!$C21*DT$6</f>
        <v>517.452</v>
      </c>
      <c r="DT21" s="50">
        <f>'2005A-2015A'!$D21*DT$6</f>
        <v>12.9363</v>
      </c>
      <c r="DU21" s="50">
        <f t="shared" si="19"/>
        <v>530.3883</v>
      </c>
      <c r="DV21" s="50">
        <f>'2005A-2015A'!$F21*DT$6</f>
        <v>21.185743199999997</v>
      </c>
      <c r="DW21" s="50">
        <f>'2005A-2015A'!$G21*DT$6</f>
        <v>6.3316608</v>
      </c>
      <c r="DX21" s="51"/>
      <c r="DY21" s="50">
        <f>'2005A-2015A'!$C21*DZ$6</f>
        <v>36289.9485</v>
      </c>
      <c r="DZ21" s="50">
        <f>'2005A-2015A'!$D21*DZ$6</f>
        <v>907.2487124999999</v>
      </c>
      <c r="EA21" s="50">
        <f t="shared" si="20"/>
        <v>37197.197212499996</v>
      </c>
      <c r="EB21" s="50">
        <f>'2005A-2015A'!$F21*DZ$6</f>
        <v>1485.7987400999998</v>
      </c>
      <c r="EC21" s="50">
        <f>'2005A-2015A'!$G21*DZ$6</f>
        <v>444.0520944</v>
      </c>
      <c r="ED21" s="51"/>
      <c r="EE21" s="50">
        <f>'2005A-2015A'!$C21*EF$6</f>
        <v>15533.232</v>
      </c>
      <c r="EF21" s="50">
        <f>'2005A-2015A'!$D21*EF$6</f>
        <v>388.3308</v>
      </c>
      <c r="EG21" s="50">
        <f t="shared" si="21"/>
        <v>15921.5628</v>
      </c>
      <c r="EH21" s="50">
        <f>'2005A-2015A'!$F21*EF$6</f>
        <v>635.9682912</v>
      </c>
      <c r="EI21" s="50">
        <f>'2005A-2015A'!$G21*EF$6</f>
        <v>190.0681728</v>
      </c>
      <c r="EJ21" s="51"/>
      <c r="EK21" s="50">
        <f>'2005A-2015A'!$C21*EL$6</f>
        <v>29764.9755</v>
      </c>
      <c r="EL21" s="50">
        <f>'2005A-2015A'!$D21*EL$6</f>
        <v>744.1243875</v>
      </c>
      <c r="EM21" s="50">
        <f t="shared" si="22"/>
        <v>30509.0998875</v>
      </c>
      <c r="EN21" s="50">
        <f>'2005A-2015A'!$F21*EL$6</f>
        <v>1218.6504783</v>
      </c>
      <c r="EO21" s="50">
        <f>'2005A-2015A'!$G21*EL$6</f>
        <v>364.2110352</v>
      </c>
      <c r="EP21" s="50"/>
      <c r="EQ21" s="50"/>
      <c r="ER21" s="50"/>
      <c r="ES21" s="50"/>
    </row>
    <row r="22" spans="1:149" ht="12">
      <c r="A22" s="2"/>
      <c r="C22" s="51"/>
      <c r="D22" s="51"/>
      <c r="E22" s="51"/>
      <c r="F22" s="51"/>
      <c r="G22" s="51"/>
      <c r="H22" s="50"/>
      <c r="I22" s="51"/>
      <c r="J22" s="51"/>
      <c r="K22" s="51"/>
      <c r="L22" s="51"/>
      <c r="M22" s="51"/>
      <c r="N22" s="50"/>
      <c r="O22" s="51"/>
      <c r="P22" s="51"/>
      <c r="Q22" s="51"/>
      <c r="R22" s="51"/>
      <c r="S22" s="51"/>
      <c r="T22" s="50"/>
      <c r="U22" s="50"/>
      <c r="V22" s="50"/>
      <c r="W22" s="51"/>
      <c r="X22" s="51"/>
      <c r="Y22" s="51"/>
      <c r="Z22" s="50"/>
      <c r="AA22" s="51"/>
      <c r="AB22" s="51"/>
      <c r="AC22" s="51"/>
      <c r="AD22" s="51"/>
      <c r="AE22" s="51"/>
      <c r="AF22" s="50"/>
      <c r="AG22" s="51"/>
      <c r="AH22" s="51"/>
      <c r="AI22" s="51"/>
      <c r="AJ22" s="51"/>
      <c r="AK22" s="51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51"/>
      <c r="DI22" s="51"/>
      <c r="DJ22" s="51"/>
      <c r="DK22" s="51"/>
      <c r="DL22" s="50"/>
      <c r="DM22" s="51"/>
      <c r="DN22" s="51"/>
      <c r="DO22" s="51"/>
      <c r="DP22" s="51"/>
      <c r="DQ22" s="51"/>
      <c r="DR22" s="50"/>
      <c r="DS22" s="51"/>
      <c r="DT22" s="51"/>
      <c r="DU22" s="51"/>
      <c r="DV22" s="51"/>
      <c r="DW22" s="51"/>
      <c r="DX22" s="50"/>
      <c r="DY22" s="51"/>
      <c r="DZ22" s="51"/>
      <c r="EA22" s="51"/>
      <c r="EB22" s="51"/>
      <c r="EC22" s="51"/>
      <c r="ED22" s="50"/>
      <c r="EE22" s="51"/>
      <c r="EF22" s="51"/>
      <c r="EG22" s="51"/>
      <c r="EH22" s="51"/>
      <c r="EI22" s="51"/>
      <c r="EJ22" s="50"/>
      <c r="EK22" s="51"/>
      <c r="EL22" s="51"/>
      <c r="EM22" s="51"/>
      <c r="EN22" s="50"/>
      <c r="EO22" s="50"/>
      <c r="EP22" s="50"/>
      <c r="EQ22" s="50"/>
      <c r="ER22" s="50"/>
      <c r="ES22" s="50"/>
    </row>
    <row r="23" spans="1:149" ht="12.75" thickBot="1">
      <c r="A23" s="15" t="s">
        <v>0</v>
      </c>
      <c r="C23" s="52">
        <f>SUM(C8:C22)</f>
        <v>561563.1440000001</v>
      </c>
      <c r="D23" s="52">
        <f>SUM(D8:D22)</f>
        <v>104618.4765008</v>
      </c>
      <c r="E23" s="52">
        <f>SUM(E8:E22)</f>
        <v>666181.6205007999</v>
      </c>
      <c r="F23" s="52">
        <f>SUM(F8:F22)</f>
        <v>75501.10971439998</v>
      </c>
      <c r="G23" s="52">
        <f>SUM(G8:G22)</f>
        <v>22564.466375999997</v>
      </c>
      <c r="H23" s="52"/>
      <c r="I23" s="52">
        <f aca="true" t="shared" si="24" ref="I23:BT23">SUM(I8:I22)</f>
        <v>1137840.4370000002</v>
      </c>
      <c r="J23" s="52">
        <f t="shared" si="24"/>
        <v>211978.17964339996</v>
      </c>
      <c r="K23" s="52">
        <f t="shared" si="24"/>
        <v>1349818.6166434</v>
      </c>
      <c r="L23" s="52">
        <f t="shared" si="24"/>
        <v>152980.5091187</v>
      </c>
      <c r="M23" s="52">
        <f t="shared" si="24"/>
        <v>45720.169772999994</v>
      </c>
      <c r="N23" s="52">
        <f t="shared" si="24"/>
        <v>0</v>
      </c>
      <c r="O23" s="52">
        <f t="shared" si="24"/>
        <v>34992.769</v>
      </c>
      <c r="P23" s="52">
        <f t="shared" si="24"/>
        <v>6519.106925800001</v>
      </c>
      <c r="Q23" s="52">
        <f t="shared" si="24"/>
        <v>41511.8759258</v>
      </c>
      <c r="R23" s="52">
        <f t="shared" si="24"/>
        <v>4704.712051900001</v>
      </c>
      <c r="S23" s="52">
        <f t="shared" si="24"/>
        <v>1406.063001</v>
      </c>
      <c r="T23" s="52">
        <f t="shared" si="24"/>
        <v>0</v>
      </c>
      <c r="U23" s="52">
        <f t="shared" si="24"/>
        <v>307709.282</v>
      </c>
      <c r="V23" s="52">
        <f t="shared" si="24"/>
        <v>57325.8352724</v>
      </c>
      <c r="W23" s="52">
        <f t="shared" si="24"/>
        <v>365035.1172724001</v>
      </c>
      <c r="X23" s="52">
        <f t="shared" si="24"/>
        <v>41370.93487820001</v>
      </c>
      <c r="Y23" s="52">
        <f t="shared" si="24"/>
        <v>12364.229777999999</v>
      </c>
      <c r="Z23" s="52">
        <f t="shared" si="24"/>
        <v>0</v>
      </c>
      <c r="AA23" s="52">
        <f t="shared" si="24"/>
        <v>396963.927</v>
      </c>
      <c r="AB23" s="52">
        <f t="shared" si="24"/>
        <v>73953.85846140003</v>
      </c>
      <c r="AC23" s="52">
        <f t="shared" si="24"/>
        <v>470917.78546139994</v>
      </c>
      <c r="AD23" s="52">
        <f t="shared" si="24"/>
        <v>53371.0542177</v>
      </c>
      <c r="AE23" s="52">
        <f t="shared" si="24"/>
        <v>15950.617983</v>
      </c>
      <c r="AF23" s="52">
        <f t="shared" si="24"/>
        <v>0</v>
      </c>
      <c r="AG23" s="52">
        <f t="shared" si="24"/>
        <v>19702.071</v>
      </c>
      <c r="AH23" s="52">
        <f t="shared" si="24"/>
        <v>3670.469962199999</v>
      </c>
      <c r="AI23" s="52">
        <f t="shared" si="24"/>
        <v>23372.540962199997</v>
      </c>
      <c r="AJ23" s="52">
        <f t="shared" si="24"/>
        <v>2648.906432099999</v>
      </c>
      <c r="AK23" s="52">
        <f t="shared" si="24"/>
        <v>791.659359</v>
      </c>
      <c r="AL23" s="52">
        <f t="shared" si="24"/>
        <v>0</v>
      </c>
      <c r="AM23" s="52">
        <f t="shared" si="24"/>
        <v>86420.49799999999</v>
      </c>
      <c r="AN23" s="52">
        <f t="shared" si="24"/>
        <v>16100.025323599999</v>
      </c>
      <c r="AO23" s="52">
        <f t="shared" si="24"/>
        <v>102520.5233236</v>
      </c>
      <c r="AP23" s="52">
        <f t="shared" si="24"/>
        <v>11619.073599800004</v>
      </c>
      <c r="AQ23" s="52">
        <f t="shared" si="24"/>
        <v>3472.5078420000013</v>
      </c>
      <c r="AR23" s="52">
        <f t="shared" si="24"/>
        <v>0</v>
      </c>
      <c r="AS23" s="52">
        <f t="shared" si="24"/>
        <v>137711.26900000003</v>
      </c>
      <c r="AT23" s="52">
        <f t="shared" si="24"/>
        <v>25655.4286258</v>
      </c>
      <c r="AU23" s="52">
        <f t="shared" si="24"/>
        <v>163366.69762580004</v>
      </c>
      <c r="AV23" s="52">
        <f t="shared" si="24"/>
        <v>18515.0214019</v>
      </c>
      <c r="AW23" s="52">
        <f t="shared" si="24"/>
        <v>5533.449501000001</v>
      </c>
      <c r="AX23" s="52">
        <f t="shared" si="24"/>
        <v>0</v>
      </c>
      <c r="AY23" s="52">
        <f t="shared" si="24"/>
        <v>425044.735</v>
      </c>
      <c r="AZ23" s="52">
        <f t="shared" si="24"/>
        <v>79185.27612699999</v>
      </c>
      <c r="BA23" s="52">
        <f t="shared" si="24"/>
        <v>504230.011127</v>
      </c>
      <c r="BB23" s="52">
        <f t="shared" si="24"/>
        <v>57146.466098500016</v>
      </c>
      <c r="BC23" s="52">
        <f t="shared" si="24"/>
        <v>17078.947815000003</v>
      </c>
      <c r="BD23" s="52">
        <f t="shared" si="24"/>
        <v>0</v>
      </c>
      <c r="BE23" s="52">
        <f t="shared" si="24"/>
        <v>27190.581000000002</v>
      </c>
      <c r="BF23" s="52">
        <f t="shared" si="24"/>
        <v>5065.5695442000015</v>
      </c>
      <c r="BG23" s="52">
        <f t="shared" si="24"/>
        <v>32256.1505442</v>
      </c>
      <c r="BH23" s="52">
        <f t="shared" si="24"/>
        <v>3655.7225331</v>
      </c>
      <c r="BI23" s="52">
        <f t="shared" si="24"/>
        <v>1092.559149</v>
      </c>
      <c r="BJ23" s="52">
        <f t="shared" si="24"/>
        <v>0</v>
      </c>
      <c r="BK23" s="52">
        <f t="shared" si="24"/>
        <v>5515.8730000000005</v>
      </c>
      <c r="BL23" s="52">
        <f t="shared" si="24"/>
        <v>1027.5998986000002</v>
      </c>
      <c r="BM23" s="52">
        <f t="shared" si="24"/>
        <v>6543.472898599999</v>
      </c>
      <c r="BN23" s="52">
        <f t="shared" si="24"/>
        <v>741.5987622999999</v>
      </c>
      <c r="BO23" s="52">
        <f t="shared" si="24"/>
        <v>221.63621699999996</v>
      </c>
      <c r="BP23" s="52">
        <f t="shared" si="24"/>
        <v>0</v>
      </c>
      <c r="BQ23" s="52">
        <f t="shared" si="24"/>
        <v>1560523.7509999997</v>
      </c>
      <c r="BR23" s="52">
        <f t="shared" si="24"/>
        <v>290723.5261381999</v>
      </c>
      <c r="BS23" s="52">
        <f t="shared" si="24"/>
        <v>1851247.2771382001</v>
      </c>
      <c r="BT23" s="52">
        <f t="shared" si="24"/>
        <v>209809.4866001</v>
      </c>
      <c r="BU23" s="52">
        <f aca="true" t="shared" si="25" ref="BU23:EF23">SUM(BU8:BU22)</f>
        <v>62704.23207899999</v>
      </c>
      <c r="BV23" s="52">
        <f t="shared" si="25"/>
        <v>0</v>
      </c>
      <c r="BW23" s="52">
        <f t="shared" si="25"/>
        <v>53051.34399999999</v>
      </c>
      <c r="BX23" s="52">
        <f t="shared" si="25"/>
        <v>9883.3957408</v>
      </c>
      <c r="BY23" s="52">
        <f t="shared" si="25"/>
        <v>62934.7397408</v>
      </c>
      <c r="BZ23" s="52">
        <f t="shared" si="25"/>
        <v>7132.653534400002</v>
      </c>
      <c r="CA23" s="52">
        <f t="shared" si="25"/>
        <v>2131.6841759999998</v>
      </c>
      <c r="CB23" s="52">
        <f t="shared" si="25"/>
        <v>0</v>
      </c>
      <c r="CC23" s="52">
        <f t="shared" si="25"/>
        <v>222835.08400000003</v>
      </c>
      <c r="CD23" s="52">
        <f t="shared" si="25"/>
        <v>41513.88360880001</v>
      </c>
      <c r="CE23" s="52">
        <f t="shared" si="25"/>
        <v>264348.96760880004</v>
      </c>
      <c r="CF23" s="52">
        <f t="shared" si="25"/>
        <v>29959.75840840001</v>
      </c>
      <c r="CG23" s="52">
        <f t="shared" si="25"/>
        <v>8953.854636</v>
      </c>
      <c r="CH23" s="52">
        <f t="shared" si="25"/>
        <v>0</v>
      </c>
      <c r="CI23" s="52">
        <f t="shared" si="25"/>
        <v>139268.614</v>
      </c>
      <c r="CJ23" s="52">
        <f t="shared" si="25"/>
        <v>25945.5599548</v>
      </c>
      <c r="CK23" s="52">
        <f t="shared" si="25"/>
        <v>165214.17395479998</v>
      </c>
      <c r="CL23" s="52">
        <f t="shared" si="25"/>
        <v>18724.4035114</v>
      </c>
      <c r="CM23" s="52">
        <f t="shared" si="25"/>
        <v>5596.026006</v>
      </c>
      <c r="CN23" s="52">
        <f t="shared" si="25"/>
        <v>0</v>
      </c>
      <c r="CO23" s="52">
        <f t="shared" si="25"/>
        <v>29243.160000000003</v>
      </c>
      <c r="CP23" s="52">
        <f t="shared" si="25"/>
        <v>5447.707512000001</v>
      </c>
      <c r="CQ23" s="52">
        <f t="shared" si="25"/>
        <v>34690.867512</v>
      </c>
      <c r="CR23" s="52">
        <f t="shared" si="25"/>
        <v>3931.225716000001</v>
      </c>
      <c r="CS23" s="52">
        <f t="shared" si="25"/>
        <v>1175.19564</v>
      </c>
      <c r="CT23" s="52">
        <f t="shared" si="25"/>
        <v>0</v>
      </c>
      <c r="CU23" s="52">
        <f t="shared" si="25"/>
        <v>188522.68699999998</v>
      </c>
      <c r="CV23" s="52">
        <f t="shared" si="25"/>
        <v>35121.52909340001</v>
      </c>
      <c r="CW23" s="52">
        <f t="shared" si="25"/>
        <v>223644.2160934</v>
      </c>
      <c r="CX23" s="52">
        <f t="shared" si="25"/>
        <v>25346.5210937</v>
      </c>
      <c r="CY23" s="52">
        <f t="shared" si="25"/>
        <v>7575.130022999999</v>
      </c>
      <c r="CZ23" s="52">
        <f t="shared" si="25"/>
        <v>0</v>
      </c>
      <c r="DA23" s="52">
        <f t="shared" si="25"/>
        <v>212600.787</v>
      </c>
      <c r="DB23" s="52">
        <f t="shared" si="25"/>
        <v>39607.247513400005</v>
      </c>
      <c r="DC23" s="52">
        <f t="shared" si="25"/>
        <v>252208.03451340005</v>
      </c>
      <c r="DD23" s="52">
        <f t="shared" si="25"/>
        <v>28583.77640370001</v>
      </c>
      <c r="DE23" s="52">
        <f t="shared" si="25"/>
        <v>8542.624923000003</v>
      </c>
      <c r="DF23" s="52">
        <f t="shared" si="25"/>
        <v>0</v>
      </c>
      <c r="DG23" s="52">
        <f t="shared" si="25"/>
        <v>35200.415</v>
      </c>
      <c r="DH23" s="52">
        <f t="shared" si="25"/>
        <v>6557.7911030000005</v>
      </c>
      <c r="DI23" s="52">
        <f t="shared" si="25"/>
        <v>41758.206103000004</v>
      </c>
      <c r="DJ23" s="52">
        <f t="shared" si="25"/>
        <v>4732.629666500001</v>
      </c>
      <c r="DK23" s="52">
        <f t="shared" si="25"/>
        <v>1414.4065349999998</v>
      </c>
      <c r="DL23" s="52">
        <f t="shared" si="25"/>
        <v>0</v>
      </c>
      <c r="DM23" s="52">
        <f t="shared" si="25"/>
        <v>139493.932</v>
      </c>
      <c r="DN23" s="52">
        <f t="shared" si="25"/>
        <v>25987.5364024</v>
      </c>
      <c r="DO23" s="52">
        <f t="shared" si="25"/>
        <v>165481.46840239997</v>
      </c>
      <c r="DP23" s="52">
        <f t="shared" si="25"/>
        <v>18754.6970932</v>
      </c>
      <c r="DQ23" s="52">
        <f t="shared" si="25"/>
        <v>5605.079628</v>
      </c>
      <c r="DR23" s="52">
        <f t="shared" si="25"/>
        <v>0</v>
      </c>
      <c r="DS23" s="52">
        <f t="shared" si="25"/>
        <v>1890.9039999999998</v>
      </c>
      <c r="DT23" s="52">
        <f t="shared" si="25"/>
        <v>352.2729328</v>
      </c>
      <c r="DU23" s="52">
        <f t="shared" si="25"/>
        <v>2243.1769328</v>
      </c>
      <c r="DV23" s="52">
        <f t="shared" si="25"/>
        <v>254.2284903999999</v>
      </c>
      <c r="DW23" s="52">
        <f t="shared" si="25"/>
        <v>75.979416</v>
      </c>
      <c r="DX23" s="52">
        <f t="shared" si="25"/>
        <v>0</v>
      </c>
      <c r="DY23" s="52">
        <f t="shared" si="25"/>
        <v>132612.897</v>
      </c>
      <c r="DZ23" s="52">
        <f t="shared" si="25"/>
        <v>24705.608615399997</v>
      </c>
      <c r="EA23" s="52">
        <f t="shared" si="25"/>
        <v>157318.5056154</v>
      </c>
      <c r="EB23" s="52">
        <f t="shared" si="25"/>
        <v>17829.554864699996</v>
      </c>
      <c r="EC23" s="52">
        <f t="shared" si="25"/>
        <v>5328.589113</v>
      </c>
      <c r="ED23" s="52">
        <f t="shared" si="25"/>
        <v>0</v>
      </c>
      <c r="EE23" s="52">
        <f t="shared" si="25"/>
        <v>56762.46399999999</v>
      </c>
      <c r="EF23" s="52">
        <f t="shared" si="25"/>
        <v>10574.772524799999</v>
      </c>
      <c r="EG23" s="52">
        <f aca="true" t="shared" si="26" ref="EG23:EO23">SUM(EG8:EG22)</f>
        <v>67337.23652480001</v>
      </c>
      <c r="EH23" s="52">
        <f t="shared" si="26"/>
        <v>7631.606646399999</v>
      </c>
      <c r="EI23" s="52">
        <f t="shared" si="26"/>
        <v>2280.802656</v>
      </c>
      <c r="EJ23" s="52">
        <f t="shared" si="26"/>
        <v>0</v>
      </c>
      <c r="EK23" s="52">
        <f t="shared" si="26"/>
        <v>108768.951</v>
      </c>
      <c r="EL23" s="52">
        <f t="shared" si="26"/>
        <v>20263.512778199998</v>
      </c>
      <c r="EM23" s="52">
        <f t="shared" si="26"/>
        <v>129032.4637782</v>
      </c>
      <c r="EN23" s="52">
        <f t="shared" si="26"/>
        <v>14623.7811201</v>
      </c>
      <c r="EO23" s="52">
        <f t="shared" si="26"/>
        <v>4370.502879</v>
      </c>
      <c r="EP23" s="50"/>
      <c r="EQ23" s="50"/>
      <c r="ER23" s="50"/>
      <c r="ES23" s="50"/>
    </row>
    <row r="24" ht="12.75" thickTop="1"/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2015-05-07T13:42:17Z</cp:lastPrinted>
  <dcterms:created xsi:type="dcterms:W3CDTF">1998-02-23T20:58:01Z</dcterms:created>
  <dcterms:modified xsi:type="dcterms:W3CDTF">2015-05-07T13:42:22Z</dcterms:modified>
  <cp:category/>
  <cp:version/>
  <cp:contentType/>
  <cp:contentStatus/>
</cp:coreProperties>
</file>