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910" activeTab="0"/>
  </bookViews>
  <sheets>
    <sheet name="02A-12A" sheetId="1" r:id="rId1"/>
  </sheets>
  <definedNames>
    <definedName name="_xlnm.Print_Titles" localSheetId="0">'02A-12A'!$A:$A</definedName>
  </definedNames>
  <calcPr fullCalcOnLoad="1"/>
</workbook>
</file>

<file path=xl/sharedStrings.xml><?xml version="1.0" encoding="utf-8"?>
<sst xmlns="http://schemas.openxmlformats.org/spreadsheetml/2006/main" count="236" uniqueCount="40">
  <si>
    <t>Total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</si>
  <si>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</si>
  <si>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</si>
  <si>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</si>
  <si>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Recreation Fields (Auxiliary)</t>
  </si>
  <si>
    <t xml:space="preserve">         UMCP Ritchie Coliseum (Auxiliary)</t>
  </si>
  <si>
    <t xml:space="preserve">           UMBC Field House (Auxiliary)</t>
  </si>
  <si>
    <t xml:space="preserve">              SSU Holloway Hall (Academic)</t>
  </si>
  <si>
    <t>Date</t>
  </si>
  <si>
    <t>Principal</t>
  </si>
  <si>
    <t>Interest</t>
  </si>
  <si>
    <t xml:space="preserve">          SSU Facilities Renewal (Academic)</t>
  </si>
  <si>
    <t xml:space="preserve">          FSU Facilities Renewal (Academic)</t>
  </si>
  <si>
    <t xml:space="preserve">            UB Facilities Renewal (Academic)</t>
  </si>
  <si>
    <t xml:space="preserve">          CEES Facilities Renewal (Academic)</t>
  </si>
  <si>
    <t xml:space="preserve"> UMB Hlth Science Lib-Construction (Academic)</t>
  </si>
  <si>
    <t xml:space="preserve">  UMB Hlth Science Lib-Equipment (Academic)</t>
  </si>
  <si>
    <t xml:space="preserve">           UMB Facilities Renewal (Academic)</t>
  </si>
  <si>
    <t xml:space="preserve">          BSU Facilities Renewal (Academic)</t>
  </si>
  <si>
    <t xml:space="preserve">            TU Facilities Renewal (Academic)</t>
  </si>
  <si>
    <t xml:space="preserve">            UMCP Golf Course (Auxiliary)</t>
  </si>
  <si>
    <t xml:space="preserve">  TU Richmond Hall &amp; Newell Dining (Auxiliary)</t>
  </si>
  <si>
    <t xml:space="preserve">       UMCP Facilities Renewal (Academic)</t>
  </si>
  <si>
    <t xml:space="preserve">     UMCP Performing Arts Center (Academic)</t>
  </si>
  <si>
    <t xml:space="preserve">           UMCP Track &amp; Field (Auxiliary)</t>
  </si>
  <si>
    <t xml:space="preserve">            UMCP Parking Garage (Auxiliary)</t>
  </si>
  <si>
    <t xml:space="preserve">           UMCP Stamp Union (Auxiliary)</t>
  </si>
  <si>
    <t xml:space="preserve">           SSU Dining Facility (Auxiliary)</t>
  </si>
  <si>
    <t xml:space="preserve">   TU Minnegan Stadium Restroom (Auxiliary)</t>
  </si>
  <si>
    <t xml:space="preserve">   USM Debt Service from Earnings (Auxiliary)</t>
  </si>
  <si>
    <t xml:space="preserve">           Total Auxiliary Projects - 1996 A</t>
  </si>
  <si>
    <t xml:space="preserve">           Total Academic Projects - 1996 A</t>
  </si>
  <si>
    <t xml:space="preserve">    University System of Maryland</t>
  </si>
  <si>
    <t>Amort of</t>
  </si>
  <si>
    <t>Premium</t>
  </si>
  <si>
    <t>Loss on Refunding</t>
  </si>
  <si>
    <t xml:space="preserve">           Distribution of Debt Service after 2012 A Bond Issue</t>
  </si>
  <si>
    <t>1996 Series A Bond Funded Projects 2002A/2012A</t>
  </si>
  <si>
    <t>Revised 96A after 2012A</t>
  </si>
  <si>
    <t>96A Refinanced on 2002A/2012A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</si>
</sst>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%"/>
    <numFmt numFmtId="173" formatCode="mm/dd/yy"/>
  </numFmts>
  <fonts count="3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17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8" fontId="0" fillId="0" borderId="0" xfId="0" applyNumberFormat="1" applyAlignment="1" quotePrefix="1">
      <alignment horizontal="left"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1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9" xfId="0" applyNumberFormat="1" applyBorder="1" applyAlignment="1">
      <alignment horizontal="center"/>
    </xf>
    <xf numFmtId="38" fontId="0" fillId="0" borderId="20" xfId="0" applyNumberFormat="1" applyFill="1" applyBorder="1" applyAlignment="1">
      <alignment horizontal="centerContinuous"/>
    </xf>
    <xf numFmtId="38" fontId="0" fillId="0" borderId="19" xfId="0" applyNumberFormat="1" applyFill="1" applyBorder="1" applyAlignment="1">
      <alignment horizontal="centerContinuous"/>
    </xf>
    <xf numFmtId="38" fontId="0" fillId="33" borderId="21" xfId="0" applyNumberFormat="1" applyFill="1" applyBorder="1" applyAlignment="1">
      <alignment horizontal="centerContinuous"/>
    </xf>
    <xf numFmtId="38" fontId="0" fillId="33" borderId="20" xfId="0" applyNumberFormat="1" applyFill="1" applyBorder="1" applyAlignment="1">
      <alignment horizontal="centerContinuous"/>
    </xf>
    <xf numFmtId="38" fontId="0" fillId="33" borderId="19" xfId="0" applyNumberForma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82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5" sqref="E15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6" width="13.7109375" style="15" customWidth="1"/>
    <col min="7" max="7" width="16.140625" style="15" customWidth="1"/>
    <col min="8" max="8" width="3.7109375" style="2" customWidth="1"/>
    <col min="9" max="12" width="13.7109375" style="15" customWidth="1"/>
    <col min="13" max="13" width="16.140625" style="15" customWidth="1"/>
    <col min="14" max="14" width="3.7109375" style="0" customWidth="1"/>
    <col min="15" max="18" width="13.7109375" style="0" customWidth="1"/>
    <col min="19" max="19" width="15.28125" style="0" customWidth="1"/>
    <col min="20" max="20" width="3.7109375" style="0" customWidth="1"/>
    <col min="21" max="24" width="13.7109375" style="2" customWidth="1"/>
    <col min="25" max="25" width="16.140625" style="2" customWidth="1"/>
    <col min="26" max="26" width="3.7109375" style="2" customWidth="1"/>
    <col min="27" max="30" width="13.7109375" style="2" customWidth="1"/>
    <col min="31" max="31" width="15.8515625" style="2" customWidth="1"/>
    <col min="32" max="32" width="3.7109375" style="2" customWidth="1"/>
    <col min="33" max="36" width="13.7109375" style="2" customWidth="1"/>
    <col min="37" max="37" width="15.421875" style="2" customWidth="1"/>
    <col min="38" max="38" width="3.7109375" style="2" customWidth="1"/>
    <col min="39" max="42" width="13.7109375" style="2" customWidth="1"/>
    <col min="43" max="43" width="16.8515625" style="2" customWidth="1"/>
    <col min="44" max="44" width="3.7109375" style="2" customWidth="1"/>
    <col min="45" max="48" width="13.7109375" style="2" customWidth="1"/>
    <col min="49" max="49" width="16.28125" style="2" customWidth="1"/>
    <col min="50" max="50" width="3.7109375" style="2" customWidth="1"/>
    <col min="51" max="54" width="13.7109375" style="2" customWidth="1"/>
    <col min="55" max="55" width="16.00390625" style="2" customWidth="1"/>
    <col min="56" max="56" width="3.7109375" style="2" customWidth="1"/>
    <col min="57" max="60" width="13.7109375" style="2" customWidth="1"/>
    <col min="61" max="61" width="15.421875" style="2" customWidth="1"/>
    <col min="62" max="62" width="3.7109375" style="2" customWidth="1"/>
    <col min="63" max="66" width="13.7109375" style="2" customWidth="1"/>
    <col min="67" max="67" width="16.28125" style="2" customWidth="1"/>
    <col min="68" max="68" width="3.7109375" style="2" customWidth="1"/>
    <col min="69" max="72" width="13.7109375" style="2" customWidth="1"/>
    <col min="73" max="73" width="16.140625" style="2" customWidth="1"/>
    <col min="74" max="74" width="3.7109375" style="0" customWidth="1"/>
    <col min="75" max="78" width="13.7109375" style="0" customWidth="1"/>
    <col min="79" max="79" width="15.421875" style="0" customWidth="1"/>
    <col min="80" max="80" width="3.7109375" style="0" customWidth="1"/>
    <col min="81" max="84" width="13.7109375" style="0" customWidth="1"/>
    <col min="85" max="85" width="17.140625" style="0" customWidth="1"/>
    <col min="86" max="86" width="3.7109375" style="0" customWidth="1"/>
    <col min="87" max="90" width="13.7109375" style="2" customWidth="1"/>
    <col min="91" max="91" width="16.00390625" style="2" customWidth="1"/>
    <col min="92" max="92" width="3.7109375" style="0" customWidth="1"/>
    <col min="93" max="93" width="13.7109375" style="2" customWidth="1"/>
    <col min="94" max="97" width="13.7109375" style="0" customWidth="1"/>
    <col min="98" max="98" width="3.7109375" style="0" customWidth="1"/>
    <col min="99" max="102" width="14.7109375" style="0" customWidth="1"/>
    <col min="103" max="103" width="17.00390625" style="0" customWidth="1"/>
    <col min="104" max="104" width="3.7109375" style="0" customWidth="1"/>
    <col min="105" max="108" width="14.7109375" style="0" customWidth="1"/>
    <col min="109" max="109" width="16.140625" style="0" customWidth="1"/>
    <col min="110" max="110" width="3.7109375" style="0" customWidth="1"/>
    <col min="111" max="114" width="14.7109375" style="0" customWidth="1"/>
    <col min="115" max="115" width="16.00390625" style="0" customWidth="1"/>
    <col min="116" max="116" width="3.7109375" style="0" customWidth="1"/>
    <col min="117" max="120" width="14.7109375" style="0" customWidth="1"/>
    <col min="121" max="121" width="16.140625" style="0" customWidth="1"/>
    <col min="122" max="122" width="3.7109375" style="0" customWidth="1"/>
    <col min="123" max="126" width="14.7109375" style="0" customWidth="1"/>
    <col min="127" max="127" width="16.8515625" style="0" customWidth="1"/>
    <col min="128" max="128" width="3.7109375" style="0" customWidth="1"/>
    <col min="129" max="132" width="14.7109375" style="0" customWidth="1"/>
    <col min="133" max="133" width="16.00390625" style="0" customWidth="1"/>
    <col min="134" max="134" width="3.7109375" style="0" customWidth="1"/>
    <col min="135" max="138" width="14.7109375" style="0" customWidth="1"/>
    <col min="139" max="139" width="16.28125" style="0" customWidth="1"/>
    <col min="140" max="140" width="3.7109375" style="0" customWidth="1"/>
    <col min="141" max="144" width="14.7109375" style="0" customWidth="1"/>
    <col min="145" max="145" width="16.421875" style="0" customWidth="1"/>
    <col min="146" max="146" width="3.7109375" style="0" customWidth="1"/>
    <col min="147" max="150" width="14.7109375" style="0" customWidth="1"/>
    <col min="151" max="151" width="17.140625" style="0" customWidth="1"/>
    <col min="152" max="152" width="3.7109375" style="0" customWidth="1"/>
    <col min="153" max="156" width="14.7109375" style="0" customWidth="1"/>
    <col min="157" max="157" width="15.8515625" style="0" customWidth="1"/>
    <col min="158" max="158" width="3.7109375" style="0" customWidth="1"/>
    <col min="159" max="162" width="14.7109375" style="0" customWidth="1"/>
    <col min="163" max="163" width="15.8515625" style="0" customWidth="1"/>
    <col min="164" max="164" width="3.7109375" style="0" customWidth="1"/>
    <col min="165" max="168" width="14.7109375" style="0" customWidth="1"/>
    <col min="169" max="169" width="16.140625" style="0" customWidth="1"/>
  </cols>
  <sheetData>
    <row r="1" spans="4:98" ht="12.75">
      <c r="D1" s="18" t="s">
        <v>32</v>
      </c>
      <c r="E1"/>
      <c r="F1"/>
      <c r="I1" s="18"/>
      <c r="O1" s="15"/>
      <c r="P1" s="18" t="s">
        <v>32</v>
      </c>
      <c r="V1" s="3"/>
      <c r="AA1" s="18"/>
      <c r="AG1" s="15"/>
      <c r="AH1" s="18" t="s">
        <v>32</v>
      </c>
      <c r="AS1" s="18"/>
      <c r="AT1" s="3"/>
      <c r="AY1" s="15"/>
      <c r="AZ1" s="18" t="s">
        <v>32</v>
      </c>
      <c r="BF1" s="3"/>
      <c r="BK1" s="18"/>
      <c r="BQ1" s="15"/>
      <c r="BR1" s="18" t="s">
        <v>32</v>
      </c>
      <c r="BV1" s="2"/>
      <c r="BW1" s="2"/>
      <c r="BY1" s="2"/>
      <c r="BZ1" s="2"/>
      <c r="CA1" s="2"/>
      <c r="CB1" s="2"/>
      <c r="CC1" s="18"/>
      <c r="CD1" s="3"/>
      <c r="CE1" s="2"/>
      <c r="CF1" s="2"/>
      <c r="CG1" s="2"/>
      <c r="CH1" s="2"/>
      <c r="CI1" s="15"/>
      <c r="CJ1" s="18" t="s">
        <v>32</v>
      </c>
      <c r="CP1" s="3"/>
      <c r="CQ1" s="2"/>
      <c r="CR1" s="2"/>
      <c r="CS1" s="2"/>
      <c r="CT1" s="2"/>
    </row>
    <row r="2" spans="3:98" ht="12.75">
      <c r="C2" s="18" t="s">
        <v>36</v>
      </c>
      <c r="D2" s="18"/>
      <c r="E2"/>
      <c r="F2"/>
      <c r="I2" s="18"/>
      <c r="O2" s="18" t="str">
        <f>C2</f>
        <v>           Distribution of Debt Service after 2012 A Bond Issue</v>
      </c>
      <c r="P2" s="18"/>
      <c r="V2" s="3"/>
      <c r="AA2" s="18"/>
      <c r="AG2" s="18" t="str">
        <f>O2</f>
        <v>           Distribution of Debt Service after 2012 A Bond Issue</v>
      </c>
      <c r="AH2" s="18"/>
      <c r="AS2" s="18"/>
      <c r="AT2" s="3"/>
      <c r="AY2" s="18" t="str">
        <f>AG2</f>
        <v>           Distribution of Debt Service after 2012 A Bond Issue</v>
      </c>
      <c r="AZ2" s="18"/>
      <c r="BF2" s="3"/>
      <c r="BK2" s="18"/>
      <c r="BQ2" s="18" t="str">
        <f>AY2</f>
        <v>           Distribution of Debt Service after 2012 A Bond Issue</v>
      </c>
      <c r="BR2" s="18"/>
      <c r="BV2" s="2"/>
      <c r="BW2" s="2"/>
      <c r="BY2" s="2"/>
      <c r="BZ2" s="2"/>
      <c r="CA2" s="2"/>
      <c r="CB2" s="2"/>
      <c r="CC2" s="18"/>
      <c r="CD2" s="3"/>
      <c r="CE2" s="2"/>
      <c r="CF2" s="2"/>
      <c r="CG2" s="2"/>
      <c r="CH2" s="2"/>
      <c r="CI2" s="18" t="str">
        <f>BQ2</f>
        <v>           Distribution of Debt Service after 2012 A Bond Issue</v>
      </c>
      <c r="CJ2" s="18"/>
      <c r="CP2" s="3"/>
      <c r="CQ2" s="2"/>
      <c r="CR2" s="2"/>
      <c r="CS2" s="2"/>
      <c r="CT2" s="2"/>
    </row>
    <row r="3" spans="4:98" ht="12.75">
      <c r="D3" s="15" t="s">
        <v>37</v>
      </c>
      <c r="E3"/>
      <c r="F3"/>
      <c r="O3" s="15"/>
      <c r="P3" s="15" t="str">
        <f>D3</f>
        <v>1996 Series A Bond Funded Projects 2002A/2012A</v>
      </c>
      <c r="AA3" s="15"/>
      <c r="AG3" s="15"/>
      <c r="AH3" s="15" t="str">
        <f>P3</f>
        <v>1996 Series A Bond Funded Projects 2002A/2012A</v>
      </c>
      <c r="AS3" s="15"/>
      <c r="AY3" s="15"/>
      <c r="AZ3" s="15" t="str">
        <f>AH3</f>
        <v>1996 Series A Bond Funded Projects 2002A/2012A</v>
      </c>
      <c r="BK3" s="15"/>
      <c r="BQ3" s="15"/>
      <c r="BR3" s="15" t="str">
        <f>AZ3</f>
        <v>1996 Series A Bond Funded Projects 2002A/2012A</v>
      </c>
      <c r="BV3" s="2"/>
      <c r="BW3" s="2"/>
      <c r="BY3" s="2"/>
      <c r="BZ3" s="2"/>
      <c r="CA3" s="2"/>
      <c r="CB3" s="2"/>
      <c r="CC3" s="15"/>
      <c r="CD3" s="2"/>
      <c r="CE3" s="2"/>
      <c r="CF3" s="2"/>
      <c r="CG3" s="2"/>
      <c r="CH3" s="2"/>
      <c r="CI3" s="15"/>
      <c r="CJ3" s="15" t="str">
        <f>BR3</f>
        <v>1996 Series A Bond Funded Projects 2002A/2012A</v>
      </c>
      <c r="CP3" s="2"/>
      <c r="CQ3" s="2"/>
      <c r="CR3" s="2"/>
      <c r="CS3" s="2"/>
      <c r="CT3" s="2"/>
    </row>
    <row r="4" spans="74:98" ht="12.75"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P4" s="2"/>
      <c r="CQ4" s="2"/>
      <c r="CR4" s="2"/>
      <c r="CS4" s="2"/>
      <c r="CT4" s="2"/>
    </row>
    <row r="5" spans="1:169" ht="12.75">
      <c r="A5" s="4" t="s">
        <v>1</v>
      </c>
      <c r="C5" s="26" t="s">
        <v>38</v>
      </c>
      <c r="D5" s="26"/>
      <c r="E5" s="27"/>
      <c r="F5" s="22"/>
      <c r="G5" s="22"/>
      <c r="I5" s="21" t="s">
        <v>31</v>
      </c>
      <c r="J5" s="19"/>
      <c r="K5" s="20"/>
      <c r="L5" s="22"/>
      <c r="M5" s="22"/>
      <c r="O5" s="21" t="s">
        <v>30</v>
      </c>
      <c r="P5" s="19"/>
      <c r="Q5" s="20"/>
      <c r="R5" s="22"/>
      <c r="S5" s="22"/>
      <c r="U5" s="5" t="s">
        <v>2</v>
      </c>
      <c r="V5" s="6"/>
      <c r="W5" s="7"/>
      <c r="X5" s="22"/>
      <c r="Y5" s="22"/>
      <c r="AA5" s="5" t="s">
        <v>24</v>
      </c>
      <c r="AB5" s="6"/>
      <c r="AC5" s="7"/>
      <c r="AD5" s="22"/>
      <c r="AE5" s="22"/>
      <c r="AG5" s="5" t="s">
        <v>3</v>
      </c>
      <c r="AH5" s="6"/>
      <c r="AI5" s="7"/>
      <c r="AJ5" s="22"/>
      <c r="AK5" s="22"/>
      <c r="AM5" s="5" t="s">
        <v>25</v>
      </c>
      <c r="AN5" s="6"/>
      <c r="AO5" s="7"/>
      <c r="AP5" s="22"/>
      <c r="AQ5" s="22"/>
      <c r="AS5" s="5" t="s">
        <v>4</v>
      </c>
      <c r="AT5" s="6"/>
      <c r="AU5" s="7"/>
      <c r="AV5" s="22"/>
      <c r="AW5" s="22"/>
      <c r="AX5" s="11"/>
      <c r="AY5" s="5" t="s">
        <v>5</v>
      </c>
      <c r="AZ5" s="6"/>
      <c r="BA5" s="7"/>
      <c r="BB5" s="22"/>
      <c r="BC5" s="22"/>
      <c r="BD5" s="11"/>
      <c r="BE5" s="5" t="s">
        <v>20</v>
      </c>
      <c r="BF5" s="6"/>
      <c r="BG5" s="7"/>
      <c r="BH5" s="22"/>
      <c r="BI5" s="22"/>
      <c r="BK5" s="5" t="s">
        <v>26</v>
      </c>
      <c r="BL5" s="6"/>
      <c r="BM5" s="7"/>
      <c r="BN5" s="22"/>
      <c r="BO5" s="22"/>
      <c r="BQ5" s="5" t="s">
        <v>6</v>
      </c>
      <c r="BR5" s="6"/>
      <c r="BS5" s="7"/>
      <c r="BT5" s="22"/>
      <c r="BU5" s="22"/>
      <c r="BV5" s="2"/>
      <c r="BW5" s="5" t="s">
        <v>27</v>
      </c>
      <c r="BX5" s="6"/>
      <c r="BY5" s="7"/>
      <c r="BZ5" s="22"/>
      <c r="CA5" s="22"/>
      <c r="CB5" s="2"/>
      <c r="CC5" s="5" t="s">
        <v>28</v>
      </c>
      <c r="CD5" s="6"/>
      <c r="CE5" s="7"/>
      <c r="CF5" s="22"/>
      <c r="CG5" s="22"/>
      <c r="CH5" s="2"/>
      <c r="CI5" s="5" t="s">
        <v>21</v>
      </c>
      <c r="CJ5" s="6"/>
      <c r="CK5" s="7"/>
      <c r="CL5" s="22"/>
      <c r="CM5" s="22"/>
      <c r="CO5" s="5" t="s">
        <v>29</v>
      </c>
      <c r="CP5" s="6"/>
      <c r="CQ5" s="7"/>
      <c r="CR5" s="22"/>
      <c r="CS5" s="22"/>
      <c r="CT5" s="2"/>
      <c r="CU5" s="5" t="s">
        <v>22</v>
      </c>
      <c r="CV5" s="6"/>
      <c r="CW5" s="7"/>
      <c r="CX5" s="22"/>
      <c r="CY5" s="22"/>
      <c r="CZ5" s="2"/>
      <c r="DA5" s="17" t="s">
        <v>23</v>
      </c>
      <c r="DB5" s="6"/>
      <c r="DC5" s="7"/>
      <c r="DD5" s="22"/>
      <c r="DE5" s="22"/>
      <c r="DG5" s="5" t="s">
        <v>15</v>
      </c>
      <c r="DH5" s="6"/>
      <c r="DI5" s="7"/>
      <c r="DJ5" s="22"/>
      <c r="DK5" s="22"/>
      <c r="DM5" s="5" t="s">
        <v>16</v>
      </c>
      <c r="DN5" s="6"/>
      <c r="DO5" s="7"/>
      <c r="DP5" s="22"/>
      <c r="DQ5" s="22"/>
      <c r="DS5" s="5" t="s">
        <v>17</v>
      </c>
      <c r="DT5" s="6"/>
      <c r="DU5" s="7"/>
      <c r="DV5" s="22"/>
      <c r="DW5" s="22"/>
      <c r="DY5" s="5" t="s">
        <v>14</v>
      </c>
      <c r="DZ5" s="6"/>
      <c r="EA5" s="7"/>
      <c r="EB5" s="22"/>
      <c r="EC5" s="22"/>
      <c r="ED5" s="11"/>
      <c r="EE5" s="5" t="s">
        <v>18</v>
      </c>
      <c r="EF5" s="6"/>
      <c r="EG5" s="7"/>
      <c r="EH5" s="22"/>
      <c r="EI5" s="22"/>
      <c r="EJ5" s="11"/>
      <c r="EK5" s="5" t="s">
        <v>12</v>
      </c>
      <c r="EL5" s="6"/>
      <c r="EM5" s="7"/>
      <c r="EN5" s="22"/>
      <c r="EO5" s="22"/>
      <c r="EQ5" s="5" t="s">
        <v>7</v>
      </c>
      <c r="ER5" s="6"/>
      <c r="ES5" s="7"/>
      <c r="ET5" s="22"/>
      <c r="EU5" s="22"/>
      <c r="EW5" s="5" t="s">
        <v>11</v>
      </c>
      <c r="EX5" s="6"/>
      <c r="EY5" s="7"/>
      <c r="EZ5" s="22"/>
      <c r="FA5" s="22"/>
      <c r="FC5" s="5" t="s">
        <v>19</v>
      </c>
      <c r="FD5" s="6"/>
      <c r="FE5" s="7"/>
      <c r="FF5" s="22"/>
      <c r="FG5" s="22"/>
      <c r="FI5" s="5" t="s">
        <v>13</v>
      </c>
      <c r="FJ5" s="6"/>
      <c r="FK5" s="7"/>
      <c r="FL5" s="22"/>
      <c r="FM5" s="22"/>
    </row>
    <row r="6" spans="1:169" ht="12.75">
      <c r="A6" s="13" t="s">
        <v>8</v>
      </c>
      <c r="C6" s="28" t="s">
        <v>39</v>
      </c>
      <c r="D6" s="29"/>
      <c r="E6" s="30"/>
      <c r="F6" s="22" t="s">
        <v>33</v>
      </c>
      <c r="G6" s="22" t="s">
        <v>33</v>
      </c>
      <c r="I6" s="21"/>
      <c r="J6" s="14">
        <v>0.4681078</v>
      </c>
      <c r="K6" s="20"/>
      <c r="L6" s="22" t="s">
        <v>33</v>
      </c>
      <c r="M6" s="22" t="s">
        <v>33</v>
      </c>
      <c r="O6" s="21"/>
      <c r="P6" s="14">
        <f>V6+AB6+AH6+AN6+AT6+AZ6+BF6+BL6+BR6+BX6+CD6+CJ6</f>
        <v>0.5318922</v>
      </c>
      <c r="Q6" s="20"/>
      <c r="R6" s="22" t="s">
        <v>33</v>
      </c>
      <c r="S6" s="22" t="s">
        <v>33</v>
      </c>
      <c r="U6" s="5"/>
      <c r="V6" s="14">
        <v>0.0087825</v>
      </c>
      <c r="W6" s="7"/>
      <c r="X6" s="22" t="s">
        <v>33</v>
      </c>
      <c r="Y6" s="22" t="s">
        <v>33</v>
      </c>
      <c r="AA6" s="5"/>
      <c r="AB6" s="14">
        <v>0.0115039</v>
      </c>
      <c r="AC6" s="7"/>
      <c r="AD6" s="22" t="s">
        <v>33</v>
      </c>
      <c r="AE6" s="22" t="s">
        <v>33</v>
      </c>
      <c r="AG6" s="5"/>
      <c r="AH6" s="14">
        <v>0.2801561</v>
      </c>
      <c r="AI6" s="7"/>
      <c r="AJ6" s="22" t="s">
        <v>33</v>
      </c>
      <c r="AK6" s="22" t="s">
        <v>33</v>
      </c>
      <c r="AM6" s="5"/>
      <c r="AN6" s="14">
        <v>0.0025114</v>
      </c>
      <c r="AO6" s="7"/>
      <c r="AP6" s="22" t="s">
        <v>33</v>
      </c>
      <c r="AQ6" s="22" t="s">
        <v>33</v>
      </c>
      <c r="AS6" s="5"/>
      <c r="AT6" s="14">
        <v>0.0023697</v>
      </c>
      <c r="AU6" s="7"/>
      <c r="AV6" s="22" t="s">
        <v>33</v>
      </c>
      <c r="AW6" s="22" t="s">
        <v>33</v>
      </c>
      <c r="AX6" s="11"/>
      <c r="AY6" s="5"/>
      <c r="AZ6" s="14">
        <v>0.0759463</v>
      </c>
      <c r="BA6" s="7"/>
      <c r="BB6" s="22" t="s">
        <v>33</v>
      </c>
      <c r="BC6" s="22" t="s">
        <v>33</v>
      </c>
      <c r="BD6" s="11"/>
      <c r="BE6" s="5"/>
      <c r="BF6" s="14">
        <v>0.0029077</v>
      </c>
      <c r="BG6" s="7"/>
      <c r="BH6" s="22" t="s">
        <v>33</v>
      </c>
      <c r="BI6" s="22" t="s">
        <v>33</v>
      </c>
      <c r="BK6" s="5"/>
      <c r="BL6" s="14">
        <v>0.0012509</v>
      </c>
      <c r="BM6" s="7"/>
      <c r="BN6" s="22" t="s">
        <v>33</v>
      </c>
      <c r="BO6" s="22" t="s">
        <v>33</v>
      </c>
      <c r="BQ6" s="5"/>
      <c r="BR6" s="14">
        <v>0.0198899</v>
      </c>
      <c r="BS6" s="7"/>
      <c r="BT6" s="22" t="s">
        <v>33</v>
      </c>
      <c r="BU6" s="22" t="s">
        <v>33</v>
      </c>
      <c r="BV6" s="2"/>
      <c r="BW6" s="5"/>
      <c r="BX6" s="14">
        <v>0.1162619</v>
      </c>
      <c r="BY6" s="7"/>
      <c r="BZ6" s="22" t="s">
        <v>33</v>
      </c>
      <c r="CA6" s="22" t="s">
        <v>33</v>
      </c>
      <c r="CB6" s="2"/>
      <c r="CC6" s="5"/>
      <c r="CD6" s="14">
        <v>0.000127</v>
      </c>
      <c r="CE6" s="7"/>
      <c r="CF6" s="22" t="s">
        <v>33</v>
      </c>
      <c r="CG6" s="22" t="s">
        <v>33</v>
      </c>
      <c r="CH6" s="2"/>
      <c r="CI6" s="5"/>
      <c r="CJ6" s="14">
        <v>0.0101849</v>
      </c>
      <c r="CK6" s="7"/>
      <c r="CL6" s="22" t="s">
        <v>33</v>
      </c>
      <c r="CM6" s="22" t="s">
        <v>33</v>
      </c>
      <c r="CO6" s="5"/>
      <c r="CP6" s="6"/>
      <c r="CQ6" s="7"/>
      <c r="CR6" s="22" t="s">
        <v>33</v>
      </c>
      <c r="CS6" s="22" t="s">
        <v>33</v>
      </c>
      <c r="CT6" s="2"/>
      <c r="CU6" s="5"/>
      <c r="CV6" s="14">
        <v>0.0385633</v>
      </c>
      <c r="CW6" s="7"/>
      <c r="CX6" s="22" t="s">
        <v>33</v>
      </c>
      <c r="CY6" s="22" t="s">
        <v>33</v>
      </c>
      <c r="CZ6" s="2"/>
      <c r="DA6" s="5"/>
      <c r="DB6" s="14">
        <v>0.0952473</v>
      </c>
      <c r="DC6" s="7"/>
      <c r="DD6" s="22" t="s">
        <v>33</v>
      </c>
      <c r="DE6" s="22" t="s">
        <v>33</v>
      </c>
      <c r="DG6" s="5"/>
      <c r="DH6" s="14">
        <v>0.236984</v>
      </c>
      <c r="DI6" s="7"/>
      <c r="DJ6" s="22" t="s">
        <v>33</v>
      </c>
      <c r="DK6" s="22" t="s">
        <v>33</v>
      </c>
      <c r="DM6" s="5"/>
      <c r="DN6" s="14">
        <v>0.0145714</v>
      </c>
      <c r="DO6" s="7"/>
      <c r="DP6" s="22" t="s">
        <v>33</v>
      </c>
      <c r="DQ6" s="22" t="s">
        <v>33</v>
      </c>
      <c r="DS6" s="5"/>
      <c r="DT6" s="14">
        <v>0.0002241</v>
      </c>
      <c r="DU6" s="7"/>
      <c r="DV6" s="22" t="s">
        <v>33</v>
      </c>
      <c r="DW6" s="22" t="s">
        <v>33</v>
      </c>
      <c r="DY6" s="5"/>
      <c r="DZ6" s="14">
        <v>0.0051366</v>
      </c>
      <c r="EA6" s="7"/>
      <c r="EB6" s="22" t="s">
        <v>33</v>
      </c>
      <c r="EC6" s="22" t="s">
        <v>33</v>
      </c>
      <c r="ED6" s="11"/>
      <c r="EE6" s="5"/>
      <c r="EF6" s="14">
        <v>0.0004142</v>
      </c>
      <c r="EG6" s="7"/>
      <c r="EH6" s="22" t="s">
        <v>33</v>
      </c>
      <c r="EI6" s="22" t="s">
        <v>33</v>
      </c>
      <c r="EJ6" s="11"/>
      <c r="EK6" s="5"/>
      <c r="EL6" s="14">
        <v>0.0015892</v>
      </c>
      <c r="EM6" s="7"/>
      <c r="EN6" s="22" t="s">
        <v>33</v>
      </c>
      <c r="EO6" s="22" t="s">
        <v>33</v>
      </c>
      <c r="EQ6" s="5"/>
      <c r="ER6" s="14">
        <v>0.0468262</v>
      </c>
      <c r="ES6" s="7"/>
      <c r="ET6" s="22" t="s">
        <v>33</v>
      </c>
      <c r="EU6" s="22" t="s">
        <v>33</v>
      </c>
      <c r="EW6" s="5"/>
      <c r="EX6" s="14">
        <v>0.0086221</v>
      </c>
      <c r="EY6" s="7"/>
      <c r="EZ6" s="22" t="s">
        <v>33</v>
      </c>
      <c r="FA6" s="22" t="s">
        <v>33</v>
      </c>
      <c r="FC6" s="5"/>
      <c r="FD6" s="14">
        <v>0.0125588</v>
      </c>
      <c r="FE6" s="7"/>
      <c r="FF6" s="22" t="s">
        <v>33</v>
      </c>
      <c r="FG6" s="22" t="s">
        <v>33</v>
      </c>
      <c r="FI6" s="5"/>
      <c r="FJ6" s="14">
        <v>0.0073706</v>
      </c>
      <c r="FK6" s="7"/>
      <c r="FL6" s="22" t="s">
        <v>33</v>
      </c>
      <c r="FM6" s="22" t="s">
        <v>33</v>
      </c>
    </row>
    <row r="7" spans="1:169" ht="12.75">
      <c r="A7" s="8"/>
      <c r="C7" s="22" t="s">
        <v>9</v>
      </c>
      <c r="D7" s="22" t="s">
        <v>10</v>
      </c>
      <c r="E7" s="25" t="s">
        <v>0</v>
      </c>
      <c r="F7" s="22" t="s">
        <v>34</v>
      </c>
      <c r="G7" s="22" t="s">
        <v>35</v>
      </c>
      <c r="I7" s="22" t="s">
        <v>9</v>
      </c>
      <c r="J7" s="22" t="s">
        <v>10</v>
      </c>
      <c r="K7" s="22" t="s">
        <v>0</v>
      </c>
      <c r="L7" s="22" t="s">
        <v>34</v>
      </c>
      <c r="M7" s="22" t="s">
        <v>35</v>
      </c>
      <c r="O7" s="22" t="s">
        <v>9</v>
      </c>
      <c r="P7" s="22" t="s">
        <v>10</v>
      </c>
      <c r="Q7" s="22" t="s">
        <v>0</v>
      </c>
      <c r="R7" s="22" t="s">
        <v>34</v>
      </c>
      <c r="S7" s="22" t="s">
        <v>35</v>
      </c>
      <c r="U7" s="9" t="s">
        <v>9</v>
      </c>
      <c r="V7" s="9" t="s">
        <v>10</v>
      </c>
      <c r="W7" s="9" t="s">
        <v>0</v>
      </c>
      <c r="X7" s="22" t="s">
        <v>34</v>
      </c>
      <c r="Y7" s="22" t="s">
        <v>35</v>
      </c>
      <c r="AA7" s="9" t="s">
        <v>9</v>
      </c>
      <c r="AB7" s="9" t="s">
        <v>10</v>
      </c>
      <c r="AC7" s="9" t="s">
        <v>0</v>
      </c>
      <c r="AD7" s="22" t="s">
        <v>34</v>
      </c>
      <c r="AE7" s="22" t="s">
        <v>35</v>
      </c>
      <c r="AG7" s="9" t="s">
        <v>9</v>
      </c>
      <c r="AH7" s="9" t="s">
        <v>10</v>
      </c>
      <c r="AI7" s="9" t="s">
        <v>0</v>
      </c>
      <c r="AJ7" s="22" t="s">
        <v>34</v>
      </c>
      <c r="AK7" s="22" t="s">
        <v>35</v>
      </c>
      <c r="AM7" s="9" t="s">
        <v>9</v>
      </c>
      <c r="AN7" s="9" t="s">
        <v>10</v>
      </c>
      <c r="AO7" s="9" t="s">
        <v>0</v>
      </c>
      <c r="AP7" s="22" t="s">
        <v>34</v>
      </c>
      <c r="AQ7" s="22" t="s">
        <v>35</v>
      </c>
      <c r="AS7" s="9" t="s">
        <v>9</v>
      </c>
      <c r="AT7" s="9" t="s">
        <v>10</v>
      </c>
      <c r="AU7" s="9" t="s">
        <v>0</v>
      </c>
      <c r="AV7" s="22" t="s">
        <v>34</v>
      </c>
      <c r="AW7" s="22" t="s">
        <v>35</v>
      </c>
      <c r="AX7" s="12"/>
      <c r="AY7" s="9" t="s">
        <v>9</v>
      </c>
      <c r="AZ7" s="9" t="s">
        <v>10</v>
      </c>
      <c r="BA7" s="9" t="s">
        <v>0</v>
      </c>
      <c r="BB7" s="22" t="s">
        <v>34</v>
      </c>
      <c r="BC7" s="22" t="s">
        <v>35</v>
      </c>
      <c r="BD7" s="12"/>
      <c r="BE7" s="9" t="s">
        <v>9</v>
      </c>
      <c r="BF7" s="9" t="s">
        <v>10</v>
      </c>
      <c r="BG7" s="9" t="s">
        <v>0</v>
      </c>
      <c r="BH7" s="22" t="s">
        <v>34</v>
      </c>
      <c r="BI7" s="22" t="s">
        <v>35</v>
      </c>
      <c r="BK7" s="9" t="s">
        <v>9</v>
      </c>
      <c r="BL7" s="9" t="s">
        <v>10</v>
      </c>
      <c r="BM7" s="9" t="s">
        <v>0</v>
      </c>
      <c r="BN7" s="22" t="s">
        <v>34</v>
      </c>
      <c r="BO7" s="22" t="s">
        <v>35</v>
      </c>
      <c r="BQ7" s="9" t="s">
        <v>9</v>
      </c>
      <c r="BR7" s="9" t="s">
        <v>10</v>
      </c>
      <c r="BS7" s="9" t="s">
        <v>0</v>
      </c>
      <c r="BT7" s="22" t="s">
        <v>34</v>
      </c>
      <c r="BU7" s="22" t="s">
        <v>35</v>
      </c>
      <c r="BV7" s="2"/>
      <c r="BW7" s="9" t="s">
        <v>9</v>
      </c>
      <c r="BX7" s="9" t="s">
        <v>10</v>
      </c>
      <c r="BY7" s="9" t="s">
        <v>0</v>
      </c>
      <c r="BZ7" s="22" t="s">
        <v>34</v>
      </c>
      <c r="CA7" s="22" t="s">
        <v>35</v>
      </c>
      <c r="CB7" s="2"/>
      <c r="CC7" s="9" t="s">
        <v>9</v>
      </c>
      <c r="CD7" s="9" t="s">
        <v>10</v>
      </c>
      <c r="CE7" s="9" t="s">
        <v>0</v>
      </c>
      <c r="CF7" s="22" t="s">
        <v>34</v>
      </c>
      <c r="CG7" s="22" t="s">
        <v>35</v>
      </c>
      <c r="CH7" s="2"/>
      <c r="CI7" s="9" t="s">
        <v>9</v>
      </c>
      <c r="CJ7" s="9" t="s">
        <v>10</v>
      </c>
      <c r="CK7" s="9" t="s">
        <v>0</v>
      </c>
      <c r="CL7" s="22" t="s">
        <v>34</v>
      </c>
      <c r="CM7" s="22" t="s">
        <v>35</v>
      </c>
      <c r="CO7" s="9" t="s">
        <v>9</v>
      </c>
      <c r="CP7" s="9" t="s">
        <v>10</v>
      </c>
      <c r="CQ7" s="9" t="s">
        <v>0</v>
      </c>
      <c r="CR7" s="22" t="s">
        <v>34</v>
      </c>
      <c r="CS7" s="22" t="s">
        <v>35</v>
      </c>
      <c r="CT7" s="2"/>
      <c r="CU7" s="9" t="s">
        <v>9</v>
      </c>
      <c r="CV7" s="9" t="s">
        <v>10</v>
      </c>
      <c r="CW7" s="9" t="s">
        <v>0</v>
      </c>
      <c r="CX7" s="22" t="s">
        <v>34</v>
      </c>
      <c r="CY7" s="22" t="s">
        <v>35</v>
      </c>
      <c r="CZ7" s="2"/>
      <c r="DA7" s="9" t="s">
        <v>9</v>
      </c>
      <c r="DB7" s="9" t="s">
        <v>10</v>
      </c>
      <c r="DC7" s="9" t="s">
        <v>0</v>
      </c>
      <c r="DD7" s="22" t="s">
        <v>34</v>
      </c>
      <c r="DE7" s="22" t="s">
        <v>35</v>
      </c>
      <c r="DG7" s="9" t="s">
        <v>9</v>
      </c>
      <c r="DH7" s="9" t="s">
        <v>10</v>
      </c>
      <c r="DI7" s="9" t="s">
        <v>0</v>
      </c>
      <c r="DJ7" s="22" t="s">
        <v>34</v>
      </c>
      <c r="DK7" s="22" t="s">
        <v>35</v>
      </c>
      <c r="DM7" s="9" t="s">
        <v>9</v>
      </c>
      <c r="DN7" s="9" t="s">
        <v>10</v>
      </c>
      <c r="DO7" s="9" t="s">
        <v>0</v>
      </c>
      <c r="DP7" s="22" t="s">
        <v>34</v>
      </c>
      <c r="DQ7" s="22" t="s">
        <v>35</v>
      </c>
      <c r="DS7" s="9" t="s">
        <v>9</v>
      </c>
      <c r="DT7" s="9" t="s">
        <v>10</v>
      </c>
      <c r="DU7" s="9" t="s">
        <v>0</v>
      </c>
      <c r="DV7" s="22" t="s">
        <v>34</v>
      </c>
      <c r="DW7" s="22" t="s">
        <v>35</v>
      </c>
      <c r="DY7" s="9" t="s">
        <v>9</v>
      </c>
      <c r="DZ7" s="9" t="s">
        <v>10</v>
      </c>
      <c r="EA7" s="9" t="s">
        <v>0</v>
      </c>
      <c r="EB7" s="22" t="s">
        <v>34</v>
      </c>
      <c r="EC7" s="22" t="s">
        <v>35</v>
      </c>
      <c r="ED7" s="12"/>
      <c r="EE7" s="9" t="s">
        <v>9</v>
      </c>
      <c r="EF7" s="9" t="s">
        <v>10</v>
      </c>
      <c r="EG7" s="9" t="s">
        <v>0</v>
      </c>
      <c r="EH7" s="22" t="s">
        <v>34</v>
      </c>
      <c r="EI7" s="22" t="s">
        <v>35</v>
      </c>
      <c r="EJ7" s="12"/>
      <c r="EK7" s="9" t="s">
        <v>9</v>
      </c>
      <c r="EL7" s="9" t="s">
        <v>10</v>
      </c>
      <c r="EM7" s="9" t="s">
        <v>0</v>
      </c>
      <c r="EN7" s="22" t="s">
        <v>34</v>
      </c>
      <c r="EO7" s="22" t="s">
        <v>35</v>
      </c>
      <c r="EQ7" s="9" t="s">
        <v>9</v>
      </c>
      <c r="ER7" s="9" t="s">
        <v>10</v>
      </c>
      <c r="ES7" s="9" t="s">
        <v>0</v>
      </c>
      <c r="ET7" s="22" t="s">
        <v>34</v>
      </c>
      <c r="EU7" s="22" t="s">
        <v>35</v>
      </c>
      <c r="EW7" s="9" t="s">
        <v>9</v>
      </c>
      <c r="EX7" s="9" t="s">
        <v>10</v>
      </c>
      <c r="EY7" s="9" t="s">
        <v>0</v>
      </c>
      <c r="EZ7" s="22" t="s">
        <v>34</v>
      </c>
      <c r="FA7" s="22" t="s">
        <v>35</v>
      </c>
      <c r="FC7" s="9" t="s">
        <v>9</v>
      </c>
      <c r="FD7" s="9" t="s">
        <v>10</v>
      </c>
      <c r="FE7" s="9" t="s">
        <v>0</v>
      </c>
      <c r="FF7" s="22" t="s">
        <v>34</v>
      </c>
      <c r="FG7" s="22" t="s">
        <v>35</v>
      </c>
      <c r="FI7" s="9" t="s">
        <v>9</v>
      </c>
      <c r="FJ7" s="9" t="s">
        <v>10</v>
      </c>
      <c r="FK7" s="9" t="s">
        <v>0</v>
      </c>
      <c r="FL7" s="22" t="s">
        <v>34</v>
      </c>
      <c r="FM7" s="22" t="s">
        <v>35</v>
      </c>
    </row>
    <row r="8" spans="1:169" ht="12.75">
      <c r="A8" s="1">
        <v>42278</v>
      </c>
      <c r="D8" s="15">
        <v>144000</v>
      </c>
      <c r="E8" s="15">
        <f>C8+D8</f>
        <v>144000</v>
      </c>
      <c r="F8" s="15">
        <v>175676</v>
      </c>
      <c r="G8" s="15">
        <v>219042</v>
      </c>
      <c r="I8" s="15">
        <f aca="true" t="shared" si="0" ref="I8:J11">CU8+DA8+DG8+DM8+DS8+DY8+EE8+EK8+EQ8+EW8+FC8+FI8</f>
        <v>0</v>
      </c>
      <c r="J8" s="15">
        <f t="shared" si="0"/>
        <v>67407.52320000001</v>
      </c>
      <c r="K8" s="15">
        <f>I8+J8</f>
        <v>67407.52320000001</v>
      </c>
      <c r="L8" s="15">
        <f aca="true" t="shared" si="1" ref="L8:M11">CX8+DD8+DJ8+DP8+DV8+EB8+EH8+EN8+ET8+EZ8+FL8+FF8</f>
        <v>82235.30587280002</v>
      </c>
      <c r="M8" s="15">
        <f t="shared" si="1"/>
        <v>102535.26872759999</v>
      </c>
      <c r="O8" s="15"/>
      <c r="P8" s="15">
        <f>V8+AB8+AH8+AN8+AT8+AZ8+BF8+BL8+BR8+BX8+CD8+CJ8+CP8</f>
        <v>76592.4768</v>
      </c>
      <c r="Q8" s="15">
        <f>O8+P8</f>
        <v>76592.4768</v>
      </c>
      <c r="R8" s="15">
        <f aca="true" t="shared" si="2" ref="R8:S11">X8+AD8+AP8+AV8+BB8+BH8+BN8+BZ8+CF8+CL8+CR8+AJ8+BT8</f>
        <v>93440.69412720001</v>
      </c>
      <c r="S8" s="15">
        <f t="shared" si="2"/>
        <v>116506.7312724</v>
      </c>
      <c r="U8" s="15"/>
      <c r="V8" s="15">
        <f>D8*0.87825/100</f>
        <v>1264.68</v>
      </c>
      <c r="W8" s="15">
        <f>U8+V8</f>
        <v>1264.68</v>
      </c>
      <c r="X8" s="15">
        <f>V$6*$F8</f>
        <v>1542.87447</v>
      </c>
      <c r="Y8" s="15">
        <f>V$6*$G8</f>
        <v>1923.736365</v>
      </c>
      <c r="Z8" s="15"/>
      <c r="AA8" s="15"/>
      <c r="AB8" s="15">
        <f>D8*1.15039/100</f>
        <v>1656.5616</v>
      </c>
      <c r="AC8" s="15">
        <f>AA8+AB8</f>
        <v>1656.5616</v>
      </c>
      <c r="AD8" s="15">
        <f>AB$6*$F8</f>
        <v>2020.9591363999998</v>
      </c>
      <c r="AE8" s="15">
        <f>AB$6*$G8</f>
        <v>2519.8372637999996</v>
      </c>
      <c r="AF8" s="15"/>
      <c r="AG8" s="15"/>
      <c r="AH8" s="15">
        <f>D8*28.01561/100</f>
        <v>40342.4784</v>
      </c>
      <c r="AI8" s="15">
        <f>AG8+AH8</f>
        <v>40342.4784</v>
      </c>
      <c r="AJ8" s="15">
        <f>AH$6*$F8</f>
        <v>49216.70302360001</v>
      </c>
      <c r="AK8" s="15">
        <f>AH$6*$G8</f>
        <v>61365.9524562</v>
      </c>
      <c r="AL8" s="15"/>
      <c r="AM8" s="15"/>
      <c r="AN8" s="15">
        <f>D8*0.25114/100</f>
        <v>361.6416</v>
      </c>
      <c r="AO8" s="15">
        <f>AM8+AN8</f>
        <v>361.6416</v>
      </c>
      <c r="AP8" s="15">
        <f>AN$6*$F8</f>
        <v>441.1927064</v>
      </c>
      <c r="AQ8" s="15">
        <f>AN$6*$G8</f>
        <v>550.1020788</v>
      </c>
      <c r="AR8" s="15"/>
      <c r="AS8" s="15"/>
      <c r="AT8" s="15">
        <f>D8*0.23697/100</f>
        <v>341.2368</v>
      </c>
      <c r="AU8" s="15">
        <f>AS8+AT8</f>
        <v>341.2368</v>
      </c>
      <c r="AV8" s="15">
        <f>AT$6*$F8</f>
        <v>416.29941720000005</v>
      </c>
      <c r="AW8" s="15">
        <f>AT$6*$G8</f>
        <v>519.0638274</v>
      </c>
      <c r="AX8" s="15"/>
      <c r="AY8" s="15"/>
      <c r="AZ8" s="15">
        <f>D8*7.59463/100</f>
        <v>10936.2672</v>
      </c>
      <c r="BA8" s="15">
        <f>AY8+AZ8</f>
        <v>10936.2672</v>
      </c>
      <c r="BB8" s="15">
        <f>AZ$6*$F8</f>
        <v>13341.9421988</v>
      </c>
      <c r="BC8" s="15">
        <f>AZ$6*$G8</f>
        <v>16635.4294446</v>
      </c>
      <c r="BD8" s="15"/>
      <c r="BE8" s="15"/>
      <c r="BF8" s="15">
        <f>D8*0.29077/100</f>
        <v>418.7088</v>
      </c>
      <c r="BG8" s="15">
        <f>BE8+BF8</f>
        <v>418.7088</v>
      </c>
      <c r="BH8" s="15">
        <f>BF$6*$F8</f>
        <v>510.8131052</v>
      </c>
      <c r="BI8" s="15">
        <f>BF$6*$G8</f>
        <v>636.9084234000001</v>
      </c>
      <c r="BJ8" s="15"/>
      <c r="BK8" s="15"/>
      <c r="BL8" s="15">
        <f>D8*0.12509/100</f>
        <v>180.12960000000004</v>
      </c>
      <c r="BM8" s="15">
        <f>BK8+BL8</f>
        <v>180.12960000000004</v>
      </c>
      <c r="BN8" s="15">
        <f>BL$6*$F8</f>
        <v>219.75310840000003</v>
      </c>
      <c r="BO8" s="15">
        <f>BL$6*$G8</f>
        <v>273.9996378</v>
      </c>
      <c r="BP8" s="15"/>
      <c r="BQ8" s="15"/>
      <c r="BR8" s="15">
        <f>D8*1.98899/100</f>
        <v>2864.1456</v>
      </c>
      <c r="BS8" s="15">
        <f>BQ8+BR8</f>
        <v>2864.1456</v>
      </c>
      <c r="BT8" s="15">
        <f>BR$6*$F8</f>
        <v>3494.1780723999996</v>
      </c>
      <c r="BU8" s="15">
        <f>BR$6*$G8</f>
        <v>4356.7234757999995</v>
      </c>
      <c r="BV8" s="15"/>
      <c r="BW8" s="15"/>
      <c r="BX8" s="15">
        <f>D8*11.62619/100</f>
        <v>16741.7136</v>
      </c>
      <c r="BY8" s="15">
        <f>BW8+BX8</f>
        <v>16741.7136</v>
      </c>
      <c r="BZ8" s="15">
        <f>BX$6*$F8</f>
        <v>20424.4255444</v>
      </c>
      <c r="CA8" s="15">
        <f>BX$6*$G8</f>
        <v>25466.2390998</v>
      </c>
      <c r="CB8" s="15"/>
      <c r="CC8" s="15"/>
      <c r="CD8" s="15">
        <f>D8*0.0127/100</f>
        <v>18.288</v>
      </c>
      <c r="CE8" s="15">
        <f>CC8+CD8</f>
        <v>18.288</v>
      </c>
      <c r="CF8" s="15">
        <f>CD$6*$F8</f>
        <v>22.310852</v>
      </c>
      <c r="CG8" s="15">
        <f>CD$6*$G8</f>
        <v>27.818334</v>
      </c>
      <c r="CH8" s="15"/>
      <c r="CI8" s="15"/>
      <c r="CJ8" s="15">
        <f>D8*1.01849/100</f>
        <v>1466.6256</v>
      </c>
      <c r="CK8" s="15">
        <f>CI8+CJ8</f>
        <v>1466.6256</v>
      </c>
      <c r="CL8" s="15">
        <f>CJ$6*$F8</f>
        <v>1789.2424924</v>
      </c>
      <c r="CM8" s="15">
        <f>CJ$6*$G8</f>
        <v>2230.9208658000002</v>
      </c>
      <c r="CN8" s="15"/>
      <c r="CO8" s="15"/>
      <c r="CP8" s="15"/>
      <c r="CQ8" s="15"/>
      <c r="CR8" s="15"/>
      <c r="CS8" s="15"/>
      <c r="CT8" s="15"/>
      <c r="CU8" s="15">
        <f>$C8*CV$6</f>
        <v>0</v>
      </c>
      <c r="CV8" s="15">
        <f>$D8*CV$6</f>
        <v>5553.1152</v>
      </c>
      <c r="CW8" s="15">
        <f>CU8+CV8</f>
        <v>5553.1152</v>
      </c>
      <c r="CX8" s="15">
        <f>CV$6*$F8</f>
        <v>6774.6462908</v>
      </c>
      <c r="CY8" s="15">
        <f>CV$6*$G8</f>
        <v>8446.9823586</v>
      </c>
      <c r="CZ8" s="15"/>
      <c r="DA8" s="15">
        <f>$C8*DB$6</f>
        <v>0</v>
      </c>
      <c r="DB8" s="15">
        <f>$D8*DB$6</f>
        <v>13715.6112</v>
      </c>
      <c r="DC8" s="15">
        <f>DA8+DB8</f>
        <v>13715.6112</v>
      </c>
      <c r="DD8" s="15">
        <f>DB$6*$F8</f>
        <v>16732.6646748</v>
      </c>
      <c r="DE8" s="15">
        <f>DB$6*$G8</f>
        <v>20863.159086599997</v>
      </c>
      <c r="DF8" s="15"/>
      <c r="DG8" s="15">
        <f>$C8*DH$6</f>
        <v>0</v>
      </c>
      <c r="DH8" s="15">
        <f>$D8*DH$6</f>
        <v>34125.696</v>
      </c>
      <c r="DI8" s="15">
        <f>DG8+DH8</f>
        <v>34125.696</v>
      </c>
      <c r="DJ8" s="15">
        <f>DH$6*$F8</f>
        <v>41632.401184</v>
      </c>
      <c r="DK8" s="15">
        <f>DH$6*$G8</f>
        <v>51909.449328</v>
      </c>
      <c r="DL8" s="15"/>
      <c r="DM8" s="15">
        <f>$C8*DN$6</f>
        <v>0</v>
      </c>
      <c r="DN8" s="15">
        <f>$D8*DN$6</f>
        <v>2098.2816</v>
      </c>
      <c r="DO8" s="15">
        <f>DM8+DN8</f>
        <v>2098.2816</v>
      </c>
      <c r="DP8" s="15">
        <f>DN$6*$F8</f>
        <v>2559.8452664</v>
      </c>
      <c r="DQ8" s="15">
        <f>DN$6*$G8</f>
        <v>3191.7485988</v>
      </c>
      <c r="DR8" s="15"/>
      <c r="DS8" s="15">
        <f>$C8*DT$6</f>
        <v>0</v>
      </c>
      <c r="DT8" s="15">
        <f>$D8*DT$6</f>
        <v>32.2704</v>
      </c>
      <c r="DU8" s="15">
        <f>DS8+DT8</f>
        <v>32.2704</v>
      </c>
      <c r="DV8" s="15">
        <f>DT$6*$F8</f>
        <v>39.3689916</v>
      </c>
      <c r="DW8" s="15">
        <f>DT$6*$G8</f>
        <v>49.0873122</v>
      </c>
      <c r="DX8" s="15"/>
      <c r="DY8" s="15">
        <f>$C8*DZ$6</f>
        <v>0</v>
      </c>
      <c r="DZ8" s="15">
        <f>$D8*DZ$6</f>
        <v>739.6704</v>
      </c>
      <c r="EA8" s="15">
        <f>DY8+DZ8</f>
        <v>739.6704</v>
      </c>
      <c r="EB8" s="15">
        <f>DZ$6*$F8</f>
        <v>902.3773416</v>
      </c>
      <c r="EC8" s="15">
        <f>DZ$6*$G8</f>
        <v>1125.1311372</v>
      </c>
      <c r="ED8" s="15"/>
      <c r="EE8" s="15">
        <f>$C8*EF$6</f>
        <v>0</v>
      </c>
      <c r="EF8" s="15">
        <f>$D8*EF$6</f>
        <v>59.6448</v>
      </c>
      <c r="EG8" s="15">
        <f>EE8+EF8</f>
        <v>59.6448</v>
      </c>
      <c r="EH8" s="15">
        <f>EF$6*$F8</f>
        <v>72.76499919999999</v>
      </c>
      <c r="EI8" s="15">
        <f>EF$6*$G8</f>
        <v>90.7271964</v>
      </c>
      <c r="EJ8" s="15"/>
      <c r="EK8" s="15">
        <f>$C8*EL$6</f>
        <v>0</v>
      </c>
      <c r="EL8" s="15">
        <f>$D8*EL$6</f>
        <v>228.8448</v>
      </c>
      <c r="EM8" s="15">
        <f>EK8+EL8</f>
        <v>228.8448</v>
      </c>
      <c r="EN8" s="15">
        <f>EL$6*$F8</f>
        <v>279.1842992</v>
      </c>
      <c r="EO8" s="15">
        <f>EL$6*$G8</f>
        <v>348.1015464</v>
      </c>
      <c r="EP8" s="15"/>
      <c r="EQ8" s="15">
        <f>$C8*ER$6</f>
        <v>0</v>
      </c>
      <c r="ER8" s="15">
        <f>$D8*ER$6</f>
        <v>6742.9728</v>
      </c>
      <c r="ES8" s="15">
        <f>EQ8+ER8</f>
        <v>6742.9728</v>
      </c>
      <c r="ET8" s="15">
        <f>ER$6*$F8</f>
        <v>8226.2395112</v>
      </c>
      <c r="EU8" s="15">
        <f>ER$6*$G8</f>
        <v>10256.9045004</v>
      </c>
      <c r="EV8" s="15"/>
      <c r="EW8" s="15">
        <f>$C8*EX$6</f>
        <v>0</v>
      </c>
      <c r="EX8" s="15">
        <f>$D8*EX$6</f>
        <v>1241.5824</v>
      </c>
      <c r="EY8" s="15">
        <f>EW8+EX8</f>
        <v>1241.5824</v>
      </c>
      <c r="EZ8" s="15">
        <f>EX$6*$F8</f>
        <v>1514.6960396000002</v>
      </c>
      <c r="FA8" s="15">
        <f>EX$6*$G8</f>
        <v>1888.6020282000002</v>
      </c>
      <c r="FB8" s="15"/>
      <c r="FC8" s="15">
        <f>$C8*FD$6</f>
        <v>0</v>
      </c>
      <c r="FD8" s="15">
        <f>$D8*FD$6</f>
        <v>1808.4672</v>
      </c>
      <c r="FE8" s="15">
        <f>FC8+FD8</f>
        <v>1808.4672</v>
      </c>
      <c r="FF8" s="15">
        <f>FD$6*$F8</f>
        <v>2206.2797488</v>
      </c>
      <c r="FG8" s="15">
        <f>FD$6*$G8</f>
        <v>2750.9046696</v>
      </c>
      <c r="FH8" s="15"/>
      <c r="FI8" s="15">
        <f>$C8*FJ$6</f>
        <v>0</v>
      </c>
      <c r="FJ8" s="15">
        <f>$D8*FJ$6</f>
        <v>1061.3663999999999</v>
      </c>
      <c r="FK8" s="15">
        <f>FI8+FJ8</f>
        <v>1061.3663999999999</v>
      </c>
      <c r="FL8" s="15">
        <f>FJ$6*$F8</f>
        <v>1294.8375256</v>
      </c>
      <c r="FM8" s="15">
        <f>FJ$6*$G8</f>
        <v>1614.4709652</v>
      </c>
    </row>
    <row r="9" spans="1:169" ht="12.75">
      <c r="A9" s="1">
        <v>42461</v>
      </c>
      <c r="C9" s="15">
        <v>4040000</v>
      </c>
      <c r="D9" s="15">
        <v>144000</v>
      </c>
      <c r="E9" s="15">
        <f>C9+D9</f>
        <v>4184000</v>
      </c>
      <c r="F9" s="15">
        <v>175676</v>
      </c>
      <c r="G9" s="15">
        <v>219042</v>
      </c>
      <c r="I9" s="15">
        <f t="shared" si="0"/>
        <v>1891155.5119999999</v>
      </c>
      <c r="J9" s="15">
        <f t="shared" si="0"/>
        <v>67407.52320000001</v>
      </c>
      <c r="K9" s="15">
        <f>I9+J9</f>
        <v>1958563.0351999998</v>
      </c>
      <c r="L9" s="15">
        <f t="shared" si="1"/>
        <v>82235.30587280002</v>
      </c>
      <c r="M9" s="15">
        <f t="shared" si="1"/>
        <v>102535.26872759999</v>
      </c>
      <c r="O9" s="15">
        <f>U9+AA9+AG9+AM9+AS9+AY9+BE9+BK9+BQ9+BW9+CC9+CI9+CO9</f>
        <v>2148844.488</v>
      </c>
      <c r="P9" s="15">
        <f>V9+AB9+AH9+AN9+AT9+AZ9+BF9+BL9+BR9+BX9+CD9+CJ9+CP9</f>
        <v>76592.4768</v>
      </c>
      <c r="Q9" s="15">
        <f>O9+P9</f>
        <v>2225436.9647999997</v>
      </c>
      <c r="R9" s="15">
        <f t="shared" si="2"/>
        <v>93440.69412720001</v>
      </c>
      <c r="S9" s="15">
        <f t="shared" si="2"/>
        <v>116506.7312724</v>
      </c>
      <c r="U9" s="15">
        <f>C9*0.87825/100</f>
        <v>35481.3</v>
      </c>
      <c r="V9" s="15">
        <f>D9*0.87825/100</f>
        <v>1264.68</v>
      </c>
      <c r="W9" s="15">
        <f>U9+V9</f>
        <v>36745.98</v>
      </c>
      <c r="X9" s="15">
        <f>V$6*$F9</f>
        <v>1542.87447</v>
      </c>
      <c r="Y9" s="15">
        <f>V$6*$G9</f>
        <v>1923.736365</v>
      </c>
      <c r="Z9" s="15"/>
      <c r="AA9" s="15">
        <f>C9*1.15039/100</f>
        <v>46475.75600000001</v>
      </c>
      <c r="AB9" s="15">
        <f>D9*1.15039/100</f>
        <v>1656.5616</v>
      </c>
      <c r="AC9" s="15">
        <f>AA9+AB9</f>
        <v>48132.31760000001</v>
      </c>
      <c r="AD9" s="15">
        <f>AB$6*$F9</f>
        <v>2020.9591363999998</v>
      </c>
      <c r="AE9" s="15">
        <f>AB$6*$G9</f>
        <v>2519.8372637999996</v>
      </c>
      <c r="AF9" s="15"/>
      <c r="AG9" s="15">
        <f>C9*28.01561/100</f>
        <v>1131830.6439999999</v>
      </c>
      <c r="AH9" s="15">
        <f>D9*28.01561/100</f>
        <v>40342.4784</v>
      </c>
      <c r="AI9" s="15">
        <f>AG9+AH9</f>
        <v>1172173.1223999998</v>
      </c>
      <c r="AJ9" s="15">
        <f>AH$6*$F9</f>
        <v>49216.70302360001</v>
      </c>
      <c r="AK9" s="15">
        <f>AH$6*$G9</f>
        <v>61365.9524562</v>
      </c>
      <c r="AL9" s="15"/>
      <c r="AM9" s="15">
        <f>C9*0.25114/100</f>
        <v>10146.055999999999</v>
      </c>
      <c r="AN9" s="15">
        <f>D9*0.25114/100</f>
        <v>361.6416</v>
      </c>
      <c r="AO9" s="15">
        <f>AM9+AN9</f>
        <v>10507.6976</v>
      </c>
      <c r="AP9" s="15">
        <f>AN$6*$F9</f>
        <v>441.1927064</v>
      </c>
      <c r="AQ9" s="15">
        <f>AN$6*$G9</f>
        <v>550.1020788</v>
      </c>
      <c r="AR9" s="15"/>
      <c r="AS9" s="15">
        <f>C9*0.23697/100</f>
        <v>9573.588</v>
      </c>
      <c r="AT9" s="15">
        <f>D9*0.23697/100</f>
        <v>341.2368</v>
      </c>
      <c r="AU9" s="15">
        <f>AS9+AT9</f>
        <v>9914.8248</v>
      </c>
      <c r="AV9" s="15">
        <f>AT$6*$F9</f>
        <v>416.29941720000005</v>
      </c>
      <c r="AW9" s="15">
        <f>AT$6*$G9</f>
        <v>519.0638274</v>
      </c>
      <c r="AX9" s="15"/>
      <c r="AY9" s="15">
        <f>C9*7.59463/100</f>
        <v>306823.052</v>
      </c>
      <c r="AZ9" s="15">
        <f>D9*7.59463/100</f>
        <v>10936.2672</v>
      </c>
      <c r="BA9" s="15">
        <f>AY9+AZ9</f>
        <v>317759.3192</v>
      </c>
      <c r="BB9" s="15">
        <f>AZ$6*$F9</f>
        <v>13341.9421988</v>
      </c>
      <c r="BC9" s="15">
        <f>AZ$6*$G9</f>
        <v>16635.4294446</v>
      </c>
      <c r="BD9" s="15"/>
      <c r="BE9" s="15">
        <f>C9*0.29077/100</f>
        <v>11747.107999999998</v>
      </c>
      <c r="BF9" s="15">
        <f>D9*0.29077/100</f>
        <v>418.7088</v>
      </c>
      <c r="BG9" s="15">
        <f>BE9+BF9</f>
        <v>12165.816799999999</v>
      </c>
      <c r="BH9" s="15">
        <f>BF$6*$F9</f>
        <v>510.8131052</v>
      </c>
      <c r="BI9" s="15">
        <f>BF$6*$G9</f>
        <v>636.9084234000001</v>
      </c>
      <c r="BJ9" s="15"/>
      <c r="BK9" s="15">
        <f>C9*0.12509/100</f>
        <v>5053.636</v>
      </c>
      <c r="BL9" s="15">
        <f>D9*0.12509/100</f>
        <v>180.12960000000004</v>
      </c>
      <c r="BM9" s="15">
        <f>BK9+BL9</f>
        <v>5233.765600000001</v>
      </c>
      <c r="BN9" s="15">
        <f>BL$6*$F9</f>
        <v>219.75310840000003</v>
      </c>
      <c r="BO9" s="15">
        <f>BL$6*$G9</f>
        <v>273.9996378</v>
      </c>
      <c r="BP9" s="15"/>
      <c r="BQ9" s="15">
        <f>C9*1.98899/100</f>
        <v>80355.19600000001</v>
      </c>
      <c r="BR9" s="15">
        <f>D9*1.98899/100</f>
        <v>2864.1456</v>
      </c>
      <c r="BS9" s="15">
        <f>BQ9+BR9</f>
        <v>83219.34160000001</v>
      </c>
      <c r="BT9" s="15">
        <f>BR$6*$F9</f>
        <v>3494.1780723999996</v>
      </c>
      <c r="BU9" s="15">
        <f>BR$6*$G9</f>
        <v>4356.7234757999995</v>
      </c>
      <c r="BV9" s="15"/>
      <c r="BW9" s="15">
        <f>C9*11.62619/100</f>
        <v>469698.07599999994</v>
      </c>
      <c r="BX9" s="15">
        <f>D9*11.62619/100</f>
        <v>16741.7136</v>
      </c>
      <c r="BY9" s="15">
        <f>BW9+BX9</f>
        <v>486439.78959999996</v>
      </c>
      <c r="BZ9" s="15">
        <f>BX$6*$F9</f>
        <v>20424.4255444</v>
      </c>
      <c r="CA9" s="15">
        <f>BX$6*$G9</f>
        <v>25466.2390998</v>
      </c>
      <c r="CB9" s="15"/>
      <c r="CC9" s="15">
        <f>C9*0.0127/100</f>
        <v>513.08</v>
      </c>
      <c r="CD9" s="15">
        <f>D9*0.0127/100</f>
        <v>18.288</v>
      </c>
      <c r="CE9" s="15">
        <f>CC9+CD9</f>
        <v>531.368</v>
      </c>
      <c r="CF9" s="15">
        <f>CD$6*$F9</f>
        <v>22.310852</v>
      </c>
      <c r="CG9" s="15">
        <f>CD$6*$G9</f>
        <v>27.818334</v>
      </c>
      <c r="CH9" s="15"/>
      <c r="CI9" s="15">
        <f>C9*1.01849/100</f>
        <v>41146.996</v>
      </c>
      <c r="CJ9" s="15">
        <f>D9*1.01849/100</f>
        <v>1466.6256</v>
      </c>
      <c r="CK9" s="15">
        <f>CI9+CJ9</f>
        <v>42613.6216</v>
      </c>
      <c r="CL9" s="15">
        <f>CJ$6*$F9</f>
        <v>1789.2424924</v>
      </c>
      <c r="CM9" s="15">
        <f>CJ$6*$G9</f>
        <v>2230.9208658000002</v>
      </c>
      <c r="CN9" s="15"/>
      <c r="CO9" s="15"/>
      <c r="CP9" s="15"/>
      <c r="CQ9" s="15"/>
      <c r="CR9" s="15"/>
      <c r="CS9" s="15"/>
      <c r="CT9" s="15"/>
      <c r="CU9" s="15">
        <f>$C9*CV$6</f>
        <v>155795.73200000002</v>
      </c>
      <c r="CV9" s="15">
        <f>$D9*CV$6</f>
        <v>5553.1152</v>
      </c>
      <c r="CW9" s="15">
        <f>CU9+CV9</f>
        <v>161348.84720000002</v>
      </c>
      <c r="CX9" s="15">
        <f>CV$6*$F9</f>
        <v>6774.6462908</v>
      </c>
      <c r="CY9" s="15">
        <f>CV$6*$G9</f>
        <v>8446.9823586</v>
      </c>
      <c r="CZ9" s="15"/>
      <c r="DA9" s="15">
        <f>$C9*DB$6</f>
        <v>384799.09199999995</v>
      </c>
      <c r="DB9" s="15">
        <f>$D9*DB$6</f>
        <v>13715.6112</v>
      </c>
      <c r="DC9" s="15">
        <f>DA9+DB9</f>
        <v>398514.70319999993</v>
      </c>
      <c r="DD9" s="15">
        <f>DB$6*$F9</f>
        <v>16732.6646748</v>
      </c>
      <c r="DE9" s="15">
        <f>DB$6*$G9</f>
        <v>20863.159086599997</v>
      </c>
      <c r="DF9" s="15"/>
      <c r="DG9" s="15">
        <f>$C9*DH$6</f>
        <v>957415.36</v>
      </c>
      <c r="DH9" s="15">
        <f>$D9*DH$6</f>
        <v>34125.696</v>
      </c>
      <c r="DI9" s="15">
        <f>DG9+DH9</f>
        <v>991541.056</v>
      </c>
      <c r="DJ9" s="15">
        <f>DH$6*$F9</f>
        <v>41632.401184</v>
      </c>
      <c r="DK9" s="15">
        <f>DH$6*$G9</f>
        <v>51909.449328</v>
      </c>
      <c r="DL9" s="15"/>
      <c r="DM9" s="15">
        <f>$C9*DN$6</f>
        <v>58868.456</v>
      </c>
      <c r="DN9" s="15">
        <f>$D9*DN$6</f>
        <v>2098.2816</v>
      </c>
      <c r="DO9" s="15">
        <f>DM9+DN9</f>
        <v>60966.7376</v>
      </c>
      <c r="DP9" s="15">
        <f>DN$6*$F9</f>
        <v>2559.8452664</v>
      </c>
      <c r="DQ9" s="15">
        <f>DN$6*$G9</f>
        <v>3191.7485988</v>
      </c>
      <c r="DR9" s="15"/>
      <c r="DS9" s="15">
        <f>$C9*DT$6</f>
        <v>905.364</v>
      </c>
      <c r="DT9" s="15">
        <f>$D9*DT$6</f>
        <v>32.2704</v>
      </c>
      <c r="DU9" s="15">
        <f>DS9+DT9</f>
        <v>937.6344</v>
      </c>
      <c r="DV9" s="15">
        <f>DT$6*$F9</f>
        <v>39.3689916</v>
      </c>
      <c r="DW9" s="15">
        <f>DT$6*$G9</f>
        <v>49.0873122</v>
      </c>
      <c r="DX9" s="15"/>
      <c r="DY9" s="15">
        <f>$C9*DZ$6</f>
        <v>20751.863999999998</v>
      </c>
      <c r="DZ9" s="15">
        <f>$D9*DZ$6</f>
        <v>739.6704</v>
      </c>
      <c r="EA9" s="15">
        <f>DY9+DZ9</f>
        <v>21491.534399999997</v>
      </c>
      <c r="EB9" s="15">
        <f>DZ$6*$F9</f>
        <v>902.3773416</v>
      </c>
      <c r="EC9" s="15">
        <f>DZ$6*$G9</f>
        <v>1125.1311372</v>
      </c>
      <c r="ED9" s="15"/>
      <c r="EE9" s="15">
        <f>$C9*EF$6</f>
        <v>1673.368</v>
      </c>
      <c r="EF9" s="15">
        <f>$D9*EF$6</f>
        <v>59.6448</v>
      </c>
      <c r="EG9" s="15">
        <f>EE9+EF9</f>
        <v>1733.0128</v>
      </c>
      <c r="EH9" s="15">
        <f>EF$6*$F9</f>
        <v>72.76499919999999</v>
      </c>
      <c r="EI9" s="15">
        <f>EF$6*$G9</f>
        <v>90.7271964</v>
      </c>
      <c r="EJ9" s="15"/>
      <c r="EK9" s="15">
        <f>$C9*EL$6</f>
        <v>6420.368</v>
      </c>
      <c r="EL9" s="15">
        <f>$D9*EL$6</f>
        <v>228.8448</v>
      </c>
      <c r="EM9" s="15">
        <f>EK9+EL9</f>
        <v>6649.2128</v>
      </c>
      <c r="EN9" s="15">
        <f>EL$6*$F9</f>
        <v>279.1842992</v>
      </c>
      <c r="EO9" s="15">
        <f>EL$6*$G9</f>
        <v>348.1015464</v>
      </c>
      <c r="EP9" s="15"/>
      <c r="EQ9" s="15">
        <f>$C9*ER$6</f>
        <v>189177.848</v>
      </c>
      <c r="ER9" s="15">
        <f>$D9*ER$6</f>
        <v>6742.9728</v>
      </c>
      <c r="ES9" s="15">
        <f>EQ9+ER9</f>
        <v>195920.8208</v>
      </c>
      <c r="ET9" s="15">
        <f>ER$6*$F9</f>
        <v>8226.2395112</v>
      </c>
      <c r="EU9" s="15">
        <f>ER$6*$G9</f>
        <v>10256.9045004</v>
      </c>
      <c r="EV9" s="15"/>
      <c r="EW9" s="15">
        <f>$C9*EX$6</f>
        <v>34833.284</v>
      </c>
      <c r="EX9" s="15">
        <f>$D9*EX$6</f>
        <v>1241.5824</v>
      </c>
      <c r="EY9" s="15">
        <f>EW9+EX9</f>
        <v>36074.8664</v>
      </c>
      <c r="EZ9" s="15">
        <f>EX$6*$F9</f>
        <v>1514.6960396000002</v>
      </c>
      <c r="FA9" s="15">
        <f>EX$6*$G9</f>
        <v>1888.6020282000002</v>
      </c>
      <c r="FB9" s="15"/>
      <c r="FC9" s="15">
        <f>$C9*FD$6</f>
        <v>50737.552</v>
      </c>
      <c r="FD9" s="15">
        <f>$D9*FD$6</f>
        <v>1808.4672</v>
      </c>
      <c r="FE9" s="15">
        <f>FC9+FD9</f>
        <v>52546.0192</v>
      </c>
      <c r="FF9" s="15">
        <f>FD$6*$F9</f>
        <v>2206.2797488</v>
      </c>
      <c r="FG9" s="15">
        <f>FD$6*$G9</f>
        <v>2750.9046696</v>
      </c>
      <c r="FH9" s="15"/>
      <c r="FI9" s="15">
        <f>$C9*FJ$6</f>
        <v>29777.224</v>
      </c>
      <c r="FJ9" s="15">
        <f>$D9*FJ$6</f>
        <v>1061.3663999999999</v>
      </c>
      <c r="FK9" s="15">
        <f>FI9+FJ9</f>
        <v>30838.590399999997</v>
      </c>
      <c r="FL9" s="15">
        <f>FJ$6*$F9</f>
        <v>1294.8375256</v>
      </c>
      <c r="FM9" s="15">
        <f>FJ$6*$G9</f>
        <v>1614.4709652</v>
      </c>
    </row>
    <row r="10" spans="1:169" ht="12.75">
      <c r="A10" s="1">
        <v>42644</v>
      </c>
      <c r="D10" s="15">
        <v>83400</v>
      </c>
      <c r="E10" s="15">
        <f>C10+D10</f>
        <v>83400</v>
      </c>
      <c r="F10" s="15">
        <v>175676</v>
      </c>
      <c r="G10" s="15">
        <v>219042</v>
      </c>
      <c r="I10" s="15">
        <f t="shared" si="0"/>
        <v>0</v>
      </c>
      <c r="J10" s="15">
        <f t="shared" si="0"/>
        <v>39040.19052</v>
      </c>
      <c r="K10" s="15">
        <f>I10+J10</f>
        <v>39040.19052</v>
      </c>
      <c r="L10" s="15">
        <f t="shared" si="1"/>
        <v>82235.30587280002</v>
      </c>
      <c r="M10" s="15">
        <f t="shared" si="1"/>
        <v>102535.26872759999</v>
      </c>
      <c r="O10" s="15"/>
      <c r="P10" s="15">
        <f>V10+AB10+AH10+AN10+AT10+AZ10+BF10+BL10+BR10+BX10+CD10+CJ10+CP10</f>
        <v>44359.80948</v>
      </c>
      <c r="Q10" s="15">
        <f>O10+P10</f>
        <v>44359.80948</v>
      </c>
      <c r="R10" s="15">
        <f t="shared" si="2"/>
        <v>93440.69412720001</v>
      </c>
      <c r="S10" s="15">
        <f t="shared" si="2"/>
        <v>116506.7312724</v>
      </c>
      <c r="U10" s="15"/>
      <c r="V10" s="15">
        <f>D10*0.87825/100</f>
        <v>732.4605</v>
      </c>
      <c r="W10" s="15">
        <f>U10+V10</f>
        <v>732.4605</v>
      </c>
      <c r="X10" s="15">
        <f>V$6*$F10</f>
        <v>1542.87447</v>
      </c>
      <c r="Y10" s="15">
        <f>V$6*$G10</f>
        <v>1923.736365</v>
      </c>
      <c r="Z10" s="15"/>
      <c r="AA10" s="15"/>
      <c r="AB10" s="15">
        <f>D10*1.15039/100</f>
        <v>959.42526</v>
      </c>
      <c r="AC10" s="15">
        <f>AA10+AB10</f>
        <v>959.42526</v>
      </c>
      <c r="AD10" s="15">
        <f>AB$6*$F10</f>
        <v>2020.9591363999998</v>
      </c>
      <c r="AE10" s="15">
        <f>AB$6*$G10</f>
        <v>2519.8372637999996</v>
      </c>
      <c r="AF10" s="15"/>
      <c r="AG10" s="15"/>
      <c r="AH10" s="15">
        <f>D10*28.01561/100</f>
        <v>23365.01874</v>
      </c>
      <c r="AI10" s="15">
        <f>AG10+AH10</f>
        <v>23365.01874</v>
      </c>
      <c r="AJ10" s="15">
        <f>AH$6*$F10</f>
        <v>49216.70302360001</v>
      </c>
      <c r="AK10" s="15">
        <f>AH$6*$G10</f>
        <v>61365.9524562</v>
      </c>
      <c r="AL10" s="15"/>
      <c r="AM10" s="15"/>
      <c r="AN10" s="15">
        <f>D10*0.25114/100</f>
        <v>209.45075999999997</v>
      </c>
      <c r="AO10" s="15">
        <f>AM10+AN10</f>
        <v>209.45075999999997</v>
      </c>
      <c r="AP10" s="15">
        <f>AN$6*$F10</f>
        <v>441.1927064</v>
      </c>
      <c r="AQ10" s="15">
        <f>AN$6*$G10</f>
        <v>550.1020788</v>
      </c>
      <c r="AR10" s="15"/>
      <c r="AS10" s="15"/>
      <c r="AT10" s="15">
        <f>D10*0.23697/100</f>
        <v>197.63297999999998</v>
      </c>
      <c r="AU10" s="15">
        <f>AS10+AT10</f>
        <v>197.63297999999998</v>
      </c>
      <c r="AV10" s="15">
        <f>AT$6*$F10</f>
        <v>416.29941720000005</v>
      </c>
      <c r="AW10" s="15">
        <f>AT$6*$G10</f>
        <v>519.0638274</v>
      </c>
      <c r="AX10" s="15"/>
      <c r="AY10" s="15"/>
      <c r="AZ10" s="15">
        <f>D10*7.59463/100</f>
        <v>6333.92142</v>
      </c>
      <c r="BA10" s="15">
        <f>AY10+AZ10</f>
        <v>6333.92142</v>
      </c>
      <c r="BB10" s="15">
        <f>AZ$6*$F10</f>
        <v>13341.9421988</v>
      </c>
      <c r="BC10" s="15">
        <f>AZ$6*$G10</f>
        <v>16635.4294446</v>
      </c>
      <c r="BD10" s="15"/>
      <c r="BE10" s="15"/>
      <c r="BF10" s="15">
        <f>D10*0.29077/100</f>
        <v>242.50217999999998</v>
      </c>
      <c r="BG10" s="15">
        <f>BE10+BF10</f>
        <v>242.50217999999998</v>
      </c>
      <c r="BH10" s="15">
        <f>BF$6*$F10</f>
        <v>510.8131052</v>
      </c>
      <c r="BI10" s="15">
        <f>BF$6*$G10</f>
        <v>636.9084234000001</v>
      </c>
      <c r="BJ10" s="15"/>
      <c r="BK10" s="15"/>
      <c r="BL10" s="15">
        <f>D10*0.12509/100</f>
        <v>104.32506000000001</v>
      </c>
      <c r="BM10" s="15">
        <f>BK10+BL10</f>
        <v>104.32506000000001</v>
      </c>
      <c r="BN10" s="15">
        <f>BL$6*$F10</f>
        <v>219.75310840000003</v>
      </c>
      <c r="BO10" s="15">
        <f>BL$6*$G10</f>
        <v>273.9996378</v>
      </c>
      <c r="BP10" s="15"/>
      <c r="BQ10" s="15"/>
      <c r="BR10" s="15">
        <f>D10*1.98899/100</f>
        <v>1658.81766</v>
      </c>
      <c r="BS10" s="15">
        <f>BQ10+BR10</f>
        <v>1658.81766</v>
      </c>
      <c r="BT10" s="15">
        <f>BR$6*$F10</f>
        <v>3494.1780723999996</v>
      </c>
      <c r="BU10" s="15">
        <f>BR$6*$G10</f>
        <v>4356.7234757999995</v>
      </c>
      <c r="BV10" s="15"/>
      <c r="BW10" s="15"/>
      <c r="BX10" s="15">
        <f>D10*11.62619/100</f>
        <v>9696.24246</v>
      </c>
      <c r="BY10" s="15">
        <f>BW10+BX10</f>
        <v>9696.24246</v>
      </c>
      <c r="BZ10" s="15">
        <f>BX$6*$F10</f>
        <v>20424.4255444</v>
      </c>
      <c r="CA10" s="15">
        <f>BX$6*$G10</f>
        <v>25466.2390998</v>
      </c>
      <c r="CB10" s="15"/>
      <c r="CC10" s="15"/>
      <c r="CD10" s="15">
        <f>D10*0.0127/100</f>
        <v>10.591800000000001</v>
      </c>
      <c r="CE10" s="15">
        <f>CC10+CD10</f>
        <v>10.591800000000001</v>
      </c>
      <c r="CF10" s="15">
        <f>CD$6*$F10</f>
        <v>22.310852</v>
      </c>
      <c r="CG10" s="15">
        <f>CD$6*$G10</f>
        <v>27.818334</v>
      </c>
      <c r="CH10" s="15"/>
      <c r="CI10" s="15"/>
      <c r="CJ10" s="15">
        <f>D10*1.01849/100</f>
        <v>849.4206599999999</v>
      </c>
      <c r="CK10" s="15">
        <f>CI10+CJ10</f>
        <v>849.4206599999999</v>
      </c>
      <c r="CL10" s="15">
        <f>CJ$6*$F10</f>
        <v>1789.2424924</v>
      </c>
      <c r="CM10" s="15">
        <f>CJ$6*$G10</f>
        <v>2230.9208658000002</v>
      </c>
      <c r="CN10" s="15"/>
      <c r="CO10" s="15"/>
      <c r="CP10" s="15"/>
      <c r="CQ10" s="15"/>
      <c r="CR10" s="15"/>
      <c r="CS10" s="15"/>
      <c r="CT10" s="15"/>
      <c r="CU10" s="15">
        <f>$C10*CV$6</f>
        <v>0</v>
      </c>
      <c r="CV10" s="15">
        <f>$D10*CV$6</f>
        <v>3216.17922</v>
      </c>
      <c r="CW10" s="15">
        <f>CU10+CV10</f>
        <v>3216.17922</v>
      </c>
      <c r="CX10" s="15">
        <f>CV$6*$F10</f>
        <v>6774.6462908</v>
      </c>
      <c r="CY10" s="15">
        <f>CV$6*$G10</f>
        <v>8446.9823586</v>
      </c>
      <c r="CZ10" s="15"/>
      <c r="DA10" s="15">
        <f>$C10*DB$6</f>
        <v>0</v>
      </c>
      <c r="DB10" s="15">
        <f>$D10*DB$6</f>
        <v>7943.624819999999</v>
      </c>
      <c r="DC10" s="15">
        <f>DA10+DB10</f>
        <v>7943.624819999999</v>
      </c>
      <c r="DD10" s="15">
        <f>DB$6*$F10</f>
        <v>16732.6646748</v>
      </c>
      <c r="DE10" s="15">
        <f>DB$6*$G10</f>
        <v>20863.159086599997</v>
      </c>
      <c r="DF10" s="15"/>
      <c r="DG10" s="15">
        <f>$C10*DH$6</f>
        <v>0</v>
      </c>
      <c r="DH10" s="15">
        <f>$D10*DH$6</f>
        <v>19764.4656</v>
      </c>
      <c r="DI10" s="15">
        <f>DG10+DH10</f>
        <v>19764.4656</v>
      </c>
      <c r="DJ10" s="15">
        <f>DH$6*$F10</f>
        <v>41632.401184</v>
      </c>
      <c r="DK10" s="15">
        <f>DH$6*$G10</f>
        <v>51909.449328</v>
      </c>
      <c r="DL10" s="15"/>
      <c r="DM10" s="15">
        <f>$C10*DN$6</f>
        <v>0</v>
      </c>
      <c r="DN10" s="15">
        <f>$D10*DN$6</f>
        <v>1215.25476</v>
      </c>
      <c r="DO10" s="15">
        <f>DM10+DN10</f>
        <v>1215.25476</v>
      </c>
      <c r="DP10" s="15">
        <f>DN$6*$F10</f>
        <v>2559.8452664</v>
      </c>
      <c r="DQ10" s="15">
        <f>DN$6*$G10</f>
        <v>3191.7485988</v>
      </c>
      <c r="DR10" s="15"/>
      <c r="DS10" s="15">
        <f>$C10*DT$6</f>
        <v>0</v>
      </c>
      <c r="DT10" s="15">
        <f>$D10*DT$6</f>
        <v>18.68994</v>
      </c>
      <c r="DU10" s="15">
        <f>DS10+DT10</f>
        <v>18.68994</v>
      </c>
      <c r="DV10" s="15">
        <f>DT$6*$F10</f>
        <v>39.3689916</v>
      </c>
      <c r="DW10" s="15">
        <f>DT$6*$G10</f>
        <v>49.0873122</v>
      </c>
      <c r="DX10" s="15"/>
      <c r="DY10" s="15">
        <f>$C10*DZ$6</f>
        <v>0</v>
      </c>
      <c r="DZ10" s="15">
        <f>$D10*DZ$6</f>
        <v>428.39243999999997</v>
      </c>
      <c r="EA10" s="15">
        <f>DY10+DZ10</f>
        <v>428.39243999999997</v>
      </c>
      <c r="EB10" s="15">
        <f>DZ$6*$F10</f>
        <v>902.3773416</v>
      </c>
      <c r="EC10" s="15">
        <f>DZ$6*$G10</f>
        <v>1125.1311372</v>
      </c>
      <c r="ED10" s="15"/>
      <c r="EE10" s="15">
        <f>$C10*EF$6</f>
        <v>0</v>
      </c>
      <c r="EF10" s="15">
        <f>$D10*EF$6</f>
        <v>34.54428</v>
      </c>
      <c r="EG10" s="15">
        <f>EE10+EF10</f>
        <v>34.54428</v>
      </c>
      <c r="EH10" s="15">
        <f>EF$6*$F10</f>
        <v>72.76499919999999</v>
      </c>
      <c r="EI10" s="15">
        <f>EF$6*$G10</f>
        <v>90.7271964</v>
      </c>
      <c r="EJ10" s="15"/>
      <c r="EK10" s="15">
        <f>$C10*EL$6</f>
        <v>0</v>
      </c>
      <c r="EL10" s="15">
        <f>$D10*EL$6</f>
        <v>132.53928</v>
      </c>
      <c r="EM10" s="15">
        <f>EK10+EL10</f>
        <v>132.53928</v>
      </c>
      <c r="EN10" s="15">
        <f>EL$6*$F10</f>
        <v>279.1842992</v>
      </c>
      <c r="EO10" s="15">
        <f>EL$6*$G10</f>
        <v>348.1015464</v>
      </c>
      <c r="EP10" s="15"/>
      <c r="EQ10" s="15">
        <f>$C10*ER$6</f>
        <v>0</v>
      </c>
      <c r="ER10" s="15">
        <f>$D10*ER$6</f>
        <v>3905.30508</v>
      </c>
      <c r="ES10" s="15">
        <f>EQ10+ER10</f>
        <v>3905.30508</v>
      </c>
      <c r="ET10" s="15">
        <f>ER$6*$F10</f>
        <v>8226.2395112</v>
      </c>
      <c r="EU10" s="15">
        <f>ER$6*$G10</f>
        <v>10256.9045004</v>
      </c>
      <c r="EV10" s="15"/>
      <c r="EW10" s="15">
        <f>$C10*EX$6</f>
        <v>0</v>
      </c>
      <c r="EX10" s="15">
        <f>$D10*EX$6</f>
        <v>719.0831400000001</v>
      </c>
      <c r="EY10" s="15">
        <f>EW10+EX10</f>
        <v>719.0831400000001</v>
      </c>
      <c r="EZ10" s="15">
        <f>EX$6*$F10</f>
        <v>1514.6960396000002</v>
      </c>
      <c r="FA10" s="15">
        <f>EX$6*$G10</f>
        <v>1888.6020282000002</v>
      </c>
      <c r="FB10" s="15"/>
      <c r="FC10" s="15">
        <f>$C10*FD$6</f>
        <v>0</v>
      </c>
      <c r="FD10" s="15">
        <f>$D10*FD$6</f>
        <v>1047.40392</v>
      </c>
      <c r="FE10" s="15">
        <f>FC10+FD10</f>
        <v>1047.40392</v>
      </c>
      <c r="FF10" s="15">
        <f>FD$6*$F10</f>
        <v>2206.2797488</v>
      </c>
      <c r="FG10" s="15">
        <f>FD$6*$G10</f>
        <v>2750.9046696</v>
      </c>
      <c r="FH10" s="15"/>
      <c r="FI10" s="15">
        <f>$C10*FJ$6</f>
        <v>0</v>
      </c>
      <c r="FJ10" s="15">
        <f>$D10*FJ$6</f>
        <v>614.70804</v>
      </c>
      <c r="FK10" s="15">
        <f>FI10+FJ10</f>
        <v>614.70804</v>
      </c>
      <c r="FL10" s="15">
        <f>FJ$6*$F10</f>
        <v>1294.8375256</v>
      </c>
      <c r="FM10" s="15">
        <f>FJ$6*$G10</f>
        <v>1614.4709652</v>
      </c>
    </row>
    <row r="11" spans="1:169" ht="12.75">
      <c r="A11" s="1">
        <v>42826</v>
      </c>
      <c r="C11" s="15">
        <v>4170000</v>
      </c>
      <c r="D11" s="15">
        <v>83400</v>
      </c>
      <c r="E11" s="15">
        <f>C11+D11</f>
        <v>4253400</v>
      </c>
      <c r="F11" s="15">
        <v>175676</v>
      </c>
      <c r="G11" s="15">
        <v>219042</v>
      </c>
      <c r="I11" s="15">
        <f t="shared" si="0"/>
        <v>1952009.5259999996</v>
      </c>
      <c r="J11" s="15">
        <f t="shared" si="0"/>
        <v>39040.19052</v>
      </c>
      <c r="K11" s="15">
        <f>I11+J11</f>
        <v>1991049.7165199996</v>
      </c>
      <c r="L11" s="15">
        <f t="shared" si="1"/>
        <v>82235.30587280002</v>
      </c>
      <c r="M11" s="15">
        <f t="shared" si="1"/>
        <v>102535.26872759999</v>
      </c>
      <c r="O11" s="15">
        <f>U11+AA11+AG11+AM11+AS11+AY11+BE11+BK11+BQ11+BW11+CC11+CI11+CO11</f>
        <v>2217990.4739999995</v>
      </c>
      <c r="P11" s="15">
        <f>V11+AB11+AH11+AN11+AT11+AZ11+BF11+BL11+BR11+BX11+CD11+CJ11+CP11</f>
        <v>44359.80948</v>
      </c>
      <c r="Q11" s="15">
        <f>O11+P11</f>
        <v>2262350.2834799993</v>
      </c>
      <c r="R11" s="15">
        <f t="shared" si="2"/>
        <v>93440.69412720001</v>
      </c>
      <c r="S11" s="15">
        <f t="shared" si="2"/>
        <v>116506.7312724</v>
      </c>
      <c r="U11" s="15">
        <f>C11*0.87825/100</f>
        <v>36623.025</v>
      </c>
      <c r="V11" s="15">
        <f>D11*0.87825/100</f>
        <v>732.4605</v>
      </c>
      <c r="W11" s="15">
        <f>U11+V11</f>
        <v>37355.4855</v>
      </c>
      <c r="X11" s="15">
        <f>V$6*$F11</f>
        <v>1542.87447</v>
      </c>
      <c r="Y11" s="15">
        <f>V$6*$G11</f>
        <v>1923.736365</v>
      </c>
      <c r="Z11" s="15"/>
      <c r="AA11" s="15">
        <f>C11*1.15039/100</f>
        <v>47971.263</v>
      </c>
      <c r="AB11" s="15">
        <f>D11*1.15039/100</f>
        <v>959.42526</v>
      </c>
      <c r="AC11" s="15">
        <f>AA11+AB11</f>
        <v>48930.688259999995</v>
      </c>
      <c r="AD11" s="15">
        <f>AB$6*$F11</f>
        <v>2020.9591363999998</v>
      </c>
      <c r="AE11" s="15">
        <f>AB$6*$G11</f>
        <v>2519.8372637999996</v>
      </c>
      <c r="AF11" s="15"/>
      <c r="AG11" s="15">
        <f>C11*28.01561/100</f>
        <v>1168250.937</v>
      </c>
      <c r="AH11" s="15">
        <f>D11*28.01561/100</f>
        <v>23365.01874</v>
      </c>
      <c r="AI11" s="15">
        <f>AG11+AH11</f>
        <v>1191615.95574</v>
      </c>
      <c r="AJ11" s="15">
        <f>AH$6*$F11</f>
        <v>49216.70302360001</v>
      </c>
      <c r="AK11" s="15">
        <f>AH$6*$G11</f>
        <v>61365.9524562</v>
      </c>
      <c r="AL11" s="15"/>
      <c r="AM11" s="15">
        <f>C11*0.25114/100</f>
        <v>10472.537999999999</v>
      </c>
      <c r="AN11" s="15">
        <f>D11*0.25114/100</f>
        <v>209.45075999999997</v>
      </c>
      <c r="AO11" s="15">
        <f>AM11+AN11</f>
        <v>10681.988759999998</v>
      </c>
      <c r="AP11" s="15">
        <f>AN$6*$F11</f>
        <v>441.1927064</v>
      </c>
      <c r="AQ11" s="15">
        <f>AN$6*$G11</f>
        <v>550.1020788</v>
      </c>
      <c r="AR11" s="15"/>
      <c r="AS11" s="15">
        <f>C11*0.23697/100</f>
        <v>9881.649</v>
      </c>
      <c r="AT11" s="15">
        <f>D11*0.23697/100</f>
        <v>197.63297999999998</v>
      </c>
      <c r="AU11" s="15">
        <f>AS11+AT11</f>
        <v>10079.28198</v>
      </c>
      <c r="AV11" s="15">
        <f>AT$6*$F11</f>
        <v>416.29941720000005</v>
      </c>
      <c r="AW11" s="15">
        <f>AT$6*$G11</f>
        <v>519.0638274</v>
      </c>
      <c r="AX11" s="15"/>
      <c r="AY11" s="15">
        <f>C11*7.59463/100</f>
        <v>316696.071</v>
      </c>
      <c r="AZ11" s="15">
        <f>D11*7.59463/100</f>
        <v>6333.92142</v>
      </c>
      <c r="BA11" s="15">
        <f>AY11+AZ11</f>
        <v>323029.99242</v>
      </c>
      <c r="BB11" s="15">
        <f>AZ$6*$F11</f>
        <v>13341.9421988</v>
      </c>
      <c r="BC11" s="15">
        <f>AZ$6*$G11</f>
        <v>16635.4294446</v>
      </c>
      <c r="BD11" s="15"/>
      <c r="BE11" s="15">
        <f>C11*0.29077/100</f>
        <v>12125.108999999999</v>
      </c>
      <c r="BF11" s="15">
        <f>D11*0.29077/100</f>
        <v>242.50217999999998</v>
      </c>
      <c r="BG11" s="15">
        <f>BE11+BF11</f>
        <v>12367.611179999998</v>
      </c>
      <c r="BH11" s="15">
        <f>BF$6*$F11</f>
        <v>510.8131052</v>
      </c>
      <c r="BI11" s="15">
        <f>BF$6*$G11</f>
        <v>636.9084234000001</v>
      </c>
      <c r="BJ11" s="15"/>
      <c r="BK11" s="15">
        <f>C11*0.12509/100</f>
        <v>5216.253000000001</v>
      </c>
      <c r="BL11" s="15">
        <f>D11*0.12509/100</f>
        <v>104.32506000000001</v>
      </c>
      <c r="BM11" s="15">
        <f>BK11+BL11</f>
        <v>5320.578060000001</v>
      </c>
      <c r="BN11" s="15">
        <f>BL$6*$F11</f>
        <v>219.75310840000003</v>
      </c>
      <c r="BO11" s="15">
        <f>BL$6*$G11</f>
        <v>273.9996378</v>
      </c>
      <c r="BP11" s="15"/>
      <c r="BQ11" s="15">
        <f>C11*1.98899/100</f>
        <v>82940.883</v>
      </c>
      <c r="BR11" s="15">
        <f>D11*1.98899/100</f>
        <v>1658.81766</v>
      </c>
      <c r="BS11" s="15">
        <f>BQ11+BR11</f>
        <v>84599.70066</v>
      </c>
      <c r="BT11" s="15">
        <f>BR$6*$F11</f>
        <v>3494.1780723999996</v>
      </c>
      <c r="BU11" s="15">
        <f>BR$6*$G11</f>
        <v>4356.7234757999995</v>
      </c>
      <c r="BV11" s="15"/>
      <c r="BW11" s="15">
        <f>C11*11.62619/100</f>
        <v>484812.12299999996</v>
      </c>
      <c r="BX11" s="15">
        <f>D11*11.62619/100</f>
        <v>9696.24246</v>
      </c>
      <c r="BY11" s="15">
        <f>BW11+BX11</f>
        <v>494508.36545999994</v>
      </c>
      <c r="BZ11" s="15">
        <f>BX$6*$F11</f>
        <v>20424.4255444</v>
      </c>
      <c r="CA11" s="15">
        <f>BX$6*$G11</f>
        <v>25466.2390998</v>
      </c>
      <c r="CB11" s="15"/>
      <c r="CC11" s="15">
        <f>C11*0.0127/100</f>
        <v>529.59</v>
      </c>
      <c r="CD11" s="15">
        <f>D11*0.0127/100</f>
        <v>10.591800000000001</v>
      </c>
      <c r="CE11" s="15">
        <f>CC11+CD11</f>
        <v>540.1818000000001</v>
      </c>
      <c r="CF11" s="15">
        <f>CD$6*$F11</f>
        <v>22.310852</v>
      </c>
      <c r="CG11" s="15">
        <f>CD$6*$G11</f>
        <v>27.818334</v>
      </c>
      <c r="CH11" s="15"/>
      <c r="CI11" s="15">
        <f>C11*1.01849/100</f>
        <v>42471.032999999996</v>
      </c>
      <c r="CJ11" s="15">
        <f>D11*1.01849/100</f>
        <v>849.4206599999999</v>
      </c>
      <c r="CK11" s="15">
        <f>CI11+CJ11</f>
        <v>43320.45366</v>
      </c>
      <c r="CL11" s="15">
        <f>CJ$6*$F11</f>
        <v>1789.2424924</v>
      </c>
      <c r="CM11" s="15">
        <f>CJ$6*$G11</f>
        <v>2230.9208658000002</v>
      </c>
      <c r="CN11" s="15"/>
      <c r="CO11" s="15"/>
      <c r="CP11" s="15"/>
      <c r="CQ11" s="15"/>
      <c r="CR11" s="15"/>
      <c r="CS11" s="15"/>
      <c r="CT11" s="15"/>
      <c r="CU11" s="15">
        <f>$C11*CV$6</f>
        <v>160808.961</v>
      </c>
      <c r="CV11" s="15">
        <f>$D11*CV$6</f>
        <v>3216.17922</v>
      </c>
      <c r="CW11" s="15">
        <f>CU11+CV11</f>
        <v>164025.14022</v>
      </c>
      <c r="CX11" s="15">
        <f>CV$6*$F11</f>
        <v>6774.6462908</v>
      </c>
      <c r="CY11" s="15">
        <f>CV$6*$G11</f>
        <v>8446.9823586</v>
      </c>
      <c r="CZ11" s="15"/>
      <c r="DA11" s="15">
        <f>$C11*DB$6</f>
        <v>397181.241</v>
      </c>
      <c r="DB11" s="15">
        <f>$D11*DB$6</f>
        <v>7943.624819999999</v>
      </c>
      <c r="DC11" s="15">
        <f>DA11+DB11</f>
        <v>405124.86582</v>
      </c>
      <c r="DD11" s="15">
        <f>DB$6*$F11</f>
        <v>16732.6646748</v>
      </c>
      <c r="DE11" s="15">
        <f>DB$6*$G11</f>
        <v>20863.159086599997</v>
      </c>
      <c r="DF11" s="15"/>
      <c r="DG11" s="15">
        <f>$C11*DH$6</f>
        <v>988223.28</v>
      </c>
      <c r="DH11" s="15">
        <f>$D11*DH$6</f>
        <v>19764.4656</v>
      </c>
      <c r="DI11" s="15">
        <f>DG11+DH11</f>
        <v>1007987.7456</v>
      </c>
      <c r="DJ11" s="15">
        <f>DH$6*$F11</f>
        <v>41632.401184</v>
      </c>
      <c r="DK11" s="15">
        <f>DH$6*$G11</f>
        <v>51909.449328</v>
      </c>
      <c r="DL11" s="15"/>
      <c r="DM11" s="15">
        <f>$C11*DN$6</f>
        <v>60762.738</v>
      </c>
      <c r="DN11" s="15">
        <f>$D11*DN$6</f>
        <v>1215.25476</v>
      </c>
      <c r="DO11" s="15">
        <f>DM11+DN11</f>
        <v>61977.99276</v>
      </c>
      <c r="DP11" s="15">
        <f>DN$6*$F11</f>
        <v>2559.8452664</v>
      </c>
      <c r="DQ11" s="15">
        <f>DN$6*$G11</f>
        <v>3191.7485988</v>
      </c>
      <c r="DR11" s="15"/>
      <c r="DS11" s="15">
        <f>$C11*DT$6</f>
        <v>934.497</v>
      </c>
      <c r="DT11" s="15">
        <f>$D11*DT$6</f>
        <v>18.68994</v>
      </c>
      <c r="DU11" s="15">
        <f>DS11+DT11</f>
        <v>953.1869399999999</v>
      </c>
      <c r="DV11" s="15">
        <f>DT$6*$F11</f>
        <v>39.3689916</v>
      </c>
      <c r="DW11" s="15">
        <f>DT$6*$G11</f>
        <v>49.0873122</v>
      </c>
      <c r="DX11" s="15"/>
      <c r="DY11" s="15">
        <f>$C11*DZ$6</f>
        <v>21419.622</v>
      </c>
      <c r="DZ11" s="15">
        <f>$D11*DZ$6</f>
        <v>428.39243999999997</v>
      </c>
      <c r="EA11" s="15">
        <f>DY11+DZ11</f>
        <v>21848.01444</v>
      </c>
      <c r="EB11" s="15">
        <f>DZ$6*$F11</f>
        <v>902.3773416</v>
      </c>
      <c r="EC11" s="15">
        <f>DZ$6*$G11</f>
        <v>1125.1311372</v>
      </c>
      <c r="ED11" s="15"/>
      <c r="EE11" s="15">
        <f>$C11*EF$6</f>
        <v>1727.214</v>
      </c>
      <c r="EF11" s="15">
        <f>$D11*EF$6</f>
        <v>34.54428</v>
      </c>
      <c r="EG11" s="15">
        <f>EE11+EF11</f>
        <v>1761.75828</v>
      </c>
      <c r="EH11" s="15">
        <f>EF$6*$F11</f>
        <v>72.76499919999999</v>
      </c>
      <c r="EI11" s="15">
        <f>EF$6*$G11</f>
        <v>90.7271964</v>
      </c>
      <c r="EJ11" s="15"/>
      <c r="EK11" s="15">
        <f>$C11*EL$6</f>
        <v>6626.964</v>
      </c>
      <c r="EL11" s="15">
        <f>$D11*EL$6</f>
        <v>132.53928</v>
      </c>
      <c r="EM11" s="15">
        <f>EK11+EL11</f>
        <v>6759.50328</v>
      </c>
      <c r="EN11" s="15">
        <f>EL$6*$F11</f>
        <v>279.1842992</v>
      </c>
      <c r="EO11" s="15">
        <f>EL$6*$G11</f>
        <v>348.1015464</v>
      </c>
      <c r="EP11" s="15"/>
      <c r="EQ11" s="15">
        <f>$C11*ER$6</f>
        <v>195265.254</v>
      </c>
      <c r="ER11" s="15">
        <f>$D11*ER$6</f>
        <v>3905.30508</v>
      </c>
      <c r="ES11" s="15">
        <f>EQ11+ER11</f>
        <v>199170.55907999998</v>
      </c>
      <c r="ET11" s="15">
        <f>ER$6*$F11</f>
        <v>8226.2395112</v>
      </c>
      <c r="EU11" s="15">
        <f>ER$6*$G11</f>
        <v>10256.9045004</v>
      </c>
      <c r="EV11" s="15"/>
      <c r="EW11" s="15">
        <f>$C11*EX$6</f>
        <v>35954.157</v>
      </c>
      <c r="EX11" s="15">
        <f>$D11*EX$6</f>
        <v>719.0831400000001</v>
      </c>
      <c r="EY11" s="15">
        <f>EW11+EX11</f>
        <v>36673.24014</v>
      </c>
      <c r="EZ11" s="15">
        <f>EX$6*$F11</f>
        <v>1514.6960396000002</v>
      </c>
      <c r="FA11" s="15">
        <f>EX$6*$G11</f>
        <v>1888.6020282000002</v>
      </c>
      <c r="FB11" s="15"/>
      <c r="FC11" s="15">
        <f>$C11*FD$6</f>
        <v>52370.196</v>
      </c>
      <c r="FD11" s="15">
        <f>$D11*FD$6</f>
        <v>1047.40392</v>
      </c>
      <c r="FE11" s="15">
        <f>FC11+FD11</f>
        <v>53417.59992</v>
      </c>
      <c r="FF11" s="15">
        <f>FD$6*$F11</f>
        <v>2206.2797488</v>
      </c>
      <c r="FG11" s="15">
        <f>FD$6*$G11</f>
        <v>2750.9046696</v>
      </c>
      <c r="FH11" s="15"/>
      <c r="FI11" s="15">
        <f>$C11*FJ$6</f>
        <v>30735.402</v>
      </c>
      <c r="FJ11" s="15">
        <f>$D11*FJ$6</f>
        <v>614.70804</v>
      </c>
      <c r="FK11" s="15">
        <f>FI11+FJ11</f>
        <v>31350.11004</v>
      </c>
      <c r="FL11" s="15">
        <f>FJ$6*$F11</f>
        <v>1294.8375256</v>
      </c>
      <c r="FM11" s="15">
        <f>FJ$6*$G11</f>
        <v>1614.4709652</v>
      </c>
    </row>
    <row r="12" spans="3:169" ht="12.75">
      <c r="C12" s="24"/>
      <c r="D12" s="24"/>
      <c r="E12" s="24"/>
      <c r="F12" s="24"/>
      <c r="G12" s="24"/>
      <c r="I12" s="16"/>
      <c r="J12" s="16"/>
      <c r="K12" s="16"/>
      <c r="L12" s="24"/>
      <c r="M12" s="24"/>
      <c r="U12" s="16"/>
      <c r="V12" s="16"/>
      <c r="W12" s="16"/>
      <c r="X12" s="24"/>
      <c r="Y12" s="24"/>
      <c r="Z12" s="15"/>
      <c r="AA12" s="16"/>
      <c r="AB12" s="16"/>
      <c r="AC12" s="16"/>
      <c r="AD12" s="24"/>
      <c r="AE12" s="24"/>
      <c r="AF12" s="15"/>
      <c r="AG12" s="16"/>
      <c r="AH12" s="16"/>
      <c r="AI12" s="16"/>
      <c r="AJ12" s="24"/>
      <c r="AK12" s="24"/>
      <c r="AL12" s="15"/>
      <c r="AM12" s="16"/>
      <c r="AN12" s="16"/>
      <c r="AO12" s="16"/>
      <c r="AP12" s="24"/>
      <c r="AQ12" s="24"/>
      <c r="AR12" s="15"/>
      <c r="AS12" s="16"/>
      <c r="AT12" s="16"/>
      <c r="AU12" s="16"/>
      <c r="AV12" s="24"/>
      <c r="AW12" s="24"/>
      <c r="AX12" s="15"/>
      <c r="AY12" s="16"/>
      <c r="AZ12" s="16"/>
      <c r="BA12" s="16"/>
      <c r="BB12" s="24"/>
      <c r="BC12" s="24"/>
      <c r="BD12" s="15"/>
      <c r="BE12" s="16"/>
      <c r="BF12" s="16"/>
      <c r="BG12" s="16"/>
      <c r="BH12" s="24"/>
      <c r="BI12" s="24"/>
      <c r="BJ12" s="15"/>
      <c r="BK12" s="16"/>
      <c r="BL12" s="16"/>
      <c r="BM12" s="16"/>
      <c r="BN12" s="24"/>
      <c r="BO12" s="24"/>
      <c r="BP12" s="15"/>
      <c r="BQ12" s="16"/>
      <c r="BR12" s="16"/>
      <c r="BS12" s="16"/>
      <c r="BT12" s="24"/>
      <c r="BU12" s="24"/>
      <c r="BV12" s="15"/>
      <c r="BW12" s="16"/>
      <c r="BX12" s="16"/>
      <c r="BY12" s="16"/>
      <c r="BZ12" s="24"/>
      <c r="CA12" s="24"/>
      <c r="CB12" s="15"/>
      <c r="CC12" s="16"/>
      <c r="CD12" s="16"/>
      <c r="CE12" s="16"/>
      <c r="CF12" s="24"/>
      <c r="CG12" s="24"/>
      <c r="CH12" s="15"/>
      <c r="CI12" s="16"/>
      <c r="CJ12" s="16"/>
      <c r="CK12" s="16"/>
      <c r="CL12" s="24"/>
      <c r="CM12" s="24"/>
      <c r="CN12" s="15"/>
      <c r="CO12" s="16"/>
      <c r="CP12" s="16"/>
      <c r="CQ12" s="16"/>
      <c r="CR12" s="24"/>
      <c r="CS12" s="24"/>
      <c r="CT12" s="15"/>
      <c r="CU12" s="16"/>
      <c r="CV12" s="16"/>
      <c r="CW12" s="16"/>
      <c r="CX12" s="24"/>
      <c r="CY12" s="24"/>
      <c r="CZ12" s="15"/>
      <c r="DA12" s="16"/>
      <c r="DB12" s="16"/>
      <c r="DC12" s="16"/>
      <c r="DD12" s="24"/>
      <c r="DE12" s="24"/>
      <c r="DF12" s="15"/>
      <c r="DG12" s="16"/>
      <c r="DH12" s="16"/>
      <c r="DI12" s="16"/>
      <c r="DJ12" s="24"/>
      <c r="DK12" s="24"/>
      <c r="DL12" s="15"/>
      <c r="DM12" s="16"/>
      <c r="DN12" s="16"/>
      <c r="DO12" s="16"/>
      <c r="DP12" s="24"/>
      <c r="DQ12" s="24"/>
      <c r="DR12" s="15"/>
      <c r="DS12" s="16"/>
      <c r="DT12" s="16"/>
      <c r="DU12" s="16"/>
      <c r="DV12" s="24"/>
      <c r="DW12" s="24"/>
      <c r="DX12" s="15"/>
      <c r="DY12" s="16"/>
      <c r="DZ12" s="16"/>
      <c r="EA12" s="16"/>
      <c r="EB12" s="24"/>
      <c r="EC12" s="24"/>
      <c r="ED12" s="24"/>
      <c r="EE12" s="16"/>
      <c r="EF12" s="16"/>
      <c r="EG12" s="16"/>
      <c r="EH12" s="24"/>
      <c r="EI12" s="24"/>
      <c r="EJ12" s="24"/>
      <c r="EK12" s="16"/>
      <c r="EL12" s="16"/>
      <c r="EM12" s="16"/>
      <c r="EN12" s="24"/>
      <c r="EO12" s="24"/>
      <c r="EP12" s="15"/>
      <c r="EQ12" s="16"/>
      <c r="ER12" s="16"/>
      <c r="ES12" s="16"/>
      <c r="ET12" s="24"/>
      <c r="EU12" s="24"/>
      <c r="EV12" s="15"/>
      <c r="EW12" s="16"/>
      <c r="EX12" s="16"/>
      <c r="EY12" s="16"/>
      <c r="EZ12" s="24"/>
      <c r="FA12" s="24"/>
      <c r="FB12" s="15"/>
      <c r="FC12" s="16"/>
      <c r="FD12" s="16"/>
      <c r="FE12" s="16"/>
      <c r="FF12" s="24"/>
      <c r="FG12" s="24"/>
      <c r="FH12" s="15"/>
      <c r="FI12" s="16"/>
      <c r="FJ12" s="16"/>
      <c r="FK12" s="16"/>
      <c r="FL12" s="24"/>
      <c r="FM12" s="24"/>
    </row>
    <row r="13" spans="1:169" ht="13.5" thickBot="1">
      <c r="A13" s="10" t="s">
        <v>0</v>
      </c>
      <c r="C13" s="23">
        <f>SUM(C8:C12)</f>
        <v>8210000</v>
      </c>
      <c r="D13" s="23">
        <f>SUM(D8:D12)</f>
        <v>454800</v>
      </c>
      <c r="E13" s="23">
        <f>SUM(E8:E12)</f>
        <v>8664800</v>
      </c>
      <c r="F13" s="23">
        <f>SUM(F8:F12)</f>
        <v>702704</v>
      </c>
      <c r="G13" s="23">
        <f>SUM(G8:G12)</f>
        <v>876168</v>
      </c>
      <c r="I13" s="23">
        <f>SUM(I8:I12)</f>
        <v>3843165.0379999997</v>
      </c>
      <c r="J13" s="23">
        <f>SUM(J8:J12)</f>
        <v>212895.42744000003</v>
      </c>
      <c r="K13" s="23">
        <f>SUM(K8:K12)</f>
        <v>4056060.4654399995</v>
      </c>
      <c r="L13" s="23">
        <f>SUM(L8:L12)</f>
        <v>328941.2234912001</v>
      </c>
      <c r="M13" s="23">
        <f>SUM(M8:M12)</f>
        <v>410141.07491039997</v>
      </c>
      <c r="O13" s="23">
        <f>SUM(O8:O12)</f>
        <v>4366834.961999999</v>
      </c>
      <c r="P13" s="23">
        <f>SUM(P8:P12)</f>
        <v>241904.57256</v>
      </c>
      <c r="Q13" s="23">
        <f>SUM(Q8:Q12)</f>
        <v>4608739.534559999</v>
      </c>
      <c r="R13" s="23">
        <f>SUM(R8:R12)</f>
        <v>373762.77650880005</v>
      </c>
      <c r="S13" s="23">
        <f>SUM(S8:S12)</f>
        <v>466026.9250896</v>
      </c>
      <c r="U13" s="23">
        <f>SUM(U8:U12)</f>
        <v>72104.32500000001</v>
      </c>
      <c r="V13" s="23">
        <f>SUM(V8:V12)</f>
        <v>3994.2810000000004</v>
      </c>
      <c r="W13" s="23">
        <f>SUM(W8:W12)</f>
        <v>76098.606</v>
      </c>
      <c r="X13" s="23">
        <f>SUM(X8:X12)</f>
        <v>6171.49788</v>
      </c>
      <c r="Y13" s="23">
        <f>SUM(Y8:Y12)</f>
        <v>7694.94546</v>
      </c>
      <c r="Z13" s="15"/>
      <c r="AA13" s="23">
        <f>SUM(AA8:AA12)</f>
        <v>94447.019</v>
      </c>
      <c r="AB13" s="23">
        <f>SUM(AB8:AB12)</f>
        <v>5231.97372</v>
      </c>
      <c r="AC13" s="23">
        <f>SUM(AC8:AC12)</f>
        <v>99678.99272000001</v>
      </c>
      <c r="AD13" s="23">
        <f>SUM(AD8:AD12)</f>
        <v>8083.836545599999</v>
      </c>
      <c r="AE13" s="23">
        <f>SUM(AE8:AE12)</f>
        <v>10079.349055199998</v>
      </c>
      <c r="AF13" s="15"/>
      <c r="AG13" s="23">
        <f>SUM(AG8:AG12)</f>
        <v>2300081.581</v>
      </c>
      <c r="AH13" s="23">
        <f>SUM(AH8:AH12)</f>
        <v>127414.99428</v>
      </c>
      <c r="AI13" s="23">
        <f>SUM(AI8:AI12)</f>
        <v>2427496.5752799995</v>
      </c>
      <c r="AJ13" s="23">
        <f>SUM(AJ8:AJ12)</f>
        <v>196866.81209440003</v>
      </c>
      <c r="AK13" s="23">
        <f>SUM(AK8:AK12)</f>
        <v>245463.8098248</v>
      </c>
      <c r="AL13" s="15"/>
      <c r="AM13" s="23">
        <f>SUM(AM8:AM12)</f>
        <v>20618.593999999997</v>
      </c>
      <c r="AN13" s="23">
        <f>SUM(AN8:AN12)</f>
        <v>1142.18472</v>
      </c>
      <c r="AO13" s="23">
        <f>SUM(AO8:AO12)</f>
        <v>21760.77872</v>
      </c>
      <c r="AP13" s="23">
        <f>SUM(AP8:AP12)</f>
        <v>1764.7708256</v>
      </c>
      <c r="AQ13" s="23">
        <f>SUM(AQ8:AQ12)</f>
        <v>2200.4083152</v>
      </c>
      <c r="AR13" s="15"/>
      <c r="AS13" s="23">
        <f>SUM(AS8:AS12)</f>
        <v>19455.237</v>
      </c>
      <c r="AT13" s="23">
        <f>SUM(AT8:AT12)</f>
        <v>1077.73956</v>
      </c>
      <c r="AU13" s="23">
        <f>SUM(AU8:AU12)</f>
        <v>20532.976560000003</v>
      </c>
      <c r="AV13" s="23">
        <f>SUM(AV8:AV12)</f>
        <v>1665.1976688000002</v>
      </c>
      <c r="AW13" s="23">
        <f>SUM(AW8:AW12)</f>
        <v>2076.2553096</v>
      </c>
      <c r="AX13" s="15"/>
      <c r="AY13" s="23">
        <f>SUM(AY8:AY12)</f>
        <v>623519.123</v>
      </c>
      <c r="AZ13" s="23">
        <f>SUM(AZ8:AZ12)</f>
        <v>34540.37724</v>
      </c>
      <c r="BA13" s="23">
        <f>SUM(BA8:BA12)</f>
        <v>658059.5002400001</v>
      </c>
      <c r="BB13" s="23">
        <f>SUM(BB8:BB12)</f>
        <v>53367.7687952</v>
      </c>
      <c r="BC13" s="23">
        <f>SUM(BC8:BC12)</f>
        <v>66541.7177784</v>
      </c>
      <c r="BD13" s="15"/>
      <c r="BE13" s="23">
        <f>SUM(BE8:BE12)</f>
        <v>23872.216999999997</v>
      </c>
      <c r="BF13" s="23">
        <f>SUM(BF8:BF12)</f>
        <v>1322.42196</v>
      </c>
      <c r="BG13" s="23">
        <f>SUM(BG8:BG12)</f>
        <v>25194.638959999997</v>
      </c>
      <c r="BH13" s="23">
        <f>SUM(BH8:BH12)</f>
        <v>2043.2524208</v>
      </c>
      <c r="BI13" s="23">
        <f>SUM(BI8:BI12)</f>
        <v>2547.6336936000002</v>
      </c>
      <c r="BJ13" s="15"/>
      <c r="BK13" s="23">
        <f>SUM(BK8:BK12)</f>
        <v>10269.889000000001</v>
      </c>
      <c r="BL13" s="23">
        <f>SUM(BL8:BL12)</f>
        <v>568.9093200000001</v>
      </c>
      <c r="BM13" s="23">
        <f>SUM(BM8:BM12)</f>
        <v>10838.798320000002</v>
      </c>
      <c r="BN13" s="23">
        <f>SUM(BN8:BN12)</f>
        <v>879.0124336000001</v>
      </c>
      <c r="BO13" s="23">
        <f>SUM(BO8:BO12)</f>
        <v>1095.9985512</v>
      </c>
      <c r="BP13" s="15"/>
      <c r="BQ13" s="23">
        <f>SUM(BQ8:BQ12)</f>
        <v>163296.07900000003</v>
      </c>
      <c r="BR13" s="23">
        <f>SUM(BR8:BR12)</f>
        <v>9045.926519999999</v>
      </c>
      <c r="BS13" s="23">
        <f>SUM(BS8:BS12)</f>
        <v>172342.00552</v>
      </c>
      <c r="BT13" s="23">
        <f>SUM(BT8:BT12)</f>
        <v>13976.712289599998</v>
      </c>
      <c r="BU13" s="23">
        <f>SUM(BU8:BU12)</f>
        <v>17426.893903199998</v>
      </c>
      <c r="BV13" s="15"/>
      <c r="BW13" s="23">
        <f>SUM(BW8:BW12)</f>
        <v>954510.1989999999</v>
      </c>
      <c r="BX13" s="23">
        <f>SUM(BX8:BX12)</f>
        <v>52875.91212</v>
      </c>
      <c r="BY13" s="23">
        <f>SUM(BY8:BY12)</f>
        <v>1007386.1111199999</v>
      </c>
      <c r="BZ13" s="23">
        <f>SUM(BZ8:BZ12)</f>
        <v>81697.7021776</v>
      </c>
      <c r="CA13" s="23">
        <f>SUM(CA8:CA12)</f>
        <v>101864.9563992</v>
      </c>
      <c r="CB13" s="15"/>
      <c r="CC13" s="23">
        <f>SUM(CC8:CC12)</f>
        <v>1042.67</v>
      </c>
      <c r="CD13" s="23">
        <f>SUM(CD8:CD12)</f>
        <v>57.7596</v>
      </c>
      <c r="CE13" s="23">
        <f>SUM(CE8:CE12)</f>
        <v>1100.4296000000002</v>
      </c>
      <c r="CF13" s="23">
        <f>SUM(CF8:CF12)</f>
        <v>89.243408</v>
      </c>
      <c r="CG13" s="23">
        <f>SUM(CG8:CG12)</f>
        <v>111.273336</v>
      </c>
      <c r="CH13" s="15"/>
      <c r="CI13" s="23">
        <f>SUM(CI8:CI12)</f>
        <v>83618.029</v>
      </c>
      <c r="CJ13" s="23">
        <f>SUM(CJ8:CJ12)</f>
        <v>4632.09252</v>
      </c>
      <c r="CK13" s="23">
        <f>SUM(CK8:CK12)</f>
        <v>88250.12152</v>
      </c>
      <c r="CL13" s="23">
        <f>SUM(CL8:CL12)</f>
        <v>7156.9699696</v>
      </c>
      <c r="CM13" s="23">
        <f>SUM(CM8:CM12)</f>
        <v>8923.683463200001</v>
      </c>
      <c r="CN13" s="15"/>
      <c r="CO13" s="23">
        <f>SUM(CO8:CO12)</f>
        <v>0</v>
      </c>
      <c r="CP13" s="23">
        <f>SUM(CP8:CP12)</f>
        <v>0</v>
      </c>
      <c r="CQ13" s="23">
        <f>SUM(CQ8:CQ12)</f>
        <v>0</v>
      </c>
      <c r="CR13" s="24"/>
      <c r="CS13" s="24"/>
      <c r="CT13" s="15"/>
      <c r="CU13" s="23">
        <f>SUM(CU8:CU12)</f>
        <v>316604.693</v>
      </c>
      <c r="CV13" s="23">
        <f>SUM(CV8:CV12)</f>
        <v>17538.58884</v>
      </c>
      <c r="CW13" s="23">
        <f>SUM(CW8:CW12)</f>
        <v>334143.28184</v>
      </c>
      <c r="CX13" s="23">
        <f>SUM(CX8:CX12)</f>
        <v>27098.5851632</v>
      </c>
      <c r="CY13" s="23">
        <f>SUM(CY8:CY12)</f>
        <v>33787.9294344</v>
      </c>
      <c r="CZ13" s="15"/>
      <c r="DA13" s="23">
        <f>SUM(DA8:DA12)</f>
        <v>781980.3329999999</v>
      </c>
      <c r="DB13" s="23">
        <f>SUM(DB8:DB12)</f>
        <v>43318.47203999999</v>
      </c>
      <c r="DC13" s="23">
        <f>SUM(DC8:DC12)</f>
        <v>825298.80504</v>
      </c>
      <c r="DD13" s="23">
        <f>SUM(DD8:DD12)</f>
        <v>66930.6586992</v>
      </c>
      <c r="DE13" s="23">
        <f>SUM(DE8:DE12)</f>
        <v>83452.63634639999</v>
      </c>
      <c r="DF13" s="15"/>
      <c r="DG13" s="23">
        <f>SUM(DG8:DG12)</f>
        <v>1945638.6400000001</v>
      </c>
      <c r="DH13" s="23">
        <f>SUM(DH8:DH12)</f>
        <v>107780.3232</v>
      </c>
      <c r="DI13" s="23">
        <f>SUM(DI8:DI12)</f>
        <v>2053418.9632</v>
      </c>
      <c r="DJ13" s="23">
        <f>SUM(DJ8:DJ12)</f>
        <v>166529.604736</v>
      </c>
      <c r="DK13" s="23">
        <f>SUM(DK8:DK12)</f>
        <v>207637.797312</v>
      </c>
      <c r="DL13" s="15"/>
      <c r="DM13" s="23">
        <f>SUM(DM8:DM12)</f>
        <v>119631.19399999999</v>
      </c>
      <c r="DN13" s="23">
        <f>SUM(DN8:DN12)</f>
        <v>6627.072719999999</v>
      </c>
      <c r="DO13" s="23">
        <f>SUM(DO8:DO12)</f>
        <v>126258.26672000001</v>
      </c>
      <c r="DP13" s="23">
        <f>SUM(DP8:DP12)</f>
        <v>10239.3810656</v>
      </c>
      <c r="DQ13" s="23">
        <f>SUM(DQ8:DQ12)</f>
        <v>12766.9943952</v>
      </c>
      <c r="DR13" s="15"/>
      <c r="DS13" s="23">
        <f>SUM(DS8:DS12)</f>
        <v>1839.8609999999999</v>
      </c>
      <c r="DT13" s="23">
        <f>SUM(DT8:DT12)</f>
        <v>101.92068</v>
      </c>
      <c r="DU13" s="23">
        <f>SUM(DU8:DU12)</f>
        <v>1941.78168</v>
      </c>
      <c r="DV13" s="23">
        <f>SUM(DV8:DV12)</f>
        <v>157.4759664</v>
      </c>
      <c r="DW13" s="23">
        <f>SUM(DW8:DW12)</f>
        <v>196.3492488</v>
      </c>
      <c r="DX13" s="15"/>
      <c r="DY13" s="23">
        <f>SUM(DY8:DY12)</f>
        <v>42171.486</v>
      </c>
      <c r="DZ13" s="23">
        <f>SUM(DZ8:DZ12)</f>
        <v>2336.12568</v>
      </c>
      <c r="EA13" s="23">
        <f>SUM(EA8:EA12)</f>
        <v>44507.611679999995</v>
      </c>
      <c r="EB13" s="23">
        <f>SUM(EB8:EB12)</f>
        <v>3609.5093664</v>
      </c>
      <c r="EC13" s="23">
        <f>SUM(EC8:EC12)</f>
        <v>4500.5245488</v>
      </c>
      <c r="ED13" s="24"/>
      <c r="EE13" s="23">
        <f>SUM(EE8:EE12)</f>
        <v>3400.582</v>
      </c>
      <c r="EF13" s="23">
        <f>SUM(EF8:EF12)</f>
        <v>188.37815999999998</v>
      </c>
      <c r="EG13" s="23">
        <f>SUM(EG8:EG12)</f>
        <v>3588.96016</v>
      </c>
      <c r="EH13" s="23">
        <f>SUM(EH8:EH12)</f>
        <v>291.05999679999996</v>
      </c>
      <c r="EI13" s="23">
        <f>SUM(EI8:EI12)</f>
        <v>362.9087856</v>
      </c>
      <c r="EJ13" s="24"/>
      <c r="EK13" s="23">
        <f>SUM(EK8:EK12)</f>
        <v>13047.332</v>
      </c>
      <c r="EL13" s="23">
        <f>SUM(EL8:EL12)</f>
        <v>722.76816</v>
      </c>
      <c r="EM13" s="23">
        <f>SUM(EM8:EM12)</f>
        <v>13770.10016</v>
      </c>
      <c r="EN13" s="23">
        <f>SUM(EN8:EN12)</f>
        <v>1116.7371968</v>
      </c>
      <c r="EO13" s="23">
        <f>SUM(EO8:EO12)</f>
        <v>1392.4061856</v>
      </c>
      <c r="EP13" s="15"/>
      <c r="EQ13" s="23">
        <f>SUM(EQ8:EQ12)</f>
        <v>384443.10199999996</v>
      </c>
      <c r="ER13" s="23">
        <f>SUM(ER8:ER12)</f>
        <v>21296.555759999996</v>
      </c>
      <c r="ES13" s="23">
        <f>SUM(ES8:ES12)</f>
        <v>405739.65776</v>
      </c>
      <c r="ET13" s="23">
        <f>SUM(ET8:ET12)</f>
        <v>32904.9580448</v>
      </c>
      <c r="EU13" s="23">
        <f>SUM(EU8:EU12)</f>
        <v>41027.6180016</v>
      </c>
      <c r="EV13" s="15"/>
      <c r="EW13" s="23">
        <f>SUM(EW8:EW12)</f>
        <v>70787.44099999999</v>
      </c>
      <c r="EX13" s="23">
        <f>SUM(EX8:EX12)</f>
        <v>3921.3310800000004</v>
      </c>
      <c r="EY13" s="23">
        <f>SUM(EY8:EY12)</f>
        <v>74708.77208</v>
      </c>
      <c r="EZ13" s="23">
        <f>SUM(EZ8:EZ12)</f>
        <v>6058.784158400001</v>
      </c>
      <c r="FA13" s="23">
        <f>SUM(FA8:FA12)</f>
        <v>7554.408112800001</v>
      </c>
      <c r="FB13" s="15"/>
      <c r="FC13" s="23">
        <f>SUM(FC8:FC12)</f>
        <v>103107.748</v>
      </c>
      <c r="FD13" s="23">
        <f>SUM(FD8:FD12)</f>
        <v>5711.74224</v>
      </c>
      <c r="FE13" s="23">
        <f>SUM(FE8:FE12)</f>
        <v>108819.49024</v>
      </c>
      <c r="FF13" s="23">
        <f>SUM(FF8:FF12)</f>
        <v>8825.1189952</v>
      </c>
      <c r="FG13" s="23">
        <f>SUM(FG8:FG12)</f>
        <v>11003.6186784</v>
      </c>
      <c r="FH13" s="15"/>
      <c r="FI13" s="23">
        <f>SUM(FI8:FI12)</f>
        <v>60512.626</v>
      </c>
      <c r="FJ13" s="23">
        <f>SUM(FJ8:FJ12)</f>
        <v>3352.1488799999997</v>
      </c>
      <c r="FK13" s="23">
        <f>SUM(FK8:FK12)</f>
        <v>63864.77488</v>
      </c>
      <c r="FL13" s="23">
        <f>SUM(FL8:FL12)</f>
        <v>5179.3501024</v>
      </c>
      <c r="FM13" s="23">
        <f>SUM(FM8:FM12)</f>
        <v>6457.8838608</v>
      </c>
    </row>
    <row r="14" spans="21:135" ht="13.5" thickTop="1"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</row>
    <row r="15" spans="3:135" ht="12.75">
      <c r="C15" s="15">
        <f>I13+O13</f>
        <v>8209999.999999999</v>
      </c>
      <c r="D15" s="15">
        <f>J13+P13</f>
        <v>454800</v>
      </c>
      <c r="F15" s="15">
        <f>L13+R13</f>
        <v>702704.0000000001</v>
      </c>
      <c r="G15" s="15">
        <f>M13+S13</f>
        <v>876168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</row>
    <row r="16" spans="21:135" ht="12.75"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</row>
    <row r="17" spans="21:135" ht="12.75"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</row>
    <row r="18" spans="21:135" ht="12.75"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</row>
    <row r="19" spans="21:135" ht="12.75"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</row>
    <row r="20" spans="21:135" ht="12.75"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</row>
    <row r="21" spans="21:135" ht="12.75"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</row>
    <row r="22" spans="21:135" ht="12.75"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</row>
    <row r="23" spans="21:135" ht="12.75"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</row>
    <row r="24" spans="21:135" ht="12.75"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</row>
    <row r="25" spans="1:135" ht="12.75">
      <c r="A25"/>
      <c r="C25"/>
      <c r="D25"/>
      <c r="E25"/>
      <c r="F25"/>
      <c r="G25"/>
      <c r="H25"/>
      <c r="I25"/>
      <c r="J25"/>
      <c r="K25"/>
      <c r="L25"/>
      <c r="M2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</row>
    <row r="26" spans="1:135" ht="12.75">
      <c r="A26"/>
      <c r="C26"/>
      <c r="D26"/>
      <c r="E26"/>
      <c r="F26"/>
      <c r="G26"/>
      <c r="H26"/>
      <c r="I26"/>
      <c r="J26"/>
      <c r="K26"/>
      <c r="L26"/>
      <c r="M26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</row>
    <row r="27" spans="1:135" ht="12.75">
      <c r="A27"/>
      <c r="C27"/>
      <c r="D27"/>
      <c r="E27"/>
      <c r="F27"/>
      <c r="G27"/>
      <c r="H27"/>
      <c r="I27"/>
      <c r="J27"/>
      <c r="K27"/>
      <c r="L27"/>
      <c r="M27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</row>
    <row r="28" spans="1:135" ht="12.75">
      <c r="A28"/>
      <c r="C28"/>
      <c r="D28"/>
      <c r="E28"/>
      <c r="F28"/>
      <c r="G28"/>
      <c r="H28"/>
      <c r="I28"/>
      <c r="J28"/>
      <c r="K28"/>
      <c r="L28"/>
      <c r="M28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</row>
    <row r="29" spans="1:135" ht="12.75">
      <c r="A29"/>
      <c r="C29"/>
      <c r="D29"/>
      <c r="E29"/>
      <c r="F29"/>
      <c r="G29"/>
      <c r="H29"/>
      <c r="I29"/>
      <c r="J29"/>
      <c r="K29"/>
      <c r="L29"/>
      <c r="M29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</row>
    <row r="30" spans="1:135" ht="12.75">
      <c r="A30"/>
      <c r="C30"/>
      <c r="D30"/>
      <c r="E30"/>
      <c r="F30"/>
      <c r="G30"/>
      <c r="H30"/>
      <c r="I30"/>
      <c r="J30"/>
      <c r="K30"/>
      <c r="L30"/>
      <c r="M30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</row>
    <row r="31" spans="1:135" ht="12.75">
      <c r="A31"/>
      <c r="C31"/>
      <c r="D31"/>
      <c r="E31"/>
      <c r="F31"/>
      <c r="G31"/>
      <c r="H31"/>
      <c r="I31"/>
      <c r="J31"/>
      <c r="K31"/>
      <c r="L31"/>
      <c r="M31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</row>
    <row r="32" spans="1:135" ht="12.75">
      <c r="A32"/>
      <c r="C32"/>
      <c r="D32"/>
      <c r="E32"/>
      <c r="F32"/>
      <c r="G32"/>
      <c r="H32"/>
      <c r="I32"/>
      <c r="J32"/>
      <c r="K32"/>
      <c r="L32"/>
      <c r="M32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</row>
    <row r="33" spans="1:135" ht="12.75">
      <c r="A33"/>
      <c r="C33"/>
      <c r="D33"/>
      <c r="E33"/>
      <c r="F33"/>
      <c r="G33"/>
      <c r="H33"/>
      <c r="I33"/>
      <c r="J33"/>
      <c r="K33"/>
      <c r="L33"/>
      <c r="M33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</row>
    <row r="34" spans="1:135" ht="12.75">
      <c r="A34"/>
      <c r="C34"/>
      <c r="D34"/>
      <c r="E34"/>
      <c r="F34"/>
      <c r="G34"/>
      <c r="H34"/>
      <c r="I34"/>
      <c r="J34"/>
      <c r="K34"/>
      <c r="L34"/>
      <c r="M34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</row>
    <row r="35" spans="1:135" ht="12.75">
      <c r="A35"/>
      <c r="C35"/>
      <c r="D35"/>
      <c r="E35"/>
      <c r="F35"/>
      <c r="G35"/>
      <c r="H35"/>
      <c r="I35"/>
      <c r="J35"/>
      <c r="K35"/>
      <c r="L35"/>
      <c r="M3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</row>
    <row r="36" spans="1:135" ht="12.75">
      <c r="A36"/>
      <c r="C36"/>
      <c r="D36"/>
      <c r="E36"/>
      <c r="F36"/>
      <c r="G36"/>
      <c r="H36"/>
      <c r="I36"/>
      <c r="J36"/>
      <c r="K36"/>
      <c r="L36"/>
      <c r="M36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</row>
    <row r="37" spans="1:135" ht="12.75">
      <c r="A37"/>
      <c r="C37"/>
      <c r="D37"/>
      <c r="E37"/>
      <c r="F37"/>
      <c r="G37"/>
      <c r="H37"/>
      <c r="I37"/>
      <c r="J37"/>
      <c r="K37"/>
      <c r="L37"/>
      <c r="M37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</row>
    <row r="38" spans="1:135" ht="12.75">
      <c r="A38"/>
      <c r="C38"/>
      <c r="D38"/>
      <c r="E38"/>
      <c r="F38"/>
      <c r="G38"/>
      <c r="H38"/>
      <c r="I38"/>
      <c r="J38"/>
      <c r="K38"/>
      <c r="L38"/>
      <c r="M38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</row>
    <row r="39" spans="1:135" ht="12.75">
      <c r="A39"/>
      <c r="C39"/>
      <c r="D39"/>
      <c r="E39"/>
      <c r="F39"/>
      <c r="G39"/>
      <c r="H39"/>
      <c r="I39"/>
      <c r="J39"/>
      <c r="K39"/>
      <c r="L39"/>
      <c r="M39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</row>
    <row r="40" spans="1:135" ht="12.75">
      <c r="A40"/>
      <c r="C40"/>
      <c r="D40"/>
      <c r="E40"/>
      <c r="F40"/>
      <c r="G40"/>
      <c r="H40"/>
      <c r="I40"/>
      <c r="J40"/>
      <c r="K40"/>
      <c r="L40"/>
      <c r="M40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</row>
    <row r="41" spans="1:135" ht="12.75">
      <c r="A41"/>
      <c r="C41"/>
      <c r="D41"/>
      <c r="E41"/>
      <c r="F41"/>
      <c r="G41"/>
      <c r="H41"/>
      <c r="I41"/>
      <c r="J41"/>
      <c r="K41"/>
      <c r="L41"/>
      <c r="M41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</row>
    <row r="42" spans="1:135" ht="12.75">
      <c r="A42"/>
      <c r="C42"/>
      <c r="D42"/>
      <c r="E42"/>
      <c r="F42"/>
      <c r="G42"/>
      <c r="H42"/>
      <c r="I42"/>
      <c r="J42"/>
      <c r="K42"/>
      <c r="L42"/>
      <c r="M42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</row>
    <row r="43" spans="1:135" ht="12.75">
      <c r="A43"/>
      <c r="C43"/>
      <c r="D43"/>
      <c r="E43"/>
      <c r="F43"/>
      <c r="G43"/>
      <c r="H43"/>
      <c r="I43"/>
      <c r="J43"/>
      <c r="K43"/>
      <c r="L43"/>
      <c r="M43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</row>
    <row r="44" spans="1:135" ht="12.75">
      <c r="A44"/>
      <c r="C44"/>
      <c r="D44"/>
      <c r="E44"/>
      <c r="F44"/>
      <c r="G44"/>
      <c r="H44"/>
      <c r="I44"/>
      <c r="J44"/>
      <c r="K44"/>
      <c r="L44"/>
      <c r="M4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</row>
    <row r="45" spans="1:135" ht="12.75">
      <c r="A45"/>
      <c r="C45"/>
      <c r="D45"/>
      <c r="E45"/>
      <c r="F45"/>
      <c r="G45"/>
      <c r="H45"/>
      <c r="I45"/>
      <c r="J45"/>
      <c r="K45"/>
      <c r="L45"/>
      <c r="M4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</row>
    <row r="46" spans="1:135" ht="12.75">
      <c r="A46"/>
      <c r="C46"/>
      <c r="D46"/>
      <c r="E46"/>
      <c r="F46"/>
      <c r="G46"/>
      <c r="H46"/>
      <c r="I46"/>
      <c r="J46"/>
      <c r="K46"/>
      <c r="L46"/>
      <c r="M46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</row>
    <row r="47" spans="1:135" ht="12.75">
      <c r="A47"/>
      <c r="C47"/>
      <c r="D47"/>
      <c r="E47"/>
      <c r="F47"/>
      <c r="G47"/>
      <c r="H47"/>
      <c r="I47"/>
      <c r="J47"/>
      <c r="K47"/>
      <c r="L47"/>
      <c r="M47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</row>
    <row r="48" spans="1:135" ht="12.75">
      <c r="A48"/>
      <c r="C48"/>
      <c r="D48"/>
      <c r="E48"/>
      <c r="F48"/>
      <c r="G48"/>
      <c r="H48"/>
      <c r="I48"/>
      <c r="J48"/>
      <c r="K48"/>
      <c r="L48"/>
      <c r="M48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</row>
    <row r="49" spans="1:135" ht="12.75">
      <c r="A49"/>
      <c r="C49"/>
      <c r="D49"/>
      <c r="E49"/>
      <c r="F49"/>
      <c r="G49"/>
      <c r="H49"/>
      <c r="I49"/>
      <c r="J49"/>
      <c r="K49"/>
      <c r="L49"/>
      <c r="M49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</row>
    <row r="50" spans="1:135" ht="12.75">
      <c r="A50"/>
      <c r="C50"/>
      <c r="D50"/>
      <c r="E50"/>
      <c r="F50"/>
      <c r="G50"/>
      <c r="H50"/>
      <c r="I50"/>
      <c r="J50"/>
      <c r="K50"/>
      <c r="L50"/>
      <c r="M50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</row>
    <row r="51" spans="1:85" ht="12.75">
      <c r="A51"/>
      <c r="C51"/>
      <c r="D51"/>
      <c r="E51"/>
      <c r="F51"/>
      <c r="G51"/>
      <c r="H51"/>
      <c r="I51"/>
      <c r="J51"/>
      <c r="K51"/>
      <c r="L51"/>
      <c r="M51"/>
      <c r="BW51" s="2"/>
      <c r="BX51" s="2"/>
      <c r="BY51" s="2"/>
      <c r="BZ51" s="2"/>
      <c r="CA51" s="2"/>
      <c r="CC51" s="2"/>
      <c r="CD51" s="2"/>
      <c r="CE51" s="2"/>
      <c r="CF51" s="2"/>
      <c r="CG51" s="2"/>
    </row>
    <row r="52" spans="1:85" ht="12.75">
      <c r="A52"/>
      <c r="C52"/>
      <c r="D52"/>
      <c r="E52"/>
      <c r="F52"/>
      <c r="G52"/>
      <c r="H52"/>
      <c r="I52"/>
      <c r="J52"/>
      <c r="K52"/>
      <c r="L52"/>
      <c r="M52"/>
      <c r="BW52" s="2"/>
      <c r="BX52" s="2"/>
      <c r="BY52" s="2"/>
      <c r="BZ52" s="2"/>
      <c r="CA52" s="2"/>
      <c r="CC52" s="2"/>
      <c r="CD52" s="2"/>
      <c r="CE52" s="2"/>
      <c r="CF52" s="2"/>
      <c r="CG52" s="2"/>
    </row>
    <row r="53" spans="1:85" ht="12.75">
      <c r="A53"/>
      <c r="C53"/>
      <c r="D53"/>
      <c r="E53"/>
      <c r="F53"/>
      <c r="G53"/>
      <c r="H53"/>
      <c r="I53"/>
      <c r="J53"/>
      <c r="K53"/>
      <c r="L53"/>
      <c r="M53"/>
      <c r="BW53" s="2"/>
      <c r="BX53" s="2"/>
      <c r="BY53" s="2"/>
      <c r="BZ53" s="2"/>
      <c r="CA53" s="2"/>
      <c r="CC53" s="2"/>
      <c r="CD53" s="2"/>
      <c r="CE53" s="2"/>
      <c r="CF53" s="2"/>
      <c r="CG53" s="2"/>
    </row>
    <row r="54" spans="1:85" ht="12.75">
      <c r="A54"/>
      <c r="C54"/>
      <c r="D54"/>
      <c r="E54"/>
      <c r="F54"/>
      <c r="G54"/>
      <c r="H54"/>
      <c r="I54"/>
      <c r="J54"/>
      <c r="K54"/>
      <c r="L54"/>
      <c r="M54"/>
      <c r="BW54" s="2"/>
      <c r="BX54" s="2"/>
      <c r="BY54" s="2"/>
      <c r="BZ54" s="2"/>
      <c r="CA54" s="2"/>
      <c r="CC54" s="2"/>
      <c r="CD54" s="2"/>
      <c r="CE54" s="2"/>
      <c r="CF54" s="2"/>
      <c r="CG54" s="2"/>
    </row>
    <row r="55" spans="1:85" ht="12.75">
      <c r="A55"/>
      <c r="C55"/>
      <c r="D55"/>
      <c r="E55"/>
      <c r="F55"/>
      <c r="G55"/>
      <c r="H55"/>
      <c r="I55"/>
      <c r="J55"/>
      <c r="K55"/>
      <c r="L55"/>
      <c r="M55"/>
      <c r="BW55" s="2"/>
      <c r="BX55" s="2"/>
      <c r="BY55" s="2"/>
      <c r="BZ55" s="2"/>
      <c r="CA55" s="2"/>
      <c r="CC55" s="2"/>
      <c r="CD55" s="2"/>
      <c r="CE55" s="2"/>
      <c r="CF55" s="2"/>
      <c r="CG55" s="2"/>
    </row>
    <row r="56" spans="1:85" ht="12.75">
      <c r="A56"/>
      <c r="C56"/>
      <c r="D56"/>
      <c r="E56"/>
      <c r="F56"/>
      <c r="G56"/>
      <c r="H56"/>
      <c r="I56"/>
      <c r="J56"/>
      <c r="K56"/>
      <c r="L56"/>
      <c r="M56"/>
      <c r="BW56" s="2"/>
      <c r="BX56" s="2"/>
      <c r="BY56" s="2"/>
      <c r="BZ56" s="2"/>
      <c r="CA56" s="2"/>
      <c r="CC56" s="2"/>
      <c r="CD56" s="2"/>
      <c r="CE56" s="2"/>
      <c r="CF56" s="2"/>
      <c r="CG56" s="2"/>
    </row>
    <row r="57" spans="1:93" ht="12.75">
      <c r="A57"/>
      <c r="C57"/>
      <c r="D57"/>
      <c r="E57"/>
      <c r="F57"/>
      <c r="G57"/>
      <c r="H57"/>
      <c r="I57"/>
      <c r="J57"/>
      <c r="K57"/>
      <c r="L57"/>
      <c r="M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W57" s="2"/>
      <c r="BX57" s="2"/>
      <c r="BY57" s="2"/>
      <c r="BZ57" s="2"/>
      <c r="CA57" s="2"/>
      <c r="CC57" s="2"/>
      <c r="CD57" s="2"/>
      <c r="CE57" s="2"/>
      <c r="CF57" s="2"/>
      <c r="CG57" s="2"/>
      <c r="CI57"/>
      <c r="CJ57"/>
      <c r="CK57"/>
      <c r="CL57"/>
      <c r="CM57"/>
      <c r="CO57"/>
    </row>
    <row r="58" spans="1:93" ht="12.75">
      <c r="A58"/>
      <c r="C58"/>
      <c r="D58"/>
      <c r="E58"/>
      <c r="F58"/>
      <c r="G58"/>
      <c r="H58"/>
      <c r="I58"/>
      <c r="J58"/>
      <c r="K58"/>
      <c r="L58"/>
      <c r="M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W58" s="2"/>
      <c r="BX58" s="2"/>
      <c r="BY58" s="2"/>
      <c r="BZ58" s="2"/>
      <c r="CA58" s="2"/>
      <c r="CC58" s="2"/>
      <c r="CD58" s="2"/>
      <c r="CE58" s="2"/>
      <c r="CF58" s="2"/>
      <c r="CG58" s="2"/>
      <c r="CI58"/>
      <c r="CJ58"/>
      <c r="CK58"/>
      <c r="CL58"/>
      <c r="CM58"/>
      <c r="CO58"/>
    </row>
    <row r="59" spans="1:93" ht="12.75">
      <c r="A59"/>
      <c r="C59"/>
      <c r="D59"/>
      <c r="E59"/>
      <c r="F59"/>
      <c r="G59"/>
      <c r="H59"/>
      <c r="I59"/>
      <c r="J59"/>
      <c r="K59"/>
      <c r="L59"/>
      <c r="M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W59" s="2"/>
      <c r="BX59" s="2"/>
      <c r="BY59" s="2"/>
      <c r="BZ59" s="2"/>
      <c r="CA59" s="2"/>
      <c r="CC59" s="2"/>
      <c r="CD59" s="2"/>
      <c r="CE59" s="2"/>
      <c r="CF59" s="2"/>
      <c r="CG59" s="2"/>
      <c r="CI59"/>
      <c r="CJ59"/>
      <c r="CK59"/>
      <c r="CL59"/>
      <c r="CM59"/>
      <c r="CO59"/>
    </row>
    <row r="60" spans="1:93" ht="12.75">
      <c r="A60"/>
      <c r="C60"/>
      <c r="D60"/>
      <c r="E60"/>
      <c r="F60"/>
      <c r="G60"/>
      <c r="H60"/>
      <c r="I60"/>
      <c r="J60"/>
      <c r="K60"/>
      <c r="L60"/>
      <c r="M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W60" s="2"/>
      <c r="BX60" s="2"/>
      <c r="BY60" s="2"/>
      <c r="BZ60" s="2"/>
      <c r="CA60" s="2"/>
      <c r="CC60" s="2"/>
      <c r="CD60" s="2"/>
      <c r="CE60" s="2"/>
      <c r="CF60" s="2"/>
      <c r="CG60" s="2"/>
      <c r="CI60"/>
      <c r="CJ60"/>
      <c r="CK60"/>
      <c r="CL60"/>
      <c r="CM60"/>
      <c r="CO60"/>
    </row>
    <row r="61" spans="1:93" ht="12.75">
      <c r="A61"/>
      <c r="C61"/>
      <c r="D61"/>
      <c r="E61"/>
      <c r="F61"/>
      <c r="G61"/>
      <c r="H61"/>
      <c r="I61"/>
      <c r="J61"/>
      <c r="K61"/>
      <c r="L61"/>
      <c r="M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W61" s="2"/>
      <c r="BX61" s="2"/>
      <c r="BY61" s="2"/>
      <c r="BZ61" s="2"/>
      <c r="CA61" s="2"/>
      <c r="CC61" s="2"/>
      <c r="CD61" s="2"/>
      <c r="CE61" s="2"/>
      <c r="CF61" s="2"/>
      <c r="CG61" s="2"/>
      <c r="CI61"/>
      <c r="CJ61"/>
      <c r="CK61"/>
      <c r="CL61"/>
      <c r="CM61"/>
      <c r="CO61"/>
    </row>
    <row r="62" spans="1:93" ht="12.75">
      <c r="A62"/>
      <c r="C62"/>
      <c r="D62"/>
      <c r="E62"/>
      <c r="F62"/>
      <c r="G62"/>
      <c r="H62"/>
      <c r="I62"/>
      <c r="J62"/>
      <c r="K62"/>
      <c r="L62"/>
      <c r="M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W62" s="2"/>
      <c r="BX62" s="2"/>
      <c r="BY62" s="2"/>
      <c r="BZ62" s="2"/>
      <c r="CA62" s="2"/>
      <c r="CC62" s="2"/>
      <c r="CD62" s="2"/>
      <c r="CE62" s="2"/>
      <c r="CF62" s="2"/>
      <c r="CG62" s="2"/>
      <c r="CI62"/>
      <c r="CJ62"/>
      <c r="CK62"/>
      <c r="CL62"/>
      <c r="CM62"/>
      <c r="CO62"/>
    </row>
    <row r="63" spans="1:93" ht="12.75">
      <c r="A63"/>
      <c r="C63"/>
      <c r="D63"/>
      <c r="E63"/>
      <c r="F63"/>
      <c r="G63"/>
      <c r="H63"/>
      <c r="I63"/>
      <c r="J63"/>
      <c r="K63"/>
      <c r="L63"/>
      <c r="M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W63" s="2"/>
      <c r="BX63" s="2"/>
      <c r="BY63" s="2"/>
      <c r="BZ63" s="2"/>
      <c r="CA63" s="2"/>
      <c r="CI63"/>
      <c r="CJ63"/>
      <c r="CK63"/>
      <c r="CL63"/>
      <c r="CM63"/>
      <c r="CO63"/>
    </row>
    <row r="64" spans="1:93" ht="12.75">
      <c r="A64"/>
      <c r="C64"/>
      <c r="D64"/>
      <c r="E64"/>
      <c r="F64"/>
      <c r="G64"/>
      <c r="H64"/>
      <c r="I64"/>
      <c r="J64"/>
      <c r="K64"/>
      <c r="L64"/>
      <c r="M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W64" s="2"/>
      <c r="BX64" s="2"/>
      <c r="BY64" s="2"/>
      <c r="BZ64" s="2"/>
      <c r="CA64" s="2"/>
      <c r="CI64"/>
      <c r="CJ64"/>
      <c r="CK64"/>
      <c r="CL64"/>
      <c r="CM64"/>
      <c r="CO64"/>
    </row>
    <row r="65" spans="1:93" ht="12.75">
      <c r="A65"/>
      <c r="C65"/>
      <c r="D65"/>
      <c r="E65"/>
      <c r="F65"/>
      <c r="G65"/>
      <c r="H65"/>
      <c r="I65"/>
      <c r="J65"/>
      <c r="K65"/>
      <c r="L65"/>
      <c r="M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W65" s="2"/>
      <c r="BX65" s="2"/>
      <c r="BY65" s="2"/>
      <c r="BZ65" s="2"/>
      <c r="CA65" s="2"/>
      <c r="CI65"/>
      <c r="CJ65"/>
      <c r="CK65"/>
      <c r="CL65"/>
      <c r="CM65"/>
      <c r="CO65"/>
    </row>
    <row r="66" spans="1:93" ht="12.75">
      <c r="A66"/>
      <c r="C66"/>
      <c r="D66"/>
      <c r="E66"/>
      <c r="F66"/>
      <c r="G66"/>
      <c r="H66"/>
      <c r="I66"/>
      <c r="J66"/>
      <c r="K66"/>
      <c r="L66"/>
      <c r="M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W66" s="2"/>
      <c r="BX66" s="2"/>
      <c r="BY66" s="2"/>
      <c r="BZ66" s="2"/>
      <c r="CA66" s="2"/>
      <c r="CI66"/>
      <c r="CJ66"/>
      <c r="CK66"/>
      <c r="CL66"/>
      <c r="CM66"/>
      <c r="CO66"/>
    </row>
    <row r="67" spans="1:93" ht="12.75">
      <c r="A67"/>
      <c r="C67"/>
      <c r="D67"/>
      <c r="E67"/>
      <c r="F67"/>
      <c r="G67"/>
      <c r="H67"/>
      <c r="I67"/>
      <c r="J67"/>
      <c r="K67"/>
      <c r="L67"/>
      <c r="M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W67" s="2"/>
      <c r="BX67" s="2"/>
      <c r="BY67" s="2"/>
      <c r="BZ67" s="2"/>
      <c r="CA67" s="2"/>
      <c r="CI67"/>
      <c r="CJ67"/>
      <c r="CK67"/>
      <c r="CL67"/>
      <c r="CM67"/>
      <c r="CO67"/>
    </row>
    <row r="68" spans="1:93" ht="12.75">
      <c r="A68"/>
      <c r="C68"/>
      <c r="D68"/>
      <c r="E68"/>
      <c r="F68"/>
      <c r="G68"/>
      <c r="H68"/>
      <c r="I68"/>
      <c r="J68"/>
      <c r="K68"/>
      <c r="L68"/>
      <c r="M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W68" s="2"/>
      <c r="BX68" s="2"/>
      <c r="BY68" s="2"/>
      <c r="BZ68" s="2"/>
      <c r="CA68" s="2"/>
      <c r="CI68"/>
      <c r="CJ68"/>
      <c r="CK68"/>
      <c r="CL68"/>
      <c r="CM68"/>
      <c r="CO68"/>
    </row>
    <row r="69" spans="1:93" ht="12.75">
      <c r="A69"/>
      <c r="C69"/>
      <c r="D69"/>
      <c r="E69"/>
      <c r="F69"/>
      <c r="G69"/>
      <c r="H69"/>
      <c r="I69"/>
      <c r="J69"/>
      <c r="K69"/>
      <c r="L69"/>
      <c r="M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W69" s="2"/>
      <c r="BX69" s="2"/>
      <c r="BY69" s="2"/>
      <c r="BZ69" s="2"/>
      <c r="CA69" s="2"/>
      <c r="CI69"/>
      <c r="CJ69"/>
      <c r="CK69"/>
      <c r="CL69"/>
      <c r="CM69"/>
      <c r="CO69"/>
    </row>
    <row r="70" spans="1:93" ht="12.75">
      <c r="A70"/>
      <c r="C70"/>
      <c r="D70"/>
      <c r="E70"/>
      <c r="F70"/>
      <c r="G70"/>
      <c r="H70"/>
      <c r="I70"/>
      <c r="J70"/>
      <c r="K70"/>
      <c r="L70"/>
      <c r="M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W70" s="2"/>
      <c r="BX70" s="2"/>
      <c r="BY70" s="2"/>
      <c r="BZ70" s="2"/>
      <c r="CA70" s="2"/>
      <c r="CI70"/>
      <c r="CJ70"/>
      <c r="CK70"/>
      <c r="CL70"/>
      <c r="CM70"/>
      <c r="CO70"/>
    </row>
    <row r="71" spans="1:93" ht="12.75">
      <c r="A71"/>
      <c r="C71"/>
      <c r="D71"/>
      <c r="E71"/>
      <c r="F71"/>
      <c r="G71"/>
      <c r="H71"/>
      <c r="I71"/>
      <c r="J71"/>
      <c r="K71"/>
      <c r="L71"/>
      <c r="M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W71" s="2"/>
      <c r="BX71" s="2"/>
      <c r="BY71" s="2"/>
      <c r="BZ71" s="2"/>
      <c r="CA71" s="2"/>
      <c r="CI71"/>
      <c r="CJ71"/>
      <c r="CK71"/>
      <c r="CL71"/>
      <c r="CM71"/>
      <c r="CO71"/>
    </row>
    <row r="72" spans="1:93" ht="12.75">
      <c r="A72"/>
      <c r="C72"/>
      <c r="D72"/>
      <c r="E72"/>
      <c r="F72"/>
      <c r="G72"/>
      <c r="H72"/>
      <c r="I72"/>
      <c r="J72"/>
      <c r="K72"/>
      <c r="L72"/>
      <c r="M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W72" s="2"/>
      <c r="BX72" s="2"/>
      <c r="BY72" s="2"/>
      <c r="BZ72" s="2"/>
      <c r="CA72" s="2"/>
      <c r="CI72"/>
      <c r="CJ72"/>
      <c r="CK72"/>
      <c r="CL72"/>
      <c r="CM72"/>
      <c r="CO72"/>
    </row>
    <row r="73" spans="1:93" ht="12.75">
      <c r="A73"/>
      <c r="C73"/>
      <c r="D73"/>
      <c r="E73"/>
      <c r="F73"/>
      <c r="G73"/>
      <c r="H73"/>
      <c r="I73"/>
      <c r="J73"/>
      <c r="K73"/>
      <c r="L73"/>
      <c r="M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W73" s="2"/>
      <c r="BX73" s="2"/>
      <c r="BY73" s="2"/>
      <c r="BZ73" s="2"/>
      <c r="CA73" s="2"/>
      <c r="CI73"/>
      <c r="CJ73"/>
      <c r="CK73"/>
      <c r="CL73"/>
      <c r="CM73"/>
      <c r="CO73"/>
    </row>
    <row r="74" spans="1:93" ht="12.75">
      <c r="A74"/>
      <c r="C74"/>
      <c r="D74"/>
      <c r="E74"/>
      <c r="F74"/>
      <c r="G74"/>
      <c r="H74"/>
      <c r="I74"/>
      <c r="J74"/>
      <c r="K74"/>
      <c r="L74"/>
      <c r="M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W74" s="2"/>
      <c r="BX74" s="2"/>
      <c r="BY74" s="2"/>
      <c r="BZ74" s="2"/>
      <c r="CA74" s="2"/>
      <c r="CI74"/>
      <c r="CJ74"/>
      <c r="CK74"/>
      <c r="CL74"/>
      <c r="CM74"/>
      <c r="CO74"/>
    </row>
    <row r="75" spans="1:93" ht="12.75">
      <c r="A75"/>
      <c r="C75"/>
      <c r="D75"/>
      <c r="E75"/>
      <c r="F75"/>
      <c r="G75"/>
      <c r="H75"/>
      <c r="I75"/>
      <c r="J75"/>
      <c r="K75"/>
      <c r="L75"/>
      <c r="M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W75" s="2"/>
      <c r="BX75" s="2"/>
      <c r="BY75" s="2"/>
      <c r="BZ75" s="2"/>
      <c r="CA75" s="2"/>
      <c r="CI75"/>
      <c r="CJ75"/>
      <c r="CK75"/>
      <c r="CL75"/>
      <c r="CM75"/>
      <c r="CO75"/>
    </row>
    <row r="76" spans="1:93" ht="12.75">
      <c r="A76"/>
      <c r="C76"/>
      <c r="D76"/>
      <c r="E76"/>
      <c r="F76"/>
      <c r="G76"/>
      <c r="H76"/>
      <c r="I76"/>
      <c r="J76"/>
      <c r="K76"/>
      <c r="L76"/>
      <c r="M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W76" s="2"/>
      <c r="BX76" s="2"/>
      <c r="BY76" s="2"/>
      <c r="BZ76" s="2"/>
      <c r="CA76" s="2"/>
      <c r="CI76"/>
      <c r="CJ76"/>
      <c r="CK76"/>
      <c r="CL76"/>
      <c r="CM76"/>
      <c r="CO76"/>
    </row>
    <row r="77" spans="1:93" ht="12.75">
      <c r="A77"/>
      <c r="C77"/>
      <c r="D77"/>
      <c r="E77"/>
      <c r="F77"/>
      <c r="G77"/>
      <c r="H77"/>
      <c r="I77"/>
      <c r="J77"/>
      <c r="K77"/>
      <c r="L77"/>
      <c r="M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W77" s="2"/>
      <c r="BX77" s="2"/>
      <c r="BY77" s="2"/>
      <c r="BZ77" s="2"/>
      <c r="CA77" s="2"/>
      <c r="CI77"/>
      <c r="CJ77"/>
      <c r="CK77"/>
      <c r="CL77"/>
      <c r="CM77"/>
      <c r="CO77"/>
    </row>
    <row r="78" spans="1:93" ht="12.75">
      <c r="A78"/>
      <c r="C78"/>
      <c r="D78"/>
      <c r="E78"/>
      <c r="F78"/>
      <c r="G78"/>
      <c r="H78"/>
      <c r="I78"/>
      <c r="J78"/>
      <c r="K78"/>
      <c r="L78"/>
      <c r="M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W78" s="2"/>
      <c r="BX78" s="2"/>
      <c r="BY78" s="2"/>
      <c r="BZ78" s="2"/>
      <c r="CA78" s="2"/>
      <c r="CI78"/>
      <c r="CJ78"/>
      <c r="CK78"/>
      <c r="CL78"/>
      <c r="CM78"/>
      <c r="CO78"/>
    </row>
    <row r="79" spans="1:93" ht="12.75">
      <c r="A79"/>
      <c r="C79"/>
      <c r="D79"/>
      <c r="E79"/>
      <c r="F79"/>
      <c r="G79"/>
      <c r="H79"/>
      <c r="I79"/>
      <c r="J79"/>
      <c r="K79"/>
      <c r="L79"/>
      <c r="M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W79" s="2"/>
      <c r="BX79" s="2"/>
      <c r="BY79" s="2"/>
      <c r="BZ79" s="2"/>
      <c r="CA79" s="2"/>
      <c r="CI79"/>
      <c r="CJ79"/>
      <c r="CK79"/>
      <c r="CL79"/>
      <c r="CM79"/>
      <c r="CO79"/>
    </row>
    <row r="80" spans="1:93" ht="12.75">
      <c r="A80"/>
      <c r="C80"/>
      <c r="D80"/>
      <c r="E80"/>
      <c r="F80"/>
      <c r="G80"/>
      <c r="H80"/>
      <c r="I80"/>
      <c r="J80"/>
      <c r="K80"/>
      <c r="L80"/>
      <c r="M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W80" s="2"/>
      <c r="BX80" s="2"/>
      <c r="BY80" s="2"/>
      <c r="BZ80" s="2"/>
      <c r="CA80" s="2"/>
      <c r="CI80"/>
      <c r="CJ80"/>
      <c r="CK80"/>
      <c r="CL80"/>
      <c r="CM80"/>
      <c r="CO80"/>
    </row>
    <row r="81" spans="1:93" ht="12.75">
      <c r="A81"/>
      <c r="C81"/>
      <c r="D81"/>
      <c r="E81"/>
      <c r="F81"/>
      <c r="G81"/>
      <c r="H81"/>
      <c r="I81"/>
      <c r="J81"/>
      <c r="K81"/>
      <c r="L81"/>
      <c r="M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W81" s="2"/>
      <c r="BX81" s="2"/>
      <c r="BY81" s="2"/>
      <c r="BZ81" s="2"/>
      <c r="CA81" s="2"/>
      <c r="CI81"/>
      <c r="CJ81"/>
      <c r="CK81"/>
      <c r="CL81"/>
      <c r="CM81"/>
      <c r="CO81"/>
    </row>
    <row r="82" spans="1:93" ht="12.75">
      <c r="A82"/>
      <c r="C82"/>
      <c r="D82"/>
      <c r="E82"/>
      <c r="F82"/>
      <c r="G82"/>
      <c r="H82"/>
      <c r="I82"/>
      <c r="J82"/>
      <c r="K82"/>
      <c r="L82"/>
      <c r="M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W82" s="2"/>
      <c r="BX82" s="2"/>
      <c r="BY82" s="2"/>
      <c r="BZ82" s="2"/>
      <c r="CA82" s="2"/>
      <c r="CI82"/>
      <c r="CJ82"/>
      <c r="CK82"/>
      <c r="CL82"/>
      <c r="CM82"/>
      <c r="CO82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2016-02-08T21:30:35Z</cp:lastPrinted>
  <dcterms:created xsi:type="dcterms:W3CDTF">2000-07-05T20:52:01Z</dcterms:created>
  <dcterms:modified xsi:type="dcterms:W3CDTF">2016-02-08T21:30:43Z</dcterms:modified>
  <cp:category/>
  <cp:version/>
  <cp:contentType/>
  <cp:contentStatus/>
</cp:coreProperties>
</file>