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0" windowWidth="28800" windowHeight="17460" tabRatio="906" activeTab="0"/>
  </bookViews>
  <sheets>
    <sheet name="2005A-2015A" sheetId="1" r:id="rId1"/>
    <sheet name="2005A-2015A Academic" sheetId="2" r:id="rId2"/>
  </sheets>
  <definedNames/>
  <calcPr fullCalcOnLoad="1"/>
</workbook>
</file>

<file path=xl/sharedStrings.xml><?xml version="1.0" encoding="utf-8"?>
<sst xmlns="http://schemas.openxmlformats.org/spreadsheetml/2006/main" count="381" uniqueCount="56">
  <si>
    <t>Total</t>
  </si>
  <si>
    <t>Payment</t>
  </si>
  <si>
    <t xml:space="preserve">            UMCP Byrd Stadium (Auxiliary)</t>
  </si>
  <si>
    <t xml:space="preserve"> UMCP Health &amp; Human Performance (Auxiliary)</t>
  </si>
  <si>
    <t xml:space="preserve">         UMCP Ritchie Coliseum (Auxiliary)</t>
  </si>
  <si>
    <t xml:space="preserve">           UMBC Field House (Auxiliary)</t>
  </si>
  <si>
    <t xml:space="preserve">    USM Debt Service from Earnings (Auxiliary)</t>
  </si>
  <si>
    <t>Date</t>
  </si>
  <si>
    <t>Principal</t>
  </si>
  <si>
    <t>Interest</t>
  </si>
  <si>
    <t xml:space="preserve">           UMCP Golf Course (Auxiliary)</t>
  </si>
  <si>
    <t xml:space="preserve">           UMCP Stamp Union (Auxiliary)</t>
  </si>
  <si>
    <t xml:space="preserve">           UMCP Parking Garage III (Auxiliary)</t>
  </si>
  <si>
    <t xml:space="preserve">  TU Richmond Hall &amp; Newell Dining (Auxiliary)</t>
  </si>
  <si>
    <t xml:space="preserve">    University System of Maryland</t>
  </si>
  <si>
    <t>1998 Series A Bond Funded Projects</t>
  </si>
  <si>
    <t xml:space="preserve">           Total Academic Projects - 1998 A</t>
  </si>
  <si>
    <t xml:space="preserve">           Total Auxiliary Projects - 1998 A</t>
  </si>
  <si>
    <t xml:space="preserve">           UMCP Track &amp; Field (Auxiliary)</t>
  </si>
  <si>
    <t>UMCP SCUB 3 Planning &amp; Construct (Auxiliary)</t>
  </si>
  <si>
    <t xml:space="preserve">   UMCP Somerset Hall Renovation (Auxiliary)</t>
  </si>
  <si>
    <t xml:space="preserve">     UMB Pascault Row Renovation (Auxiliary)</t>
  </si>
  <si>
    <t xml:space="preserve">     UMES Student Services Building (Auxiliary)</t>
  </si>
  <si>
    <t xml:space="preserve"> UMBC University Commons Planning (Auxiliary)</t>
  </si>
  <si>
    <t xml:space="preserve">      FSU Residence Hall Network (Auxiliary)</t>
  </si>
  <si>
    <t xml:space="preserve">     FSU Athletic Facilities - Various (Auxiliary)</t>
  </si>
  <si>
    <t xml:space="preserve">    TU Minnegan Stadium Restroom (Auxiliary)</t>
  </si>
  <si>
    <t xml:space="preserve">     UMCP Performing Arts Center (Academic)</t>
  </si>
  <si>
    <t xml:space="preserve">         UMCP Facilities Renewal (Academic)</t>
  </si>
  <si>
    <t xml:space="preserve">    UMCP Construct Steam Plant (Academic)</t>
  </si>
  <si>
    <t xml:space="preserve">   UMCP Technology Advancement (Academic)</t>
  </si>
  <si>
    <t xml:space="preserve">      UMB Health Science Library (Academic)</t>
  </si>
  <si>
    <t xml:space="preserve"> UMB Health Sci Facility Equipment (Academic)</t>
  </si>
  <si>
    <t xml:space="preserve">        UMB Facilities Renewal (Academic)</t>
  </si>
  <si>
    <t xml:space="preserve"> UMB School of Nursing Equipment (Academic)</t>
  </si>
  <si>
    <t xml:space="preserve">       UMES Facilities Renewal (Academic)</t>
  </si>
  <si>
    <t xml:space="preserve">       UMBC Facilities Renewal (Academic)</t>
  </si>
  <si>
    <t xml:space="preserve">     UMBC Power Plant Expansion (Academic)</t>
  </si>
  <si>
    <t xml:space="preserve">         CEES Facilities Renewal (Academic)</t>
  </si>
  <si>
    <t xml:space="preserve">     USMO Emergency Projects (Academic)</t>
  </si>
  <si>
    <t xml:space="preserve">       CSU Facilities Remewal (Academic)</t>
  </si>
  <si>
    <t xml:space="preserve">       SU Holloway Hall Renov (Academic)</t>
  </si>
  <si>
    <t xml:space="preserve">           TU 7800 York Road (Academic)</t>
  </si>
  <si>
    <t xml:space="preserve">           TU Facilities Renewal (Academic)</t>
  </si>
  <si>
    <t xml:space="preserve">           UB Facilities Renewal (Academic)</t>
  </si>
  <si>
    <t xml:space="preserve">           Distribution of Debt Services after 2005A Bonds Issue</t>
  </si>
  <si>
    <t xml:space="preserve">            SU Dining Facility (Auxiliary)</t>
  </si>
  <si>
    <t>Premium</t>
  </si>
  <si>
    <t xml:space="preserve">Amort of </t>
  </si>
  <si>
    <t>Loss on Refunding</t>
  </si>
  <si>
    <t xml:space="preserve">       BSU Facilities Renewal (Academic)</t>
  </si>
  <si>
    <t xml:space="preserve">       FSU Facilities Renewal (Academic)</t>
  </si>
  <si>
    <t xml:space="preserve">         SU Facilities Renewal (Academic)</t>
  </si>
  <si>
    <t>Revised 98A after 2015A</t>
  </si>
  <si>
    <t>98A Refinanced on 2005A/2015A</t>
  </si>
  <si>
    <t>1998 Series A Bond Funded Projects 2015A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</si>
</sst>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%"/>
    <numFmt numFmtId="173" formatCode="mm/dd/yy"/>
  </numFmts>
  <fonts count="38">
    <font>
      <sz val="10"/>
      <name val="Arial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172" fontId="0" fillId="0" borderId="0" xfId="0" applyNumberFormat="1" applyAlignment="1">
      <alignment/>
    </xf>
    <xf numFmtId="173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 quotePrefix="1">
      <alignment horizontal="left"/>
    </xf>
    <xf numFmtId="173" fontId="0" fillId="0" borderId="10" xfId="0" applyNumberFormat="1" applyBorder="1" applyAlignment="1">
      <alignment horizontal="center"/>
    </xf>
    <xf numFmtId="3" fontId="0" fillId="0" borderId="11" xfId="0" applyNumberFormat="1" applyBorder="1" applyAlignment="1" quotePrefix="1">
      <alignment horizontal="left"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173" fontId="0" fillId="0" borderId="14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172" fontId="0" fillId="0" borderId="0" xfId="0" applyNumberFormat="1" applyBorder="1" applyAlignment="1">
      <alignment/>
    </xf>
    <xf numFmtId="0" fontId="0" fillId="0" borderId="0" xfId="0" applyAlignment="1">
      <alignment horizontal="left"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center"/>
    </xf>
    <xf numFmtId="173" fontId="0" fillId="0" borderId="0" xfId="0" applyNumberFormat="1" applyAlignment="1">
      <alignment horizontal="center"/>
    </xf>
    <xf numFmtId="172" fontId="0" fillId="0" borderId="12" xfId="0" applyNumberFormat="1" applyBorder="1" applyAlignment="1">
      <alignment/>
    </xf>
    <xf numFmtId="38" fontId="0" fillId="0" borderId="0" xfId="0" applyNumberFormat="1" applyAlignment="1">
      <alignment/>
    </xf>
    <xf numFmtId="38" fontId="0" fillId="0" borderId="0" xfId="0" applyNumberFormat="1" applyAlignment="1">
      <alignment horizontal="right"/>
    </xf>
    <xf numFmtId="38" fontId="0" fillId="0" borderId="11" xfId="0" applyNumberFormat="1" applyBorder="1" applyAlignment="1" quotePrefix="1">
      <alignment horizontal="left"/>
    </xf>
    <xf numFmtId="38" fontId="0" fillId="0" borderId="12" xfId="0" applyNumberFormat="1" applyBorder="1" applyAlignment="1">
      <alignment horizontal="right"/>
    </xf>
    <xf numFmtId="38" fontId="0" fillId="0" borderId="13" xfId="0" applyNumberFormat="1" applyBorder="1" applyAlignment="1">
      <alignment horizontal="right"/>
    </xf>
    <xf numFmtId="38" fontId="0" fillId="0" borderId="11" xfId="0" applyNumberFormat="1" applyBorder="1" applyAlignment="1" quotePrefix="1">
      <alignment horizontal="right"/>
    </xf>
    <xf numFmtId="38" fontId="0" fillId="0" borderId="15" xfId="0" applyNumberFormat="1" applyBorder="1" applyAlignment="1">
      <alignment horizontal="center"/>
    </xf>
    <xf numFmtId="38" fontId="0" fillId="0" borderId="0" xfId="0" applyNumberFormat="1" applyBorder="1" applyAlignment="1">
      <alignment horizontal="right"/>
    </xf>
    <xf numFmtId="38" fontId="0" fillId="0" borderId="0" xfId="0" applyNumberFormat="1" applyAlignment="1">
      <alignment horizontal="left"/>
    </xf>
    <xf numFmtId="173" fontId="0" fillId="0" borderId="0" xfId="0" applyNumberFormat="1" applyAlignment="1">
      <alignment horizontal="left"/>
    </xf>
    <xf numFmtId="38" fontId="0" fillId="0" borderId="0" xfId="0" applyNumberFormat="1" applyAlignment="1" quotePrefix="1">
      <alignment horizontal="left"/>
    </xf>
    <xf numFmtId="172" fontId="0" fillId="0" borderId="16" xfId="0" applyNumberFormat="1" applyBorder="1" applyAlignment="1">
      <alignment horizontal="center"/>
    </xf>
    <xf numFmtId="172" fontId="0" fillId="0" borderId="11" xfId="0" applyNumberFormat="1" applyBorder="1" applyAlignment="1" quotePrefix="1">
      <alignment horizontal="left"/>
    </xf>
    <xf numFmtId="172" fontId="0" fillId="0" borderId="13" xfId="0" applyNumberFormat="1" applyBorder="1" applyAlignment="1">
      <alignment/>
    </xf>
    <xf numFmtId="38" fontId="0" fillId="0" borderId="17" xfId="0" applyNumberFormat="1" applyBorder="1" applyAlignment="1">
      <alignment horizontal="right"/>
    </xf>
    <xf numFmtId="38" fontId="0" fillId="0" borderId="0" xfId="0" applyNumberFormat="1" applyBorder="1" applyAlignment="1">
      <alignment/>
    </xf>
    <xf numFmtId="17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3" fontId="0" fillId="0" borderId="11" xfId="0" applyNumberFormat="1" applyBorder="1" applyAlignment="1">
      <alignment horizontal="left"/>
    </xf>
    <xf numFmtId="172" fontId="0" fillId="0" borderId="12" xfId="0" applyNumberFormat="1" applyBorder="1" applyAlignment="1">
      <alignment horizontal="right"/>
    </xf>
    <xf numFmtId="173" fontId="0" fillId="0" borderId="11" xfId="0" applyNumberFormat="1" applyBorder="1" applyAlignment="1">
      <alignment horizontal="center"/>
    </xf>
    <xf numFmtId="172" fontId="0" fillId="0" borderId="18" xfId="0" applyNumberFormat="1" applyBorder="1" applyAlignment="1">
      <alignment horizontal="center"/>
    </xf>
    <xf numFmtId="169" fontId="0" fillId="0" borderId="0" xfId="0" applyNumberFormat="1" applyAlignment="1">
      <alignment/>
    </xf>
    <xf numFmtId="169" fontId="0" fillId="0" borderId="0" xfId="0" applyNumberFormat="1" applyBorder="1" applyAlignment="1">
      <alignment horizontal="right"/>
    </xf>
    <xf numFmtId="169" fontId="0" fillId="0" borderId="0" xfId="0" applyNumberFormat="1" applyAlignment="1">
      <alignment horizontal="right"/>
    </xf>
    <xf numFmtId="169" fontId="0" fillId="0" borderId="0" xfId="0" applyNumberFormat="1" applyBorder="1" applyAlignment="1">
      <alignment/>
    </xf>
    <xf numFmtId="169" fontId="0" fillId="0" borderId="17" xfId="0" applyNumberFormat="1" applyBorder="1" applyAlignment="1">
      <alignment horizontal="right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38" fontId="0" fillId="33" borderId="21" xfId="0" applyNumberForma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C19"/>
  <sheetViews>
    <sheetView tabSelected="1" zoomScale="150" zoomScaleNormal="150" zoomScalePageLayoutView="0" workbookViewId="0" topLeftCell="A1">
      <pane xSplit="2" ySplit="7" topLeftCell="J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K12" sqref="K12"/>
    </sheetView>
  </sheetViews>
  <sheetFormatPr defaultColWidth="11.8515625" defaultRowHeight="12.75"/>
  <cols>
    <col min="1" max="1" width="12.8515625" style="2" customWidth="1"/>
    <col min="2" max="2" width="4.8515625" style="0" customWidth="1"/>
    <col min="3" max="6" width="18.140625" style="17" customWidth="1"/>
    <col min="7" max="7" width="24.7109375" style="17" customWidth="1"/>
    <col min="8" max="8" width="4.8515625" style="17" customWidth="1"/>
    <col min="9" max="12" width="18.140625" style="17" customWidth="1"/>
    <col min="13" max="13" width="21.28125" style="17" customWidth="1"/>
    <col min="14" max="14" width="4.8515625" style="0" customWidth="1"/>
    <col min="15" max="18" width="18.140625" style="0" customWidth="1"/>
    <col min="19" max="19" width="21.140625" style="0" customWidth="1"/>
    <col min="20" max="20" width="4.8515625" style="0" customWidth="1"/>
    <col min="21" max="25" width="18.140625" style="3" customWidth="1"/>
    <col min="26" max="26" width="4.8515625" style="3" customWidth="1"/>
    <col min="27" max="30" width="18.140625" style="3" customWidth="1"/>
    <col min="31" max="31" width="22.00390625" style="3" customWidth="1"/>
    <col min="32" max="32" width="4.8515625" style="3" customWidth="1"/>
    <col min="33" max="36" width="18.140625" style="3" customWidth="1"/>
    <col min="37" max="37" width="20.7109375" style="3" customWidth="1"/>
    <col min="38" max="38" width="4.8515625" style="3" customWidth="1"/>
    <col min="39" max="42" width="18.140625" style="3" customWidth="1"/>
    <col min="43" max="43" width="23.28125" style="3" customWidth="1"/>
    <col min="44" max="44" width="4.8515625" style="3" customWidth="1"/>
    <col min="45" max="48" width="18.140625" style="3" customWidth="1"/>
    <col min="49" max="49" width="22.8515625" style="3" customWidth="1"/>
    <col min="50" max="50" width="4.8515625" style="3" customWidth="1"/>
    <col min="51" max="54" width="18.140625" style="3" customWidth="1"/>
    <col min="55" max="55" width="22.421875" style="3" customWidth="1"/>
    <col min="56" max="56" width="4.8515625" style="3" customWidth="1"/>
    <col min="57" max="60" width="18.140625" style="3" customWidth="1"/>
    <col min="61" max="61" width="22.140625" style="3" customWidth="1"/>
    <col min="62" max="62" width="4.8515625" style="3" customWidth="1"/>
    <col min="63" max="66" width="18.140625" style="3" customWidth="1"/>
    <col min="67" max="67" width="22.7109375" style="3" customWidth="1"/>
    <col min="68" max="68" width="4.8515625" style="3" customWidth="1"/>
    <col min="69" max="72" width="18.140625" style="3" customWidth="1"/>
    <col min="73" max="73" width="23.28125" style="3" customWidth="1"/>
    <col min="74" max="74" width="4.8515625" style="3" customWidth="1"/>
    <col min="75" max="78" width="18.140625" style="3" customWidth="1"/>
    <col min="79" max="79" width="22.140625" style="3" customWidth="1"/>
    <col min="80" max="80" width="4.8515625" style="3" customWidth="1"/>
    <col min="81" max="84" width="18.140625" style="3" customWidth="1"/>
    <col min="85" max="85" width="22.00390625" style="3" customWidth="1"/>
    <col min="86" max="86" width="4.8515625" style="3" customWidth="1"/>
    <col min="87" max="90" width="18.140625" style="3" customWidth="1"/>
    <col min="91" max="91" width="22.00390625" style="3" customWidth="1"/>
    <col min="92" max="92" width="4.8515625" style="3" customWidth="1"/>
    <col min="93" max="96" width="18.140625" style="3" customWidth="1"/>
    <col min="97" max="97" width="20.8515625" style="3" customWidth="1"/>
    <col min="98" max="98" width="4.8515625" style="3" customWidth="1"/>
    <col min="99" max="102" width="18.140625" style="3" customWidth="1"/>
    <col min="103" max="103" width="22.7109375" style="3" customWidth="1"/>
    <col min="104" max="104" width="4.8515625" style="3" customWidth="1"/>
    <col min="105" max="108" width="18.140625" style="3" customWidth="1"/>
    <col min="109" max="109" width="22.00390625" style="3" customWidth="1"/>
    <col min="110" max="110" width="4.8515625" style="3" customWidth="1"/>
    <col min="111" max="114" width="18.140625" style="3" customWidth="1"/>
    <col min="115" max="115" width="21.140625" style="3" customWidth="1"/>
    <col min="116" max="116" width="4.8515625" style="3" customWidth="1"/>
    <col min="117" max="120" width="18.140625" style="3" customWidth="1"/>
    <col min="121" max="121" width="22.7109375" style="3" customWidth="1"/>
    <col min="122" max="122" width="4.8515625" style="3" customWidth="1"/>
    <col min="123" max="126" width="18.140625" style="3" customWidth="1"/>
    <col min="127" max="127" width="22.7109375" style="3" customWidth="1"/>
    <col min="128" max="128" width="4.8515625" style="3" customWidth="1"/>
    <col min="129" max="133" width="18.140625" style="3" customWidth="1"/>
  </cols>
  <sheetData>
    <row r="1" spans="1:129" ht="12.75">
      <c r="A1" s="26"/>
      <c r="B1" s="12"/>
      <c r="C1" s="27"/>
      <c r="I1" s="27"/>
      <c r="J1" s="27" t="s">
        <v>14</v>
      </c>
      <c r="K1" s="18"/>
      <c r="L1" s="18"/>
      <c r="M1" s="18"/>
      <c r="U1" s="27"/>
      <c r="V1" s="4"/>
      <c r="AA1" s="27"/>
      <c r="AB1" s="27" t="s">
        <v>14</v>
      </c>
      <c r="AM1" s="27"/>
      <c r="AN1" s="4"/>
      <c r="AS1" s="27"/>
      <c r="AT1" s="27" t="s">
        <v>14</v>
      </c>
      <c r="AY1" s="27"/>
      <c r="AZ1" s="4"/>
      <c r="BE1" s="27"/>
      <c r="BK1" s="27"/>
      <c r="BL1" s="27" t="s">
        <v>14</v>
      </c>
      <c r="BW1" s="27"/>
      <c r="CC1" s="27"/>
      <c r="CD1" s="27" t="s">
        <v>14</v>
      </c>
      <c r="CJ1" s="4"/>
      <c r="CO1" s="27"/>
      <c r="CU1" s="27"/>
      <c r="CV1" s="27" t="s">
        <v>14</v>
      </c>
      <c r="DG1" s="27"/>
      <c r="DM1" s="27"/>
      <c r="DN1" s="27" t="s">
        <v>14</v>
      </c>
      <c r="DT1" s="4"/>
      <c r="DY1" s="27"/>
    </row>
    <row r="2" spans="1:129" ht="12.75">
      <c r="A2" s="26"/>
      <c r="B2" s="12"/>
      <c r="C2" s="27"/>
      <c r="I2" s="27" t="s">
        <v>45</v>
      </c>
      <c r="J2" s="18"/>
      <c r="K2" s="18"/>
      <c r="L2" s="18"/>
      <c r="M2" s="18"/>
      <c r="U2" s="27"/>
      <c r="V2" s="4"/>
      <c r="AA2" s="27" t="s">
        <v>45</v>
      </c>
      <c r="AB2" s="18"/>
      <c r="AM2" s="27"/>
      <c r="AN2" s="4"/>
      <c r="AS2" s="27" t="s">
        <v>45</v>
      </c>
      <c r="AT2" s="18"/>
      <c r="AY2" s="27"/>
      <c r="AZ2" s="4"/>
      <c r="BE2" s="27"/>
      <c r="BK2" s="27" t="s">
        <v>45</v>
      </c>
      <c r="BL2" s="18"/>
      <c r="BW2" s="27"/>
      <c r="CC2" s="27" t="s">
        <v>45</v>
      </c>
      <c r="CD2" s="18"/>
      <c r="CJ2" s="4"/>
      <c r="CO2" s="27"/>
      <c r="CU2" s="27" t="s">
        <v>45</v>
      </c>
      <c r="CV2" s="18"/>
      <c r="DG2" s="27"/>
      <c r="DM2" s="27" t="s">
        <v>45</v>
      </c>
      <c r="DN2" s="18"/>
      <c r="DT2" s="4"/>
      <c r="DY2" s="27"/>
    </row>
    <row r="3" spans="1:129" ht="12.75">
      <c r="A3" s="26"/>
      <c r="B3" s="12"/>
      <c r="C3" s="27"/>
      <c r="I3" s="25"/>
      <c r="J3" s="27" t="s">
        <v>55</v>
      </c>
      <c r="K3" s="18"/>
      <c r="L3" s="18"/>
      <c r="M3" s="18"/>
      <c r="U3" s="27"/>
      <c r="AA3" s="25"/>
      <c r="AB3" s="27" t="str">
        <f>J3</f>
        <v>1998 Series A Bond Funded Projects 2015A</v>
      </c>
      <c r="AM3" s="27"/>
      <c r="AS3" s="25"/>
      <c r="AT3" s="27" t="str">
        <f>AB3</f>
        <v>1998 Series A Bond Funded Projects 2015A</v>
      </c>
      <c r="AY3" s="17"/>
      <c r="BE3" s="27"/>
      <c r="BK3" s="25"/>
      <c r="BL3" s="27" t="s">
        <v>15</v>
      </c>
      <c r="BW3" s="27"/>
      <c r="CC3" s="25"/>
      <c r="CD3" s="27" t="s">
        <v>15</v>
      </c>
      <c r="CO3" s="27"/>
      <c r="CU3" s="25"/>
      <c r="CV3" s="27" t="s">
        <v>15</v>
      </c>
      <c r="DG3" s="27"/>
      <c r="DM3" s="25"/>
      <c r="DN3" s="27" t="s">
        <v>15</v>
      </c>
      <c r="DY3" s="27"/>
    </row>
    <row r="4" spans="1:129" ht="12.75">
      <c r="A4" s="26"/>
      <c r="B4" s="12"/>
      <c r="J4" s="27"/>
      <c r="K4" s="18"/>
      <c r="L4" s="18"/>
      <c r="M4" s="18"/>
      <c r="V4" s="4"/>
      <c r="AB4" s="4"/>
      <c r="AN4" s="4"/>
      <c r="AZ4" s="4"/>
      <c r="CJ4" s="4"/>
      <c r="DT4" s="4"/>
      <c r="DY4" s="4"/>
    </row>
    <row r="5" spans="1:133" ht="12.75">
      <c r="A5" s="5" t="s">
        <v>1</v>
      </c>
      <c r="C5" s="44" t="s">
        <v>53</v>
      </c>
      <c r="D5" s="44"/>
      <c r="E5" s="45"/>
      <c r="F5" s="23"/>
      <c r="G5" s="23"/>
      <c r="I5" s="19" t="s">
        <v>16</v>
      </c>
      <c r="J5" s="20"/>
      <c r="K5" s="21"/>
      <c r="L5" s="23"/>
      <c r="M5" s="23"/>
      <c r="O5" s="19" t="s">
        <v>17</v>
      </c>
      <c r="P5" s="20"/>
      <c r="Q5" s="21"/>
      <c r="R5" s="23"/>
      <c r="S5" s="23"/>
      <c r="U5" s="6" t="s">
        <v>2</v>
      </c>
      <c r="V5" s="7"/>
      <c r="W5" s="8"/>
      <c r="X5" s="23"/>
      <c r="Y5" s="23"/>
      <c r="AA5" s="6" t="s">
        <v>4</v>
      </c>
      <c r="AB5" s="7"/>
      <c r="AC5" s="8"/>
      <c r="AD5" s="23"/>
      <c r="AE5" s="23"/>
      <c r="AG5" s="6" t="s">
        <v>3</v>
      </c>
      <c r="AH5" s="7"/>
      <c r="AI5" s="8"/>
      <c r="AJ5" s="23"/>
      <c r="AK5" s="23"/>
      <c r="AM5" s="6" t="s">
        <v>18</v>
      </c>
      <c r="AN5" s="7"/>
      <c r="AO5" s="8"/>
      <c r="AP5" s="23"/>
      <c r="AQ5" s="23"/>
      <c r="AR5" s="13"/>
      <c r="AS5" s="6" t="s">
        <v>10</v>
      </c>
      <c r="AT5" s="7"/>
      <c r="AU5" s="8"/>
      <c r="AV5" s="23"/>
      <c r="AW5" s="23"/>
      <c r="AX5" s="13"/>
      <c r="AY5" s="6" t="s">
        <v>11</v>
      </c>
      <c r="AZ5" s="7"/>
      <c r="BA5" s="8"/>
      <c r="BB5" s="23"/>
      <c r="BC5" s="23"/>
      <c r="BD5" s="13"/>
      <c r="BE5" s="6" t="s">
        <v>12</v>
      </c>
      <c r="BF5" s="7"/>
      <c r="BG5" s="8"/>
      <c r="BH5" s="23"/>
      <c r="BI5" s="23"/>
      <c r="BK5" s="6" t="s">
        <v>19</v>
      </c>
      <c r="BL5" s="7"/>
      <c r="BM5" s="8"/>
      <c r="BN5" s="23"/>
      <c r="BO5" s="23"/>
      <c r="BQ5" s="35" t="s">
        <v>20</v>
      </c>
      <c r="BR5" s="7"/>
      <c r="BS5" s="8"/>
      <c r="BT5" s="23"/>
      <c r="BU5" s="23"/>
      <c r="BW5" s="6" t="s">
        <v>21</v>
      </c>
      <c r="BX5" s="7"/>
      <c r="BY5" s="8"/>
      <c r="BZ5" s="23"/>
      <c r="CA5" s="23"/>
      <c r="CC5" s="6" t="s">
        <v>22</v>
      </c>
      <c r="CD5" s="7"/>
      <c r="CE5" s="8"/>
      <c r="CF5" s="23"/>
      <c r="CG5" s="23"/>
      <c r="CI5" s="6" t="s">
        <v>5</v>
      </c>
      <c r="CJ5" s="7"/>
      <c r="CK5" s="8"/>
      <c r="CL5" s="23"/>
      <c r="CM5" s="23"/>
      <c r="CN5" s="13"/>
      <c r="CO5" s="6" t="s">
        <v>23</v>
      </c>
      <c r="CP5" s="7"/>
      <c r="CQ5" s="8"/>
      <c r="CR5" s="23"/>
      <c r="CS5" s="23"/>
      <c r="CU5" s="6" t="s">
        <v>24</v>
      </c>
      <c r="CV5" s="7"/>
      <c r="CW5" s="8"/>
      <c r="CX5" s="23"/>
      <c r="CY5" s="23"/>
      <c r="DA5" s="6" t="s">
        <v>25</v>
      </c>
      <c r="DB5" s="7"/>
      <c r="DC5" s="8"/>
      <c r="DD5" s="23"/>
      <c r="DE5" s="23"/>
      <c r="DG5" s="6" t="s">
        <v>46</v>
      </c>
      <c r="DH5" s="7"/>
      <c r="DI5" s="8"/>
      <c r="DJ5" s="23"/>
      <c r="DK5" s="23"/>
      <c r="DL5" s="13"/>
      <c r="DM5" s="6" t="s">
        <v>26</v>
      </c>
      <c r="DN5" s="7"/>
      <c r="DO5" s="8"/>
      <c r="DP5" s="23"/>
      <c r="DQ5" s="23"/>
      <c r="DR5" s="13"/>
      <c r="DS5" s="6" t="s">
        <v>13</v>
      </c>
      <c r="DT5" s="7"/>
      <c r="DU5" s="8"/>
      <c r="DV5" s="23"/>
      <c r="DW5" s="23"/>
      <c r="DX5" s="13"/>
      <c r="DY5" s="6" t="s">
        <v>6</v>
      </c>
      <c r="DZ5" s="7"/>
      <c r="EA5" s="8"/>
      <c r="EB5" s="23"/>
      <c r="EC5" s="23"/>
    </row>
    <row r="6" spans="1:133" s="1" customFormat="1" ht="12.75">
      <c r="A6" s="28" t="s">
        <v>7</v>
      </c>
      <c r="C6" s="46" t="s">
        <v>54</v>
      </c>
      <c r="D6" s="44"/>
      <c r="E6" s="44"/>
      <c r="F6" s="23" t="s">
        <v>48</v>
      </c>
      <c r="G6" s="23" t="s">
        <v>48</v>
      </c>
      <c r="H6" s="17"/>
      <c r="I6" s="22"/>
      <c r="J6" s="36">
        <v>0.6032933</v>
      </c>
      <c r="K6" s="21"/>
      <c r="L6" s="23" t="s">
        <v>48</v>
      </c>
      <c r="M6" s="23" t="s">
        <v>48</v>
      </c>
      <c r="O6" s="22"/>
      <c r="P6" s="36">
        <f>V6+AB6+AH6+AN6+AT6+AZ6+BF6+BL6+BR6+BX6+CD6+CJ6+CP6+CV6+DB6+DH6+DN6+DT6+DZ6</f>
        <v>0.39670669999999997</v>
      </c>
      <c r="Q6" s="21"/>
      <c r="R6" s="23" t="s">
        <v>48</v>
      </c>
      <c r="S6" s="23" t="s">
        <v>48</v>
      </c>
      <c r="U6" s="29"/>
      <c r="V6" s="16">
        <v>0.0001659</v>
      </c>
      <c r="W6" s="30"/>
      <c r="X6" s="23" t="s">
        <v>48</v>
      </c>
      <c r="Y6" s="23" t="s">
        <v>48</v>
      </c>
      <c r="AA6" s="29"/>
      <c r="AB6" s="16">
        <v>0.0021106</v>
      </c>
      <c r="AC6" s="30"/>
      <c r="AD6" s="23" t="s">
        <v>48</v>
      </c>
      <c r="AE6" s="23" t="s">
        <v>48</v>
      </c>
      <c r="AG6" s="29"/>
      <c r="AH6" s="16">
        <v>0.022733</v>
      </c>
      <c r="AI6" s="30"/>
      <c r="AJ6" s="23" t="s">
        <v>48</v>
      </c>
      <c r="AK6" s="23" t="s">
        <v>48</v>
      </c>
      <c r="AM6" s="29"/>
      <c r="AN6" s="16">
        <v>0.0002129</v>
      </c>
      <c r="AO6" s="30"/>
      <c r="AP6" s="23" t="s">
        <v>48</v>
      </c>
      <c r="AQ6" s="23" t="s">
        <v>48</v>
      </c>
      <c r="AR6" s="11"/>
      <c r="AS6" s="29"/>
      <c r="AT6" s="16">
        <v>0.0260712</v>
      </c>
      <c r="AU6" s="30"/>
      <c r="AV6" s="23" t="s">
        <v>48</v>
      </c>
      <c r="AW6" s="23" t="s">
        <v>48</v>
      </c>
      <c r="AX6" s="11"/>
      <c r="AY6" s="29"/>
      <c r="AZ6" s="16">
        <v>0.0263519</v>
      </c>
      <c r="BA6" s="30"/>
      <c r="BB6" s="23" t="s">
        <v>48</v>
      </c>
      <c r="BC6" s="23" t="s">
        <v>48</v>
      </c>
      <c r="BD6" s="11"/>
      <c r="BE6" s="29"/>
      <c r="BF6" s="16">
        <v>0.0092484</v>
      </c>
      <c r="BG6" s="30"/>
      <c r="BH6" s="23" t="s">
        <v>48</v>
      </c>
      <c r="BI6" s="23" t="s">
        <v>48</v>
      </c>
      <c r="BK6" s="29"/>
      <c r="BL6" s="16">
        <v>0.0096448</v>
      </c>
      <c r="BM6" s="30"/>
      <c r="BN6" s="23" t="s">
        <v>48</v>
      </c>
      <c r="BO6" s="23" t="s">
        <v>48</v>
      </c>
      <c r="BQ6" s="29"/>
      <c r="BR6" s="16">
        <v>0.0502952</v>
      </c>
      <c r="BS6" s="30"/>
      <c r="BT6" s="23" t="s">
        <v>48</v>
      </c>
      <c r="BU6" s="23" t="s">
        <v>48</v>
      </c>
      <c r="BW6" s="29"/>
      <c r="BX6" s="16">
        <v>0.0093014</v>
      </c>
      <c r="BY6" s="30"/>
      <c r="BZ6" s="23" t="s">
        <v>48</v>
      </c>
      <c r="CA6" s="23" t="s">
        <v>48</v>
      </c>
      <c r="CC6" s="29"/>
      <c r="CD6" s="16">
        <v>0.0899328</v>
      </c>
      <c r="CE6" s="30"/>
      <c r="CF6" s="23" t="s">
        <v>48</v>
      </c>
      <c r="CG6" s="23" t="s">
        <v>48</v>
      </c>
      <c r="CI6" s="29"/>
      <c r="CJ6" s="16">
        <v>0.0377814</v>
      </c>
      <c r="CK6" s="30"/>
      <c r="CL6" s="23" t="s">
        <v>48</v>
      </c>
      <c r="CM6" s="23" t="s">
        <v>48</v>
      </c>
      <c r="CN6" s="11"/>
      <c r="CO6" s="29"/>
      <c r="CP6" s="16">
        <v>0.0137502</v>
      </c>
      <c r="CQ6" s="30"/>
      <c r="CR6" s="23" t="s">
        <v>48</v>
      </c>
      <c r="CS6" s="23" t="s">
        <v>48</v>
      </c>
      <c r="CU6" s="29"/>
      <c r="CV6" s="16">
        <v>0.0123403</v>
      </c>
      <c r="CW6" s="30"/>
      <c r="CX6" s="23" t="s">
        <v>48</v>
      </c>
      <c r="CY6" s="23" t="s">
        <v>48</v>
      </c>
      <c r="DA6" s="29"/>
      <c r="DB6" s="16">
        <v>0.0038933</v>
      </c>
      <c r="DC6" s="30"/>
      <c r="DD6" s="23" t="s">
        <v>48</v>
      </c>
      <c r="DE6" s="23" t="s">
        <v>48</v>
      </c>
      <c r="DG6" s="29"/>
      <c r="DH6" s="16">
        <v>0.0004992</v>
      </c>
      <c r="DI6" s="30"/>
      <c r="DJ6" s="23" t="s">
        <v>48</v>
      </c>
      <c r="DK6" s="23" t="s">
        <v>48</v>
      </c>
      <c r="DL6" s="11"/>
      <c r="DM6" s="29"/>
      <c r="DN6" s="16">
        <v>0.0125671</v>
      </c>
      <c r="DO6" s="30"/>
      <c r="DP6" s="23" t="s">
        <v>48</v>
      </c>
      <c r="DQ6" s="23" t="s">
        <v>48</v>
      </c>
      <c r="DR6" s="11"/>
      <c r="DS6" s="29"/>
      <c r="DT6" s="16">
        <v>0.0698071</v>
      </c>
      <c r="DU6" s="30"/>
      <c r="DV6" s="23" t="s">
        <v>48</v>
      </c>
      <c r="DW6" s="23" t="s">
        <v>48</v>
      </c>
      <c r="DX6" s="11"/>
      <c r="DY6" s="29"/>
      <c r="DZ6" s="16"/>
      <c r="EA6" s="30"/>
      <c r="EB6" s="23" t="s">
        <v>48</v>
      </c>
      <c r="EC6" s="23" t="s">
        <v>48</v>
      </c>
    </row>
    <row r="7" spans="1:133" ht="12.75">
      <c r="A7" s="9"/>
      <c r="C7" s="23" t="s">
        <v>8</v>
      </c>
      <c r="D7" s="23" t="s">
        <v>9</v>
      </c>
      <c r="E7" s="23" t="s">
        <v>0</v>
      </c>
      <c r="F7" s="23" t="s">
        <v>47</v>
      </c>
      <c r="G7" s="23" t="s">
        <v>49</v>
      </c>
      <c r="I7" s="23" t="s">
        <v>8</v>
      </c>
      <c r="J7" s="23" t="s">
        <v>9</v>
      </c>
      <c r="K7" s="23" t="s">
        <v>0</v>
      </c>
      <c r="L7" s="23" t="s">
        <v>47</v>
      </c>
      <c r="M7" s="23" t="s">
        <v>49</v>
      </c>
      <c r="O7" s="23" t="s">
        <v>8</v>
      </c>
      <c r="P7" s="23" t="s">
        <v>9</v>
      </c>
      <c r="Q7" s="23" t="s">
        <v>0</v>
      </c>
      <c r="R7" s="23" t="s">
        <v>47</v>
      </c>
      <c r="S7" s="23" t="s">
        <v>49</v>
      </c>
      <c r="U7" s="10" t="s">
        <v>8</v>
      </c>
      <c r="V7" s="10" t="s">
        <v>9</v>
      </c>
      <c r="W7" s="10" t="s">
        <v>0</v>
      </c>
      <c r="X7" s="23" t="s">
        <v>47</v>
      </c>
      <c r="Y7" s="23" t="s">
        <v>49</v>
      </c>
      <c r="AA7" s="10" t="s">
        <v>8</v>
      </c>
      <c r="AB7" s="10" t="s">
        <v>9</v>
      </c>
      <c r="AC7" s="10" t="s">
        <v>0</v>
      </c>
      <c r="AD7" s="23" t="s">
        <v>47</v>
      </c>
      <c r="AE7" s="23" t="s">
        <v>49</v>
      </c>
      <c r="AG7" s="10" t="s">
        <v>8</v>
      </c>
      <c r="AH7" s="10" t="s">
        <v>9</v>
      </c>
      <c r="AI7" s="10" t="s">
        <v>0</v>
      </c>
      <c r="AJ7" s="23" t="s">
        <v>47</v>
      </c>
      <c r="AK7" s="23" t="s">
        <v>49</v>
      </c>
      <c r="AM7" s="10" t="s">
        <v>8</v>
      </c>
      <c r="AN7" s="10" t="s">
        <v>9</v>
      </c>
      <c r="AO7" s="10" t="s">
        <v>0</v>
      </c>
      <c r="AP7" s="23" t="s">
        <v>47</v>
      </c>
      <c r="AQ7" s="23" t="s">
        <v>49</v>
      </c>
      <c r="AR7" s="14"/>
      <c r="AS7" s="10" t="s">
        <v>8</v>
      </c>
      <c r="AT7" s="10" t="s">
        <v>9</v>
      </c>
      <c r="AU7" s="10" t="s">
        <v>0</v>
      </c>
      <c r="AV7" s="23" t="s">
        <v>47</v>
      </c>
      <c r="AW7" s="23" t="s">
        <v>49</v>
      </c>
      <c r="AX7" s="14"/>
      <c r="AY7" s="10" t="s">
        <v>8</v>
      </c>
      <c r="AZ7" s="10" t="s">
        <v>9</v>
      </c>
      <c r="BA7" s="10" t="s">
        <v>0</v>
      </c>
      <c r="BB7" s="23" t="s">
        <v>47</v>
      </c>
      <c r="BC7" s="23" t="s">
        <v>49</v>
      </c>
      <c r="BD7" s="14"/>
      <c r="BE7" s="10" t="s">
        <v>8</v>
      </c>
      <c r="BF7" s="10" t="s">
        <v>9</v>
      </c>
      <c r="BG7" s="10" t="s">
        <v>0</v>
      </c>
      <c r="BH7" s="23" t="s">
        <v>47</v>
      </c>
      <c r="BI7" s="23" t="s">
        <v>49</v>
      </c>
      <c r="BK7" s="10" t="s">
        <v>8</v>
      </c>
      <c r="BL7" s="10" t="s">
        <v>9</v>
      </c>
      <c r="BM7" s="10" t="s">
        <v>0</v>
      </c>
      <c r="BN7" s="23" t="s">
        <v>47</v>
      </c>
      <c r="BO7" s="23" t="s">
        <v>49</v>
      </c>
      <c r="BQ7" s="10" t="s">
        <v>8</v>
      </c>
      <c r="BR7" s="10" t="s">
        <v>9</v>
      </c>
      <c r="BS7" s="10" t="s">
        <v>0</v>
      </c>
      <c r="BT7" s="23" t="s">
        <v>47</v>
      </c>
      <c r="BU7" s="23" t="s">
        <v>49</v>
      </c>
      <c r="BW7" s="10" t="s">
        <v>8</v>
      </c>
      <c r="BX7" s="10" t="s">
        <v>9</v>
      </c>
      <c r="BY7" s="10" t="s">
        <v>0</v>
      </c>
      <c r="BZ7" s="23" t="s">
        <v>47</v>
      </c>
      <c r="CA7" s="23" t="s">
        <v>49</v>
      </c>
      <c r="CC7" s="10" t="s">
        <v>8</v>
      </c>
      <c r="CD7" s="10" t="s">
        <v>9</v>
      </c>
      <c r="CE7" s="10" t="s">
        <v>0</v>
      </c>
      <c r="CF7" s="23" t="s">
        <v>47</v>
      </c>
      <c r="CG7" s="23" t="s">
        <v>49</v>
      </c>
      <c r="CI7" s="10" t="s">
        <v>8</v>
      </c>
      <c r="CJ7" s="10" t="s">
        <v>9</v>
      </c>
      <c r="CK7" s="10" t="s">
        <v>0</v>
      </c>
      <c r="CL7" s="23" t="s">
        <v>47</v>
      </c>
      <c r="CM7" s="23" t="s">
        <v>49</v>
      </c>
      <c r="CN7" s="14"/>
      <c r="CO7" s="10" t="s">
        <v>8</v>
      </c>
      <c r="CP7" s="10" t="s">
        <v>9</v>
      </c>
      <c r="CQ7" s="10" t="s">
        <v>0</v>
      </c>
      <c r="CR7" s="23" t="s">
        <v>47</v>
      </c>
      <c r="CS7" s="23" t="s">
        <v>49</v>
      </c>
      <c r="CU7" s="10" t="s">
        <v>8</v>
      </c>
      <c r="CV7" s="10" t="s">
        <v>9</v>
      </c>
      <c r="CW7" s="10" t="s">
        <v>0</v>
      </c>
      <c r="CX7" s="23" t="s">
        <v>47</v>
      </c>
      <c r="CY7" s="23" t="s">
        <v>49</v>
      </c>
      <c r="DA7" s="10" t="s">
        <v>8</v>
      </c>
      <c r="DB7" s="10" t="s">
        <v>9</v>
      </c>
      <c r="DC7" s="10" t="s">
        <v>0</v>
      </c>
      <c r="DD7" s="23" t="s">
        <v>47</v>
      </c>
      <c r="DE7" s="23" t="s">
        <v>49</v>
      </c>
      <c r="DG7" s="10" t="s">
        <v>8</v>
      </c>
      <c r="DH7" s="10" t="s">
        <v>9</v>
      </c>
      <c r="DI7" s="10" t="s">
        <v>0</v>
      </c>
      <c r="DJ7" s="23" t="s">
        <v>47</v>
      </c>
      <c r="DK7" s="23" t="s">
        <v>49</v>
      </c>
      <c r="DL7" s="14"/>
      <c r="DM7" s="10" t="s">
        <v>8</v>
      </c>
      <c r="DN7" s="10" t="s">
        <v>9</v>
      </c>
      <c r="DO7" s="10" t="s">
        <v>0</v>
      </c>
      <c r="DP7" s="23" t="s">
        <v>47</v>
      </c>
      <c r="DQ7" s="23" t="s">
        <v>49</v>
      </c>
      <c r="DR7" s="14"/>
      <c r="DS7" s="10" t="s">
        <v>8</v>
      </c>
      <c r="DT7" s="10" t="s">
        <v>9</v>
      </c>
      <c r="DU7" s="10" t="s">
        <v>0</v>
      </c>
      <c r="DV7" s="23" t="s">
        <v>47</v>
      </c>
      <c r="DW7" s="23" t="s">
        <v>49</v>
      </c>
      <c r="DX7" s="14"/>
      <c r="DY7" s="10" t="s">
        <v>8</v>
      </c>
      <c r="DZ7" s="10" t="s">
        <v>9</v>
      </c>
      <c r="EA7" s="10" t="s">
        <v>0</v>
      </c>
      <c r="EB7" s="23" t="s">
        <v>47</v>
      </c>
      <c r="EC7" s="23" t="s">
        <v>49</v>
      </c>
    </row>
    <row r="8" spans="1:133" ht="12.75">
      <c r="A8" s="2">
        <v>42278</v>
      </c>
      <c r="C8" s="18"/>
      <c r="D8" s="18">
        <v>427656</v>
      </c>
      <c r="E8" s="18">
        <f aca="true" t="shared" si="0" ref="E8:E15">C8+D8</f>
        <v>427656</v>
      </c>
      <c r="F8" s="18">
        <f>249990-4</f>
        <v>249986</v>
      </c>
      <c r="G8" s="18">
        <f>5732-2</f>
        <v>5730</v>
      </c>
      <c r="I8" s="24"/>
      <c r="J8" s="24">
        <f>'2005A-2015A Academic'!D8</f>
        <v>258001.9995048</v>
      </c>
      <c r="K8" s="24">
        <f aca="true" t="shared" si="1" ref="K8:K15">I8+J8</f>
        <v>258001.9995048</v>
      </c>
      <c r="L8" s="24">
        <f>'2005A-2015A Academic'!F8</f>
        <v>150814.8788938</v>
      </c>
      <c r="M8" s="24">
        <f>'2005A-2015A Academic'!G8</f>
        <v>3456.870609</v>
      </c>
      <c r="O8" s="17"/>
      <c r="P8" s="17">
        <f aca="true" t="shared" si="2" ref="P8:P15">V8+AB8+AH8+AN8+AT8+AZ8+BF8+BL8+BR8+BX8+CD8+CJ8+CP8+CV8+DB8+DH8+DN8+DT8+DZ8</f>
        <v>169654.00049520002</v>
      </c>
      <c r="Q8" s="17">
        <f aca="true" t="shared" si="3" ref="Q8:Q15">O8+P8</f>
        <v>169654.00049520002</v>
      </c>
      <c r="R8" s="17">
        <f aca="true" t="shared" si="4" ref="R8:S15">X8+AD8+AJ8+AP8+AV8+BB8+BH8+BN8+BT8+BZ8+CF8+CL8+CR8+DD8+DJ8+DP8+DV8+CX8</f>
        <v>99171.12110620001</v>
      </c>
      <c r="S8" s="17">
        <f t="shared" si="4"/>
        <v>2273.129391</v>
      </c>
      <c r="U8" s="17"/>
      <c r="V8" s="17">
        <f aca="true" t="shared" si="5" ref="V8:V15">V$6*$D8</f>
        <v>70.9481304</v>
      </c>
      <c r="W8" s="17">
        <f aca="true" t="shared" si="6" ref="W8:W15">U8+V8</f>
        <v>70.9481304</v>
      </c>
      <c r="X8" s="17">
        <f aca="true" t="shared" si="7" ref="X8:X15">V$6*$F8</f>
        <v>41.472677399999995</v>
      </c>
      <c r="Y8" s="17">
        <f aca="true" t="shared" si="8" ref="Y8:Y15">V$6*$G8</f>
        <v>0.950607</v>
      </c>
      <c r="Z8" s="17"/>
      <c r="AA8" s="17"/>
      <c r="AB8" s="17">
        <f aca="true" t="shared" si="9" ref="AB8:AB15">AB$6*$D8</f>
        <v>902.6107536</v>
      </c>
      <c r="AC8" s="17">
        <f aca="true" t="shared" si="10" ref="AC8:AC15">AA8+AB8</f>
        <v>902.6107536</v>
      </c>
      <c r="AD8" s="17">
        <f aca="true" t="shared" si="11" ref="AD8:AD15">AB$6*$F8</f>
        <v>527.6204515999999</v>
      </c>
      <c r="AE8" s="17">
        <f aca="true" t="shared" si="12" ref="AE8:AE15">AB$6*$G8</f>
        <v>12.093737999999998</v>
      </c>
      <c r="AF8" s="17"/>
      <c r="AG8" s="17"/>
      <c r="AH8" s="17">
        <f aca="true" t="shared" si="13" ref="AH8:AH15">AH$6*$D8</f>
        <v>9721.903848</v>
      </c>
      <c r="AI8" s="17">
        <f aca="true" t="shared" si="14" ref="AI8:AI15">AG8+AH8</f>
        <v>9721.903848</v>
      </c>
      <c r="AJ8" s="17">
        <f aca="true" t="shared" si="15" ref="AJ8:AJ15">AH$6*$F8</f>
        <v>5682.931738</v>
      </c>
      <c r="AK8" s="17">
        <f aca="true" t="shared" si="16" ref="AK8:AK15">AH$6*$G8</f>
        <v>130.26009</v>
      </c>
      <c r="AL8" s="17"/>
      <c r="AM8" s="17"/>
      <c r="AN8" s="17">
        <f aca="true" t="shared" si="17" ref="AN8:AN15">AN$6*$D8</f>
        <v>91.0479624</v>
      </c>
      <c r="AO8" s="17">
        <f aca="true" t="shared" si="18" ref="AO8:AO15">AM8+AN8</f>
        <v>91.0479624</v>
      </c>
      <c r="AP8" s="17">
        <f aca="true" t="shared" si="19" ref="AP8:AP15">AN$6*$F8</f>
        <v>53.2220194</v>
      </c>
      <c r="AQ8" s="17">
        <f aca="true" t="shared" si="20" ref="AQ8:AQ15">AN$6*$G8</f>
        <v>1.219917</v>
      </c>
      <c r="AR8" s="17"/>
      <c r="AS8" s="17"/>
      <c r="AT8" s="17">
        <f aca="true" t="shared" si="21" ref="AT8:AT15">AT$6*$D8</f>
        <v>11149.5051072</v>
      </c>
      <c r="AU8" s="17">
        <f aca="true" t="shared" si="22" ref="AU8:AU15">AS8+AT8</f>
        <v>11149.5051072</v>
      </c>
      <c r="AV8" s="17">
        <f aca="true" t="shared" si="23" ref="AV8:AV15">AT$6*$F8</f>
        <v>6517.4350032</v>
      </c>
      <c r="AW8" s="17">
        <f aca="true" t="shared" si="24" ref="AW8:AW15">AT$6*$G8</f>
        <v>149.387976</v>
      </c>
      <c r="AX8" s="17"/>
      <c r="AY8" s="17"/>
      <c r="AZ8" s="17">
        <f aca="true" t="shared" si="25" ref="AZ8:AZ15">AZ$6*$D8</f>
        <v>11269.5481464</v>
      </c>
      <c r="BA8" s="17">
        <f aca="true" t="shared" si="26" ref="BA8:BA15">AY8+AZ8</f>
        <v>11269.5481464</v>
      </c>
      <c r="BB8" s="17">
        <f aca="true" t="shared" si="27" ref="BB8:BB15">AZ$6*$F8</f>
        <v>6587.6060734</v>
      </c>
      <c r="BC8" s="17">
        <f aca="true" t="shared" si="28" ref="BC8:BC15">AZ$6*$G8</f>
        <v>150.996387</v>
      </c>
      <c r="BD8" s="17"/>
      <c r="BE8" s="17"/>
      <c r="BF8" s="17">
        <f aca="true" t="shared" si="29" ref="BF8:BF15">BF$6*$D8</f>
        <v>3955.1337504000003</v>
      </c>
      <c r="BG8" s="17">
        <f aca="true" t="shared" si="30" ref="BG8:BG15">BE8+BF8</f>
        <v>3955.1337504000003</v>
      </c>
      <c r="BH8" s="17">
        <f aca="true" t="shared" si="31" ref="BH8:BH15">BF$6*$F8</f>
        <v>2311.9705224</v>
      </c>
      <c r="BI8" s="17">
        <f aca="true" t="shared" si="32" ref="BI8:BI15">BF$6*$G8</f>
        <v>52.993332</v>
      </c>
      <c r="BJ8" s="17"/>
      <c r="BK8" s="17"/>
      <c r="BL8" s="17">
        <f aca="true" t="shared" si="33" ref="BL8:BL15">BL$6*$D8</f>
        <v>4124.6565888000005</v>
      </c>
      <c r="BM8" s="17">
        <f aca="true" t="shared" si="34" ref="BM8:BM15">BK8+BL8</f>
        <v>4124.6565888000005</v>
      </c>
      <c r="BN8" s="17">
        <f aca="true" t="shared" si="35" ref="BN8:BN15">BL$6*$F8</f>
        <v>2411.0649728</v>
      </c>
      <c r="BO8" s="17">
        <f aca="true" t="shared" si="36" ref="BO8:BO15">BL$6*$G8</f>
        <v>55.264704</v>
      </c>
      <c r="BP8" s="17"/>
      <c r="BQ8" s="17"/>
      <c r="BR8" s="17">
        <f aca="true" t="shared" si="37" ref="BR8:BR15">BR$6*$D8</f>
        <v>21509.0440512</v>
      </c>
      <c r="BS8" s="17">
        <f aca="true" t="shared" si="38" ref="BS8:BS15">BQ8+BR8</f>
        <v>21509.0440512</v>
      </c>
      <c r="BT8" s="17">
        <f aca="true" t="shared" si="39" ref="BT8:BT15">BR$6*$F8</f>
        <v>12573.0958672</v>
      </c>
      <c r="BU8" s="17">
        <f aca="true" t="shared" si="40" ref="BU8:BU15">BR$6*$G8</f>
        <v>288.191496</v>
      </c>
      <c r="BV8" s="17"/>
      <c r="BW8" s="17"/>
      <c r="BX8" s="17">
        <f aca="true" t="shared" si="41" ref="BX8:BX15">BX$6*$D8</f>
        <v>3977.7995183999997</v>
      </c>
      <c r="BY8" s="17">
        <f aca="true" t="shared" si="42" ref="BY8:BY15">BW8+BX8</f>
        <v>3977.7995183999997</v>
      </c>
      <c r="BZ8" s="17">
        <f aca="true" t="shared" si="43" ref="BZ8:BZ15">BX$6*$F8</f>
        <v>2325.2197803999998</v>
      </c>
      <c r="CA8" s="17">
        <f aca="true" t="shared" si="44" ref="CA8:CA15">BX$6*$G8</f>
        <v>53.297022</v>
      </c>
      <c r="CB8" s="17"/>
      <c r="CC8" s="17"/>
      <c r="CD8" s="17">
        <f aca="true" t="shared" si="45" ref="CD8:CD15">CD$6*$D8</f>
        <v>38460.3015168</v>
      </c>
      <c r="CE8" s="17">
        <f aca="true" t="shared" si="46" ref="CE8:CE15">CC8+CD8</f>
        <v>38460.3015168</v>
      </c>
      <c r="CF8" s="17">
        <f aca="true" t="shared" si="47" ref="CF8:CF15">CD$6*$F8</f>
        <v>22481.9409408</v>
      </c>
      <c r="CG8" s="17">
        <f aca="true" t="shared" si="48" ref="CG8:CG15">CD$6*$G8</f>
        <v>515.314944</v>
      </c>
      <c r="CH8" s="17"/>
      <c r="CI8" s="17"/>
      <c r="CJ8" s="17">
        <f aca="true" t="shared" si="49" ref="CJ8:CJ15">CJ$6*$D8</f>
        <v>16157.4423984</v>
      </c>
      <c r="CK8" s="17">
        <f aca="true" t="shared" si="50" ref="CK8:CK15">CI8+CJ8</f>
        <v>16157.4423984</v>
      </c>
      <c r="CL8" s="17">
        <f aca="true" t="shared" si="51" ref="CL8:CL15">CJ$6*$F8</f>
        <v>9444.8210604</v>
      </c>
      <c r="CM8" s="17">
        <f aca="true" t="shared" si="52" ref="CM8:CM15">CJ$6*$G8</f>
        <v>216.487422</v>
      </c>
      <c r="CN8" s="17"/>
      <c r="CO8" s="17"/>
      <c r="CP8" s="17">
        <f aca="true" t="shared" si="53" ref="CP8:CP15">CP$6*$D8</f>
        <v>5880.3555312</v>
      </c>
      <c r="CQ8" s="17">
        <f aca="true" t="shared" si="54" ref="CQ8:CQ15">CO8+CP8</f>
        <v>5880.3555312</v>
      </c>
      <c r="CR8" s="17">
        <f aca="true" t="shared" si="55" ref="CR8:CR15">CP$6*$F8</f>
        <v>3437.3574972</v>
      </c>
      <c r="CS8" s="17">
        <f aca="true" t="shared" si="56" ref="CS8:CS15">CP$6*$G8</f>
        <v>78.788646</v>
      </c>
      <c r="CT8" s="17"/>
      <c r="CU8" s="17"/>
      <c r="CV8" s="17">
        <f aca="true" t="shared" si="57" ref="CV8:CV15">CV$6*$D8</f>
        <v>5277.4033368</v>
      </c>
      <c r="CW8" s="17">
        <f aca="true" t="shared" si="58" ref="CW8:CW15">CU8+CV8</f>
        <v>5277.4033368</v>
      </c>
      <c r="CX8" s="17">
        <f aca="true" t="shared" si="59" ref="CX8:CX15">CV$6*$F8</f>
        <v>3084.9022358</v>
      </c>
      <c r="CY8" s="17">
        <f aca="true" t="shared" si="60" ref="CY8:CY15">CV$6*$G8</f>
        <v>70.709919</v>
      </c>
      <c r="CZ8" s="17"/>
      <c r="DA8" s="17"/>
      <c r="DB8" s="17">
        <f aca="true" t="shared" si="61" ref="DB8:DB15">DB$6*$D8</f>
        <v>1664.9931048</v>
      </c>
      <c r="DC8" s="17">
        <f aca="true" t="shared" si="62" ref="DC8:DC15">DA8+DB8</f>
        <v>1664.9931048</v>
      </c>
      <c r="DD8" s="17">
        <f aca="true" t="shared" si="63" ref="DD8:DD15">DB$6*$F8</f>
        <v>973.2704938</v>
      </c>
      <c r="DE8" s="17">
        <f aca="true" t="shared" si="64" ref="DE8:DE15">DB$6*$G8</f>
        <v>22.308609</v>
      </c>
      <c r="DF8" s="17"/>
      <c r="DG8" s="17"/>
      <c r="DH8" s="17">
        <f aca="true" t="shared" si="65" ref="DH8:DH15">DH$6*$D8</f>
        <v>213.4858752</v>
      </c>
      <c r="DI8" s="17">
        <f aca="true" t="shared" si="66" ref="DI8:DI15">DG8+DH8</f>
        <v>213.4858752</v>
      </c>
      <c r="DJ8" s="17">
        <f aca="true" t="shared" si="67" ref="DJ8:DJ15">DH$6*$F8</f>
        <v>124.7930112</v>
      </c>
      <c r="DK8" s="17">
        <f aca="true" t="shared" si="68" ref="DK8:DK15">DH$6*$G8</f>
        <v>2.860416</v>
      </c>
      <c r="DL8" s="17"/>
      <c r="DM8" s="17"/>
      <c r="DN8" s="17">
        <f aca="true" t="shared" si="69" ref="DN8:DN15">DN$6*$D8</f>
        <v>5374.395717599999</v>
      </c>
      <c r="DO8" s="17">
        <f aca="true" t="shared" si="70" ref="DO8:DO15">DM8+DN8</f>
        <v>5374.395717599999</v>
      </c>
      <c r="DP8" s="17">
        <f aca="true" t="shared" si="71" ref="DP8:DP15">DN$6*$F8</f>
        <v>3141.5990606</v>
      </c>
      <c r="DQ8" s="17">
        <f aca="true" t="shared" si="72" ref="DQ8:DQ15">DN$6*$G8</f>
        <v>72.009483</v>
      </c>
      <c r="DR8" s="17"/>
      <c r="DS8" s="17"/>
      <c r="DT8" s="17">
        <f aca="true" t="shared" si="73" ref="DT8:DT15">DT$6*$D8</f>
        <v>29853.4251576</v>
      </c>
      <c r="DU8" s="17">
        <f aca="true" t="shared" si="74" ref="DU8:DU15">DS8+DT8</f>
        <v>29853.4251576</v>
      </c>
      <c r="DV8" s="17">
        <f aca="true" t="shared" si="75" ref="DV8:DV15">DT$6*$F8</f>
        <v>17450.7977006</v>
      </c>
      <c r="DW8" s="17">
        <f aca="true" t="shared" si="76" ref="DW8:DW15">DT$6*$G8</f>
        <v>399.994683</v>
      </c>
      <c r="DX8" s="17"/>
      <c r="DY8" s="17"/>
      <c r="DZ8" s="17">
        <f aca="true" t="shared" si="77" ref="DZ8:DZ15">DZ$6*$D8</f>
        <v>0</v>
      </c>
      <c r="EA8" s="17">
        <f aca="true" t="shared" si="78" ref="EA8:EA15">DY8+DZ8</f>
        <v>0</v>
      </c>
      <c r="EB8" s="17">
        <f aca="true" t="shared" si="79" ref="EB8:EB15">DZ$6*$F8</f>
        <v>0</v>
      </c>
      <c r="EC8" s="17">
        <f aca="true" t="shared" si="80" ref="EC8:EC15">DZ$6*$G8</f>
        <v>0</v>
      </c>
    </row>
    <row r="9" spans="1:133" ht="12.75">
      <c r="A9" s="2">
        <v>42461</v>
      </c>
      <c r="C9" s="18">
        <v>3585000</v>
      </c>
      <c r="D9" s="18">
        <v>371875</v>
      </c>
      <c r="E9" s="18">
        <f t="shared" si="0"/>
        <v>3956875</v>
      </c>
      <c r="F9" s="18">
        <v>249990</v>
      </c>
      <c r="G9" s="18">
        <f>5732</f>
        <v>5732</v>
      </c>
      <c r="I9" s="24">
        <f>'2005A-2015A Academic'!C9</f>
        <v>2162806.4805000005</v>
      </c>
      <c r="J9" s="24">
        <f>'2005A-2015A Academic'!D9</f>
        <v>224349.69593750002</v>
      </c>
      <c r="K9" s="24">
        <f t="shared" si="1"/>
        <v>2387156.1764375004</v>
      </c>
      <c r="L9" s="24">
        <f>'2005A-2015A Academic'!F9</f>
        <v>150817.29206699997</v>
      </c>
      <c r="M9" s="24">
        <f>'2005A-2015A Academic'!G9</f>
        <v>3458.0771956000003</v>
      </c>
      <c r="O9" s="17">
        <f aca="true" t="shared" si="81" ref="O9:O15">U9+AA9+AG9+AM9+AS9+AY9+BE9+BK9+BQ9+BW9+CC9+CI9+CO9+CU9+DA9+DG9+DM9+DS9+DY9</f>
        <v>1422193.5195</v>
      </c>
      <c r="P9" s="17">
        <f t="shared" si="2"/>
        <v>147525.30406249998</v>
      </c>
      <c r="Q9" s="17">
        <f t="shared" si="3"/>
        <v>1569718.8235624998</v>
      </c>
      <c r="R9" s="17">
        <f t="shared" si="4"/>
        <v>99172.707933</v>
      </c>
      <c r="S9" s="17">
        <f t="shared" si="4"/>
        <v>2273.9228044</v>
      </c>
      <c r="U9" s="17">
        <f aca="true" t="shared" si="82" ref="U9:U15">V$6*$C9</f>
        <v>594.7515</v>
      </c>
      <c r="V9" s="17">
        <f t="shared" si="5"/>
        <v>61.6940625</v>
      </c>
      <c r="W9" s="17">
        <f t="shared" si="6"/>
        <v>656.4455624999999</v>
      </c>
      <c r="X9" s="17">
        <f t="shared" si="7"/>
        <v>41.473341</v>
      </c>
      <c r="Y9" s="17">
        <f t="shared" si="8"/>
        <v>0.9509388</v>
      </c>
      <c r="Z9" s="17"/>
      <c r="AA9" s="17">
        <f aca="true" t="shared" si="83" ref="AA9:AA15">AB$6*$C9</f>
        <v>7566.500999999999</v>
      </c>
      <c r="AB9" s="17">
        <f t="shared" si="9"/>
        <v>784.879375</v>
      </c>
      <c r="AC9" s="17">
        <f t="shared" si="10"/>
        <v>8351.380374999999</v>
      </c>
      <c r="AD9" s="17">
        <f t="shared" si="11"/>
        <v>527.628894</v>
      </c>
      <c r="AE9" s="17">
        <f t="shared" si="12"/>
        <v>12.097959199999998</v>
      </c>
      <c r="AF9" s="17"/>
      <c r="AG9" s="17">
        <f aca="true" t="shared" si="84" ref="AG9:AG15">AH$6*$C9</f>
        <v>81497.805</v>
      </c>
      <c r="AH9" s="17">
        <f t="shared" si="13"/>
        <v>8453.834375</v>
      </c>
      <c r="AI9" s="17">
        <f t="shared" si="14"/>
        <v>89951.639375</v>
      </c>
      <c r="AJ9" s="17">
        <f t="shared" si="15"/>
        <v>5683.02267</v>
      </c>
      <c r="AK9" s="17">
        <f t="shared" si="16"/>
        <v>130.305556</v>
      </c>
      <c r="AL9" s="17"/>
      <c r="AM9" s="17">
        <f aca="true" t="shared" si="85" ref="AM9:AM15">AN$6*$C9</f>
        <v>763.2465</v>
      </c>
      <c r="AN9" s="17">
        <f t="shared" si="17"/>
        <v>79.17218749999999</v>
      </c>
      <c r="AO9" s="17">
        <f t="shared" si="18"/>
        <v>842.4186874999999</v>
      </c>
      <c r="AP9" s="17">
        <f t="shared" si="19"/>
        <v>53.222871</v>
      </c>
      <c r="AQ9" s="17">
        <f t="shared" si="20"/>
        <v>1.2203428</v>
      </c>
      <c r="AR9" s="17"/>
      <c r="AS9" s="17">
        <f aca="true" t="shared" si="86" ref="AS9:AS15">AT$6*$C9</f>
        <v>93465.252</v>
      </c>
      <c r="AT9" s="17">
        <f t="shared" si="21"/>
        <v>9695.227499999999</v>
      </c>
      <c r="AU9" s="17">
        <f t="shared" si="22"/>
        <v>103160.47949999999</v>
      </c>
      <c r="AV9" s="17">
        <f t="shared" si="23"/>
        <v>6517.539288</v>
      </c>
      <c r="AW9" s="17">
        <f t="shared" si="24"/>
        <v>149.4401184</v>
      </c>
      <c r="AX9" s="17"/>
      <c r="AY9" s="17">
        <f aca="true" t="shared" si="87" ref="AY9:AY15">AZ$6*$C9</f>
        <v>94471.56150000001</v>
      </c>
      <c r="AZ9" s="17">
        <f t="shared" si="25"/>
        <v>9799.6128125</v>
      </c>
      <c r="BA9" s="17">
        <f t="shared" si="26"/>
        <v>104271.1743125</v>
      </c>
      <c r="BB9" s="17">
        <f t="shared" si="27"/>
        <v>6587.711481</v>
      </c>
      <c r="BC9" s="17">
        <f t="shared" si="28"/>
        <v>151.04909080000002</v>
      </c>
      <c r="BD9" s="17"/>
      <c r="BE9" s="17">
        <f aca="true" t="shared" si="88" ref="BE9:BE15">BF$6*$C9</f>
        <v>33155.514</v>
      </c>
      <c r="BF9" s="17">
        <f t="shared" si="29"/>
        <v>3439.24875</v>
      </c>
      <c r="BG9" s="17">
        <f t="shared" si="30"/>
        <v>36594.76275</v>
      </c>
      <c r="BH9" s="17">
        <f t="shared" si="31"/>
        <v>2312.007516</v>
      </c>
      <c r="BI9" s="17">
        <f t="shared" si="32"/>
        <v>53.0118288</v>
      </c>
      <c r="BJ9" s="17"/>
      <c r="BK9" s="17">
        <f aca="true" t="shared" si="89" ref="BK9:BK15">BL$6*$C9</f>
        <v>34576.608</v>
      </c>
      <c r="BL9" s="17">
        <f t="shared" si="33"/>
        <v>3586.6600000000003</v>
      </c>
      <c r="BM9" s="17">
        <f t="shared" si="34"/>
        <v>38163.268000000004</v>
      </c>
      <c r="BN9" s="17">
        <f t="shared" si="35"/>
        <v>2411.103552</v>
      </c>
      <c r="BO9" s="17">
        <f t="shared" si="36"/>
        <v>55.2839936</v>
      </c>
      <c r="BP9" s="17"/>
      <c r="BQ9" s="17">
        <f aca="true" t="shared" si="90" ref="BQ9:BQ15">BR$6*$C9</f>
        <v>180308.292</v>
      </c>
      <c r="BR9" s="17">
        <f t="shared" si="37"/>
        <v>18703.5275</v>
      </c>
      <c r="BS9" s="17">
        <f t="shared" si="38"/>
        <v>199011.81949999998</v>
      </c>
      <c r="BT9" s="17">
        <f t="shared" si="39"/>
        <v>12573.297048</v>
      </c>
      <c r="BU9" s="17">
        <f t="shared" si="40"/>
        <v>288.2920864</v>
      </c>
      <c r="BV9" s="17"/>
      <c r="BW9" s="17">
        <f aca="true" t="shared" si="91" ref="BW9:BW15">BX$6*$C9</f>
        <v>33345.519</v>
      </c>
      <c r="BX9" s="17">
        <f t="shared" si="41"/>
        <v>3458.9581249999997</v>
      </c>
      <c r="BY9" s="17">
        <f t="shared" si="42"/>
        <v>36804.477125</v>
      </c>
      <c r="BZ9" s="17">
        <f t="shared" si="43"/>
        <v>2325.256986</v>
      </c>
      <c r="CA9" s="17">
        <f t="shared" si="44"/>
        <v>53.315624799999995</v>
      </c>
      <c r="CB9" s="17"/>
      <c r="CC9" s="17">
        <f aca="true" t="shared" si="92" ref="CC9:CC15">CD$6*$C9</f>
        <v>322409.088</v>
      </c>
      <c r="CD9" s="17">
        <f t="shared" si="45"/>
        <v>33443.759999999995</v>
      </c>
      <c r="CE9" s="17">
        <f t="shared" si="46"/>
        <v>355852.848</v>
      </c>
      <c r="CF9" s="17">
        <f t="shared" si="47"/>
        <v>22482.300671999998</v>
      </c>
      <c r="CG9" s="17">
        <f t="shared" si="48"/>
        <v>515.4948095999999</v>
      </c>
      <c r="CH9" s="17"/>
      <c r="CI9" s="17">
        <f aca="true" t="shared" si="93" ref="CI9:CI15">CJ$6*$C9</f>
        <v>135446.319</v>
      </c>
      <c r="CJ9" s="17">
        <f t="shared" si="49"/>
        <v>14049.958125</v>
      </c>
      <c r="CK9" s="17">
        <f t="shared" si="50"/>
        <v>149496.277125</v>
      </c>
      <c r="CL9" s="17">
        <f t="shared" si="51"/>
        <v>9444.972185999999</v>
      </c>
      <c r="CM9" s="17">
        <f t="shared" si="52"/>
        <v>216.5629848</v>
      </c>
      <c r="CN9" s="17"/>
      <c r="CO9" s="17">
        <f aca="true" t="shared" si="94" ref="CO9:CO15">CP$6*$C9</f>
        <v>49294.467000000004</v>
      </c>
      <c r="CP9" s="17">
        <f t="shared" si="53"/>
        <v>5113.355625</v>
      </c>
      <c r="CQ9" s="17">
        <f t="shared" si="54"/>
        <v>54407.822625</v>
      </c>
      <c r="CR9" s="17">
        <f t="shared" si="55"/>
        <v>3437.412498</v>
      </c>
      <c r="CS9" s="17">
        <f t="shared" si="56"/>
        <v>78.81614640000001</v>
      </c>
      <c r="CT9" s="17"/>
      <c r="CU9" s="17">
        <f aca="true" t="shared" si="95" ref="CU9:CU15">CV$6*$C9</f>
        <v>44239.9755</v>
      </c>
      <c r="CV9" s="17">
        <f t="shared" si="57"/>
        <v>4589.0490625</v>
      </c>
      <c r="CW9" s="17">
        <f t="shared" si="58"/>
        <v>48829.0245625</v>
      </c>
      <c r="CX9" s="17">
        <f t="shared" si="59"/>
        <v>3084.951597</v>
      </c>
      <c r="CY9" s="17">
        <f t="shared" si="60"/>
        <v>70.7345996</v>
      </c>
      <c r="CZ9" s="17"/>
      <c r="DA9" s="17">
        <f aca="true" t="shared" si="96" ref="DA9:DA15">DB$6*$C9</f>
        <v>13957.4805</v>
      </c>
      <c r="DB9" s="17">
        <f t="shared" si="61"/>
        <v>1447.8209375000001</v>
      </c>
      <c r="DC9" s="17">
        <f t="shared" si="62"/>
        <v>15405.3014375</v>
      </c>
      <c r="DD9" s="17">
        <f t="shared" si="63"/>
        <v>973.286067</v>
      </c>
      <c r="DE9" s="17">
        <f t="shared" si="64"/>
        <v>22.3163956</v>
      </c>
      <c r="DF9" s="17"/>
      <c r="DG9" s="17">
        <f aca="true" t="shared" si="97" ref="DG9:DG15">DH$6*$C9</f>
        <v>1789.632</v>
      </c>
      <c r="DH9" s="17">
        <f t="shared" si="65"/>
        <v>185.64</v>
      </c>
      <c r="DI9" s="17">
        <f t="shared" si="66"/>
        <v>1975.272</v>
      </c>
      <c r="DJ9" s="17">
        <f t="shared" si="67"/>
        <v>124.795008</v>
      </c>
      <c r="DK9" s="17">
        <f t="shared" si="68"/>
        <v>2.8614144</v>
      </c>
      <c r="DL9" s="17"/>
      <c r="DM9" s="17">
        <f aca="true" t="shared" si="98" ref="DM9:DM15">DN$6*$C9</f>
        <v>45053.053499999995</v>
      </c>
      <c r="DN9" s="17">
        <f t="shared" si="69"/>
        <v>4673.3903125</v>
      </c>
      <c r="DO9" s="17">
        <f t="shared" si="70"/>
        <v>49726.443812499994</v>
      </c>
      <c r="DP9" s="17">
        <f t="shared" si="71"/>
        <v>3141.649329</v>
      </c>
      <c r="DQ9" s="17">
        <f t="shared" si="72"/>
        <v>72.0346172</v>
      </c>
      <c r="DR9" s="17"/>
      <c r="DS9" s="17">
        <f aca="true" t="shared" si="99" ref="DS9:DS15">DT$6*$C9</f>
        <v>250258.4535</v>
      </c>
      <c r="DT9" s="17">
        <f t="shared" si="73"/>
        <v>25959.5153125</v>
      </c>
      <c r="DU9" s="17">
        <f t="shared" si="74"/>
        <v>276217.9688125</v>
      </c>
      <c r="DV9" s="17">
        <f t="shared" si="75"/>
        <v>17451.076929</v>
      </c>
      <c r="DW9" s="17">
        <f t="shared" si="76"/>
        <v>400.1342972</v>
      </c>
      <c r="DX9" s="17"/>
      <c r="DY9" s="17">
        <f aca="true" t="shared" si="100" ref="DY9:DY15">DZ$6*$C9</f>
        <v>0</v>
      </c>
      <c r="DZ9" s="17">
        <f t="shared" si="77"/>
        <v>0</v>
      </c>
      <c r="EA9" s="17">
        <f t="shared" si="78"/>
        <v>0</v>
      </c>
      <c r="EB9" s="17">
        <f t="shared" si="79"/>
        <v>0</v>
      </c>
      <c r="EC9" s="17">
        <f t="shared" si="80"/>
        <v>0</v>
      </c>
    </row>
    <row r="10" spans="1:133" ht="12.75">
      <c r="A10" s="2">
        <v>42644</v>
      </c>
      <c r="C10" s="18"/>
      <c r="D10" s="18">
        <v>282250</v>
      </c>
      <c r="E10" s="18">
        <f t="shared" si="0"/>
        <v>282250</v>
      </c>
      <c r="F10" s="18">
        <v>249990</v>
      </c>
      <c r="G10" s="18">
        <f>5732</f>
        <v>5732</v>
      </c>
      <c r="I10" s="24"/>
      <c r="J10" s="24">
        <f>'2005A-2015A Academic'!D10</f>
        <v>170279.533925</v>
      </c>
      <c r="K10" s="24">
        <f t="shared" si="1"/>
        <v>170279.533925</v>
      </c>
      <c r="L10" s="24">
        <f>'2005A-2015A Academic'!F10</f>
        <v>150817.29206699997</v>
      </c>
      <c r="M10" s="24">
        <f>'2005A-2015A Academic'!G10</f>
        <v>3458.0771956000003</v>
      </c>
      <c r="O10" s="17"/>
      <c r="P10" s="17">
        <f t="shared" si="2"/>
        <v>111970.466075</v>
      </c>
      <c r="Q10" s="17">
        <f t="shared" si="3"/>
        <v>111970.466075</v>
      </c>
      <c r="R10" s="17">
        <f t="shared" si="4"/>
        <v>99172.707933</v>
      </c>
      <c r="S10" s="17">
        <f t="shared" si="4"/>
        <v>2273.9228044</v>
      </c>
      <c r="U10" s="17"/>
      <c r="V10" s="17">
        <f t="shared" si="5"/>
        <v>46.825275</v>
      </c>
      <c r="W10" s="17">
        <f t="shared" si="6"/>
        <v>46.825275</v>
      </c>
      <c r="X10" s="17">
        <f t="shared" si="7"/>
        <v>41.473341</v>
      </c>
      <c r="Y10" s="17">
        <f t="shared" si="8"/>
        <v>0.9509388</v>
      </c>
      <c r="Z10" s="17"/>
      <c r="AA10" s="17"/>
      <c r="AB10" s="17">
        <f t="shared" si="9"/>
        <v>595.7168499999999</v>
      </c>
      <c r="AC10" s="17">
        <f t="shared" si="10"/>
        <v>595.7168499999999</v>
      </c>
      <c r="AD10" s="17">
        <f t="shared" si="11"/>
        <v>527.628894</v>
      </c>
      <c r="AE10" s="17">
        <f t="shared" si="12"/>
        <v>12.097959199999998</v>
      </c>
      <c r="AF10" s="17"/>
      <c r="AG10" s="17"/>
      <c r="AH10" s="17">
        <f t="shared" si="13"/>
        <v>6416.38925</v>
      </c>
      <c r="AI10" s="17">
        <f t="shared" si="14"/>
        <v>6416.38925</v>
      </c>
      <c r="AJ10" s="17">
        <f t="shared" si="15"/>
        <v>5683.02267</v>
      </c>
      <c r="AK10" s="17">
        <f t="shared" si="16"/>
        <v>130.305556</v>
      </c>
      <c r="AL10" s="17"/>
      <c r="AM10" s="17"/>
      <c r="AN10" s="17">
        <f t="shared" si="17"/>
        <v>60.091025</v>
      </c>
      <c r="AO10" s="17">
        <f t="shared" si="18"/>
        <v>60.091025</v>
      </c>
      <c r="AP10" s="17">
        <f t="shared" si="19"/>
        <v>53.222871</v>
      </c>
      <c r="AQ10" s="17">
        <f t="shared" si="20"/>
        <v>1.2203428</v>
      </c>
      <c r="AR10" s="17"/>
      <c r="AS10" s="17"/>
      <c r="AT10" s="17">
        <f t="shared" si="21"/>
        <v>7358.5962</v>
      </c>
      <c r="AU10" s="17">
        <f t="shared" si="22"/>
        <v>7358.5962</v>
      </c>
      <c r="AV10" s="17">
        <f t="shared" si="23"/>
        <v>6517.539288</v>
      </c>
      <c r="AW10" s="17">
        <f t="shared" si="24"/>
        <v>149.4401184</v>
      </c>
      <c r="AX10" s="17"/>
      <c r="AY10" s="17"/>
      <c r="AZ10" s="17">
        <f t="shared" si="25"/>
        <v>7437.823775</v>
      </c>
      <c r="BA10" s="17">
        <f t="shared" si="26"/>
        <v>7437.823775</v>
      </c>
      <c r="BB10" s="17">
        <f t="shared" si="27"/>
        <v>6587.711481</v>
      </c>
      <c r="BC10" s="17">
        <f t="shared" si="28"/>
        <v>151.04909080000002</v>
      </c>
      <c r="BD10" s="17"/>
      <c r="BE10" s="17"/>
      <c r="BF10" s="17">
        <f t="shared" si="29"/>
        <v>2610.3609</v>
      </c>
      <c r="BG10" s="17">
        <f t="shared" si="30"/>
        <v>2610.3609</v>
      </c>
      <c r="BH10" s="17">
        <f t="shared" si="31"/>
        <v>2312.007516</v>
      </c>
      <c r="BI10" s="17">
        <f t="shared" si="32"/>
        <v>53.0118288</v>
      </c>
      <c r="BJ10" s="17"/>
      <c r="BK10" s="17"/>
      <c r="BL10" s="17">
        <f t="shared" si="33"/>
        <v>2722.2448</v>
      </c>
      <c r="BM10" s="17">
        <f t="shared" si="34"/>
        <v>2722.2448</v>
      </c>
      <c r="BN10" s="17">
        <f t="shared" si="35"/>
        <v>2411.103552</v>
      </c>
      <c r="BO10" s="17">
        <f t="shared" si="36"/>
        <v>55.2839936</v>
      </c>
      <c r="BP10" s="17"/>
      <c r="BQ10" s="17"/>
      <c r="BR10" s="17">
        <f t="shared" si="37"/>
        <v>14195.8202</v>
      </c>
      <c r="BS10" s="17">
        <f t="shared" si="38"/>
        <v>14195.8202</v>
      </c>
      <c r="BT10" s="17">
        <f t="shared" si="39"/>
        <v>12573.297048</v>
      </c>
      <c r="BU10" s="17">
        <f t="shared" si="40"/>
        <v>288.2920864</v>
      </c>
      <c r="BV10" s="17"/>
      <c r="BW10" s="17"/>
      <c r="BX10" s="17">
        <f t="shared" si="41"/>
        <v>2625.32015</v>
      </c>
      <c r="BY10" s="17">
        <f t="shared" si="42"/>
        <v>2625.32015</v>
      </c>
      <c r="BZ10" s="17">
        <f t="shared" si="43"/>
        <v>2325.256986</v>
      </c>
      <c r="CA10" s="17">
        <f t="shared" si="44"/>
        <v>53.315624799999995</v>
      </c>
      <c r="CB10" s="17"/>
      <c r="CC10" s="17"/>
      <c r="CD10" s="17">
        <f t="shared" si="45"/>
        <v>25383.532799999997</v>
      </c>
      <c r="CE10" s="17">
        <f t="shared" si="46"/>
        <v>25383.532799999997</v>
      </c>
      <c r="CF10" s="17">
        <f t="shared" si="47"/>
        <v>22482.300671999998</v>
      </c>
      <c r="CG10" s="17">
        <f t="shared" si="48"/>
        <v>515.4948095999999</v>
      </c>
      <c r="CH10" s="17"/>
      <c r="CI10" s="17"/>
      <c r="CJ10" s="17">
        <f t="shared" si="49"/>
        <v>10663.80015</v>
      </c>
      <c r="CK10" s="17">
        <f t="shared" si="50"/>
        <v>10663.80015</v>
      </c>
      <c r="CL10" s="17">
        <f t="shared" si="51"/>
        <v>9444.972185999999</v>
      </c>
      <c r="CM10" s="17">
        <f t="shared" si="52"/>
        <v>216.5629848</v>
      </c>
      <c r="CN10" s="17"/>
      <c r="CO10" s="17"/>
      <c r="CP10" s="17">
        <f t="shared" si="53"/>
        <v>3880.99395</v>
      </c>
      <c r="CQ10" s="17">
        <f t="shared" si="54"/>
        <v>3880.99395</v>
      </c>
      <c r="CR10" s="17">
        <f t="shared" si="55"/>
        <v>3437.412498</v>
      </c>
      <c r="CS10" s="17">
        <f t="shared" si="56"/>
        <v>78.81614640000001</v>
      </c>
      <c r="CT10" s="17"/>
      <c r="CU10" s="17"/>
      <c r="CV10" s="17">
        <f t="shared" si="57"/>
        <v>3483.049675</v>
      </c>
      <c r="CW10" s="17">
        <f t="shared" si="58"/>
        <v>3483.049675</v>
      </c>
      <c r="CX10" s="17">
        <f t="shared" si="59"/>
        <v>3084.951597</v>
      </c>
      <c r="CY10" s="17">
        <f t="shared" si="60"/>
        <v>70.7345996</v>
      </c>
      <c r="CZ10" s="17"/>
      <c r="DA10" s="17"/>
      <c r="DB10" s="17">
        <f t="shared" si="61"/>
        <v>1098.883925</v>
      </c>
      <c r="DC10" s="17">
        <f t="shared" si="62"/>
        <v>1098.883925</v>
      </c>
      <c r="DD10" s="17">
        <f t="shared" si="63"/>
        <v>973.286067</v>
      </c>
      <c r="DE10" s="17">
        <f t="shared" si="64"/>
        <v>22.3163956</v>
      </c>
      <c r="DF10" s="17"/>
      <c r="DG10" s="17"/>
      <c r="DH10" s="17">
        <f t="shared" si="65"/>
        <v>140.8992</v>
      </c>
      <c r="DI10" s="17">
        <f t="shared" si="66"/>
        <v>140.8992</v>
      </c>
      <c r="DJ10" s="17">
        <f t="shared" si="67"/>
        <v>124.795008</v>
      </c>
      <c r="DK10" s="17">
        <f t="shared" si="68"/>
        <v>2.8614144</v>
      </c>
      <c r="DL10" s="17"/>
      <c r="DM10" s="17"/>
      <c r="DN10" s="17">
        <f t="shared" si="69"/>
        <v>3547.063975</v>
      </c>
      <c r="DO10" s="17">
        <f t="shared" si="70"/>
        <v>3547.063975</v>
      </c>
      <c r="DP10" s="17">
        <f t="shared" si="71"/>
        <v>3141.649329</v>
      </c>
      <c r="DQ10" s="17">
        <f t="shared" si="72"/>
        <v>72.0346172</v>
      </c>
      <c r="DR10" s="17"/>
      <c r="DS10" s="17"/>
      <c r="DT10" s="17">
        <f t="shared" si="73"/>
        <v>19703.053975</v>
      </c>
      <c r="DU10" s="17">
        <f t="shared" si="74"/>
        <v>19703.053975</v>
      </c>
      <c r="DV10" s="17">
        <f t="shared" si="75"/>
        <v>17451.076929</v>
      </c>
      <c r="DW10" s="17">
        <f t="shared" si="76"/>
        <v>400.1342972</v>
      </c>
      <c r="DX10" s="17"/>
      <c r="DY10" s="17"/>
      <c r="DZ10" s="17">
        <f t="shared" si="77"/>
        <v>0</v>
      </c>
      <c r="EA10" s="17">
        <f t="shared" si="78"/>
        <v>0</v>
      </c>
      <c r="EB10" s="17">
        <f t="shared" si="79"/>
        <v>0</v>
      </c>
      <c r="EC10" s="17">
        <f t="shared" si="80"/>
        <v>0</v>
      </c>
    </row>
    <row r="11" spans="1:133" ht="12.75">
      <c r="A11" s="2">
        <v>42826</v>
      </c>
      <c r="C11" s="18">
        <v>3775000</v>
      </c>
      <c r="D11" s="18">
        <v>282250</v>
      </c>
      <c r="E11" s="18">
        <f t="shared" si="0"/>
        <v>4057250</v>
      </c>
      <c r="F11" s="18">
        <v>249990</v>
      </c>
      <c r="G11" s="18">
        <f>5732</f>
        <v>5732</v>
      </c>
      <c r="I11" s="24">
        <f>'2005A-2015A Academic'!C11</f>
        <v>2277432.2075000005</v>
      </c>
      <c r="J11" s="24">
        <f>'2005A-2015A Academic'!D11</f>
        <v>170279.533925</v>
      </c>
      <c r="K11" s="24">
        <f t="shared" si="1"/>
        <v>2447711.7414250006</v>
      </c>
      <c r="L11" s="24">
        <f>'2005A-2015A Academic'!F11</f>
        <v>150817.29206699997</v>
      </c>
      <c r="M11" s="24">
        <f>'2005A-2015A Academic'!G11</f>
        <v>3458.0771956000003</v>
      </c>
      <c r="O11" s="17">
        <f t="shared" si="81"/>
        <v>1497567.7924999997</v>
      </c>
      <c r="P11" s="17">
        <f t="shared" si="2"/>
        <v>111970.466075</v>
      </c>
      <c r="Q11" s="17">
        <f t="shared" si="3"/>
        <v>1609538.2585749999</v>
      </c>
      <c r="R11" s="17">
        <f t="shared" si="4"/>
        <v>99172.707933</v>
      </c>
      <c r="S11" s="17">
        <f t="shared" si="4"/>
        <v>2273.9228044</v>
      </c>
      <c r="U11" s="17">
        <f t="shared" si="82"/>
        <v>626.2724999999999</v>
      </c>
      <c r="V11" s="17">
        <f t="shared" si="5"/>
        <v>46.825275</v>
      </c>
      <c r="W11" s="17">
        <f t="shared" si="6"/>
        <v>673.097775</v>
      </c>
      <c r="X11" s="17">
        <f t="shared" si="7"/>
        <v>41.473341</v>
      </c>
      <c r="Y11" s="17">
        <f t="shared" si="8"/>
        <v>0.9509388</v>
      </c>
      <c r="Z11" s="17"/>
      <c r="AA11" s="17">
        <f t="shared" si="83"/>
        <v>7967.514999999999</v>
      </c>
      <c r="AB11" s="17">
        <f t="shared" si="9"/>
        <v>595.7168499999999</v>
      </c>
      <c r="AC11" s="17">
        <f t="shared" si="10"/>
        <v>8563.23185</v>
      </c>
      <c r="AD11" s="17">
        <f t="shared" si="11"/>
        <v>527.628894</v>
      </c>
      <c r="AE11" s="17">
        <f t="shared" si="12"/>
        <v>12.097959199999998</v>
      </c>
      <c r="AF11" s="17"/>
      <c r="AG11" s="17">
        <f t="shared" si="84"/>
        <v>85817.075</v>
      </c>
      <c r="AH11" s="17">
        <f t="shared" si="13"/>
        <v>6416.38925</v>
      </c>
      <c r="AI11" s="17">
        <f t="shared" si="14"/>
        <v>92233.46424999999</v>
      </c>
      <c r="AJ11" s="17">
        <f t="shared" si="15"/>
        <v>5683.02267</v>
      </c>
      <c r="AK11" s="17">
        <f t="shared" si="16"/>
        <v>130.305556</v>
      </c>
      <c r="AL11" s="17"/>
      <c r="AM11" s="17">
        <f t="shared" si="85"/>
        <v>803.6975</v>
      </c>
      <c r="AN11" s="17">
        <f t="shared" si="17"/>
        <v>60.091025</v>
      </c>
      <c r="AO11" s="17">
        <f t="shared" si="18"/>
        <v>863.7885249999999</v>
      </c>
      <c r="AP11" s="17">
        <f t="shared" si="19"/>
        <v>53.222871</v>
      </c>
      <c r="AQ11" s="17">
        <f t="shared" si="20"/>
        <v>1.2203428</v>
      </c>
      <c r="AR11" s="17"/>
      <c r="AS11" s="17">
        <f t="shared" si="86"/>
        <v>98418.78</v>
      </c>
      <c r="AT11" s="17">
        <f t="shared" si="21"/>
        <v>7358.5962</v>
      </c>
      <c r="AU11" s="17">
        <f t="shared" si="22"/>
        <v>105777.3762</v>
      </c>
      <c r="AV11" s="17">
        <f t="shared" si="23"/>
        <v>6517.539288</v>
      </c>
      <c r="AW11" s="17">
        <f t="shared" si="24"/>
        <v>149.4401184</v>
      </c>
      <c r="AX11" s="17"/>
      <c r="AY11" s="17">
        <f t="shared" si="87"/>
        <v>99478.4225</v>
      </c>
      <c r="AZ11" s="17">
        <f t="shared" si="25"/>
        <v>7437.823775</v>
      </c>
      <c r="BA11" s="17">
        <f t="shared" si="26"/>
        <v>106916.246275</v>
      </c>
      <c r="BB11" s="17">
        <f t="shared" si="27"/>
        <v>6587.711481</v>
      </c>
      <c r="BC11" s="17">
        <f t="shared" si="28"/>
        <v>151.04909080000002</v>
      </c>
      <c r="BD11" s="17"/>
      <c r="BE11" s="17">
        <f t="shared" si="88"/>
        <v>34912.71</v>
      </c>
      <c r="BF11" s="17">
        <f t="shared" si="29"/>
        <v>2610.3609</v>
      </c>
      <c r="BG11" s="17">
        <f t="shared" si="30"/>
        <v>37523.0709</v>
      </c>
      <c r="BH11" s="17">
        <f t="shared" si="31"/>
        <v>2312.007516</v>
      </c>
      <c r="BI11" s="17">
        <f t="shared" si="32"/>
        <v>53.0118288</v>
      </c>
      <c r="BJ11" s="17"/>
      <c r="BK11" s="17">
        <f t="shared" si="89"/>
        <v>36409.12</v>
      </c>
      <c r="BL11" s="17">
        <f t="shared" si="33"/>
        <v>2722.2448</v>
      </c>
      <c r="BM11" s="17">
        <f t="shared" si="34"/>
        <v>39131.3648</v>
      </c>
      <c r="BN11" s="17">
        <f t="shared" si="35"/>
        <v>2411.103552</v>
      </c>
      <c r="BO11" s="17">
        <f t="shared" si="36"/>
        <v>55.2839936</v>
      </c>
      <c r="BP11" s="17"/>
      <c r="BQ11" s="17">
        <f t="shared" si="90"/>
        <v>189864.38</v>
      </c>
      <c r="BR11" s="17">
        <f t="shared" si="37"/>
        <v>14195.8202</v>
      </c>
      <c r="BS11" s="17">
        <f t="shared" si="38"/>
        <v>204060.2002</v>
      </c>
      <c r="BT11" s="17">
        <f t="shared" si="39"/>
        <v>12573.297048</v>
      </c>
      <c r="BU11" s="17">
        <f t="shared" si="40"/>
        <v>288.2920864</v>
      </c>
      <c r="BV11" s="17"/>
      <c r="BW11" s="17">
        <f t="shared" si="91"/>
        <v>35112.784999999996</v>
      </c>
      <c r="BX11" s="17">
        <f t="shared" si="41"/>
        <v>2625.32015</v>
      </c>
      <c r="BY11" s="17">
        <f t="shared" si="42"/>
        <v>37738.105149999996</v>
      </c>
      <c r="BZ11" s="17">
        <f t="shared" si="43"/>
        <v>2325.256986</v>
      </c>
      <c r="CA11" s="17">
        <f t="shared" si="44"/>
        <v>53.315624799999995</v>
      </c>
      <c r="CB11" s="17"/>
      <c r="CC11" s="17">
        <f t="shared" si="92"/>
        <v>339496.31999999995</v>
      </c>
      <c r="CD11" s="17">
        <f t="shared" si="45"/>
        <v>25383.532799999997</v>
      </c>
      <c r="CE11" s="17">
        <f t="shared" si="46"/>
        <v>364879.85279999994</v>
      </c>
      <c r="CF11" s="17">
        <f t="shared" si="47"/>
        <v>22482.300671999998</v>
      </c>
      <c r="CG11" s="17">
        <f t="shared" si="48"/>
        <v>515.4948095999999</v>
      </c>
      <c r="CH11" s="17"/>
      <c r="CI11" s="17">
        <f t="shared" si="93"/>
        <v>142624.785</v>
      </c>
      <c r="CJ11" s="17">
        <f t="shared" si="49"/>
        <v>10663.80015</v>
      </c>
      <c r="CK11" s="17">
        <f t="shared" si="50"/>
        <v>153288.58515</v>
      </c>
      <c r="CL11" s="17">
        <f t="shared" si="51"/>
        <v>9444.972185999999</v>
      </c>
      <c r="CM11" s="17">
        <f t="shared" si="52"/>
        <v>216.5629848</v>
      </c>
      <c r="CN11" s="17"/>
      <c r="CO11" s="17">
        <f t="shared" si="94"/>
        <v>51907.005000000005</v>
      </c>
      <c r="CP11" s="17">
        <f t="shared" si="53"/>
        <v>3880.99395</v>
      </c>
      <c r="CQ11" s="17">
        <f t="shared" si="54"/>
        <v>55787.99895000001</v>
      </c>
      <c r="CR11" s="17">
        <f t="shared" si="55"/>
        <v>3437.412498</v>
      </c>
      <c r="CS11" s="17">
        <f t="shared" si="56"/>
        <v>78.81614640000001</v>
      </c>
      <c r="CT11" s="17"/>
      <c r="CU11" s="17">
        <f t="shared" si="95"/>
        <v>46584.6325</v>
      </c>
      <c r="CV11" s="17">
        <f t="shared" si="57"/>
        <v>3483.049675</v>
      </c>
      <c r="CW11" s="17">
        <f t="shared" si="58"/>
        <v>50067.682175</v>
      </c>
      <c r="CX11" s="17">
        <f t="shared" si="59"/>
        <v>3084.951597</v>
      </c>
      <c r="CY11" s="17">
        <f t="shared" si="60"/>
        <v>70.7345996</v>
      </c>
      <c r="CZ11" s="17"/>
      <c r="DA11" s="17">
        <f t="shared" si="96"/>
        <v>14697.2075</v>
      </c>
      <c r="DB11" s="17">
        <f t="shared" si="61"/>
        <v>1098.883925</v>
      </c>
      <c r="DC11" s="17">
        <f t="shared" si="62"/>
        <v>15796.091425</v>
      </c>
      <c r="DD11" s="17">
        <f t="shared" si="63"/>
        <v>973.286067</v>
      </c>
      <c r="DE11" s="17">
        <f t="shared" si="64"/>
        <v>22.3163956</v>
      </c>
      <c r="DF11" s="17"/>
      <c r="DG11" s="17">
        <f t="shared" si="97"/>
        <v>1884.48</v>
      </c>
      <c r="DH11" s="17">
        <f t="shared" si="65"/>
        <v>140.8992</v>
      </c>
      <c r="DI11" s="17">
        <f t="shared" si="66"/>
        <v>2025.3792</v>
      </c>
      <c r="DJ11" s="17">
        <f t="shared" si="67"/>
        <v>124.795008</v>
      </c>
      <c r="DK11" s="17">
        <f t="shared" si="68"/>
        <v>2.8614144</v>
      </c>
      <c r="DL11" s="17"/>
      <c r="DM11" s="17">
        <f t="shared" si="98"/>
        <v>47440.8025</v>
      </c>
      <c r="DN11" s="17">
        <f t="shared" si="69"/>
        <v>3547.063975</v>
      </c>
      <c r="DO11" s="17">
        <f t="shared" si="70"/>
        <v>50987.866474999995</v>
      </c>
      <c r="DP11" s="17">
        <f t="shared" si="71"/>
        <v>3141.649329</v>
      </c>
      <c r="DQ11" s="17">
        <f t="shared" si="72"/>
        <v>72.0346172</v>
      </c>
      <c r="DR11" s="17"/>
      <c r="DS11" s="17">
        <f t="shared" si="99"/>
        <v>263521.8025</v>
      </c>
      <c r="DT11" s="17">
        <f t="shared" si="73"/>
        <v>19703.053975</v>
      </c>
      <c r="DU11" s="17">
        <f t="shared" si="74"/>
        <v>283224.856475</v>
      </c>
      <c r="DV11" s="17">
        <f t="shared" si="75"/>
        <v>17451.076929</v>
      </c>
      <c r="DW11" s="17">
        <f t="shared" si="76"/>
        <v>400.1342972</v>
      </c>
      <c r="DX11" s="17"/>
      <c r="DY11" s="17">
        <f t="shared" si="100"/>
        <v>0</v>
      </c>
      <c r="DZ11" s="17">
        <f t="shared" si="77"/>
        <v>0</v>
      </c>
      <c r="EA11" s="17">
        <f t="shared" si="78"/>
        <v>0</v>
      </c>
      <c r="EB11" s="17">
        <f t="shared" si="79"/>
        <v>0</v>
      </c>
      <c r="EC11" s="17">
        <f t="shared" si="80"/>
        <v>0</v>
      </c>
    </row>
    <row r="12" spans="1:133" ht="12.75">
      <c r="A12" s="2">
        <v>43009</v>
      </c>
      <c r="C12" s="18"/>
      <c r="D12" s="18">
        <v>187875</v>
      </c>
      <c r="E12" s="18">
        <f t="shared" si="0"/>
        <v>187875</v>
      </c>
      <c r="F12" s="18">
        <v>249990</v>
      </c>
      <c r="G12" s="18">
        <f>5732</f>
        <v>5732</v>
      </c>
      <c r="I12" s="24"/>
      <c r="J12" s="24">
        <f>'2005A-2015A Academic'!D12</f>
        <v>113343.7287375</v>
      </c>
      <c r="K12" s="24">
        <f t="shared" si="1"/>
        <v>113343.7287375</v>
      </c>
      <c r="L12" s="24">
        <f>'2005A-2015A Academic'!F12</f>
        <v>150817.29206699997</v>
      </c>
      <c r="M12" s="24">
        <f>'2005A-2015A Academic'!G12</f>
        <v>3458.0771956000003</v>
      </c>
      <c r="O12" s="17"/>
      <c r="P12" s="17">
        <f t="shared" si="2"/>
        <v>74531.2712625</v>
      </c>
      <c r="Q12" s="17">
        <f t="shared" si="3"/>
        <v>74531.2712625</v>
      </c>
      <c r="R12" s="17">
        <f t="shared" si="4"/>
        <v>99172.707933</v>
      </c>
      <c r="S12" s="17">
        <f t="shared" si="4"/>
        <v>2273.9228044</v>
      </c>
      <c r="U12" s="17"/>
      <c r="V12" s="17">
        <f t="shared" si="5"/>
        <v>31.1684625</v>
      </c>
      <c r="W12" s="17">
        <f t="shared" si="6"/>
        <v>31.1684625</v>
      </c>
      <c r="X12" s="17">
        <f t="shared" si="7"/>
        <v>41.473341</v>
      </c>
      <c r="Y12" s="17">
        <f t="shared" si="8"/>
        <v>0.9509388</v>
      </c>
      <c r="Z12" s="17"/>
      <c r="AA12" s="17"/>
      <c r="AB12" s="17">
        <f t="shared" si="9"/>
        <v>396.52897499999995</v>
      </c>
      <c r="AC12" s="17">
        <f t="shared" si="10"/>
        <v>396.52897499999995</v>
      </c>
      <c r="AD12" s="17">
        <f t="shared" si="11"/>
        <v>527.628894</v>
      </c>
      <c r="AE12" s="17">
        <f t="shared" si="12"/>
        <v>12.097959199999998</v>
      </c>
      <c r="AF12" s="17"/>
      <c r="AG12" s="17"/>
      <c r="AH12" s="17">
        <f t="shared" si="13"/>
        <v>4270.962375</v>
      </c>
      <c r="AI12" s="17">
        <f t="shared" si="14"/>
        <v>4270.962375</v>
      </c>
      <c r="AJ12" s="17">
        <f t="shared" si="15"/>
        <v>5683.02267</v>
      </c>
      <c r="AK12" s="17">
        <f t="shared" si="16"/>
        <v>130.305556</v>
      </c>
      <c r="AL12" s="17"/>
      <c r="AM12" s="17"/>
      <c r="AN12" s="17">
        <f t="shared" si="17"/>
        <v>39.9985875</v>
      </c>
      <c r="AO12" s="17">
        <f t="shared" si="18"/>
        <v>39.9985875</v>
      </c>
      <c r="AP12" s="17">
        <f t="shared" si="19"/>
        <v>53.222871</v>
      </c>
      <c r="AQ12" s="17">
        <f t="shared" si="20"/>
        <v>1.2203428</v>
      </c>
      <c r="AR12" s="17"/>
      <c r="AS12" s="17"/>
      <c r="AT12" s="17">
        <f t="shared" si="21"/>
        <v>4898.1267</v>
      </c>
      <c r="AU12" s="17">
        <f t="shared" si="22"/>
        <v>4898.1267</v>
      </c>
      <c r="AV12" s="17">
        <f t="shared" si="23"/>
        <v>6517.539288</v>
      </c>
      <c r="AW12" s="17">
        <f t="shared" si="24"/>
        <v>149.4401184</v>
      </c>
      <c r="AX12" s="17"/>
      <c r="AY12" s="17"/>
      <c r="AZ12" s="17">
        <f t="shared" si="25"/>
        <v>4950.8632125</v>
      </c>
      <c r="BA12" s="17">
        <f t="shared" si="26"/>
        <v>4950.8632125</v>
      </c>
      <c r="BB12" s="17">
        <f t="shared" si="27"/>
        <v>6587.711481</v>
      </c>
      <c r="BC12" s="17">
        <f t="shared" si="28"/>
        <v>151.04909080000002</v>
      </c>
      <c r="BD12" s="17"/>
      <c r="BE12" s="17"/>
      <c r="BF12" s="17">
        <f t="shared" si="29"/>
        <v>1737.54315</v>
      </c>
      <c r="BG12" s="17">
        <f t="shared" si="30"/>
        <v>1737.54315</v>
      </c>
      <c r="BH12" s="17">
        <f t="shared" si="31"/>
        <v>2312.007516</v>
      </c>
      <c r="BI12" s="17">
        <f t="shared" si="32"/>
        <v>53.0118288</v>
      </c>
      <c r="BJ12" s="17"/>
      <c r="BK12" s="17"/>
      <c r="BL12" s="17">
        <f t="shared" si="33"/>
        <v>1812.0168</v>
      </c>
      <c r="BM12" s="17">
        <f t="shared" si="34"/>
        <v>1812.0168</v>
      </c>
      <c r="BN12" s="17">
        <f t="shared" si="35"/>
        <v>2411.103552</v>
      </c>
      <c r="BO12" s="17">
        <f t="shared" si="36"/>
        <v>55.2839936</v>
      </c>
      <c r="BP12" s="17"/>
      <c r="BQ12" s="17"/>
      <c r="BR12" s="17">
        <f t="shared" si="37"/>
        <v>9449.2107</v>
      </c>
      <c r="BS12" s="17">
        <f t="shared" si="38"/>
        <v>9449.2107</v>
      </c>
      <c r="BT12" s="17">
        <f t="shared" si="39"/>
        <v>12573.297048</v>
      </c>
      <c r="BU12" s="17">
        <f t="shared" si="40"/>
        <v>288.2920864</v>
      </c>
      <c r="BV12" s="17"/>
      <c r="BW12" s="17"/>
      <c r="BX12" s="17">
        <f t="shared" si="41"/>
        <v>1747.500525</v>
      </c>
      <c r="BY12" s="17">
        <f t="shared" si="42"/>
        <v>1747.500525</v>
      </c>
      <c r="BZ12" s="17">
        <f t="shared" si="43"/>
        <v>2325.256986</v>
      </c>
      <c r="CA12" s="17">
        <f t="shared" si="44"/>
        <v>53.315624799999995</v>
      </c>
      <c r="CB12" s="17"/>
      <c r="CC12" s="17"/>
      <c r="CD12" s="17">
        <f t="shared" si="45"/>
        <v>16896.124799999998</v>
      </c>
      <c r="CE12" s="17">
        <f t="shared" si="46"/>
        <v>16896.124799999998</v>
      </c>
      <c r="CF12" s="17">
        <f t="shared" si="47"/>
        <v>22482.300671999998</v>
      </c>
      <c r="CG12" s="17">
        <f t="shared" si="48"/>
        <v>515.4948095999999</v>
      </c>
      <c r="CH12" s="17"/>
      <c r="CI12" s="17"/>
      <c r="CJ12" s="17">
        <f t="shared" si="49"/>
        <v>7098.180525</v>
      </c>
      <c r="CK12" s="17">
        <f t="shared" si="50"/>
        <v>7098.180525</v>
      </c>
      <c r="CL12" s="17">
        <f t="shared" si="51"/>
        <v>9444.972185999999</v>
      </c>
      <c r="CM12" s="17">
        <f t="shared" si="52"/>
        <v>216.5629848</v>
      </c>
      <c r="CN12" s="17"/>
      <c r="CO12" s="17"/>
      <c r="CP12" s="17">
        <f t="shared" si="53"/>
        <v>2583.3188250000003</v>
      </c>
      <c r="CQ12" s="17">
        <f t="shared" si="54"/>
        <v>2583.3188250000003</v>
      </c>
      <c r="CR12" s="17">
        <f t="shared" si="55"/>
        <v>3437.412498</v>
      </c>
      <c r="CS12" s="17">
        <f t="shared" si="56"/>
        <v>78.81614640000001</v>
      </c>
      <c r="CT12" s="17"/>
      <c r="CU12" s="17"/>
      <c r="CV12" s="17">
        <f t="shared" si="57"/>
        <v>2318.4338625</v>
      </c>
      <c r="CW12" s="17">
        <f t="shared" si="58"/>
        <v>2318.4338625</v>
      </c>
      <c r="CX12" s="17">
        <f t="shared" si="59"/>
        <v>3084.951597</v>
      </c>
      <c r="CY12" s="17">
        <f t="shared" si="60"/>
        <v>70.7345996</v>
      </c>
      <c r="CZ12" s="17"/>
      <c r="DA12" s="17"/>
      <c r="DB12" s="17">
        <f t="shared" si="61"/>
        <v>731.4537375</v>
      </c>
      <c r="DC12" s="17">
        <f t="shared" si="62"/>
        <v>731.4537375</v>
      </c>
      <c r="DD12" s="17">
        <f t="shared" si="63"/>
        <v>973.286067</v>
      </c>
      <c r="DE12" s="17">
        <f t="shared" si="64"/>
        <v>22.3163956</v>
      </c>
      <c r="DF12" s="17"/>
      <c r="DG12" s="17"/>
      <c r="DH12" s="17">
        <f t="shared" si="65"/>
        <v>93.7872</v>
      </c>
      <c r="DI12" s="17">
        <f t="shared" si="66"/>
        <v>93.7872</v>
      </c>
      <c r="DJ12" s="17">
        <f t="shared" si="67"/>
        <v>124.795008</v>
      </c>
      <c r="DK12" s="17">
        <f t="shared" si="68"/>
        <v>2.8614144</v>
      </c>
      <c r="DL12" s="17"/>
      <c r="DM12" s="17"/>
      <c r="DN12" s="17">
        <f t="shared" si="69"/>
        <v>2361.0439125</v>
      </c>
      <c r="DO12" s="17">
        <f t="shared" si="70"/>
        <v>2361.0439125</v>
      </c>
      <c r="DP12" s="17">
        <f t="shared" si="71"/>
        <v>3141.649329</v>
      </c>
      <c r="DQ12" s="17">
        <f t="shared" si="72"/>
        <v>72.0346172</v>
      </c>
      <c r="DR12" s="17"/>
      <c r="DS12" s="17"/>
      <c r="DT12" s="17">
        <f t="shared" si="73"/>
        <v>13115.0089125</v>
      </c>
      <c r="DU12" s="17">
        <f t="shared" si="74"/>
        <v>13115.0089125</v>
      </c>
      <c r="DV12" s="17">
        <f t="shared" si="75"/>
        <v>17451.076929</v>
      </c>
      <c r="DW12" s="17">
        <f t="shared" si="76"/>
        <v>400.1342972</v>
      </c>
      <c r="DX12" s="17"/>
      <c r="DY12" s="17"/>
      <c r="DZ12" s="17">
        <f t="shared" si="77"/>
        <v>0</v>
      </c>
      <c r="EA12" s="17">
        <f t="shared" si="78"/>
        <v>0</v>
      </c>
      <c r="EB12" s="17">
        <f t="shared" si="79"/>
        <v>0</v>
      </c>
      <c r="EC12" s="17">
        <f t="shared" si="80"/>
        <v>0</v>
      </c>
    </row>
    <row r="13" spans="1:133" s="34" customFormat="1" ht="12.75">
      <c r="A13" s="33">
        <v>43191</v>
      </c>
      <c r="C13" s="18">
        <v>3815000</v>
      </c>
      <c r="D13" s="18">
        <v>187875</v>
      </c>
      <c r="E13" s="18">
        <f t="shared" si="0"/>
        <v>4002875</v>
      </c>
      <c r="F13" s="18">
        <v>249990</v>
      </c>
      <c r="G13" s="18">
        <f>5732</f>
        <v>5732</v>
      </c>
      <c r="H13" s="32"/>
      <c r="I13" s="24">
        <f>'2005A-2015A Academic'!C13</f>
        <v>2301563.9394999994</v>
      </c>
      <c r="J13" s="24">
        <f>'2005A-2015A Academic'!D13</f>
        <v>113343.7287375</v>
      </c>
      <c r="K13" s="24">
        <f t="shared" si="1"/>
        <v>2414907.6682374994</v>
      </c>
      <c r="L13" s="24">
        <f>'2005A-2015A Academic'!F13</f>
        <v>150817.29206699997</v>
      </c>
      <c r="M13" s="24">
        <f>'2005A-2015A Academic'!G13</f>
        <v>3458.0771956000003</v>
      </c>
      <c r="O13" s="17">
        <f t="shared" si="81"/>
        <v>1513436.0605000004</v>
      </c>
      <c r="P13" s="17">
        <f t="shared" si="2"/>
        <v>74531.2712625</v>
      </c>
      <c r="Q13" s="17">
        <f t="shared" si="3"/>
        <v>1587967.3317625003</v>
      </c>
      <c r="R13" s="17">
        <f t="shared" si="4"/>
        <v>99172.707933</v>
      </c>
      <c r="S13" s="17">
        <f t="shared" si="4"/>
        <v>2273.9228044</v>
      </c>
      <c r="U13" s="17">
        <f t="shared" si="82"/>
        <v>632.9085</v>
      </c>
      <c r="V13" s="17">
        <f t="shared" si="5"/>
        <v>31.1684625</v>
      </c>
      <c r="W13" s="17">
        <f t="shared" si="6"/>
        <v>664.0769625</v>
      </c>
      <c r="X13" s="17">
        <f t="shared" si="7"/>
        <v>41.473341</v>
      </c>
      <c r="Y13" s="17">
        <f t="shared" si="8"/>
        <v>0.9509388</v>
      </c>
      <c r="Z13" s="32"/>
      <c r="AA13" s="17">
        <f t="shared" si="83"/>
        <v>8051.938999999999</v>
      </c>
      <c r="AB13" s="17">
        <f t="shared" si="9"/>
        <v>396.52897499999995</v>
      </c>
      <c r="AC13" s="17">
        <f t="shared" si="10"/>
        <v>8448.467975</v>
      </c>
      <c r="AD13" s="17">
        <f t="shared" si="11"/>
        <v>527.628894</v>
      </c>
      <c r="AE13" s="17">
        <f t="shared" si="12"/>
        <v>12.097959199999998</v>
      </c>
      <c r="AF13" s="32"/>
      <c r="AG13" s="17">
        <f t="shared" si="84"/>
        <v>86726.395</v>
      </c>
      <c r="AH13" s="17">
        <f t="shared" si="13"/>
        <v>4270.962375</v>
      </c>
      <c r="AI13" s="17">
        <f t="shared" si="14"/>
        <v>90997.357375</v>
      </c>
      <c r="AJ13" s="17">
        <f t="shared" si="15"/>
        <v>5683.02267</v>
      </c>
      <c r="AK13" s="17">
        <f t="shared" si="16"/>
        <v>130.305556</v>
      </c>
      <c r="AL13" s="32"/>
      <c r="AM13" s="17">
        <f t="shared" si="85"/>
        <v>812.2135</v>
      </c>
      <c r="AN13" s="17">
        <f t="shared" si="17"/>
        <v>39.9985875</v>
      </c>
      <c r="AO13" s="17">
        <f t="shared" si="18"/>
        <v>852.2120874999999</v>
      </c>
      <c r="AP13" s="17">
        <f t="shared" si="19"/>
        <v>53.222871</v>
      </c>
      <c r="AQ13" s="17">
        <f t="shared" si="20"/>
        <v>1.2203428</v>
      </c>
      <c r="AR13" s="32"/>
      <c r="AS13" s="17">
        <f t="shared" si="86"/>
        <v>99461.628</v>
      </c>
      <c r="AT13" s="17">
        <f t="shared" si="21"/>
        <v>4898.1267</v>
      </c>
      <c r="AU13" s="17">
        <f t="shared" si="22"/>
        <v>104359.75469999999</v>
      </c>
      <c r="AV13" s="17">
        <f t="shared" si="23"/>
        <v>6517.539288</v>
      </c>
      <c r="AW13" s="17">
        <f t="shared" si="24"/>
        <v>149.4401184</v>
      </c>
      <c r="AX13" s="32"/>
      <c r="AY13" s="17">
        <f t="shared" si="87"/>
        <v>100532.4985</v>
      </c>
      <c r="AZ13" s="17">
        <f t="shared" si="25"/>
        <v>4950.8632125</v>
      </c>
      <c r="BA13" s="17">
        <f t="shared" si="26"/>
        <v>105483.3617125</v>
      </c>
      <c r="BB13" s="17">
        <f t="shared" si="27"/>
        <v>6587.711481</v>
      </c>
      <c r="BC13" s="17">
        <f t="shared" si="28"/>
        <v>151.04909080000002</v>
      </c>
      <c r="BD13" s="32"/>
      <c r="BE13" s="17">
        <f t="shared" si="88"/>
        <v>35282.646</v>
      </c>
      <c r="BF13" s="17">
        <f t="shared" si="29"/>
        <v>1737.54315</v>
      </c>
      <c r="BG13" s="17">
        <f t="shared" si="30"/>
        <v>37020.18915</v>
      </c>
      <c r="BH13" s="17">
        <f t="shared" si="31"/>
        <v>2312.007516</v>
      </c>
      <c r="BI13" s="17">
        <f t="shared" si="32"/>
        <v>53.0118288</v>
      </c>
      <c r="BJ13" s="32"/>
      <c r="BK13" s="17">
        <f t="shared" si="89"/>
        <v>36794.912000000004</v>
      </c>
      <c r="BL13" s="17">
        <f t="shared" si="33"/>
        <v>1812.0168</v>
      </c>
      <c r="BM13" s="17">
        <f t="shared" si="34"/>
        <v>38606.9288</v>
      </c>
      <c r="BN13" s="17">
        <f t="shared" si="35"/>
        <v>2411.103552</v>
      </c>
      <c r="BO13" s="17">
        <f t="shared" si="36"/>
        <v>55.2839936</v>
      </c>
      <c r="BP13" s="32"/>
      <c r="BQ13" s="17">
        <f t="shared" si="90"/>
        <v>191876.188</v>
      </c>
      <c r="BR13" s="17">
        <f t="shared" si="37"/>
        <v>9449.2107</v>
      </c>
      <c r="BS13" s="17">
        <f t="shared" si="38"/>
        <v>201325.3987</v>
      </c>
      <c r="BT13" s="17">
        <f t="shared" si="39"/>
        <v>12573.297048</v>
      </c>
      <c r="BU13" s="17">
        <f t="shared" si="40"/>
        <v>288.2920864</v>
      </c>
      <c r="BV13" s="32"/>
      <c r="BW13" s="17">
        <f t="shared" si="91"/>
        <v>35484.841</v>
      </c>
      <c r="BX13" s="17">
        <f t="shared" si="41"/>
        <v>1747.500525</v>
      </c>
      <c r="BY13" s="17">
        <f t="shared" si="42"/>
        <v>37232.341525</v>
      </c>
      <c r="BZ13" s="17">
        <f t="shared" si="43"/>
        <v>2325.256986</v>
      </c>
      <c r="CA13" s="17">
        <f t="shared" si="44"/>
        <v>53.315624799999995</v>
      </c>
      <c r="CB13" s="32"/>
      <c r="CC13" s="17">
        <f t="shared" si="92"/>
        <v>343093.632</v>
      </c>
      <c r="CD13" s="17">
        <f t="shared" si="45"/>
        <v>16896.124799999998</v>
      </c>
      <c r="CE13" s="17">
        <f t="shared" si="46"/>
        <v>359989.7568</v>
      </c>
      <c r="CF13" s="17">
        <f t="shared" si="47"/>
        <v>22482.300671999998</v>
      </c>
      <c r="CG13" s="17">
        <f t="shared" si="48"/>
        <v>515.4948095999999</v>
      </c>
      <c r="CH13" s="32"/>
      <c r="CI13" s="17">
        <f t="shared" si="93"/>
        <v>144136.041</v>
      </c>
      <c r="CJ13" s="17">
        <f t="shared" si="49"/>
        <v>7098.180525</v>
      </c>
      <c r="CK13" s="17">
        <f t="shared" si="50"/>
        <v>151234.221525</v>
      </c>
      <c r="CL13" s="17">
        <f t="shared" si="51"/>
        <v>9444.972185999999</v>
      </c>
      <c r="CM13" s="17">
        <f t="shared" si="52"/>
        <v>216.5629848</v>
      </c>
      <c r="CN13" s="32"/>
      <c r="CO13" s="17">
        <f t="shared" si="94"/>
        <v>52457.013</v>
      </c>
      <c r="CP13" s="17">
        <f t="shared" si="53"/>
        <v>2583.3188250000003</v>
      </c>
      <c r="CQ13" s="17">
        <f t="shared" si="54"/>
        <v>55040.331825</v>
      </c>
      <c r="CR13" s="17">
        <f t="shared" si="55"/>
        <v>3437.412498</v>
      </c>
      <c r="CS13" s="17">
        <f t="shared" si="56"/>
        <v>78.81614640000001</v>
      </c>
      <c r="CT13" s="32"/>
      <c r="CU13" s="17">
        <f t="shared" si="95"/>
        <v>47078.2445</v>
      </c>
      <c r="CV13" s="17">
        <f t="shared" si="57"/>
        <v>2318.4338625</v>
      </c>
      <c r="CW13" s="17">
        <f t="shared" si="58"/>
        <v>49396.6783625</v>
      </c>
      <c r="CX13" s="17">
        <f t="shared" si="59"/>
        <v>3084.951597</v>
      </c>
      <c r="CY13" s="17">
        <f t="shared" si="60"/>
        <v>70.7345996</v>
      </c>
      <c r="CZ13" s="32"/>
      <c r="DA13" s="17">
        <f t="shared" si="96"/>
        <v>14852.9395</v>
      </c>
      <c r="DB13" s="17">
        <f t="shared" si="61"/>
        <v>731.4537375</v>
      </c>
      <c r="DC13" s="17">
        <f t="shared" si="62"/>
        <v>15584.3932375</v>
      </c>
      <c r="DD13" s="17">
        <f t="shared" si="63"/>
        <v>973.286067</v>
      </c>
      <c r="DE13" s="17">
        <f t="shared" si="64"/>
        <v>22.3163956</v>
      </c>
      <c r="DF13" s="32"/>
      <c r="DG13" s="17">
        <f t="shared" si="97"/>
        <v>1904.4479999999999</v>
      </c>
      <c r="DH13" s="17">
        <f t="shared" si="65"/>
        <v>93.7872</v>
      </c>
      <c r="DI13" s="17">
        <f t="shared" si="66"/>
        <v>1998.2351999999998</v>
      </c>
      <c r="DJ13" s="17">
        <f t="shared" si="67"/>
        <v>124.795008</v>
      </c>
      <c r="DK13" s="17">
        <f t="shared" si="68"/>
        <v>2.8614144</v>
      </c>
      <c r="DL13" s="32"/>
      <c r="DM13" s="17">
        <f t="shared" si="98"/>
        <v>47943.4865</v>
      </c>
      <c r="DN13" s="17">
        <f t="shared" si="69"/>
        <v>2361.0439125</v>
      </c>
      <c r="DO13" s="17">
        <f t="shared" si="70"/>
        <v>50304.5304125</v>
      </c>
      <c r="DP13" s="17">
        <f t="shared" si="71"/>
        <v>3141.649329</v>
      </c>
      <c r="DQ13" s="17">
        <f t="shared" si="72"/>
        <v>72.0346172</v>
      </c>
      <c r="DR13" s="32"/>
      <c r="DS13" s="17">
        <f t="shared" si="99"/>
        <v>266314.0865</v>
      </c>
      <c r="DT13" s="17">
        <f t="shared" si="73"/>
        <v>13115.0089125</v>
      </c>
      <c r="DU13" s="17">
        <f t="shared" si="74"/>
        <v>279429.09541249997</v>
      </c>
      <c r="DV13" s="17">
        <f t="shared" si="75"/>
        <v>17451.076929</v>
      </c>
      <c r="DW13" s="17">
        <f t="shared" si="76"/>
        <v>400.1342972</v>
      </c>
      <c r="DX13" s="32"/>
      <c r="DY13" s="17">
        <f t="shared" si="100"/>
        <v>0</v>
      </c>
      <c r="DZ13" s="17">
        <f t="shared" si="77"/>
        <v>0</v>
      </c>
      <c r="EA13" s="17">
        <f t="shared" si="78"/>
        <v>0</v>
      </c>
      <c r="EB13" s="17">
        <f t="shared" si="79"/>
        <v>0</v>
      </c>
      <c r="EC13" s="17">
        <f t="shared" si="80"/>
        <v>0</v>
      </c>
    </row>
    <row r="14" spans="1:133" s="34" customFormat="1" ht="12.75">
      <c r="A14" s="33">
        <v>43374</v>
      </c>
      <c r="C14" s="18"/>
      <c r="D14" s="18">
        <v>92500</v>
      </c>
      <c r="E14" s="18">
        <f t="shared" si="0"/>
        <v>92500</v>
      </c>
      <c r="F14" s="18">
        <v>249990</v>
      </c>
      <c r="G14" s="18">
        <f>5732</f>
        <v>5732</v>
      </c>
      <c r="H14" s="32"/>
      <c r="I14" s="24"/>
      <c r="J14" s="24">
        <f>'2005A-2015A Academic'!D14</f>
        <v>55804.630249999995</v>
      </c>
      <c r="K14" s="24">
        <f t="shared" si="1"/>
        <v>55804.630249999995</v>
      </c>
      <c r="L14" s="24">
        <f>'2005A-2015A Academic'!F14</f>
        <v>150817.29206699997</v>
      </c>
      <c r="M14" s="24">
        <f>'2005A-2015A Academic'!G14</f>
        <v>3458.0771956000003</v>
      </c>
      <c r="O14" s="17"/>
      <c r="P14" s="17">
        <f t="shared" si="2"/>
        <v>36695.36975</v>
      </c>
      <c r="Q14" s="17">
        <f t="shared" si="3"/>
        <v>36695.36975</v>
      </c>
      <c r="R14" s="17">
        <f t="shared" si="4"/>
        <v>99172.707933</v>
      </c>
      <c r="S14" s="17">
        <f t="shared" si="4"/>
        <v>2273.9228044</v>
      </c>
      <c r="U14" s="17"/>
      <c r="V14" s="17">
        <f t="shared" si="5"/>
        <v>15.345749999999999</v>
      </c>
      <c r="W14" s="17">
        <f t="shared" si="6"/>
        <v>15.345749999999999</v>
      </c>
      <c r="X14" s="17">
        <f t="shared" si="7"/>
        <v>41.473341</v>
      </c>
      <c r="Y14" s="17">
        <f t="shared" si="8"/>
        <v>0.9509388</v>
      </c>
      <c r="Z14" s="32"/>
      <c r="AA14" s="17"/>
      <c r="AB14" s="17">
        <f t="shared" si="9"/>
        <v>195.23049999999998</v>
      </c>
      <c r="AC14" s="17">
        <f t="shared" si="10"/>
        <v>195.23049999999998</v>
      </c>
      <c r="AD14" s="17">
        <f t="shared" si="11"/>
        <v>527.628894</v>
      </c>
      <c r="AE14" s="17">
        <f t="shared" si="12"/>
        <v>12.097959199999998</v>
      </c>
      <c r="AF14" s="32"/>
      <c r="AG14" s="17"/>
      <c r="AH14" s="17">
        <f t="shared" si="13"/>
        <v>2102.8025</v>
      </c>
      <c r="AI14" s="17">
        <f t="shared" si="14"/>
        <v>2102.8025</v>
      </c>
      <c r="AJ14" s="17">
        <f t="shared" si="15"/>
        <v>5683.02267</v>
      </c>
      <c r="AK14" s="17">
        <f t="shared" si="16"/>
        <v>130.305556</v>
      </c>
      <c r="AL14" s="32"/>
      <c r="AM14" s="17"/>
      <c r="AN14" s="17">
        <f t="shared" si="17"/>
        <v>19.69325</v>
      </c>
      <c r="AO14" s="17">
        <f t="shared" si="18"/>
        <v>19.69325</v>
      </c>
      <c r="AP14" s="17">
        <f t="shared" si="19"/>
        <v>53.222871</v>
      </c>
      <c r="AQ14" s="17">
        <f t="shared" si="20"/>
        <v>1.2203428</v>
      </c>
      <c r="AR14" s="32"/>
      <c r="AS14" s="17"/>
      <c r="AT14" s="17">
        <f t="shared" si="21"/>
        <v>2411.586</v>
      </c>
      <c r="AU14" s="17">
        <f t="shared" si="22"/>
        <v>2411.586</v>
      </c>
      <c r="AV14" s="17">
        <f t="shared" si="23"/>
        <v>6517.539288</v>
      </c>
      <c r="AW14" s="17">
        <f t="shared" si="24"/>
        <v>149.4401184</v>
      </c>
      <c r="AX14" s="32"/>
      <c r="AY14" s="17"/>
      <c r="AZ14" s="17">
        <f t="shared" si="25"/>
        <v>2437.55075</v>
      </c>
      <c r="BA14" s="17">
        <f t="shared" si="26"/>
        <v>2437.55075</v>
      </c>
      <c r="BB14" s="17">
        <f t="shared" si="27"/>
        <v>6587.711481</v>
      </c>
      <c r="BC14" s="17">
        <f t="shared" si="28"/>
        <v>151.04909080000002</v>
      </c>
      <c r="BD14" s="32"/>
      <c r="BE14" s="17"/>
      <c r="BF14" s="17">
        <f t="shared" si="29"/>
        <v>855.4770000000001</v>
      </c>
      <c r="BG14" s="17">
        <f t="shared" si="30"/>
        <v>855.4770000000001</v>
      </c>
      <c r="BH14" s="17">
        <f t="shared" si="31"/>
        <v>2312.007516</v>
      </c>
      <c r="BI14" s="17">
        <f t="shared" si="32"/>
        <v>53.0118288</v>
      </c>
      <c r="BJ14" s="32"/>
      <c r="BK14" s="17"/>
      <c r="BL14" s="17">
        <f t="shared" si="33"/>
        <v>892.144</v>
      </c>
      <c r="BM14" s="17">
        <f t="shared" si="34"/>
        <v>892.144</v>
      </c>
      <c r="BN14" s="17">
        <f t="shared" si="35"/>
        <v>2411.103552</v>
      </c>
      <c r="BO14" s="17">
        <f t="shared" si="36"/>
        <v>55.2839936</v>
      </c>
      <c r="BP14" s="32"/>
      <c r="BQ14" s="17"/>
      <c r="BR14" s="17">
        <f t="shared" si="37"/>
        <v>4652.306</v>
      </c>
      <c r="BS14" s="17">
        <f t="shared" si="38"/>
        <v>4652.306</v>
      </c>
      <c r="BT14" s="17">
        <f t="shared" si="39"/>
        <v>12573.297048</v>
      </c>
      <c r="BU14" s="17">
        <f t="shared" si="40"/>
        <v>288.2920864</v>
      </c>
      <c r="BV14" s="32"/>
      <c r="BW14" s="17"/>
      <c r="BX14" s="17">
        <f t="shared" si="41"/>
        <v>860.3795</v>
      </c>
      <c r="BY14" s="17">
        <f t="shared" si="42"/>
        <v>860.3795</v>
      </c>
      <c r="BZ14" s="17">
        <f t="shared" si="43"/>
        <v>2325.256986</v>
      </c>
      <c r="CA14" s="17">
        <f t="shared" si="44"/>
        <v>53.315624799999995</v>
      </c>
      <c r="CB14" s="32"/>
      <c r="CC14" s="17"/>
      <c r="CD14" s="17">
        <f t="shared" si="45"/>
        <v>8318.784</v>
      </c>
      <c r="CE14" s="17">
        <f t="shared" si="46"/>
        <v>8318.784</v>
      </c>
      <c r="CF14" s="17">
        <f t="shared" si="47"/>
        <v>22482.300671999998</v>
      </c>
      <c r="CG14" s="17">
        <f t="shared" si="48"/>
        <v>515.4948095999999</v>
      </c>
      <c r="CH14" s="32"/>
      <c r="CI14" s="17"/>
      <c r="CJ14" s="17">
        <f t="shared" si="49"/>
        <v>3494.7795</v>
      </c>
      <c r="CK14" s="17">
        <f t="shared" si="50"/>
        <v>3494.7795</v>
      </c>
      <c r="CL14" s="17">
        <f t="shared" si="51"/>
        <v>9444.972185999999</v>
      </c>
      <c r="CM14" s="17">
        <f t="shared" si="52"/>
        <v>216.5629848</v>
      </c>
      <c r="CN14" s="32"/>
      <c r="CO14" s="17"/>
      <c r="CP14" s="17">
        <f t="shared" si="53"/>
        <v>1271.8935000000001</v>
      </c>
      <c r="CQ14" s="17">
        <f t="shared" si="54"/>
        <v>1271.8935000000001</v>
      </c>
      <c r="CR14" s="17">
        <f t="shared" si="55"/>
        <v>3437.412498</v>
      </c>
      <c r="CS14" s="17">
        <f t="shared" si="56"/>
        <v>78.81614640000001</v>
      </c>
      <c r="CT14" s="32"/>
      <c r="CU14" s="17"/>
      <c r="CV14" s="17">
        <f t="shared" si="57"/>
        <v>1141.47775</v>
      </c>
      <c r="CW14" s="17">
        <f t="shared" si="58"/>
        <v>1141.47775</v>
      </c>
      <c r="CX14" s="17">
        <f t="shared" si="59"/>
        <v>3084.951597</v>
      </c>
      <c r="CY14" s="17">
        <f t="shared" si="60"/>
        <v>70.7345996</v>
      </c>
      <c r="CZ14" s="32"/>
      <c r="DA14" s="17"/>
      <c r="DB14" s="17">
        <f t="shared" si="61"/>
        <v>360.13025</v>
      </c>
      <c r="DC14" s="17">
        <f t="shared" si="62"/>
        <v>360.13025</v>
      </c>
      <c r="DD14" s="17">
        <f t="shared" si="63"/>
        <v>973.286067</v>
      </c>
      <c r="DE14" s="17">
        <f t="shared" si="64"/>
        <v>22.3163956</v>
      </c>
      <c r="DF14" s="32"/>
      <c r="DG14" s="17"/>
      <c r="DH14" s="17">
        <f t="shared" si="65"/>
        <v>46.176</v>
      </c>
      <c r="DI14" s="17">
        <f t="shared" si="66"/>
        <v>46.176</v>
      </c>
      <c r="DJ14" s="17">
        <f t="shared" si="67"/>
        <v>124.795008</v>
      </c>
      <c r="DK14" s="17">
        <f t="shared" si="68"/>
        <v>2.8614144</v>
      </c>
      <c r="DL14" s="32"/>
      <c r="DM14" s="17"/>
      <c r="DN14" s="17">
        <f t="shared" si="69"/>
        <v>1162.45675</v>
      </c>
      <c r="DO14" s="17">
        <f t="shared" si="70"/>
        <v>1162.45675</v>
      </c>
      <c r="DP14" s="17">
        <f t="shared" si="71"/>
        <v>3141.649329</v>
      </c>
      <c r="DQ14" s="17">
        <f t="shared" si="72"/>
        <v>72.0346172</v>
      </c>
      <c r="DR14" s="32"/>
      <c r="DS14" s="17"/>
      <c r="DT14" s="17">
        <f t="shared" si="73"/>
        <v>6457.15675</v>
      </c>
      <c r="DU14" s="17">
        <f t="shared" si="74"/>
        <v>6457.15675</v>
      </c>
      <c r="DV14" s="17">
        <f t="shared" si="75"/>
        <v>17451.076929</v>
      </c>
      <c r="DW14" s="17">
        <f t="shared" si="76"/>
        <v>400.1342972</v>
      </c>
      <c r="DX14" s="32"/>
      <c r="DY14" s="17"/>
      <c r="DZ14" s="17">
        <f t="shared" si="77"/>
        <v>0</v>
      </c>
      <c r="EA14" s="17">
        <f t="shared" si="78"/>
        <v>0</v>
      </c>
      <c r="EB14" s="17">
        <f t="shared" si="79"/>
        <v>0</v>
      </c>
      <c r="EC14" s="17">
        <f t="shared" si="80"/>
        <v>0</v>
      </c>
    </row>
    <row r="15" spans="1:133" s="34" customFormat="1" ht="12.75">
      <c r="A15" s="33">
        <v>43556</v>
      </c>
      <c r="C15" s="18">
        <v>3700000</v>
      </c>
      <c r="D15" s="18">
        <v>92500</v>
      </c>
      <c r="E15" s="18">
        <f t="shared" si="0"/>
        <v>3792500</v>
      </c>
      <c r="F15" s="18">
        <v>249990</v>
      </c>
      <c r="G15" s="18">
        <f>5732</f>
        <v>5732</v>
      </c>
      <c r="H15" s="32"/>
      <c r="I15" s="24">
        <f>'2005A-2015A Academic'!C15</f>
        <v>2232185.21</v>
      </c>
      <c r="J15" s="24">
        <f>'2005A-2015A Academic'!D15</f>
        <v>55804.630249999995</v>
      </c>
      <c r="K15" s="24">
        <f t="shared" si="1"/>
        <v>2287989.84025</v>
      </c>
      <c r="L15" s="24">
        <f>'2005A-2015A Academic'!F15</f>
        <v>150817.29206699997</v>
      </c>
      <c r="M15" s="24">
        <f>'2005A-2015A Academic'!G15</f>
        <v>3458.0771956000003</v>
      </c>
      <c r="O15" s="17">
        <f t="shared" si="81"/>
        <v>1467814.79</v>
      </c>
      <c r="P15" s="17">
        <f t="shared" si="2"/>
        <v>36695.36975</v>
      </c>
      <c r="Q15" s="17">
        <f t="shared" si="3"/>
        <v>1504510.15975</v>
      </c>
      <c r="R15" s="17">
        <f t="shared" si="4"/>
        <v>99172.707933</v>
      </c>
      <c r="S15" s="17">
        <f t="shared" si="4"/>
        <v>2273.9228044</v>
      </c>
      <c r="U15" s="17">
        <f t="shared" si="82"/>
        <v>613.8299999999999</v>
      </c>
      <c r="V15" s="17">
        <f t="shared" si="5"/>
        <v>15.345749999999999</v>
      </c>
      <c r="W15" s="17">
        <f t="shared" si="6"/>
        <v>629.1757499999999</v>
      </c>
      <c r="X15" s="17">
        <f t="shared" si="7"/>
        <v>41.473341</v>
      </c>
      <c r="Y15" s="17">
        <f t="shared" si="8"/>
        <v>0.9509388</v>
      </c>
      <c r="Z15" s="32"/>
      <c r="AA15" s="17">
        <f t="shared" si="83"/>
        <v>7809.219999999999</v>
      </c>
      <c r="AB15" s="17">
        <f t="shared" si="9"/>
        <v>195.23049999999998</v>
      </c>
      <c r="AC15" s="17">
        <f t="shared" si="10"/>
        <v>8004.450499999999</v>
      </c>
      <c r="AD15" s="17">
        <f t="shared" si="11"/>
        <v>527.628894</v>
      </c>
      <c r="AE15" s="17">
        <f t="shared" si="12"/>
        <v>12.097959199999998</v>
      </c>
      <c r="AF15" s="32"/>
      <c r="AG15" s="17">
        <f t="shared" si="84"/>
        <v>84112.1</v>
      </c>
      <c r="AH15" s="17">
        <f t="shared" si="13"/>
        <v>2102.8025</v>
      </c>
      <c r="AI15" s="17">
        <f t="shared" si="14"/>
        <v>86214.90250000001</v>
      </c>
      <c r="AJ15" s="17">
        <f t="shared" si="15"/>
        <v>5683.02267</v>
      </c>
      <c r="AK15" s="17">
        <f t="shared" si="16"/>
        <v>130.305556</v>
      </c>
      <c r="AL15" s="32"/>
      <c r="AM15" s="17">
        <f t="shared" si="85"/>
        <v>787.73</v>
      </c>
      <c r="AN15" s="17">
        <f t="shared" si="17"/>
        <v>19.69325</v>
      </c>
      <c r="AO15" s="17">
        <f t="shared" si="18"/>
        <v>807.42325</v>
      </c>
      <c r="AP15" s="17">
        <f t="shared" si="19"/>
        <v>53.222871</v>
      </c>
      <c r="AQ15" s="17">
        <f t="shared" si="20"/>
        <v>1.2203428</v>
      </c>
      <c r="AR15" s="32"/>
      <c r="AS15" s="17">
        <f t="shared" si="86"/>
        <v>96463.44</v>
      </c>
      <c r="AT15" s="17">
        <f t="shared" si="21"/>
        <v>2411.586</v>
      </c>
      <c r="AU15" s="17">
        <f t="shared" si="22"/>
        <v>98875.026</v>
      </c>
      <c r="AV15" s="17">
        <f t="shared" si="23"/>
        <v>6517.539288</v>
      </c>
      <c r="AW15" s="17">
        <f t="shared" si="24"/>
        <v>149.4401184</v>
      </c>
      <c r="AX15" s="32"/>
      <c r="AY15" s="17">
        <f t="shared" si="87"/>
        <v>97502.03</v>
      </c>
      <c r="AZ15" s="17">
        <f t="shared" si="25"/>
        <v>2437.55075</v>
      </c>
      <c r="BA15" s="17">
        <f t="shared" si="26"/>
        <v>99939.58075</v>
      </c>
      <c r="BB15" s="17">
        <f t="shared" si="27"/>
        <v>6587.711481</v>
      </c>
      <c r="BC15" s="17">
        <f t="shared" si="28"/>
        <v>151.04909080000002</v>
      </c>
      <c r="BD15" s="32"/>
      <c r="BE15" s="17">
        <f t="shared" si="88"/>
        <v>34219.08</v>
      </c>
      <c r="BF15" s="17">
        <f t="shared" si="29"/>
        <v>855.4770000000001</v>
      </c>
      <c r="BG15" s="17">
        <f t="shared" si="30"/>
        <v>35074.557</v>
      </c>
      <c r="BH15" s="17">
        <f t="shared" si="31"/>
        <v>2312.007516</v>
      </c>
      <c r="BI15" s="17">
        <f t="shared" si="32"/>
        <v>53.0118288</v>
      </c>
      <c r="BJ15" s="32"/>
      <c r="BK15" s="17">
        <f t="shared" si="89"/>
        <v>35685.76</v>
      </c>
      <c r="BL15" s="17">
        <f t="shared" si="33"/>
        <v>892.144</v>
      </c>
      <c r="BM15" s="17">
        <f t="shared" si="34"/>
        <v>36577.904</v>
      </c>
      <c r="BN15" s="17">
        <f t="shared" si="35"/>
        <v>2411.103552</v>
      </c>
      <c r="BO15" s="17">
        <f t="shared" si="36"/>
        <v>55.2839936</v>
      </c>
      <c r="BP15" s="32"/>
      <c r="BQ15" s="17">
        <f t="shared" si="90"/>
        <v>186092.24</v>
      </c>
      <c r="BR15" s="17">
        <f t="shared" si="37"/>
        <v>4652.306</v>
      </c>
      <c r="BS15" s="17">
        <f t="shared" si="38"/>
        <v>190744.546</v>
      </c>
      <c r="BT15" s="17">
        <f t="shared" si="39"/>
        <v>12573.297048</v>
      </c>
      <c r="BU15" s="17">
        <f t="shared" si="40"/>
        <v>288.2920864</v>
      </c>
      <c r="BV15" s="32"/>
      <c r="BW15" s="17">
        <f t="shared" si="91"/>
        <v>34415.18</v>
      </c>
      <c r="BX15" s="17">
        <f t="shared" si="41"/>
        <v>860.3795</v>
      </c>
      <c r="BY15" s="17">
        <f t="shared" si="42"/>
        <v>35275.5595</v>
      </c>
      <c r="BZ15" s="17">
        <f t="shared" si="43"/>
        <v>2325.256986</v>
      </c>
      <c r="CA15" s="17">
        <f t="shared" si="44"/>
        <v>53.315624799999995</v>
      </c>
      <c r="CB15" s="32"/>
      <c r="CC15" s="17">
        <f t="shared" si="92"/>
        <v>332751.36</v>
      </c>
      <c r="CD15" s="17">
        <f t="shared" si="45"/>
        <v>8318.784</v>
      </c>
      <c r="CE15" s="17">
        <f t="shared" si="46"/>
        <v>341070.144</v>
      </c>
      <c r="CF15" s="17">
        <f t="shared" si="47"/>
        <v>22482.300671999998</v>
      </c>
      <c r="CG15" s="17">
        <f t="shared" si="48"/>
        <v>515.4948095999999</v>
      </c>
      <c r="CH15" s="32"/>
      <c r="CI15" s="17">
        <f t="shared" si="93"/>
        <v>139791.18</v>
      </c>
      <c r="CJ15" s="17">
        <f t="shared" si="49"/>
        <v>3494.7795</v>
      </c>
      <c r="CK15" s="17">
        <f t="shared" si="50"/>
        <v>143285.9595</v>
      </c>
      <c r="CL15" s="17">
        <f t="shared" si="51"/>
        <v>9444.972185999999</v>
      </c>
      <c r="CM15" s="17">
        <f t="shared" si="52"/>
        <v>216.5629848</v>
      </c>
      <c r="CN15" s="32"/>
      <c r="CO15" s="17">
        <f t="shared" si="94"/>
        <v>50875.740000000005</v>
      </c>
      <c r="CP15" s="17">
        <f t="shared" si="53"/>
        <v>1271.8935000000001</v>
      </c>
      <c r="CQ15" s="17">
        <f t="shared" si="54"/>
        <v>52147.6335</v>
      </c>
      <c r="CR15" s="17">
        <f t="shared" si="55"/>
        <v>3437.412498</v>
      </c>
      <c r="CS15" s="17">
        <f t="shared" si="56"/>
        <v>78.81614640000001</v>
      </c>
      <c r="CT15" s="32"/>
      <c r="CU15" s="17">
        <f t="shared" si="95"/>
        <v>45659.11</v>
      </c>
      <c r="CV15" s="17">
        <f t="shared" si="57"/>
        <v>1141.47775</v>
      </c>
      <c r="CW15" s="17">
        <f t="shared" si="58"/>
        <v>46800.58775</v>
      </c>
      <c r="CX15" s="17">
        <f t="shared" si="59"/>
        <v>3084.951597</v>
      </c>
      <c r="CY15" s="17">
        <f t="shared" si="60"/>
        <v>70.7345996</v>
      </c>
      <c r="CZ15" s="32"/>
      <c r="DA15" s="17">
        <f t="shared" si="96"/>
        <v>14405.210000000001</v>
      </c>
      <c r="DB15" s="17">
        <f t="shared" si="61"/>
        <v>360.13025</v>
      </c>
      <c r="DC15" s="17">
        <f t="shared" si="62"/>
        <v>14765.340250000001</v>
      </c>
      <c r="DD15" s="17">
        <f t="shared" si="63"/>
        <v>973.286067</v>
      </c>
      <c r="DE15" s="17">
        <f t="shared" si="64"/>
        <v>22.3163956</v>
      </c>
      <c r="DF15" s="32"/>
      <c r="DG15" s="17">
        <f t="shared" si="97"/>
        <v>1847.04</v>
      </c>
      <c r="DH15" s="17">
        <f t="shared" si="65"/>
        <v>46.176</v>
      </c>
      <c r="DI15" s="17">
        <f t="shared" si="66"/>
        <v>1893.216</v>
      </c>
      <c r="DJ15" s="17">
        <f t="shared" si="67"/>
        <v>124.795008</v>
      </c>
      <c r="DK15" s="17">
        <f t="shared" si="68"/>
        <v>2.8614144</v>
      </c>
      <c r="DL15" s="32"/>
      <c r="DM15" s="17">
        <f t="shared" si="98"/>
        <v>46498.27</v>
      </c>
      <c r="DN15" s="17">
        <f t="shared" si="69"/>
        <v>1162.45675</v>
      </c>
      <c r="DO15" s="17">
        <f t="shared" si="70"/>
        <v>47660.726749999994</v>
      </c>
      <c r="DP15" s="17">
        <f t="shared" si="71"/>
        <v>3141.649329</v>
      </c>
      <c r="DQ15" s="17">
        <f t="shared" si="72"/>
        <v>72.0346172</v>
      </c>
      <c r="DR15" s="32"/>
      <c r="DS15" s="17">
        <f t="shared" si="99"/>
        <v>258286.27</v>
      </c>
      <c r="DT15" s="17">
        <f t="shared" si="73"/>
        <v>6457.15675</v>
      </c>
      <c r="DU15" s="17">
        <f t="shared" si="74"/>
        <v>264743.42675</v>
      </c>
      <c r="DV15" s="17">
        <f t="shared" si="75"/>
        <v>17451.076929</v>
      </c>
      <c r="DW15" s="17">
        <f t="shared" si="76"/>
        <v>400.1342972</v>
      </c>
      <c r="DX15" s="32"/>
      <c r="DY15" s="17">
        <f t="shared" si="100"/>
        <v>0</v>
      </c>
      <c r="DZ15" s="17">
        <f t="shared" si="77"/>
        <v>0</v>
      </c>
      <c r="EA15" s="17">
        <f t="shared" si="78"/>
        <v>0</v>
      </c>
      <c r="EB15" s="17">
        <f t="shared" si="79"/>
        <v>0</v>
      </c>
      <c r="EC15" s="17">
        <f t="shared" si="80"/>
        <v>0</v>
      </c>
    </row>
    <row r="16" spans="3:133" ht="12.75">
      <c r="C16" s="24"/>
      <c r="D16" s="24"/>
      <c r="E16" s="24"/>
      <c r="F16" s="24"/>
      <c r="G16" s="24"/>
      <c r="I16" s="24"/>
      <c r="J16" s="24"/>
      <c r="K16" s="24"/>
      <c r="L16" s="24"/>
      <c r="M16" s="24"/>
      <c r="U16" s="32"/>
      <c r="V16" s="32"/>
      <c r="W16" s="32"/>
      <c r="X16" s="32"/>
      <c r="Y16" s="32"/>
      <c r="Z16" s="17"/>
      <c r="AA16" s="32"/>
      <c r="AB16" s="32"/>
      <c r="AC16" s="32"/>
      <c r="AD16" s="32"/>
      <c r="AE16" s="32"/>
      <c r="AF16" s="17"/>
      <c r="AG16" s="32"/>
      <c r="AH16" s="32"/>
      <c r="AI16" s="32"/>
      <c r="AJ16" s="32"/>
      <c r="AK16" s="32"/>
      <c r="AL16" s="17"/>
      <c r="AM16" s="32"/>
      <c r="AN16" s="32"/>
      <c r="AO16" s="32"/>
      <c r="AP16" s="32"/>
      <c r="AQ16" s="32"/>
      <c r="AR16" s="17"/>
      <c r="AS16" s="32"/>
      <c r="AT16" s="32"/>
      <c r="AU16" s="32"/>
      <c r="AV16" s="32"/>
      <c r="AW16" s="32"/>
      <c r="AX16" s="17"/>
      <c r="AY16" s="32"/>
      <c r="AZ16" s="32"/>
      <c r="BA16" s="32"/>
      <c r="BB16" s="32"/>
      <c r="BC16" s="32"/>
      <c r="BD16" s="17"/>
      <c r="BE16" s="32"/>
      <c r="BF16" s="32"/>
      <c r="BG16" s="32"/>
      <c r="BH16" s="32"/>
      <c r="BI16" s="32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32"/>
      <c r="DH16" s="32"/>
      <c r="DI16" s="32"/>
      <c r="DJ16" s="32"/>
      <c r="DK16" s="32"/>
      <c r="DL16" s="17"/>
      <c r="DM16" s="17"/>
      <c r="DN16" s="17"/>
      <c r="DO16" s="17"/>
      <c r="DP16" s="17"/>
      <c r="DQ16" s="17"/>
      <c r="DR16" s="17"/>
      <c r="DS16" s="32"/>
      <c r="DT16" s="32"/>
      <c r="DU16" s="32"/>
      <c r="DV16" s="32"/>
      <c r="DW16" s="32"/>
      <c r="DX16" s="17"/>
      <c r="DY16" s="32"/>
      <c r="DZ16" s="32"/>
      <c r="EA16" s="32"/>
      <c r="EB16" s="32"/>
      <c r="EC16" s="32"/>
    </row>
    <row r="17" spans="1:133" ht="13.5" thickBot="1">
      <c r="A17" s="15" t="s">
        <v>0</v>
      </c>
      <c r="C17" s="31">
        <f>SUM(C8:C16)</f>
        <v>14875000</v>
      </c>
      <c r="D17" s="31">
        <f>SUM(D8:D16)</f>
        <v>1924781</v>
      </c>
      <c r="E17" s="31">
        <f>SUM(E8:E16)</f>
        <v>16799781</v>
      </c>
      <c r="F17" s="31">
        <f>SUM(F8:F16)</f>
        <v>1999916</v>
      </c>
      <c r="G17" s="31">
        <f>SUM(G8:G16)</f>
        <v>45854</v>
      </c>
      <c r="I17" s="31">
        <f>SUM(I8:I15)</f>
        <v>8973987.8375</v>
      </c>
      <c r="J17" s="31">
        <f>SUM(J8:J15)</f>
        <v>1161207.4812673</v>
      </c>
      <c r="K17" s="31">
        <f>SUM(K8:K15)</f>
        <v>10135195.3187673</v>
      </c>
      <c r="L17" s="31">
        <f>SUM(L8:L15)</f>
        <v>1206535.9233627997</v>
      </c>
      <c r="M17" s="31">
        <f>SUM(M8:M15)</f>
        <v>27663.410978199998</v>
      </c>
      <c r="O17" s="31">
        <f>SUM(O8:O16)</f>
        <v>5901012.162500001</v>
      </c>
      <c r="P17" s="31">
        <f>SUM(P8:P16)</f>
        <v>763573.5187326998</v>
      </c>
      <c r="Q17" s="31">
        <f>SUM(Q8:Q16)</f>
        <v>6664585.6812327</v>
      </c>
      <c r="R17" s="31">
        <f>SUM(R8:R16)</f>
        <v>793380.0766372001</v>
      </c>
      <c r="S17" s="31">
        <f>SUM(S8:S16)</f>
        <v>18190.589021800002</v>
      </c>
      <c r="U17" s="31">
        <f>SUM(U8:U16)</f>
        <v>2467.7625</v>
      </c>
      <c r="V17" s="31">
        <f>SUM(V8:V16)</f>
        <v>319.3211679</v>
      </c>
      <c r="W17" s="31">
        <f>SUM(W8:W16)</f>
        <v>2787.0836679</v>
      </c>
      <c r="X17" s="31">
        <f>SUM(X8:X16)</f>
        <v>331.7860644</v>
      </c>
      <c r="Y17" s="31">
        <f>SUM(Y8:Y16)</f>
        <v>7.607178600000001</v>
      </c>
      <c r="Z17" s="17"/>
      <c r="AA17" s="31">
        <f>SUM(AA8:AA16)</f>
        <v>31395.174999999996</v>
      </c>
      <c r="AB17" s="31">
        <f>SUM(AB8:AB16)</f>
        <v>4062.4427785999997</v>
      </c>
      <c r="AC17" s="31">
        <f>SUM(AC8:AC16)</f>
        <v>35457.617778600004</v>
      </c>
      <c r="AD17" s="31">
        <f>SUM(AD8:AD16)</f>
        <v>4221.0227096</v>
      </c>
      <c r="AE17" s="31">
        <f>SUM(AE8:AE16)</f>
        <v>96.77945239999997</v>
      </c>
      <c r="AF17" s="17"/>
      <c r="AG17" s="31">
        <f>SUM(AG8:AG16)</f>
        <v>338153.375</v>
      </c>
      <c r="AH17" s="31">
        <f>SUM(AH8:AH16)</f>
        <v>43756.046473</v>
      </c>
      <c r="AI17" s="31">
        <f>SUM(AI8:AI16)</f>
        <v>381909.421473</v>
      </c>
      <c r="AJ17" s="31">
        <f>SUM(AJ8:AJ16)</f>
        <v>45464.090427999996</v>
      </c>
      <c r="AK17" s="31">
        <f>SUM(AK8:AK16)</f>
        <v>1042.3989820000002</v>
      </c>
      <c r="AL17" s="17"/>
      <c r="AM17" s="31">
        <f>SUM(AM8:AM16)</f>
        <v>3166.8875</v>
      </c>
      <c r="AN17" s="31">
        <f>SUM(AN8:AN16)</f>
        <v>409.78587489999995</v>
      </c>
      <c r="AO17" s="31">
        <f>SUM(AO8:AO16)</f>
        <v>3576.6733748999995</v>
      </c>
      <c r="AP17" s="31">
        <f>SUM(AP8:AP16)</f>
        <v>425.7821164</v>
      </c>
      <c r="AQ17" s="31">
        <f>SUM(AQ8:AQ16)</f>
        <v>9.762316600000002</v>
      </c>
      <c r="AR17" s="17"/>
      <c r="AS17" s="31">
        <f>SUM(AS8:AS16)</f>
        <v>387809.10000000003</v>
      </c>
      <c r="AT17" s="31">
        <f>SUM(AT8:AT16)</f>
        <v>50181.35040720001</v>
      </c>
      <c r="AU17" s="31">
        <f>SUM(AU8:AU16)</f>
        <v>437990.45040719997</v>
      </c>
      <c r="AV17" s="31">
        <f>SUM(AV8:AV16)</f>
        <v>52140.2100192</v>
      </c>
      <c r="AW17" s="31">
        <f>SUM(AW8:AW16)</f>
        <v>1195.4688048</v>
      </c>
      <c r="AX17" s="17"/>
      <c r="AY17" s="31">
        <f>SUM(AY8:AY16)</f>
        <v>391984.51249999995</v>
      </c>
      <c r="AZ17" s="31">
        <f>SUM(AZ8:AZ16)</f>
        <v>50721.63643390001</v>
      </c>
      <c r="BA17" s="31">
        <f>SUM(BA8:BA16)</f>
        <v>442706.14893389994</v>
      </c>
      <c r="BB17" s="31">
        <f>SUM(BB8:BB16)</f>
        <v>52701.586440399995</v>
      </c>
      <c r="BC17" s="31">
        <f>SUM(BC8:BC16)</f>
        <v>1208.3400226</v>
      </c>
      <c r="BD17" s="17"/>
      <c r="BE17" s="31">
        <f>SUM(BE8:BE16)</f>
        <v>137569.95</v>
      </c>
      <c r="BF17" s="31">
        <f>SUM(BF8:BF16)</f>
        <v>17801.1446004</v>
      </c>
      <c r="BG17" s="31">
        <f>SUM(BG8:BG16)</f>
        <v>155371.0946004</v>
      </c>
      <c r="BH17" s="31">
        <f>SUM(BH8:BH16)</f>
        <v>18496.0231344</v>
      </c>
      <c r="BI17" s="31">
        <f>SUM(BI8:BI16)</f>
        <v>424.07613359999993</v>
      </c>
      <c r="BJ17" s="17"/>
      <c r="BK17" s="31">
        <f>SUM(BK8:BK16)</f>
        <v>143466.40000000002</v>
      </c>
      <c r="BL17" s="31">
        <f>SUM(BL8:BL16)</f>
        <v>18564.1277888</v>
      </c>
      <c r="BM17" s="31">
        <f>SUM(BM8:BM16)</f>
        <v>162030.5277888</v>
      </c>
      <c r="BN17" s="31">
        <f>SUM(BN8:BN16)</f>
        <v>19288.789836800002</v>
      </c>
      <c r="BO17" s="31">
        <f>SUM(BO8:BO16)</f>
        <v>442.25265920000004</v>
      </c>
      <c r="BP17" s="17"/>
      <c r="BQ17" s="31">
        <f>SUM(BQ8:BQ16)</f>
        <v>748141.1</v>
      </c>
      <c r="BR17" s="31">
        <f>SUM(BR8:BR16)</f>
        <v>96807.24535119999</v>
      </c>
      <c r="BS17" s="31">
        <f>SUM(BS8:BS16)</f>
        <v>844948.3453511999</v>
      </c>
      <c r="BT17" s="31">
        <f>SUM(BT8:BT16)</f>
        <v>100586.17520320002</v>
      </c>
      <c r="BU17" s="31">
        <f>SUM(BU8:BU16)</f>
        <v>2306.2361008</v>
      </c>
      <c r="BV17" s="17"/>
      <c r="BW17" s="31">
        <f>SUM(BW8:BW16)</f>
        <v>138358.325</v>
      </c>
      <c r="BX17" s="31">
        <f>SUM(BX8:BX16)</f>
        <v>17903.157993399996</v>
      </c>
      <c r="BY17" s="31">
        <f>SUM(BY8:BY16)</f>
        <v>156261.48299340002</v>
      </c>
      <c r="BZ17" s="31">
        <f>SUM(BZ8:BZ16)</f>
        <v>18602.0186824</v>
      </c>
      <c r="CA17" s="31">
        <f>SUM(CA8:CA16)</f>
        <v>426.5063956</v>
      </c>
      <c r="CB17" s="17"/>
      <c r="CC17" s="31">
        <f>SUM(CC8:CC16)</f>
        <v>1337750.4</v>
      </c>
      <c r="CD17" s="31">
        <f>SUM(CD8:CD16)</f>
        <v>173100.94471679995</v>
      </c>
      <c r="CE17" s="31">
        <f>SUM(CE8:CE16)</f>
        <v>1510851.3447168</v>
      </c>
      <c r="CF17" s="31">
        <f>SUM(CF8:CF16)</f>
        <v>179858.04564479995</v>
      </c>
      <c r="CG17" s="31">
        <f>SUM(CG8:CG16)</f>
        <v>4123.778611199999</v>
      </c>
      <c r="CH17" s="17"/>
      <c r="CI17" s="31">
        <f>SUM(CI8:CI16)</f>
        <v>561998.325</v>
      </c>
      <c r="CJ17" s="31">
        <f>SUM(CJ8:CJ16)</f>
        <v>72720.92087340001</v>
      </c>
      <c r="CK17" s="31">
        <f>SUM(CK8:CK16)</f>
        <v>634719.2458734</v>
      </c>
      <c r="CL17" s="31">
        <f>SUM(CL8:CL16)</f>
        <v>75559.62636239998</v>
      </c>
      <c r="CM17" s="31">
        <f>SUM(CM8:CM16)</f>
        <v>1732.4283156000004</v>
      </c>
      <c r="CN17" s="24"/>
      <c r="CO17" s="31">
        <f>SUM(CO8:CO16)</f>
        <v>204534.22500000003</v>
      </c>
      <c r="CP17" s="31">
        <f>SUM(CP8:CP16)</f>
        <v>26466.1237062</v>
      </c>
      <c r="CQ17" s="31">
        <f>SUM(CQ8:CQ16)</f>
        <v>231000.34870620002</v>
      </c>
      <c r="CR17" s="31">
        <f>SUM(CR8:CR16)</f>
        <v>27499.244983200006</v>
      </c>
      <c r="CS17" s="31">
        <f>SUM(CS8:CS16)</f>
        <v>630.5016707999999</v>
      </c>
      <c r="CT17" s="17"/>
      <c r="CU17" s="31">
        <f>SUM(CU8:CU16)</f>
        <v>183561.96250000002</v>
      </c>
      <c r="CV17" s="31">
        <f>SUM(CV8:CV16)</f>
        <v>23752.3749743</v>
      </c>
      <c r="CW17" s="31">
        <f>SUM(CW8:CW16)</f>
        <v>207314.3374743</v>
      </c>
      <c r="CX17" s="31">
        <f>SUM(CX8:CX16)</f>
        <v>24679.5634148</v>
      </c>
      <c r="CY17" s="31">
        <f>SUM(CY8:CY16)</f>
        <v>565.8521162000001</v>
      </c>
      <c r="CZ17" s="17"/>
      <c r="DA17" s="31">
        <f>SUM(DA8:DA16)</f>
        <v>57912.8375</v>
      </c>
      <c r="DB17" s="31">
        <f>SUM(DB8:DB16)</f>
        <v>7493.749867300001</v>
      </c>
      <c r="DC17" s="31">
        <f>SUM(DC8:DC16)</f>
        <v>65406.5873673</v>
      </c>
      <c r="DD17" s="31">
        <f>SUM(DD8:DD16)</f>
        <v>7786.272962800001</v>
      </c>
      <c r="DE17" s="31">
        <f>SUM(DE8:DE16)</f>
        <v>178.52337819999997</v>
      </c>
      <c r="DF17" s="17"/>
      <c r="DG17" s="31">
        <f>SUM(DG8:DG16)</f>
        <v>7425.599999999999</v>
      </c>
      <c r="DH17" s="31">
        <f>SUM(DH8:DH16)</f>
        <v>960.8506752000001</v>
      </c>
      <c r="DI17" s="31">
        <f>SUM(DI8:DI16)</f>
        <v>8386.4506752</v>
      </c>
      <c r="DJ17" s="31">
        <f>SUM(DJ8:DJ16)</f>
        <v>998.3580672</v>
      </c>
      <c r="DK17" s="31">
        <f>SUM(DK8:DK16)</f>
        <v>22.890316800000004</v>
      </c>
      <c r="DL17" s="17"/>
      <c r="DM17" s="31">
        <f>SUM(DM8:DM16)</f>
        <v>186935.6125</v>
      </c>
      <c r="DN17" s="31">
        <f>SUM(DN8:DN16)</f>
        <v>24188.915305100007</v>
      </c>
      <c r="DO17" s="31">
        <f>SUM(DO8:DO16)</f>
        <v>211124.5278051</v>
      </c>
      <c r="DP17" s="31">
        <f>SUM(DP8:DP16)</f>
        <v>25133.144363599997</v>
      </c>
      <c r="DQ17" s="31">
        <f>SUM(DQ8:DQ16)</f>
        <v>576.2518034000001</v>
      </c>
      <c r="DR17" s="17"/>
      <c r="DS17" s="31">
        <f>SUM(DS8:DS16)</f>
        <v>1038380.6125</v>
      </c>
      <c r="DT17" s="31">
        <f>SUM(DT8:DT16)</f>
        <v>134363.37974509998</v>
      </c>
      <c r="DU17" s="31">
        <f>SUM(DU8:DU16)</f>
        <v>1172743.9922451</v>
      </c>
      <c r="DV17" s="31">
        <f>SUM(DV8:DV16)</f>
        <v>139608.33620360002</v>
      </c>
      <c r="DW17" s="31">
        <f>SUM(DW8:DW16)</f>
        <v>3200.9347634000005</v>
      </c>
      <c r="DX17" s="17"/>
      <c r="DY17" s="31">
        <f>SUM(DY8:DY16)</f>
        <v>0</v>
      </c>
      <c r="DZ17" s="31">
        <f>SUM(DZ8:DZ16)</f>
        <v>0</v>
      </c>
      <c r="EA17" s="31">
        <f>SUM(EA8:EA16)</f>
        <v>0</v>
      </c>
      <c r="EB17" s="24"/>
      <c r="EC17" s="24"/>
    </row>
    <row r="18" ht="13.5" thickTop="1"/>
    <row r="19" spans="3:7" ht="12.75">
      <c r="C19" s="17">
        <f>I17+O17</f>
        <v>14875000</v>
      </c>
      <c r="D19" s="17">
        <f>J17+P17</f>
        <v>1924780.9999999998</v>
      </c>
      <c r="E19" s="17">
        <f>K17+Q17</f>
        <v>16799781</v>
      </c>
      <c r="F19" s="17">
        <f>L17+R17</f>
        <v>1999915.9999999998</v>
      </c>
      <c r="G19" s="17">
        <f>M17+S17</f>
        <v>45854</v>
      </c>
    </row>
  </sheetData>
  <sheetProtection/>
  <mergeCells count="2">
    <mergeCell ref="C5:E5"/>
    <mergeCell ref="C6:E6"/>
  </mergeCells>
  <printOptions/>
  <pageMargins left="0.75" right="0.75" top="1" bottom="1" header="0.5" footer="0.5"/>
  <pageSetup orientation="landscape" scale="70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I19"/>
  <sheetViews>
    <sheetView zoomScale="150" zoomScaleNormal="150" zoomScalePageLayoutView="0" workbookViewId="0" topLeftCell="A1">
      <selection activeCell="C6" sqref="C6"/>
    </sheetView>
  </sheetViews>
  <sheetFormatPr defaultColWidth="11.8515625" defaultRowHeight="12.75"/>
  <cols>
    <col min="1" max="1" width="11.8515625" style="0" customWidth="1"/>
    <col min="2" max="2" width="7.421875" style="0" customWidth="1"/>
    <col min="3" max="6" width="18.140625" style="0" customWidth="1"/>
    <col min="7" max="7" width="22.421875" style="0" customWidth="1"/>
    <col min="8" max="8" width="6.00390625" style="0" customWidth="1"/>
    <col min="9" max="12" width="18.140625" style="0" customWidth="1"/>
    <col min="13" max="13" width="22.00390625" style="0" customWidth="1"/>
    <col min="14" max="14" width="4.8515625" style="0" customWidth="1"/>
    <col min="15" max="18" width="18.140625" style="0" customWidth="1"/>
    <col min="19" max="19" width="24.140625" style="0" customWidth="1"/>
    <col min="20" max="20" width="4.8515625" style="0" customWidth="1"/>
    <col min="21" max="24" width="18.140625" style="0" customWidth="1"/>
    <col min="25" max="25" width="22.00390625" style="0" customWidth="1"/>
    <col min="26" max="26" width="4.8515625" style="0" customWidth="1"/>
    <col min="27" max="30" width="18.140625" style="0" customWidth="1"/>
    <col min="31" max="31" width="23.140625" style="0" customWidth="1"/>
    <col min="32" max="32" width="4.8515625" style="0" customWidth="1"/>
    <col min="33" max="36" width="18.140625" style="0" customWidth="1"/>
    <col min="37" max="37" width="21.140625" style="0" customWidth="1"/>
    <col min="38" max="38" width="4.8515625" style="0" customWidth="1"/>
    <col min="39" max="42" width="18.140625" style="0" customWidth="1"/>
    <col min="43" max="43" width="21.8515625" style="0" customWidth="1"/>
    <col min="44" max="44" width="4.8515625" style="0" customWidth="1"/>
    <col min="45" max="48" width="18.140625" style="0" customWidth="1"/>
    <col min="49" max="49" width="22.00390625" style="0" customWidth="1"/>
    <col min="50" max="50" width="4.8515625" style="0" customWidth="1"/>
    <col min="51" max="54" width="18.140625" style="0" customWidth="1"/>
    <col min="55" max="55" width="22.8515625" style="0" customWidth="1"/>
    <col min="56" max="56" width="4.8515625" style="0" customWidth="1"/>
    <col min="57" max="60" width="18.140625" style="0" customWidth="1"/>
    <col min="61" max="61" width="22.140625" style="0" customWidth="1"/>
    <col min="62" max="62" width="4.8515625" style="0" customWidth="1"/>
    <col min="63" max="66" width="18.140625" style="0" customWidth="1"/>
    <col min="67" max="67" width="22.00390625" style="0" customWidth="1"/>
    <col min="68" max="68" width="4.8515625" style="0" customWidth="1"/>
    <col min="69" max="72" width="18.140625" style="0" customWidth="1"/>
    <col min="73" max="73" width="22.00390625" style="0" customWidth="1"/>
    <col min="74" max="74" width="4.8515625" style="0" customWidth="1"/>
    <col min="75" max="78" width="18.140625" style="0" customWidth="1"/>
    <col min="79" max="79" width="22.00390625" style="0" customWidth="1"/>
    <col min="80" max="80" width="4.8515625" style="0" customWidth="1"/>
    <col min="81" max="84" width="18.140625" style="0" customWidth="1"/>
    <col min="85" max="85" width="22.8515625" style="0" customWidth="1"/>
    <col min="86" max="86" width="4.8515625" style="0" customWidth="1"/>
    <col min="87" max="90" width="18.140625" style="0" customWidth="1"/>
    <col min="91" max="91" width="24.00390625" style="0" customWidth="1"/>
    <col min="92" max="92" width="4.8515625" style="0" customWidth="1"/>
    <col min="93" max="96" width="18.140625" style="0" customWidth="1"/>
    <col min="97" max="97" width="22.140625" style="0" customWidth="1"/>
    <col min="98" max="98" width="4.8515625" style="0" customWidth="1"/>
    <col min="99" max="102" width="18.140625" style="0" customWidth="1"/>
    <col min="103" max="103" width="22.00390625" style="0" customWidth="1"/>
    <col min="104" max="104" width="4.8515625" style="0" customWidth="1"/>
    <col min="105" max="108" width="18.140625" style="0" customWidth="1"/>
    <col min="109" max="109" width="21.8515625" style="0" customWidth="1"/>
    <col min="110" max="110" width="4.8515625" style="0" customWidth="1"/>
    <col min="111" max="114" width="18.140625" style="0" customWidth="1"/>
    <col min="115" max="115" width="22.00390625" style="0" customWidth="1"/>
    <col min="116" max="116" width="4.8515625" style="0" customWidth="1"/>
    <col min="117" max="120" width="18.140625" style="0" customWidth="1"/>
    <col min="121" max="121" width="21.28125" style="0" customWidth="1"/>
    <col min="122" max="122" width="4.8515625" style="0" customWidth="1"/>
    <col min="123" max="126" width="18.140625" style="0" customWidth="1"/>
    <col min="127" max="127" width="21.421875" style="0" customWidth="1"/>
    <col min="128" max="128" width="4.8515625" style="0" customWidth="1"/>
    <col min="129" max="131" width="18.140625" style="0" customWidth="1"/>
    <col min="132" max="132" width="14.00390625" style="0" customWidth="1"/>
    <col min="133" max="133" width="21.28125" style="0" customWidth="1"/>
  </cols>
  <sheetData>
    <row r="1" ht="12.75">
      <c r="C1" s="27" t="s">
        <v>14</v>
      </c>
    </row>
    <row r="2" spans="2:3" ht="12.75">
      <c r="B2" s="27" t="s">
        <v>45</v>
      </c>
      <c r="C2" s="18"/>
    </row>
    <row r="3" ht="12.75">
      <c r="C3" s="27" t="s">
        <v>55</v>
      </c>
    </row>
    <row r="4" ht="12.75">
      <c r="EC4" s="39"/>
    </row>
    <row r="5" spans="1:133" ht="12.75">
      <c r="A5" s="5" t="s">
        <v>1</v>
      </c>
      <c r="B5" s="37"/>
      <c r="C5" s="19" t="s">
        <v>16</v>
      </c>
      <c r="D5" s="20"/>
      <c r="E5" s="21"/>
      <c r="F5" s="23"/>
      <c r="G5" s="23"/>
      <c r="I5" s="6" t="s">
        <v>27</v>
      </c>
      <c r="J5" s="7"/>
      <c r="K5" s="8"/>
      <c r="L5" s="23"/>
      <c r="M5" s="23"/>
      <c r="N5" s="3"/>
      <c r="O5" s="6" t="s">
        <v>28</v>
      </c>
      <c r="P5" s="7"/>
      <c r="Q5" s="8"/>
      <c r="R5" s="23"/>
      <c r="S5" s="23"/>
      <c r="T5" s="3"/>
      <c r="U5" s="6" t="s">
        <v>29</v>
      </c>
      <c r="V5" s="7"/>
      <c r="W5" s="8"/>
      <c r="X5" s="23"/>
      <c r="Y5" s="23"/>
      <c r="Z5" s="3"/>
      <c r="AA5" s="6" t="s">
        <v>30</v>
      </c>
      <c r="AB5" s="7"/>
      <c r="AC5" s="8"/>
      <c r="AD5" s="23"/>
      <c r="AE5" s="23"/>
      <c r="AF5" s="13"/>
      <c r="AG5" s="6" t="s">
        <v>31</v>
      </c>
      <c r="AH5" s="7"/>
      <c r="AI5" s="8"/>
      <c r="AJ5" s="23"/>
      <c r="AK5" s="23"/>
      <c r="AL5" s="13"/>
      <c r="AM5" s="6" t="s">
        <v>32</v>
      </c>
      <c r="AN5" s="7"/>
      <c r="AO5" s="8"/>
      <c r="AP5" s="23"/>
      <c r="AQ5" s="23"/>
      <c r="AR5" s="13"/>
      <c r="AS5" s="6" t="s">
        <v>33</v>
      </c>
      <c r="AT5" s="7"/>
      <c r="AU5" s="8"/>
      <c r="AV5" s="23"/>
      <c r="AW5" s="23"/>
      <c r="AX5" s="3"/>
      <c r="AY5" s="6" t="s">
        <v>34</v>
      </c>
      <c r="AZ5" s="7"/>
      <c r="BA5" s="8"/>
      <c r="BB5" s="23"/>
      <c r="BC5" s="23"/>
      <c r="BD5" s="3"/>
      <c r="BE5" s="35" t="s">
        <v>35</v>
      </c>
      <c r="BF5" s="7"/>
      <c r="BG5" s="8"/>
      <c r="BH5" s="23"/>
      <c r="BI5" s="23"/>
      <c r="BJ5" s="3"/>
      <c r="BK5" s="6" t="s">
        <v>36</v>
      </c>
      <c r="BL5" s="7"/>
      <c r="BM5" s="8"/>
      <c r="BN5" s="23"/>
      <c r="BO5" s="23"/>
      <c r="BP5" s="3"/>
      <c r="BQ5" s="6" t="s">
        <v>37</v>
      </c>
      <c r="BR5" s="7"/>
      <c r="BS5" s="8"/>
      <c r="BT5" s="23"/>
      <c r="BU5" s="23"/>
      <c r="BV5" s="3"/>
      <c r="BW5" s="6" t="s">
        <v>38</v>
      </c>
      <c r="BX5" s="7"/>
      <c r="BY5" s="8"/>
      <c r="BZ5" s="23"/>
      <c r="CA5" s="23"/>
      <c r="CB5" s="13"/>
      <c r="CC5" s="6" t="s">
        <v>39</v>
      </c>
      <c r="CD5" s="7"/>
      <c r="CE5" s="8"/>
      <c r="CF5" s="23"/>
      <c r="CG5" s="23"/>
      <c r="CH5" s="3"/>
      <c r="CI5" s="6" t="s">
        <v>50</v>
      </c>
      <c r="CJ5" s="7"/>
      <c r="CK5" s="8"/>
      <c r="CL5" s="23"/>
      <c r="CM5" s="23"/>
      <c r="CN5" s="3"/>
      <c r="CO5" s="6" t="s">
        <v>40</v>
      </c>
      <c r="CP5" s="7"/>
      <c r="CQ5" s="8"/>
      <c r="CR5" s="23"/>
      <c r="CS5" s="23"/>
      <c r="CT5" s="3"/>
      <c r="CU5" s="6" t="s">
        <v>51</v>
      </c>
      <c r="CV5" s="7"/>
      <c r="CW5" s="8"/>
      <c r="CX5" s="23"/>
      <c r="CY5" s="23"/>
      <c r="CZ5" s="13"/>
      <c r="DA5" s="6" t="s">
        <v>41</v>
      </c>
      <c r="DB5" s="7"/>
      <c r="DC5" s="8"/>
      <c r="DD5" s="23"/>
      <c r="DE5" s="23"/>
      <c r="DF5" s="13"/>
      <c r="DG5" s="6" t="s">
        <v>52</v>
      </c>
      <c r="DH5" s="7"/>
      <c r="DI5" s="8"/>
      <c r="DJ5" s="23"/>
      <c r="DK5" s="23"/>
      <c r="DL5" s="13"/>
      <c r="DM5" s="6" t="s">
        <v>42</v>
      </c>
      <c r="DN5" s="7"/>
      <c r="DO5" s="8"/>
      <c r="DP5" s="23"/>
      <c r="DQ5" s="23"/>
      <c r="DS5" s="6" t="s">
        <v>43</v>
      </c>
      <c r="DT5" s="7"/>
      <c r="DU5" s="8"/>
      <c r="DV5" s="23"/>
      <c r="DW5" s="23"/>
      <c r="DY5" s="6" t="s">
        <v>44</v>
      </c>
      <c r="DZ5" s="7"/>
      <c r="EA5" s="8"/>
      <c r="EB5" s="23"/>
      <c r="EC5" s="23"/>
    </row>
    <row r="6" spans="1:133" ht="12.75">
      <c r="A6" s="28" t="s">
        <v>7</v>
      </c>
      <c r="B6" s="38"/>
      <c r="C6" s="22"/>
      <c r="D6" s="36">
        <v>0.6032933</v>
      </c>
      <c r="E6" s="21"/>
      <c r="F6" s="23" t="s">
        <v>48</v>
      </c>
      <c r="G6" s="23" t="s">
        <v>48</v>
      </c>
      <c r="I6" s="29"/>
      <c r="J6" s="16">
        <v>0.1786048</v>
      </c>
      <c r="K6" s="30"/>
      <c r="L6" s="23" t="s">
        <v>48</v>
      </c>
      <c r="M6" s="23" t="s">
        <v>48</v>
      </c>
      <c r="N6" s="1"/>
      <c r="O6" s="29"/>
      <c r="P6" s="16">
        <v>0.0714029</v>
      </c>
      <c r="Q6" s="30"/>
      <c r="R6" s="23" t="s">
        <v>48</v>
      </c>
      <c r="S6" s="23" t="s">
        <v>48</v>
      </c>
      <c r="T6" s="1"/>
      <c r="U6" s="29"/>
      <c r="V6" s="16">
        <v>0.0013676</v>
      </c>
      <c r="W6" s="30"/>
      <c r="X6" s="23" t="s">
        <v>48</v>
      </c>
      <c r="Y6" s="23" t="s">
        <v>48</v>
      </c>
      <c r="Z6" s="1"/>
      <c r="AA6" s="29"/>
      <c r="AB6" s="16">
        <v>0.0074769</v>
      </c>
      <c r="AC6" s="30"/>
      <c r="AD6" s="23" t="s">
        <v>48</v>
      </c>
      <c r="AE6" s="23" t="s">
        <v>48</v>
      </c>
      <c r="AF6" s="11"/>
      <c r="AG6" s="29"/>
      <c r="AH6" s="16">
        <v>0.0444726</v>
      </c>
      <c r="AI6" s="30"/>
      <c r="AJ6" s="23" t="s">
        <v>48</v>
      </c>
      <c r="AK6" s="23" t="s">
        <v>48</v>
      </c>
      <c r="AL6" s="11"/>
      <c r="AM6" s="29"/>
      <c r="AN6" s="16">
        <v>2.11E-05</v>
      </c>
      <c r="AO6" s="30"/>
      <c r="AP6" s="23" t="s">
        <v>48</v>
      </c>
      <c r="AQ6" s="23" t="s">
        <v>48</v>
      </c>
      <c r="AR6" s="11"/>
      <c r="AS6" s="29"/>
      <c r="AT6" s="16">
        <v>0.0171274</v>
      </c>
      <c r="AU6" s="30"/>
      <c r="AV6" s="23" t="s">
        <v>48</v>
      </c>
      <c r="AW6" s="23" t="s">
        <v>48</v>
      </c>
      <c r="AX6" s="1"/>
      <c r="AY6" s="29"/>
      <c r="AZ6" s="16">
        <v>0.0004532</v>
      </c>
      <c r="BA6" s="30"/>
      <c r="BB6" s="23" t="s">
        <v>48</v>
      </c>
      <c r="BC6" s="23" t="s">
        <v>48</v>
      </c>
      <c r="BD6" s="1"/>
      <c r="BE6" s="29"/>
      <c r="BF6" s="16">
        <v>0.0037419</v>
      </c>
      <c r="BG6" s="30"/>
      <c r="BH6" s="23" t="s">
        <v>48</v>
      </c>
      <c r="BI6" s="23" t="s">
        <v>48</v>
      </c>
      <c r="BJ6" s="1"/>
      <c r="BK6" s="29"/>
      <c r="BL6" s="16">
        <v>0.006037</v>
      </c>
      <c r="BM6" s="30"/>
      <c r="BN6" s="23" t="s">
        <v>48</v>
      </c>
      <c r="BO6" s="23" t="s">
        <v>48</v>
      </c>
      <c r="BP6" s="1"/>
      <c r="BQ6" s="29"/>
      <c r="BR6" s="16">
        <v>0.1047607</v>
      </c>
      <c r="BS6" s="30"/>
      <c r="BT6" s="23" t="s">
        <v>48</v>
      </c>
      <c r="BU6" s="23" t="s">
        <v>48</v>
      </c>
      <c r="BV6" s="1"/>
      <c r="BW6" s="29"/>
      <c r="BX6" s="16">
        <v>0.0044219</v>
      </c>
      <c r="BY6" s="30"/>
      <c r="BZ6" s="23" t="s">
        <v>48</v>
      </c>
      <c r="CA6" s="23" t="s">
        <v>48</v>
      </c>
      <c r="CB6" s="11"/>
      <c r="CC6" s="29"/>
      <c r="CD6" s="16">
        <v>0.001243</v>
      </c>
      <c r="CE6" s="30"/>
      <c r="CF6" s="23" t="s">
        <v>48</v>
      </c>
      <c r="CG6" s="23" t="s">
        <v>48</v>
      </c>
      <c r="CH6" s="1"/>
      <c r="CI6" s="29"/>
      <c r="CJ6" s="16">
        <v>0.0063366</v>
      </c>
      <c r="CK6" s="30"/>
      <c r="CL6" s="23" t="s">
        <v>48</v>
      </c>
      <c r="CM6" s="23" t="s">
        <v>48</v>
      </c>
      <c r="CN6" s="1"/>
      <c r="CO6" s="29"/>
      <c r="CP6" s="16">
        <v>0.0020571</v>
      </c>
      <c r="CQ6" s="30"/>
      <c r="CR6" s="23" t="s">
        <v>48</v>
      </c>
      <c r="CS6" s="23" t="s">
        <v>48</v>
      </c>
      <c r="CT6" s="1"/>
      <c r="CU6" s="29"/>
      <c r="CV6" s="16">
        <v>0.00896</v>
      </c>
      <c r="CW6" s="30"/>
      <c r="CX6" s="23" t="s">
        <v>48</v>
      </c>
      <c r="CY6" s="23" t="s">
        <v>48</v>
      </c>
      <c r="CZ6" s="11"/>
      <c r="DA6" s="29"/>
      <c r="DB6" s="16">
        <v>0.0001978</v>
      </c>
      <c r="DC6" s="30"/>
      <c r="DD6" s="23" t="s">
        <v>48</v>
      </c>
      <c r="DE6" s="23" t="s">
        <v>48</v>
      </c>
      <c r="DF6" s="11"/>
      <c r="DG6" s="29"/>
      <c r="DH6" s="16">
        <v>0.0120122</v>
      </c>
      <c r="DI6" s="30"/>
      <c r="DJ6" s="23" t="s">
        <v>48</v>
      </c>
      <c r="DK6" s="23" t="s">
        <v>48</v>
      </c>
      <c r="DL6" s="11"/>
      <c r="DM6" s="29"/>
      <c r="DN6" s="16">
        <v>0.1075728</v>
      </c>
      <c r="DO6" s="30"/>
      <c r="DP6" s="23" t="s">
        <v>48</v>
      </c>
      <c r="DQ6" s="23" t="s">
        <v>48</v>
      </c>
      <c r="DR6" s="1"/>
      <c r="DS6" s="29"/>
      <c r="DT6" s="16">
        <v>0.0235995</v>
      </c>
      <c r="DU6" s="30"/>
      <c r="DV6" s="23" t="s">
        <v>48</v>
      </c>
      <c r="DW6" s="23" t="s">
        <v>48</v>
      </c>
      <c r="DX6" s="1"/>
      <c r="DY6" s="29"/>
      <c r="DZ6" s="16">
        <v>0.0014263</v>
      </c>
      <c r="EA6" s="30"/>
      <c r="EB6" s="23" t="s">
        <v>48</v>
      </c>
      <c r="EC6" s="23" t="s">
        <v>48</v>
      </c>
    </row>
    <row r="7" spans="1:133" ht="12.75">
      <c r="A7" s="9"/>
      <c r="B7" s="9"/>
      <c r="C7" s="23" t="s">
        <v>8</v>
      </c>
      <c r="D7" s="23" t="s">
        <v>9</v>
      </c>
      <c r="E7" s="23" t="s">
        <v>0</v>
      </c>
      <c r="F7" s="23" t="s">
        <v>47</v>
      </c>
      <c r="G7" s="23" t="s">
        <v>49</v>
      </c>
      <c r="I7" s="10" t="s">
        <v>8</v>
      </c>
      <c r="J7" s="10" t="s">
        <v>9</v>
      </c>
      <c r="K7" s="10" t="s">
        <v>0</v>
      </c>
      <c r="L7" s="23" t="s">
        <v>47</v>
      </c>
      <c r="M7" s="23" t="s">
        <v>49</v>
      </c>
      <c r="N7" s="3"/>
      <c r="O7" s="10" t="s">
        <v>8</v>
      </c>
      <c r="P7" s="10" t="s">
        <v>9</v>
      </c>
      <c r="Q7" s="10" t="s">
        <v>0</v>
      </c>
      <c r="R7" s="23" t="s">
        <v>47</v>
      </c>
      <c r="S7" s="23" t="s">
        <v>49</v>
      </c>
      <c r="T7" s="3"/>
      <c r="U7" s="10" t="s">
        <v>8</v>
      </c>
      <c r="V7" s="10" t="s">
        <v>9</v>
      </c>
      <c r="W7" s="10" t="s">
        <v>0</v>
      </c>
      <c r="X7" s="23" t="s">
        <v>47</v>
      </c>
      <c r="Y7" s="23" t="s">
        <v>49</v>
      </c>
      <c r="Z7" s="3"/>
      <c r="AA7" s="10" t="s">
        <v>8</v>
      </c>
      <c r="AB7" s="10" t="s">
        <v>9</v>
      </c>
      <c r="AC7" s="10" t="s">
        <v>0</v>
      </c>
      <c r="AD7" s="23" t="s">
        <v>47</v>
      </c>
      <c r="AE7" s="23" t="s">
        <v>49</v>
      </c>
      <c r="AF7" s="14"/>
      <c r="AG7" s="10" t="s">
        <v>8</v>
      </c>
      <c r="AH7" s="10" t="s">
        <v>9</v>
      </c>
      <c r="AI7" s="10" t="s">
        <v>0</v>
      </c>
      <c r="AJ7" s="23" t="s">
        <v>47</v>
      </c>
      <c r="AK7" s="23" t="s">
        <v>49</v>
      </c>
      <c r="AL7" s="14"/>
      <c r="AM7" s="10" t="s">
        <v>8</v>
      </c>
      <c r="AN7" s="10" t="s">
        <v>9</v>
      </c>
      <c r="AO7" s="10" t="s">
        <v>0</v>
      </c>
      <c r="AP7" s="23" t="s">
        <v>47</v>
      </c>
      <c r="AQ7" s="23" t="s">
        <v>49</v>
      </c>
      <c r="AR7" s="14"/>
      <c r="AS7" s="10" t="s">
        <v>8</v>
      </c>
      <c r="AT7" s="10" t="s">
        <v>9</v>
      </c>
      <c r="AU7" s="10" t="s">
        <v>0</v>
      </c>
      <c r="AV7" s="23" t="s">
        <v>47</v>
      </c>
      <c r="AW7" s="23" t="s">
        <v>49</v>
      </c>
      <c r="AX7" s="3"/>
      <c r="AY7" s="10" t="s">
        <v>8</v>
      </c>
      <c r="AZ7" s="10" t="s">
        <v>9</v>
      </c>
      <c r="BA7" s="10" t="s">
        <v>0</v>
      </c>
      <c r="BB7" s="23" t="s">
        <v>47</v>
      </c>
      <c r="BC7" s="23" t="s">
        <v>49</v>
      </c>
      <c r="BD7" s="3"/>
      <c r="BE7" s="10" t="s">
        <v>8</v>
      </c>
      <c r="BF7" s="10" t="s">
        <v>9</v>
      </c>
      <c r="BG7" s="10" t="s">
        <v>0</v>
      </c>
      <c r="BH7" s="23" t="s">
        <v>47</v>
      </c>
      <c r="BI7" s="23" t="s">
        <v>49</v>
      </c>
      <c r="BJ7" s="3"/>
      <c r="BK7" s="10" t="s">
        <v>8</v>
      </c>
      <c r="BL7" s="10" t="s">
        <v>9</v>
      </c>
      <c r="BM7" s="10" t="s">
        <v>0</v>
      </c>
      <c r="BN7" s="23" t="s">
        <v>47</v>
      </c>
      <c r="BO7" s="23" t="s">
        <v>49</v>
      </c>
      <c r="BP7" s="3"/>
      <c r="BQ7" s="10" t="s">
        <v>8</v>
      </c>
      <c r="BR7" s="10" t="s">
        <v>9</v>
      </c>
      <c r="BS7" s="10" t="s">
        <v>0</v>
      </c>
      <c r="BT7" s="23" t="s">
        <v>47</v>
      </c>
      <c r="BU7" s="23" t="s">
        <v>49</v>
      </c>
      <c r="BV7" s="3"/>
      <c r="BW7" s="10" t="s">
        <v>8</v>
      </c>
      <c r="BX7" s="10" t="s">
        <v>9</v>
      </c>
      <c r="BY7" s="10" t="s">
        <v>0</v>
      </c>
      <c r="BZ7" s="23" t="s">
        <v>47</v>
      </c>
      <c r="CA7" s="23" t="s">
        <v>49</v>
      </c>
      <c r="CB7" s="14"/>
      <c r="CC7" s="10" t="s">
        <v>8</v>
      </c>
      <c r="CD7" s="10" t="s">
        <v>9</v>
      </c>
      <c r="CE7" s="10" t="s">
        <v>0</v>
      </c>
      <c r="CF7" s="23" t="s">
        <v>47</v>
      </c>
      <c r="CG7" s="23" t="s">
        <v>49</v>
      </c>
      <c r="CH7" s="3"/>
      <c r="CI7" s="10" t="s">
        <v>8</v>
      </c>
      <c r="CJ7" s="10" t="s">
        <v>9</v>
      </c>
      <c r="CK7" s="10" t="s">
        <v>0</v>
      </c>
      <c r="CL7" s="23" t="s">
        <v>47</v>
      </c>
      <c r="CM7" s="23" t="s">
        <v>49</v>
      </c>
      <c r="CN7" s="3"/>
      <c r="CO7" s="10" t="s">
        <v>8</v>
      </c>
      <c r="CP7" s="10" t="s">
        <v>9</v>
      </c>
      <c r="CQ7" s="10" t="s">
        <v>0</v>
      </c>
      <c r="CR7" s="23" t="s">
        <v>47</v>
      </c>
      <c r="CS7" s="23" t="s">
        <v>49</v>
      </c>
      <c r="CT7" s="3"/>
      <c r="CU7" s="10" t="s">
        <v>8</v>
      </c>
      <c r="CV7" s="10" t="s">
        <v>9</v>
      </c>
      <c r="CW7" s="10" t="s">
        <v>0</v>
      </c>
      <c r="CX7" s="23" t="s">
        <v>47</v>
      </c>
      <c r="CY7" s="23" t="s">
        <v>49</v>
      </c>
      <c r="CZ7" s="14"/>
      <c r="DA7" s="10" t="s">
        <v>8</v>
      </c>
      <c r="DB7" s="10" t="s">
        <v>9</v>
      </c>
      <c r="DC7" s="10" t="s">
        <v>0</v>
      </c>
      <c r="DD7" s="23" t="s">
        <v>47</v>
      </c>
      <c r="DE7" s="23" t="s">
        <v>49</v>
      </c>
      <c r="DF7" s="14"/>
      <c r="DG7" s="10" t="s">
        <v>8</v>
      </c>
      <c r="DH7" s="10" t="s">
        <v>9</v>
      </c>
      <c r="DI7" s="10" t="s">
        <v>0</v>
      </c>
      <c r="DJ7" s="23" t="s">
        <v>47</v>
      </c>
      <c r="DK7" s="23" t="s">
        <v>49</v>
      </c>
      <c r="DL7" s="14"/>
      <c r="DM7" s="10" t="s">
        <v>8</v>
      </c>
      <c r="DN7" s="10" t="s">
        <v>9</v>
      </c>
      <c r="DO7" s="10" t="s">
        <v>0</v>
      </c>
      <c r="DP7" s="23" t="s">
        <v>47</v>
      </c>
      <c r="DQ7" s="23" t="s">
        <v>49</v>
      </c>
      <c r="DS7" s="10" t="s">
        <v>8</v>
      </c>
      <c r="DT7" s="10" t="s">
        <v>9</v>
      </c>
      <c r="DU7" s="10" t="s">
        <v>0</v>
      </c>
      <c r="DV7" s="23" t="s">
        <v>47</v>
      </c>
      <c r="DW7" s="23" t="s">
        <v>49</v>
      </c>
      <c r="DY7" s="10" t="s">
        <v>8</v>
      </c>
      <c r="DZ7" s="10" t="s">
        <v>9</v>
      </c>
      <c r="EA7" s="10" t="s">
        <v>0</v>
      </c>
      <c r="EB7" s="23" t="s">
        <v>47</v>
      </c>
      <c r="EC7" s="23" t="s">
        <v>49</v>
      </c>
    </row>
    <row r="8" spans="1:139" ht="12.75">
      <c r="A8" s="2">
        <v>42278</v>
      </c>
      <c r="B8" s="2"/>
      <c r="C8" s="41">
        <f aca="true" t="shared" si="0" ref="C8:C15">I8+O8+U8+AA8+AG8+AM8+AS8+AY8+BE8+BK8+BQ8+BW8+CC8+CI8+CO8+CU8+DA8+DG8+DM8+DS8+DY8</f>
        <v>0</v>
      </c>
      <c r="D8" s="41">
        <f aca="true" t="shared" si="1" ref="D8:D15">J8+P8+V8+AB8+AH8+AN8+AT8+AZ8+BF8+BL8+BR8+BX8+CD8+CJ8+CP8+CV8+DB8+DH8+DN8+DT8+DZ8</f>
        <v>258001.9995048</v>
      </c>
      <c r="E8" s="41">
        <f aca="true" t="shared" si="2" ref="E8:E15">C8+D8</f>
        <v>258001.9995048</v>
      </c>
      <c r="F8" s="41">
        <f aca="true" t="shared" si="3" ref="F8:G15">L8+R8+X8+AD8+AJ8+AP8+AV8+BB8+BH8+BN8+BT8+BZ8+CF8+CL8+CR8+CX8+DD8+DJ8+DP8+DV8+EB8</f>
        <v>150814.8788938</v>
      </c>
      <c r="G8" s="41">
        <f t="shared" si="3"/>
        <v>3456.870609</v>
      </c>
      <c r="H8" s="39"/>
      <c r="I8" s="39"/>
      <c r="J8" s="39">
        <f>J$6*'2005A-2015A'!$D8</f>
        <v>76381.4143488</v>
      </c>
      <c r="K8" s="41">
        <f aca="true" t="shared" si="4" ref="K8:K15">I8+J8</f>
        <v>76381.4143488</v>
      </c>
      <c r="L8" s="39">
        <f>J$6*'2005A-2015A'!$F8</f>
        <v>44648.699532800005</v>
      </c>
      <c r="M8" s="39">
        <f>J$6*'2005A-2015A'!$G8</f>
        <v>1023.4055040000001</v>
      </c>
      <c r="N8" s="39"/>
      <c r="O8" s="39"/>
      <c r="P8" s="39">
        <f>P$6*'2005A-2015A'!$D8</f>
        <v>30535.878602400004</v>
      </c>
      <c r="Q8" s="41">
        <f aca="true" t="shared" si="5" ref="Q8:Q15">O8+P8</f>
        <v>30535.878602400004</v>
      </c>
      <c r="R8" s="39">
        <f>P$6*'2005A-2015A'!$F8</f>
        <v>17849.725359400003</v>
      </c>
      <c r="S8" s="39">
        <f>P$6*'2005A-2015A'!$G8</f>
        <v>409.138617</v>
      </c>
      <c r="T8" s="39"/>
      <c r="U8" s="39"/>
      <c r="V8" s="39">
        <f>V$6*'2005A-2015A'!$D8</f>
        <v>584.8623456</v>
      </c>
      <c r="W8" s="41">
        <f aca="true" t="shared" si="6" ref="W8:W15">U8+V8</f>
        <v>584.8623456</v>
      </c>
      <c r="X8" s="39">
        <f>V$6*'2005A-2015A'!$F8</f>
        <v>341.8808536</v>
      </c>
      <c r="Y8" s="39">
        <f>V$6*'2005A-2015A'!$G8</f>
        <v>7.836348</v>
      </c>
      <c r="Z8" s="39"/>
      <c r="AA8" s="39"/>
      <c r="AB8" s="39">
        <f>AB$6*'2005A-2015A'!$D8</f>
        <v>3197.5411464</v>
      </c>
      <c r="AC8" s="41">
        <f aca="true" t="shared" si="7" ref="AC8:AC15">AA8+AB8</f>
        <v>3197.5411464</v>
      </c>
      <c r="AD8" s="39">
        <f>AB$6*'2005A-2015A'!$F8</f>
        <v>1869.1203234</v>
      </c>
      <c r="AE8" s="39">
        <f>AB$6*'2005A-2015A'!$G8</f>
        <v>42.842636999999996</v>
      </c>
      <c r="AF8" s="39"/>
      <c r="AG8" s="39"/>
      <c r="AH8" s="39">
        <f>AH$6*'2005A-2015A'!$D8</f>
        <v>19018.9742256</v>
      </c>
      <c r="AI8" s="41">
        <f aca="true" t="shared" si="8" ref="AI8:AI15">AG8+AH8</f>
        <v>19018.9742256</v>
      </c>
      <c r="AJ8" s="39">
        <f>AH$6*'2005A-2015A'!$F8</f>
        <v>11117.5273836</v>
      </c>
      <c r="AK8" s="39">
        <f>AH$6*'2005A-2015A'!$G8</f>
        <v>254.827998</v>
      </c>
      <c r="AL8" s="39"/>
      <c r="AM8" s="39"/>
      <c r="AN8" s="39">
        <f>AN$6*'2005A-2015A'!$D8</f>
        <v>9.0235416</v>
      </c>
      <c r="AO8" s="41">
        <f aca="true" t="shared" si="9" ref="AO8:AO15">AM8+AN8</f>
        <v>9.0235416</v>
      </c>
      <c r="AP8" s="39">
        <f>AN$6*'2005A-2015A'!$F8</f>
        <v>5.274704600000001</v>
      </c>
      <c r="AQ8" s="39">
        <f>AN$6*'2005A-2015A'!$G8</f>
        <v>0.12090300000000001</v>
      </c>
      <c r="AR8" s="39"/>
      <c r="AS8" s="39"/>
      <c r="AT8" s="39">
        <f>AT$6*'2005A-2015A'!$D8</f>
        <v>7324.635374400001</v>
      </c>
      <c r="AU8" s="41">
        <f aca="true" t="shared" si="10" ref="AU8:AU15">AS8+AT8</f>
        <v>7324.635374400001</v>
      </c>
      <c r="AV8" s="39">
        <f>AT$6*'2005A-2015A'!$F8</f>
        <v>4281.6102164</v>
      </c>
      <c r="AW8" s="39">
        <f>AT$6*'2005A-2015A'!$G8</f>
        <v>98.14000200000001</v>
      </c>
      <c r="AX8" s="39"/>
      <c r="AY8" s="39"/>
      <c r="AZ8" s="39">
        <f>AZ$6*'2005A-2015A'!$D8</f>
        <v>193.8136992</v>
      </c>
      <c r="BA8" s="41">
        <f aca="true" t="shared" si="11" ref="BA8:BA15">AY8+AZ8</f>
        <v>193.8136992</v>
      </c>
      <c r="BB8" s="39">
        <f>AZ$6*'2005A-2015A'!$F8</f>
        <v>113.2936552</v>
      </c>
      <c r="BC8" s="39">
        <f>AZ$6*'2005A-2015A'!$G8</f>
        <v>2.596836</v>
      </c>
      <c r="BD8" s="39"/>
      <c r="BE8" s="39"/>
      <c r="BF8" s="39">
        <f>BF$6*'2005A-2015A'!$D8</f>
        <v>1600.2459864</v>
      </c>
      <c r="BG8" s="41">
        <f aca="true" t="shared" si="12" ref="BG8:BG15">BE8+BF8</f>
        <v>1600.2459864</v>
      </c>
      <c r="BH8" s="39">
        <f>BF$6*'2005A-2015A'!$F8</f>
        <v>935.4226133999999</v>
      </c>
      <c r="BI8" s="39">
        <f>BF$6*'2005A-2015A'!$G8</f>
        <v>21.441087</v>
      </c>
      <c r="BJ8" s="39"/>
      <c r="BK8" s="39"/>
      <c r="BL8" s="39">
        <f>BL$6*'2005A-2015A'!$D8</f>
        <v>2581.759272</v>
      </c>
      <c r="BM8" s="41">
        <f aca="true" t="shared" si="13" ref="BM8:BM15">BK8+BL8</f>
        <v>2581.759272</v>
      </c>
      <c r="BN8" s="39">
        <f>BL$6*'2005A-2015A'!$F8</f>
        <v>1509.1654819999999</v>
      </c>
      <c r="BO8" s="39">
        <f>BL$6*'2005A-2015A'!$G8</f>
        <v>34.59201</v>
      </c>
      <c r="BP8" s="39"/>
      <c r="BQ8" s="39"/>
      <c r="BR8" s="39">
        <f>BR$6*'2005A-2015A'!$D8</f>
        <v>44801.5419192</v>
      </c>
      <c r="BS8" s="41">
        <f aca="true" t="shared" si="14" ref="BS8:BS15">BQ8+BR8</f>
        <v>44801.5419192</v>
      </c>
      <c r="BT8" s="39">
        <f>BR$6*'2005A-2015A'!$F8</f>
        <v>26188.7083502</v>
      </c>
      <c r="BU8" s="39">
        <f>BR$6*'2005A-2015A'!$G8</f>
        <v>600.278811</v>
      </c>
      <c r="BV8" s="39"/>
      <c r="BW8" s="39"/>
      <c r="BX8" s="39">
        <f>BX$6*'2005A-2015A'!$D8</f>
        <v>1891.0520664</v>
      </c>
      <c r="BY8" s="41">
        <f aca="true" t="shared" si="15" ref="BY8:BY15">BW8+BX8</f>
        <v>1891.0520664</v>
      </c>
      <c r="BZ8" s="39">
        <f>BX$6*'2005A-2015A'!$F8</f>
        <v>1105.4130934</v>
      </c>
      <c r="CA8" s="39">
        <f>BX$6*'2005A-2015A'!$G8</f>
        <v>25.337487000000003</v>
      </c>
      <c r="CB8" s="39"/>
      <c r="CC8" s="39"/>
      <c r="CD8" s="39">
        <f>CD$6*'2005A-2015A'!$D8</f>
        <v>531.576408</v>
      </c>
      <c r="CE8" s="41">
        <f aca="true" t="shared" si="16" ref="CE8:CE15">CC8+CD8</f>
        <v>531.576408</v>
      </c>
      <c r="CF8" s="39">
        <f>CD$6*'2005A-2015A'!$F8</f>
        <v>310.732598</v>
      </c>
      <c r="CG8" s="39">
        <f>CD$6*'2005A-2015A'!$G8</f>
        <v>7.12239</v>
      </c>
      <c r="CH8" s="39"/>
      <c r="CI8" s="39"/>
      <c r="CJ8" s="39">
        <f>CJ$6*'2005A-2015A'!$D8</f>
        <v>2709.8850096</v>
      </c>
      <c r="CK8" s="41">
        <f aca="true" t="shared" si="17" ref="CK8:CK15">CI8+CJ8</f>
        <v>2709.8850096</v>
      </c>
      <c r="CL8" s="39">
        <f>CJ$6*'2005A-2015A'!$F8</f>
        <v>1584.0612876</v>
      </c>
      <c r="CM8" s="39">
        <f>CJ$6*'2005A-2015A'!$G8</f>
        <v>36.308718</v>
      </c>
      <c r="CN8" s="39"/>
      <c r="CO8" s="39"/>
      <c r="CP8" s="39">
        <f>CP$6*'2005A-2015A'!$D8</f>
        <v>879.7311576000001</v>
      </c>
      <c r="CQ8" s="41">
        <f aca="true" t="shared" si="18" ref="CQ8:CQ15">CO8+CP8</f>
        <v>879.7311576000001</v>
      </c>
      <c r="CR8" s="39">
        <f>CP$6*'2005A-2015A'!$F8</f>
        <v>514.2462006000001</v>
      </c>
      <c r="CS8" s="39">
        <f>CP$6*'2005A-2015A'!$G8</f>
        <v>11.787183</v>
      </c>
      <c r="CT8" s="39"/>
      <c r="CU8" s="39"/>
      <c r="CV8" s="39">
        <f>CV$6*'2005A-2015A'!$D8</f>
        <v>3831.7977599999995</v>
      </c>
      <c r="CW8" s="41">
        <f aca="true" t="shared" si="19" ref="CW8:CW15">CU8+CV8</f>
        <v>3831.7977599999995</v>
      </c>
      <c r="CX8" s="39">
        <f>CV$6*'2005A-2015A'!$F8</f>
        <v>2239.8745599999997</v>
      </c>
      <c r="CY8" s="39">
        <f>CV$6*'2005A-2015A'!$G8</f>
        <v>51.340799999999994</v>
      </c>
      <c r="CZ8" s="39"/>
      <c r="DA8" s="39"/>
      <c r="DB8" s="39">
        <f>DB$6*'2005A-2015A'!$D8</f>
        <v>84.59035680000001</v>
      </c>
      <c r="DC8" s="41">
        <f aca="true" t="shared" si="20" ref="DC8:DC15">DA8+DB8</f>
        <v>84.59035680000001</v>
      </c>
      <c r="DD8" s="39">
        <f>DB$6*'2005A-2015A'!$F8</f>
        <v>49.4472308</v>
      </c>
      <c r="DE8" s="39">
        <f>DB$6*'2005A-2015A'!$G8</f>
        <v>1.133394</v>
      </c>
      <c r="DF8" s="39"/>
      <c r="DG8" s="39"/>
      <c r="DH8" s="39">
        <f>DH$6*'2005A-2015A'!$D8</f>
        <v>5137.089403200001</v>
      </c>
      <c r="DI8" s="41">
        <f aca="true" t="shared" si="21" ref="DI8:DI15">DG8+DH8</f>
        <v>5137.089403200001</v>
      </c>
      <c r="DJ8" s="39">
        <f>DH$6*'2005A-2015A'!$F8</f>
        <v>3002.8818292</v>
      </c>
      <c r="DK8" s="39">
        <f>DH$6*'2005A-2015A'!$G8</f>
        <v>68.82990600000001</v>
      </c>
      <c r="DL8" s="39"/>
      <c r="DM8" s="39"/>
      <c r="DN8" s="39">
        <f>DN$6*'2005A-2015A'!$D8</f>
        <v>46004.1533568</v>
      </c>
      <c r="DO8" s="41">
        <f aca="true" t="shared" si="22" ref="DO8:DO15">DM8+DN8</f>
        <v>46004.1533568</v>
      </c>
      <c r="DP8" s="39">
        <f>DN$6*'2005A-2015A'!$F8</f>
        <v>26891.6939808</v>
      </c>
      <c r="DQ8" s="39">
        <f>DN$6*'2005A-2015A'!$G8</f>
        <v>616.392144</v>
      </c>
      <c r="DR8" s="39"/>
      <c r="DS8" s="39"/>
      <c r="DT8" s="39">
        <f>DT$6*'2005A-2015A'!$D8</f>
        <v>10092.467772</v>
      </c>
      <c r="DU8" s="41">
        <f aca="true" t="shared" si="23" ref="DU8:DU15">DS8+DT8</f>
        <v>10092.467772</v>
      </c>
      <c r="DV8" s="39">
        <f>DT$6*'2005A-2015A'!$F8</f>
        <v>5899.544607</v>
      </c>
      <c r="DW8" s="39">
        <f>DT$6*'2005A-2015A'!$G8</f>
        <v>135.225135</v>
      </c>
      <c r="DX8" s="39"/>
      <c r="DY8" s="39"/>
      <c r="DZ8" s="39">
        <f>DZ$6*'2005A-2015A'!$D8</f>
        <v>609.9657528</v>
      </c>
      <c r="EA8" s="41">
        <f aca="true" t="shared" si="24" ref="EA8:EA15">DY8+DZ8</f>
        <v>609.9657528</v>
      </c>
      <c r="EB8" s="39">
        <f>DZ$6*'2005A-2015A'!$F8</f>
        <v>356.5550318</v>
      </c>
      <c r="EC8" s="39">
        <f>DZ$6*'2005A-2015A'!$G8</f>
        <v>8.172699</v>
      </c>
      <c r="ED8" s="39"/>
      <c r="EE8" s="39"/>
      <c r="EF8" s="39"/>
      <c r="EG8" s="39"/>
      <c r="EH8" s="39"/>
      <c r="EI8" s="39"/>
    </row>
    <row r="9" spans="1:139" ht="12.75">
      <c r="A9" s="2">
        <v>42461</v>
      </c>
      <c r="B9" s="2"/>
      <c r="C9" s="41">
        <f t="shared" si="0"/>
        <v>2162806.4805000005</v>
      </c>
      <c r="D9" s="41">
        <f t="shared" si="1"/>
        <v>224349.69593750002</v>
      </c>
      <c r="E9" s="41">
        <f t="shared" si="2"/>
        <v>2387156.1764375004</v>
      </c>
      <c r="F9" s="41">
        <f t="shared" si="3"/>
        <v>150817.29206699997</v>
      </c>
      <c r="G9" s="41">
        <f t="shared" si="3"/>
        <v>3458.0771956000003</v>
      </c>
      <c r="H9" s="39"/>
      <c r="I9" s="39">
        <f>J$6*'2005A-2015A'!$C9</f>
        <v>640298.208</v>
      </c>
      <c r="J9" s="39">
        <f>J$6*'2005A-2015A'!$D9</f>
        <v>66418.66</v>
      </c>
      <c r="K9" s="41">
        <f t="shared" si="4"/>
        <v>706716.868</v>
      </c>
      <c r="L9" s="39">
        <f>J$6*'2005A-2015A'!$F9</f>
        <v>44649.413952</v>
      </c>
      <c r="M9" s="39">
        <f>J$6*'2005A-2015A'!$G9</f>
        <v>1023.7627136000001</v>
      </c>
      <c r="N9" s="39"/>
      <c r="O9" s="39">
        <f>P$6*'2005A-2015A'!$C9</f>
        <v>255979.39650000003</v>
      </c>
      <c r="P9" s="39">
        <f>P$6*'2005A-2015A'!$D9</f>
        <v>26552.9534375</v>
      </c>
      <c r="Q9" s="41">
        <f t="shared" si="5"/>
        <v>282532.3499375</v>
      </c>
      <c r="R9" s="39">
        <f>P$6*'2005A-2015A'!$F9</f>
        <v>17850.010971</v>
      </c>
      <c r="S9" s="39">
        <f>P$6*'2005A-2015A'!$G9</f>
        <v>409.28142280000003</v>
      </c>
      <c r="T9" s="39"/>
      <c r="U9" s="39">
        <f>V$6*'2005A-2015A'!$C9</f>
        <v>4902.8460000000005</v>
      </c>
      <c r="V9" s="39">
        <f>V$6*'2005A-2015A'!$D9</f>
        <v>508.57625</v>
      </c>
      <c r="W9" s="41">
        <f t="shared" si="6"/>
        <v>5411.4222500000005</v>
      </c>
      <c r="X9" s="39">
        <f>V$6*'2005A-2015A'!$F9</f>
        <v>341.886324</v>
      </c>
      <c r="Y9" s="39">
        <f>V$6*'2005A-2015A'!$G9</f>
        <v>7.8390832</v>
      </c>
      <c r="Z9" s="39"/>
      <c r="AA9" s="39">
        <f>AB$6*'2005A-2015A'!$C9</f>
        <v>26804.6865</v>
      </c>
      <c r="AB9" s="39">
        <f>AB$6*'2005A-2015A'!$D9</f>
        <v>2780.4721875</v>
      </c>
      <c r="AC9" s="41">
        <f t="shared" si="7"/>
        <v>29585.1586875</v>
      </c>
      <c r="AD9" s="39">
        <f>AB$6*'2005A-2015A'!$F9</f>
        <v>1869.150231</v>
      </c>
      <c r="AE9" s="39">
        <f>AB$6*'2005A-2015A'!$G9</f>
        <v>42.8575908</v>
      </c>
      <c r="AF9" s="39"/>
      <c r="AG9" s="39">
        <f>AH$6*'2005A-2015A'!$C9</f>
        <v>159434.271</v>
      </c>
      <c r="AH9" s="39">
        <f>AH$6*'2005A-2015A'!$D9</f>
        <v>16538.248125000002</v>
      </c>
      <c r="AI9" s="41">
        <f t="shared" si="8"/>
        <v>175972.51912500002</v>
      </c>
      <c r="AJ9" s="39">
        <f>AH$6*'2005A-2015A'!$F9</f>
        <v>11117.705274</v>
      </c>
      <c r="AK9" s="39">
        <f>AH$6*'2005A-2015A'!$G9</f>
        <v>254.91694320000002</v>
      </c>
      <c r="AL9" s="39"/>
      <c r="AM9" s="39">
        <f>AN$6*'2005A-2015A'!$C9</f>
        <v>75.6435</v>
      </c>
      <c r="AN9" s="39">
        <f>AN$6*'2005A-2015A'!$D9</f>
        <v>7.8465625</v>
      </c>
      <c r="AO9" s="41">
        <f t="shared" si="9"/>
        <v>83.49006250000001</v>
      </c>
      <c r="AP9" s="39">
        <f>AN$6*'2005A-2015A'!$F9</f>
        <v>5.274789</v>
      </c>
      <c r="AQ9" s="39">
        <f>AN$6*'2005A-2015A'!$G9</f>
        <v>0.1209452</v>
      </c>
      <c r="AR9" s="39"/>
      <c r="AS9" s="39">
        <f>AT$6*'2005A-2015A'!$C9</f>
        <v>61401.72900000001</v>
      </c>
      <c r="AT9" s="39">
        <f>AT$6*'2005A-2015A'!$D9</f>
        <v>6369.251875</v>
      </c>
      <c r="AU9" s="41">
        <f t="shared" si="10"/>
        <v>67770.98087500001</v>
      </c>
      <c r="AV9" s="39">
        <f>AT$6*'2005A-2015A'!$F9</f>
        <v>4281.678726</v>
      </c>
      <c r="AW9" s="39">
        <f>AT$6*'2005A-2015A'!$G9</f>
        <v>98.17425680000001</v>
      </c>
      <c r="AX9" s="39"/>
      <c r="AY9" s="39">
        <f>AZ$6*'2005A-2015A'!$C9</f>
        <v>1624.722</v>
      </c>
      <c r="AZ9" s="39">
        <f>AZ$6*'2005A-2015A'!$D9</f>
        <v>168.53375</v>
      </c>
      <c r="BA9" s="41">
        <f t="shared" si="11"/>
        <v>1793.25575</v>
      </c>
      <c r="BB9" s="39">
        <f>AZ$6*'2005A-2015A'!$F9</f>
        <v>113.295468</v>
      </c>
      <c r="BC9" s="39">
        <f>AZ$6*'2005A-2015A'!$G9</f>
        <v>2.5977424</v>
      </c>
      <c r="BD9" s="39"/>
      <c r="BE9" s="39">
        <f>BF$6*'2005A-2015A'!$C9</f>
        <v>13414.7115</v>
      </c>
      <c r="BF9" s="39">
        <f>BF$6*'2005A-2015A'!$D9</f>
        <v>1391.5190625</v>
      </c>
      <c r="BG9" s="41">
        <f t="shared" si="12"/>
        <v>14806.230562499999</v>
      </c>
      <c r="BH9" s="39">
        <f>BF$6*'2005A-2015A'!$F9</f>
        <v>935.4375809999999</v>
      </c>
      <c r="BI9" s="39">
        <f>BF$6*'2005A-2015A'!$G9</f>
        <v>21.4485708</v>
      </c>
      <c r="BJ9" s="39"/>
      <c r="BK9" s="39">
        <f>BL$6*'2005A-2015A'!$C9</f>
        <v>21642.645</v>
      </c>
      <c r="BL9" s="39">
        <f>BL$6*'2005A-2015A'!$D9</f>
        <v>2245.009375</v>
      </c>
      <c r="BM9" s="41">
        <f t="shared" si="13"/>
        <v>23887.654375000002</v>
      </c>
      <c r="BN9" s="39">
        <f>BL$6*'2005A-2015A'!$F9</f>
        <v>1509.1896299999999</v>
      </c>
      <c r="BO9" s="39">
        <f>BL$6*'2005A-2015A'!$G9</f>
        <v>34.604084</v>
      </c>
      <c r="BP9" s="39"/>
      <c r="BQ9" s="39">
        <f>BR$6*'2005A-2015A'!$C9</f>
        <v>375567.1095</v>
      </c>
      <c r="BR9" s="39">
        <f>BR$6*'2005A-2015A'!$D9</f>
        <v>38957.8853125</v>
      </c>
      <c r="BS9" s="41">
        <f t="shared" si="14"/>
        <v>414524.9948125</v>
      </c>
      <c r="BT9" s="39">
        <f>BR$6*'2005A-2015A'!$F9</f>
        <v>26189.127393</v>
      </c>
      <c r="BU9" s="39">
        <f>BR$6*'2005A-2015A'!$G9</f>
        <v>600.4883324</v>
      </c>
      <c r="BV9" s="39"/>
      <c r="BW9" s="39">
        <f>BX$6*'2005A-2015A'!$C9</f>
        <v>15852.5115</v>
      </c>
      <c r="BX9" s="39">
        <f>BX$6*'2005A-2015A'!$D9</f>
        <v>1644.3940625</v>
      </c>
      <c r="BY9" s="41">
        <f t="shared" si="15"/>
        <v>17496.9055625</v>
      </c>
      <c r="BZ9" s="39">
        <f>BX$6*'2005A-2015A'!$F9</f>
        <v>1105.430781</v>
      </c>
      <c r="CA9" s="39">
        <f>BX$6*'2005A-2015A'!$G9</f>
        <v>25.3463308</v>
      </c>
      <c r="CB9" s="39"/>
      <c r="CC9" s="39">
        <f>CD$6*'2005A-2015A'!$C9</f>
        <v>4456.155</v>
      </c>
      <c r="CD9" s="39">
        <f>CD$6*'2005A-2015A'!$D9</f>
        <v>462.24062499999997</v>
      </c>
      <c r="CE9" s="41">
        <f t="shared" si="16"/>
        <v>4918.395625</v>
      </c>
      <c r="CF9" s="39">
        <f>CD$6*'2005A-2015A'!$F9</f>
        <v>310.73757</v>
      </c>
      <c r="CG9" s="39">
        <f>CD$6*'2005A-2015A'!$G9</f>
        <v>7.1248759999999995</v>
      </c>
      <c r="CH9" s="39"/>
      <c r="CI9" s="39">
        <f>CJ$6*'2005A-2015A'!$C9</f>
        <v>22716.711000000003</v>
      </c>
      <c r="CJ9" s="39">
        <f>CJ$6*'2005A-2015A'!$D9</f>
        <v>2356.4231250000003</v>
      </c>
      <c r="CK9" s="41">
        <f t="shared" si="17"/>
        <v>25073.134125000004</v>
      </c>
      <c r="CL9" s="39">
        <f>CJ$6*'2005A-2015A'!$F9</f>
        <v>1584.086634</v>
      </c>
      <c r="CM9" s="39">
        <f>CJ$6*'2005A-2015A'!$G9</f>
        <v>36.3213912</v>
      </c>
      <c r="CN9" s="39"/>
      <c r="CO9" s="39">
        <f>CP$6*'2005A-2015A'!$C9</f>
        <v>7374.7035000000005</v>
      </c>
      <c r="CP9" s="39">
        <f>CP$6*'2005A-2015A'!$D9</f>
        <v>764.9840625</v>
      </c>
      <c r="CQ9" s="41">
        <f t="shared" si="18"/>
        <v>8139.6875625</v>
      </c>
      <c r="CR9" s="39">
        <f>CP$6*'2005A-2015A'!$F9</f>
        <v>514.2544290000001</v>
      </c>
      <c r="CS9" s="39">
        <f>CP$6*'2005A-2015A'!$G9</f>
        <v>11.7912972</v>
      </c>
      <c r="CT9" s="39"/>
      <c r="CU9" s="39">
        <f>CV$6*'2005A-2015A'!$C9</f>
        <v>32121.6</v>
      </c>
      <c r="CV9" s="39">
        <f>CV$6*'2005A-2015A'!$D9</f>
        <v>3331.9999999999995</v>
      </c>
      <c r="CW9" s="41">
        <f t="shared" si="19"/>
        <v>35453.6</v>
      </c>
      <c r="CX9" s="39">
        <f>CV$6*'2005A-2015A'!$F9</f>
        <v>2239.9103999999998</v>
      </c>
      <c r="CY9" s="39">
        <f>CV$6*'2005A-2015A'!$G9</f>
        <v>51.35872</v>
      </c>
      <c r="CZ9" s="39"/>
      <c r="DA9" s="39">
        <f>DB$6*'2005A-2015A'!$C9</f>
        <v>709.113</v>
      </c>
      <c r="DB9" s="39">
        <f>DB$6*'2005A-2015A'!$D9</f>
        <v>73.556875</v>
      </c>
      <c r="DC9" s="41">
        <f t="shared" si="20"/>
        <v>782.669875</v>
      </c>
      <c r="DD9" s="39">
        <f>DB$6*'2005A-2015A'!$F9</f>
        <v>49.448022</v>
      </c>
      <c r="DE9" s="39">
        <f>DB$6*'2005A-2015A'!$G9</f>
        <v>1.1337896</v>
      </c>
      <c r="DF9" s="39"/>
      <c r="DG9" s="39">
        <f>DH$6*'2005A-2015A'!$C9</f>
        <v>43063.737</v>
      </c>
      <c r="DH9" s="39">
        <f>DH$6*'2005A-2015A'!$D9</f>
        <v>4467.036875000001</v>
      </c>
      <c r="DI9" s="41">
        <f t="shared" si="21"/>
        <v>47530.773875</v>
      </c>
      <c r="DJ9" s="39">
        <f>DH$6*'2005A-2015A'!$F9</f>
        <v>3002.9298780000004</v>
      </c>
      <c r="DK9" s="39">
        <f>DH$6*'2005A-2015A'!$G9</f>
        <v>68.85393040000001</v>
      </c>
      <c r="DL9" s="39"/>
      <c r="DM9" s="39">
        <f>DN$6*'2005A-2015A'!$C9</f>
        <v>385648.488</v>
      </c>
      <c r="DN9" s="39">
        <f>DN$6*'2005A-2015A'!$D9</f>
        <v>40003.635</v>
      </c>
      <c r="DO9" s="41">
        <f t="shared" si="22"/>
        <v>425652.123</v>
      </c>
      <c r="DP9" s="39">
        <f>DN$6*'2005A-2015A'!$F9</f>
        <v>26892.124271999997</v>
      </c>
      <c r="DQ9" s="39">
        <f>DN$6*'2005A-2015A'!$G9</f>
        <v>616.6072896</v>
      </c>
      <c r="DR9" s="39"/>
      <c r="DS9" s="39">
        <f>DT$6*'2005A-2015A'!$C9</f>
        <v>84604.20749999999</v>
      </c>
      <c r="DT9" s="39">
        <f>DT$6*'2005A-2015A'!$D9</f>
        <v>8776.0640625</v>
      </c>
      <c r="DU9" s="41">
        <f t="shared" si="23"/>
        <v>93380.27156249998</v>
      </c>
      <c r="DV9" s="39">
        <f>DT$6*'2005A-2015A'!$F9</f>
        <v>5899.639005</v>
      </c>
      <c r="DW9" s="39">
        <f>DT$6*'2005A-2015A'!$G9</f>
        <v>135.272334</v>
      </c>
      <c r="DX9" s="39"/>
      <c r="DY9" s="39">
        <f>DZ$6*'2005A-2015A'!$C9</f>
        <v>5113.2855</v>
      </c>
      <c r="DZ9" s="39">
        <f>DZ$6*'2005A-2015A'!$D9</f>
        <v>530.4053124999999</v>
      </c>
      <c r="EA9" s="41">
        <f t="shared" si="24"/>
        <v>5643.6908125</v>
      </c>
      <c r="EB9" s="39">
        <f>DZ$6*'2005A-2015A'!$F9</f>
        <v>356.56073699999996</v>
      </c>
      <c r="EC9" s="39">
        <f>DZ$6*'2005A-2015A'!$G9</f>
        <v>8.1755516</v>
      </c>
      <c r="ED9" s="39"/>
      <c r="EE9" s="39"/>
      <c r="EF9" s="39"/>
      <c r="EG9" s="39"/>
      <c r="EH9" s="39"/>
      <c r="EI9" s="39"/>
    </row>
    <row r="10" spans="1:139" ht="12.75">
      <c r="A10" s="2">
        <v>42644</v>
      </c>
      <c r="B10" s="2"/>
      <c r="C10" s="41">
        <f t="shared" si="0"/>
        <v>0</v>
      </c>
      <c r="D10" s="41">
        <f t="shared" si="1"/>
        <v>170279.533925</v>
      </c>
      <c r="E10" s="41">
        <f t="shared" si="2"/>
        <v>170279.533925</v>
      </c>
      <c r="F10" s="41">
        <f t="shared" si="3"/>
        <v>150817.29206699997</v>
      </c>
      <c r="G10" s="41">
        <f t="shared" si="3"/>
        <v>3458.0771956000003</v>
      </c>
      <c r="H10" s="39"/>
      <c r="I10" s="39"/>
      <c r="J10" s="39">
        <f>J$6*'2005A-2015A'!$D10</f>
        <v>50411.2048</v>
      </c>
      <c r="K10" s="41">
        <f t="shared" si="4"/>
        <v>50411.2048</v>
      </c>
      <c r="L10" s="39">
        <f>J$6*'2005A-2015A'!$F10</f>
        <v>44649.413952</v>
      </c>
      <c r="M10" s="39">
        <f>J$6*'2005A-2015A'!$G10</f>
        <v>1023.7627136000001</v>
      </c>
      <c r="N10" s="39"/>
      <c r="O10" s="39"/>
      <c r="P10" s="39">
        <f>P$6*'2005A-2015A'!$D10</f>
        <v>20153.468525</v>
      </c>
      <c r="Q10" s="41">
        <f t="shared" si="5"/>
        <v>20153.468525</v>
      </c>
      <c r="R10" s="39">
        <f>P$6*'2005A-2015A'!$F10</f>
        <v>17850.010971</v>
      </c>
      <c r="S10" s="39">
        <f>P$6*'2005A-2015A'!$G10</f>
        <v>409.28142280000003</v>
      </c>
      <c r="T10" s="39"/>
      <c r="U10" s="39"/>
      <c r="V10" s="39">
        <f>V$6*'2005A-2015A'!$D10</f>
        <v>386.0051</v>
      </c>
      <c r="W10" s="41">
        <f t="shared" si="6"/>
        <v>386.0051</v>
      </c>
      <c r="X10" s="39">
        <f>V$6*'2005A-2015A'!$F10</f>
        <v>341.886324</v>
      </c>
      <c r="Y10" s="39">
        <f>V$6*'2005A-2015A'!$G10</f>
        <v>7.8390832</v>
      </c>
      <c r="Z10" s="39"/>
      <c r="AA10" s="39"/>
      <c r="AB10" s="39">
        <f>AB$6*'2005A-2015A'!$D10</f>
        <v>2110.355025</v>
      </c>
      <c r="AC10" s="41">
        <f t="shared" si="7"/>
        <v>2110.355025</v>
      </c>
      <c r="AD10" s="39">
        <f>AB$6*'2005A-2015A'!$F10</f>
        <v>1869.150231</v>
      </c>
      <c r="AE10" s="39">
        <f>AB$6*'2005A-2015A'!$G10</f>
        <v>42.8575908</v>
      </c>
      <c r="AF10" s="39"/>
      <c r="AG10" s="39"/>
      <c r="AH10" s="39">
        <f>AH$6*'2005A-2015A'!$D10</f>
        <v>12552.39135</v>
      </c>
      <c r="AI10" s="41">
        <f t="shared" si="8"/>
        <v>12552.39135</v>
      </c>
      <c r="AJ10" s="39">
        <f>AH$6*'2005A-2015A'!$F10</f>
        <v>11117.705274</v>
      </c>
      <c r="AK10" s="39">
        <f>AH$6*'2005A-2015A'!$G10</f>
        <v>254.91694320000002</v>
      </c>
      <c r="AL10" s="39"/>
      <c r="AM10" s="39"/>
      <c r="AN10" s="39">
        <f>AN$6*'2005A-2015A'!$D10</f>
        <v>5.955475000000001</v>
      </c>
      <c r="AO10" s="41">
        <f t="shared" si="9"/>
        <v>5.955475000000001</v>
      </c>
      <c r="AP10" s="39">
        <f>AN$6*'2005A-2015A'!$F10</f>
        <v>5.274789</v>
      </c>
      <c r="AQ10" s="39">
        <f>AN$6*'2005A-2015A'!$G10</f>
        <v>0.1209452</v>
      </c>
      <c r="AR10" s="39"/>
      <c r="AS10" s="39"/>
      <c r="AT10" s="39">
        <f>AT$6*'2005A-2015A'!$D10</f>
        <v>4834.2086500000005</v>
      </c>
      <c r="AU10" s="41">
        <f t="shared" si="10"/>
        <v>4834.2086500000005</v>
      </c>
      <c r="AV10" s="39">
        <f>AT$6*'2005A-2015A'!$F10</f>
        <v>4281.678726</v>
      </c>
      <c r="AW10" s="39">
        <f>AT$6*'2005A-2015A'!$G10</f>
        <v>98.17425680000001</v>
      </c>
      <c r="AX10" s="39"/>
      <c r="AY10" s="39"/>
      <c r="AZ10" s="39">
        <f>AZ$6*'2005A-2015A'!$D10</f>
        <v>127.9157</v>
      </c>
      <c r="BA10" s="41">
        <f t="shared" si="11"/>
        <v>127.9157</v>
      </c>
      <c r="BB10" s="39">
        <f>AZ$6*'2005A-2015A'!$F10</f>
        <v>113.295468</v>
      </c>
      <c r="BC10" s="39">
        <f>AZ$6*'2005A-2015A'!$G10</f>
        <v>2.5977424</v>
      </c>
      <c r="BD10" s="39"/>
      <c r="BE10" s="39"/>
      <c r="BF10" s="39">
        <f>BF$6*'2005A-2015A'!$D10</f>
        <v>1056.151275</v>
      </c>
      <c r="BG10" s="41">
        <f t="shared" si="12"/>
        <v>1056.151275</v>
      </c>
      <c r="BH10" s="39">
        <f>BF$6*'2005A-2015A'!$F10</f>
        <v>935.4375809999999</v>
      </c>
      <c r="BI10" s="39">
        <f>BF$6*'2005A-2015A'!$G10</f>
        <v>21.4485708</v>
      </c>
      <c r="BJ10" s="39"/>
      <c r="BK10" s="39"/>
      <c r="BL10" s="39">
        <f>BL$6*'2005A-2015A'!$D10</f>
        <v>1703.94325</v>
      </c>
      <c r="BM10" s="41">
        <f t="shared" si="13"/>
        <v>1703.94325</v>
      </c>
      <c r="BN10" s="39">
        <f>BL$6*'2005A-2015A'!$F10</f>
        <v>1509.1896299999999</v>
      </c>
      <c r="BO10" s="39">
        <f>BL$6*'2005A-2015A'!$G10</f>
        <v>34.604084</v>
      </c>
      <c r="BP10" s="39"/>
      <c r="BQ10" s="39"/>
      <c r="BR10" s="39">
        <f>BR$6*'2005A-2015A'!$D10</f>
        <v>29568.707575</v>
      </c>
      <c r="BS10" s="41">
        <f t="shared" si="14"/>
        <v>29568.707575</v>
      </c>
      <c r="BT10" s="39">
        <f>BR$6*'2005A-2015A'!$F10</f>
        <v>26189.127393</v>
      </c>
      <c r="BU10" s="39">
        <f>BR$6*'2005A-2015A'!$G10</f>
        <v>600.4883324</v>
      </c>
      <c r="BV10" s="39"/>
      <c r="BW10" s="39"/>
      <c r="BX10" s="39">
        <f>BX$6*'2005A-2015A'!$D10</f>
        <v>1248.081275</v>
      </c>
      <c r="BY10" s="41">
        <f t="shared" si="15"/>
        <v>1248.081275</v>
      </c>
      <c r="BZ10" s="39">
        <f>BX$6*'2005A-2015A'!$F10</f>
        <v>1105.430781</v>
      </c>
      <c r="CA10" s="39">
        <f>BX$6*'2005A-2015A'!$G10</f>
        <v>25.3463308</v>
      </c>
      <c r="CB10" s="39"/>
      <c r="CC10" s="39"/>
      <c r="CD10" s="39">
        <f>CD$6*'2005A-2015A'!$D10</f>
        <v>350.83675</v>
      </c>
      <c r="CE10" s="41">
        <f t="shared" si="16"/>
        <v>350.83675</v>
      </c>
      <c r="CF10" s="39">
        <f>CD$6*'2005A-2015A'!$F10</f>
        <v>310.73757</v>
      </c>
      <c r="CG10" s="39">
        <f>CD$6*'2005A-2015A'!$G10</f>
        <v>7.1248759999999995</v>
      </c>
      <c r="CH10" s="39"/>
      <c r="CI10" s="39"/>
      <c r="CJ10" s="39">
        <f>CJ$6*'2005A-2015A'!$D10</f>
        <v>1788.5053500000001</v>
      </c>
      <c r="CK10" s="41">
        <f t="shared" si="17"/>
        <v>1788.5053500000001</v>
      </c>
      <c r="CL10" s="39">
        <f>CJ$6*'2005A-2015A'!$F10</f>
        <v>1584.086634</v>
      </c>
      <c r="CM10" s="39">
        <f>CJ$6*'2005A-2015A'!$G10</f>
        <v>36.3213912</v>
      </c>
      <c r="CN10" s="39"/>
      <c r="CO10" s="39"/>
      <c r="CP10" s="39">
        <f>CP$6*'2005A-2015A'!$D10</f>
        <v>580.616475</v>
      </c>
      <c r="CQ10" s="41">
        <f t="shared" si="18"/>
        <v>580.616475</v>
      </c>
      <c r="CR10" s="39">
        <f>CP$6*'2005A-2015A'!$F10</f>
        <v>514.2544290000001</v>
      </c>
      <c r="CS10" s="39">
        <f>CP$6*'2005A-2015A'!$G10</f>
        <v>11.7912972</v>
      </c>
      <c r="CT10" s="39"/>
      <c r="CU10" s="39"/>
      <c r="CV10" s="39">
        <f>CV$6*'2005A-2015A'!$D10</f>
        <v>2528.9599999999996</v>
      </c>
      <c r="CW10" s="41">
        <f t="shared" si="19"/>
        <v>2528.9599999999996</v>
      </c>
      <c r="CX10" s="39">
        <f>CV$6*'2005A-2015A'!$F10</f>
        <v>2239.9103999999998</v>
      </c>
      <c r="CY10" s="39">
        <f>CV$6*'2005A-2015A'!$G10</f>
        <v>51.35872</v>
      </c>
      <c r="CZ10" s="39"/>
      <c r="DA10" s="39"/>
      <c r="DB10" s="39">
        <f>DB$6*'2005A-2015A'!$D10</f>
        <v>55.82905</v>
      </c>
      <c r="DC10" s="41">
        <f t="shared" si="20"/>
        <v>55.82905</v>
      </c>
      <c r="DD10" s="39">
        <f>DB$6*'2005A-2015A'!$F10</f>
        <v>49.448022</v>
      </c>
      <c r="DE10" s="39">
        <f>DB$6*'2005A-2015A'!$G10</f>
        <v>1.1337896</v>
      </c>
      <c r="DF10" s="39"/>
      <c r="DG10" s="39"/>
      <c r="DH10" s="39">
        <f>DH$6*'2005A-2015A'!$D10</f>
        <v>3390.44345</v>
      </c>
      <c r="DI10" s="41">
        <f t="shared" si="21"/>
        <v>3390.44345</v>
      </c>
      <c r="DJ10" s="39">
        <f>DH$6*'2005A-2015A'!$F10</f>
        <v>3002.9298780000004</v>
      </c>
      <c r="DK10" s="39">
        <f>DH$6*'2005A-2015A'!$G10</f>
        <v>68.85393040000001</v>
      </c>
      <c r="DL10" s="39"/>
      <c r="DM10" s="39"/>
      <c r="DN10" s="39">
        <f>DN$6*'2005A-2015A'!$D10</f>
        <v>30362.4228</v>
      </c>
      <c r="DO10" s="41">
        <f t="shared" si="22"/>
        <v>30362.4228</v>
      </c>
      <c r="DP10" s="39">
        <f>DN$6*'2005A-2015A'!$F10</f>
        <v>26892.124271999997</v>
      </c>
      <c r="DQ10" s="39">
        <f>DN$6*'2005A-2015A'!$G10</f>
        <v>616.6072896</v>
      </c>
      <c r="DR10" s="39"/>
      <c r="DS10" s="39"/>
      <c r="DT10" s="39">
        <f>DT$6*'2005A-2015A'!$D10</f>
        <v>6660.958874999999</v>
      </c>
      <c r="DU10" s="41">
        <f t="shared" si="23"/>
        <v>6660.958874999999</v>
      </c>
      <c r="DV10" s="39">
        <f>DT$6*'2005A-2015A'!$F10</f>
        <v>5899.639005</v>
      </c>
      <c r="DW10" s="39">
        <f>DT$6*'2005A-2015A'!$G10</f>
        <v>135.272334</v>
      </c>
      <c r="DX10" s="39"/>
      <c r="DY10" s="39"/>
      <c r="DZ10" s="39">
        <f>DZ$6*'2005A-2015A'!$D10</f>
        <v>402.573175</v>
      </c>
      <c r="EA10" s="41">
        <f t="shared" si="24"/>
        <v>402.573175</v>
      </c>
      <c r="EB10" s="39">
        <f>DZ$6*'2005A-2015A'!$F10</f>
        <v>356.56073699999996</v>
      </c>
      <c r="EC10" s="39">
        <f>DZ$6*'2005A-2015A'!$G10</f>
        <v>8.1755516</v>
      </c>
      <c r="ED10" s="39"/>
      <c r="EE10" s="39"/>
      <c r="EF10" s="39"/>
      <c r="EG10" s="39"/>
      <c r="EH10" s="39"/>
      <c r="EI10" s="39"/>
    </row>
    <row r="11" spans="1:139" ht="12.75">
      <c r="A11" s="2">
        <v>42826</v>
      </c>
      <c r="B11" s="2"/>
      <c r="C11" s="41">
        <f t="shared" si="0"/>
        <v>2277432.2075000005</v>
      </c>
      <c r="D11" s="41">
        <f t="shared" si="1"/>
        <v>170279.533925</v>
      </c>
      <c r="E11" s="41">
        <f t="shared" si="2"/>
        <v>2447711.7414250006</v>
      </c>
      <c r="F11" s="41">
        <f t="shared" si="3"/>
        <v>150817.29206699997</v>
      </c>
      <c r="G11" s="41">
        <f t="shared" si="3"/>
        <v>3458.0771956000003</v>
      </c>
      <c r="H11" s="39"/>
      <c r="I11" s="39">
        <f>J$6*'2005A-2015A'!$C11</f>
        <v>674233.12</v>
      </c>
      <c r="J11" s="39">
        <f>J$6*'2005A-2015A'!$D11</f>
        <v>50411.2048</v>
      </c>
      <c r="K11" s="41">
        <f t="shared" si="4"/>
        <v>724644.3248</v>
      </c>
      <c r="L11" s="39">
        <f>J$6*'2005A-2015A'!$F11</f>
        <v>44649.413952</v>
      </c>
      <c r="M11" s="39">
        <f>J$6*'2005A-2015A'!$G11</f>
        <v>1023.7627136000001</v>
      </c>
      <c r="N11" s="39"/>
      <c r="O11" s="39">
        <f>P$6*'2005A-2015A'!$C11</f>
        <v>269545.9475</v>
      </c>
      <c r="P11" s="39">
        <f>P$6*'2005A-2015A'!$D11</f>
        <v>20153.468525</v>
      </c>
      <c r="Q11" s="41">
        <f t="shared" si="5"/>
        <v>289699.416025</v>
      </c>
      <c r="R11" s="39">
        <f>P$6*'2005A-2015A'!$F11</f>
        <v>17850.010971</v>
      </c>
      <c r="S11" s="39">
        <f>P$6*'2005A-2015A'!$G11</f>
        <v>409.28142280000003</v>
      </c>
      <c r="T11" s="39"/>
      <c r="U11" s="39">
        <f>V$6*'2005A-2015A'!$C11</f>
        <v>5162.6900000000005</v>
      </c>
      <c r="V11" s="39">
        <f>V$6*'2005A-2015A'!$D11</f>
        <v>386.0051</v>
      </c>
      <c r="W11" s="41">
        <f t="shared" si="6"/>
        <v>5548.695100000001</v>
      </c>
      <c r="X11" s="39">
        <f>V$6*'2005A-2015A'!$F11</f>
        <v>341.886324</v>
      </c>
      <c r="Y11" s="39">
        <f>V$6*'2005A-2015A'!$G11</f>
        <v>7.8390832</v>
      </c>
      <c r="Z11" s="39"/>
      <c r="AA11" s="39">
        <f>AB$6*'2005A-2015A'!$C11</f>
        <v>28225.2975</v>
      </c>
      <c r="AB11" s="39">
        <f>AB$6*'2005A-2015A'!$D11</f>
        <v>2110.355025</v>
      </c>
      <c r="AC11" s="41">
        <f t="shared" si="7"/>
        <v>30335.652525</v>
      </c>
      <c r="AD11" s="39">
        <f>AB$6*'2005A-2015A'!$F11</f>
        <v>1869.150231</v>
      </c>
      <c r="AE11" s="39">
        <f>AB$6*'2005A-2015A'!$G11</f>
        <v>42.8575908</v>
      </c>
      <c r="AF11" s="39"/>
      <c r="AG11" s="39">
        <f>AH$6*'2005A-2015A'!$C11</f>
        <v>167884.065</v>
      </c>
      <c r="AH11" s="39">
        <f>AH$6*'2005A-2015A'!$D11</f>
        <v>12552.39135</v>
      </c>
      <c r="AI11" s="41">
        <f t="shared" si="8"/>
        <v>180436.45635</v>
      </c>
      <c r="AJ11" s="39">
        <f>AH$6*'2005A-2015A'!$F11</f>
        <v>11117.705274</v>
      </c>
      <c r="AK11" s="39">
        <f>AH$6*'2005A-2015A'!$G11</f>
        <v>254.91694320000002</v>
      </c>
      <c r="AL11" s="39"/>
      <c r="AM11" s="39">
        <f>AN$6*'2005A-2015A'!$C11</f>
        <v>79.6525</v>
      </c>
      <c r="AN11" s="39">
        <f>AN$6*'2005A-2015A'!$D11</f>
        <v>5.955475000000001</v>
      </c>
      <c r="AO11" s="41">
        <f t="shared" si="9"/>
        <v>85.60797500000001</v>
      </c>
      <c r="AP11" s="39">
        <f>AN$6*'2005A-2015A'!$F11</f>
        <v>5.274789</v>
      </c>
      <c r="AQ11" s="39">
        <f>AN$6*'2005A-2015A'!$G11</f>
        <v>0.1209452</v>
      </c>
      <c r="AR11" s="39"/>
      <c r="AS11" s="39">
        <f>AT$6*'2005A-2015A'!$C11</f>
        <v>64655.935000000005</v>
      </c>
      <c r="AT11" s="39">
        <f>AT$6*'2005A-2015A'!$D11</f>
        <v>4834.2086500000005</v>
      </c>
      <c r="AU11" s="41">
        <f t="shared" si="10"/>
        <v>69490.14365000001</v>
      </c>
      <c r="AV11" s="39">
        <f>AT$6*'2005A-2015A'!$F11</f>
        <v>4281.678726</v>
      </c>
      <c r="AW11" s="39">
        <f>AT$6*'2005A-2015A'!$G11</f>
        <v>98.17425680000001</v>
      </c>
      <c r="AX11" s="39"/>
      <c r="AY11" s="39">
        <f>AZ$6*'2005A-2015A'!$C11</f>
        <v>1710.8300000000002</v>
      </c>
      <c r="AZ11" s="39">
        <f>AZ$6*'2005A-2015A'!$D11</f>
        <v>127.9157</v>
      </c>
      <c r="BA11" s="41">
        <f t="shared" si="11"/>
        <v>1838.7457000000002</v>
      </c>
      <c r="BB11" s="39">
        <f>AZ$6*'2005A-2015A'!$F11</f>
        <v>113.295468</v>
      </c>
      <c r="BC11" s="39">
        <f>AZ$6*'2005A-2015A'!$G11</f>
        <v>2.5977424</v>
      </c>
      <c r="BD11" s="39"/>
      <c r="BE11" s="39">
        <f>BF$6*'2005A-2015A'!$C11</f>
        <v>14125.672499999999</v>
      </c>
      <c r="BF11" s="39">
        <f>BF$6*'2005A-2015A'!$D11</f>
        <v>1056.151275</v>
      </c>
      <c r="BG11" s="41">
        <f t="shared" si="12"/>
        <v>15181.823774999999</v>
      </c>
      <c r="BH11" s="39">
        <f>BF$6*'2005A-2015A'!$F11</f>
        <v>935.4375809999999</v>
      </c>
      <c r="BI11" s="39">
        <f>BF$6*'2005A-2015A'!$G11</f>
        <v>21.4485708</v>
      </c>
      <c r="BJ11" s="39"/>
      <c r="BK11" s="39">
        <f>BL$6*'2005A-2015A'!$C11</f>
        <v>22789.675</v>
      </c>
      <c r="BL11" s="39">
        <f>BL$6*'2005A-2015A'!$D11</f>
        <v>1703.94325</v>
      </c>
      <c r="BM11" s="41">
        <f t="shared" si="13"/>
        <v>24493.61825</v>
      </c>
      <c r="BN11" s="39">
        <f>BL$6*'2005A-2015A'!$F11</f>
        <v>1509.1896299999999</v>
      </c>
      <c r="BO11" s="39">
        <f>BL$6*'2005A-2015A'!$G11</f>
        <v>34.604084</v>
      </c>
      <c r="BP11" s="39"/>
      <c r="BQ11" s="39">
        <f>BR$6*'2005A-2015A'!$C11</f>
        <v>395471.6425</v>
      </c>
      <c r="BR11" s="39">
        <f>BR$6*'2005A-2015A'!$D11</f>
        <v>29568.707575</v>
      </c>
      <c r="BS11" s="41">
        <f t="shared" si="14"/>
        <v>425040.350075</v>
      </c>
      <c r="BT11" s="39">
        <f>BR$6*'2005A-2015A'!$F11</f>
        <v>26189.127393</v>
      </c>
      <c r="BU11" s="39">
        <f>BR$6*'2005A-2015A'!$G11</f>
        <v>600.4883324</v>
      </c>
      <c r="BV11" s="39"/>
      <c r="BW11" s="39">
        <f>BX$6*'2005A-2015A'!$C11</f>
        <v>16692.6725</v>
      </c>
      <c r="BX11" s="39">
        <f>BX$6*'2005A-2015A'!$D11</f>
        <v>1248.081275</v>
      </c>
      <c r="BY11" s="41">
        <f t="shared" si="15"/>
        <v>17940.753775</v>
      </c>
      <c r="BZ11" s="39">
        <f>BX$6*'2005A-2015A'!$F11</f>
        <v>1105.430781</v>
      </c>
      <c r="CA11" s="39">
        <f>BX$6*'2005A-2015A'!$G11</f>
        <v>25.3463308</v>
      </c>
      <c r="CB11" s="39"/>
      <c r="CC11" s="39">
        <f>CD$6*'2005A-2015A'!$C11</f>
        <v>4692.325</v>
      </c>
      <c r="CD11" s="39">
        <f>CD$6*'2005A-2015A'!$D11</f>
        <v>350.83675</v>
      </c>
      <c r="CE11" s="41">
        <f t="shared" si="16"/>
        <v>5043.16175</v>
      </c>
      <c r="CF11" s="39">
        <f>CD$6*'2005A-2015A'!$F11</f>
        <v>310.73757</v>
      </c>
      <c r="CG11" s="39">
        <f>CD$6*'2005A-2015A'!$G11</f>
        <v>7.1248759999999995</v>
      </c>
      <c r="CH11" s="39"/>
      <c r="CI11" s="39">
        <f>CJ$6*'2005A-2015A'!$C11</f>
        <v>23920.665</v>
      </c>
      <c r="CJ11" s="39">
        <f>CJ$6*'2005A-2015A'!$D11</f>
        <v>1788.5053500000001</v>
      </c>
      <c r="CK11" s="41">
        <f t="shared" si="17"/>
        <v>25709.17035</v>
      </c>
      <c r="CL11" s="39">
        <f>CJ$6*'2005A-2015A'!$F11</f>
        <v>1584.086634</v>
      </c>
      <c r="CM11" s="39">
        <f>CJ$6*'2005A-2015A'!$G11</f>
        <v>36.3213912</v>
      </c>
      <c r="CN11" s="39"/>
      <c r="CO11" s="39">
        <f>CP$6*'2005A-2015A'!$C11</f>
        <v>7765.552500000001</v>
      </c>
      <c r="CP11" s="39">
        <f>CP$6*'2005A-2015A'!$D11</f>
        <v>580.616475</v>
      </c>
      <c r="CQ11" s="41">
        <f t="shared" si="18"/>
        <v>8346.168975</v>
      </c>
      <c r="CR11" s="39">
        <f>CP$6*'2005A-2015A'!$F11</f>
        <v>514.2544290000001</v>
      </c>
      <c r="CS11" s="39">
        <f>CP$6*'2005A-2015A'!$G11</f>
        <v>11.7912972</v>
      </c>
      <c r="CT11" s="39"/>
      <c r="CU11" s="39">
        <f>CV$6*'2005A-2015A'!$C11</f>
        <v>33824</v>
      </c>
      <c r="CV11" s="39">
        <f>CV$6*'2005A-2015A'!$D11</f>
        <v>2528.9599999999996</v>
      </c>
      <c r="CW11" s="41">
        <f t="shared" si="19"/>
        <v>36352.96</v>
      </c>
      <c r="CX11" s="39">
        <f>CV$6*'2005A-2015A'!$F11</f>
        <v>2239.9103999999998</v>
      </c>
      <c r="CY11" s="39">
        <f>CV$6*'2005A-2015A'!$G11</f>
        <v>51.35872</v>
      </c>
      <c r="CZ11" s="39"/>
      <c r="DA11" s="39">
        <f>DB$6*'2005A-2015A'!$C11</f>
        <v>746.695</v>
      </c>
      <c r="DB11" s="39">
        <f>DB$6*'2005A-2015A'!$D11</f>
        <v>55.82905</v>
      </c>
      <c r="DC11" s="41">
        <f t="shared" si="20"/>
        <v>802.5240500000001</v>
      </c>
      <c r="DD11" s="39">
        <f>DB$6*'2005A-2015A'!$F11</f>
        <v>49.448022</v>
      </c>
      <c r="DE11" s="39">
        <f>DB$6*'2005A-2015A'!$G11</f>
        <v>1.1337896</v>
      </c>
      <c r="DF11" s="39"/>
      <c r="DG11" s="39">
        <f>DH$6*'2005A-2015A'!$C11</f>
        <v>45346.055</v>
      </c>
      <c r="DH11" s="39">
        <f>DH$6*'2005A-2015A'!$D11</f>
        <v>3390.44345</v>
      </c>
      <c r="DI11" s="41">
        <f t="shared" si="21"/>
        <v>48736.49845</v>
      </c>
      <c r="DJ11" s="39">
        <f>DH$6*'2005A-2015A'!$F11</f>
        <v>3002.9298780000004</v>
      </c>
      <c r="DK11" s="39">
        <f>DH$6*'2005A-2015A'!$G11</f>
        <v>68.85393040000001</v>
      </c>
      <c r="DL11" s="39"/>
      <c r="DM11" s="39">
        <f>DN$6*'2005A-2015A'!$C11</f>
        <v>406087.32</v>
      </c>
      <c r="DN11" s="39">
        <f>DN$6*'2005A-2015A'!$D11</f>
        <v>30362.4228</v>
      </c>
      <c r="DO11" s="41">
        <f t="shared" si="22"/>
        <v>436449.7428</v>
      </c>
      <c r="DP11" s="39">
        <f>DN$6*'2005A-2015A'!$F11</f>
        <v>26892.124271999997</v>
      </c>
      <c r="DQ11" s="39">
        <f>DN$6*'2005A-2015A'!$G11</f>
        <v>616.6072896</v>
      </c>
      <c r="DR11" s="39"/>
      <c r="DS11" s="39">
        <f>DT$6*'2005A-2015A'!$C11</f>
        <v>89088.1125</v>
      </c>
      <c r="DT11" s="39">
        <f>DT$6*'2005A-2015A'!$D11</f>
        <v>6660.958874999999</v>
      </c>
      <c r="DU11" s="41">
        <f t="shared" si="23"/>
        <v>95749.071375</v>
      </c>
      <c r="DV11" s="39">
        <f>DT$6*'2005A-2015A'!$F11</f>
        <v>5899.639005</v>
      </c>
      <c r="DW11" s="39">
        <f>DT$6*'2005A-2015A'!$G11</f>
        <v>135.272334</v>
      </c>
      <c r="DX11" s="39"/>
      <c r="DY11" s="39">
        <f>DZ$6*'2005A-2015A'!$C11</f>
        <v>5384.282499999999</v>
      </c>
      <c r="DZ11" s="39">
        <f>DZ$6*'2005A-2015A'!$D11</f>
        <v>402.573175</v>
      </c>
      <c r="EA11" s="41">
        <f t="shared" si="24"/>
        <v>5786.855674999999</v>
      </c>
      <c r="EB11" s="39">
        <f>DZ$6*'2005A-2015A'!$F11</f>
        <v>356.56073699999996</v>
      </c>
      <c r="EC11" s="39">
        <f>DZ$6*'2005A-2015A'!$G11</f>
        <v>8.1755516</v>
      </c>
      <c r="ED11" s="39"/>
      <c r="EE11" s="39"/>
      <c r="EF11" s="39"/>
      <c r="EG11" s="39"/>
      <c r="EH11" s="39"/>
      <c r="EI11" s="39"/>
    </row>
    <row r="12" spans="1:139" ht="12.75">
      <c r="A12" s="2">
        <v>43009</v>
      </c>
      <c r="B12" s="2"/>
      <c r="C12" s="41">
        <f t="shared" si="0"/>
        <v>0</v>
      </c>
      <c r="D12" s="41">
        <f t="shared" si="1"/>
        <v>113343.7287375</v>
      </c>
      <c r="E12" s="41">
        <f t="shared" si="2"/>
        <v>113343.7287375</v>
      </c>
      <c r="F12" s="41">
        <f t="shared" si="3"/>
        <v>150817.29206699997</v>
      </c>
      <c r="G12" s="41">
        <f t="shared" si="3"/>
        <v>3458.0771956000003</v>
      </c>
      <c r="H12" s="39"/>
      <c r="I12" s="39"/>
      <c r="J12" s="39">
        <f>J$6*'2005A-2015A'!$D12</f>
        <v>33555.3768</v>
      </c>
      <c r="K12" s="41">
        <f t="shared" si="4"/>
        <v>33555.3768</v>
      </c>
      <c r="L12" s="39">
        <f>J$6*'2005A-2015A'!$F12</f>
        <v>44649.413952</v>
      </c>
      <c r="M12" s="39">
        <f>J$6*'2005A-2015A'!$G12</f>
        <v>1023.7627136000001</v>
      </c>
      <c r="N12" s="39"/>
      <c r="O12" s="39"/>
      <c r="P12" s="39">
        <f>P$6*'2005A-2015A'!$D12</f>
        <v>13414.819837500001</v>
      </c>
      <c r="Q12" s="41">
        <f t="shared" si="5"/>
        <v>13414.819837500001</v>
      </c>
      <c r="R12" s="39">
        <f>P$6*'2005A-2015A'!$F12</f>
        <v>17850.010971</v>
      </c>
      <c r="S12" s="39">
        <f>P$6*'2005A-2015A'!$G12</f>
        <v>409.28142280000003</v>
      </c>
      <c r="T12" s="39"/>
      <c r="U12" s="39"/>
      <c r="V12" s="39">
        <f>V$6*'2005A-2015A'!$D12</f>
        <v>256.93785</v>
      </c>
      <c r="W12" s="41">
        <f t="shared" si="6"/>
        <v>256.93785</v>
      </c>
      <c r="X12" s="39">
        <f>V$6*'2005A-2015A'!$F12</f>
        <v>341.886324</v>
      </c>
      <c r="Y12" s="39">
        <f>V$6*'2005A-2015A'!$G12</f>
        <v>7.8390832</v>
      </c>
      <c r="Z12" s="39"/>
      <c r="AA12" s="39"/>
      <c r="AB12" s="39">
        <f>AB$6*'2005A-2015A'!$D12</f>
        <v>1404.7225875</v>
      </c>
      <c r="AC12" s="41">
        <f t="shared" si="7"/>
        <v>1404.7225875</v>
      </c>
      <c r="AD12" s="39">
        <f>AB$6*'2005A-2015A'!$F12</f>
        <v>1869.150231</v>
      </c>
      <c r="AE12" s="39">
        <f>AB$6*'2005A-2015A'!$G12</f>
        <v>42.8575908</v>
      </c>
      <c r="AF12" s="39"/>
      <c r="AG12" s="39"/>
      <c r="AH12" s="39">
        <f>AH$6*'2005A-2015A'!$D12</f>
        <v>8355.289725</v>
      </c>
      <c r="AI12" s="41">
        <f t="shared" si="8"/>
        <v>8355.289725</v>
      </c>
      <c r="AJ12" s="39">
        <f>AH$6*'2005A-2015A'!$F12</f>
        <v>11117.705274</v>
      </c>
      <c r="AK12" s="39">
        <f>AH$6*'2005A-2015A'!$G12</f>
        <v>254.91694320000002</v>
      </c>
      <c r="AL12" s="39"/>
      <c r="AM12" s="39"/>
      <c r="AN12" s="39">
        <f>AN$6*'2005A-2015A'!$D12</f>
        <v>3.9641625</v>
      </c>
      <c r="AO12" s="41">
        <f t="shared" si="9"/>
        <v>3.9641625</v>
      </c>
      <c r="AP12" s="39">
        <f>AN$6*'2005A-2015A'!$F12</f>
        <v>5.274789</v>
      </c>
      <c r="AQ12" s="39">
        <f>AN$6*'2005A-2015A'!$G12</f>
        <v>0.1209452</v>
      </c>
      <c r="AR12" s="39"/>
      <c r="AS12" s="39"/>
      <c r="AT12" s="39">
        <f>AT$6*'2005A-2015A'!$D12</f>
        <v>3217.8102750000003</v>
      </c>
      <c r="AU12" s="41">
        <f t="shared" si="10"/>
        <v>3217.8102750000003</v>
      </c>
      <c r="AV12" s="39">
        <f>AT$6*'2005A-2015A'!$F12</f>
        <v>4281.678726</v>
      </c>
      <c r="AW12" s="39">
        <f>AT$6*'2005A-2015A'!$G12</f>
        <v>98.17425680000001</v>
      </c>
      <c r="AX12" s="39"/>
      <c r="AY12" s="39"/>
      <c r="AZ12" s="39">
        <f>AZ$6*'2005A-2015A'!$D12</f>
        <v>85.14495000000001</v>
      </c>
      <c r="BA12" s="41">
        <f t="shared" si="11"/>
        <v>85.14495000000001</v>
      </c>
      <c r="BB12" s="39">
        <f>AZ$6*'2005A-2015A'!$F12</f>
        <v>113.295468</v>
      </c>
      <c r="BC12" s="39">
        <f>AZ$6*'2005A-2015A'!$G12</f>
        <v>2.5977424</v>
      </c>
      <c r="BD12" s="39"/>
      <c r="BE12" s="39"/>
      <c r="BF12" s="39">
        <f>BF$6*'2005A-2015A'!$D12</f>
        <v>703.0094624999999</v>
      </c>
      <c r="BG12" s="41">
        <f t="shared" si="12"/>
        <v>703.0094624999999</v>
      </c>
      <c r="BH12" s="39">
        <f>BF$6*'2005A-2015A'!$F12</f>
        <v>935.4375809999999</v>
      </c>
      <c r="BI12" s="39">
        <f>BF$6*'2005A-2015A'!$G12</f>
        <v>21.4485708</v>
      </c>
      <c r="BJ12" s="39"/>
      <c r="BK12" s="39"/>
      <c r="BL12" s="39">
        <f>BL$6*'2005A-2015A'!$D12</f>
        <v>1134.2013749999999</v>
      </c>
      <c r="BM12" s="41">
        <f t="shared" si="13"/>
        <v>1134.2013749999999</v>
      </c>
      <c r="BN12" s="39">
        <f>BL$6*'2005A-2015A'!$F12</f>
        <v>1509.1896299999999</v>
      </c>
      <c r="BO12" s="39">
        <f>BL$6*'2005A-2015A'!$G12</f>
        <v>34.604084</v>
      </c>
      <c r="BP12" s="39"/>
      <c r="BQ12" s="39"/>
      <c r="BR12" s="39">
        <f>BR$6*'2005A-2015A'!$D12</f>
        <v>19681.9165125</v>
      </c>
      <c r="BS12" s="41">
        <f t="shared" si="14"/>
        <v>19681.9165125</v>
      </c>
      <c r="BT12" s="39">
        <f>BR$6*'2005A-2015A'!$F12</f>
        <v>26189.127393</v>
      </c>
      <c r="BU12" s="39">
        <f>BR$6*'2005A-2015A'!$G12</f>
        <v>600.4883324</v>
      </c>
      <c r="BV12" s="39"/>
      <c r="BW12" s="39"/>
      <c r="BX12" s="39">
        <f>BX$6*'2005A-2015A'!$D12</f>
        <v>830.7644625</v>
      </c>
      <c r="BY12" s="41">
        <f t="shared" si="15"/>
        <v>830.7644625</v>
      </c>
      <c r="BZ12" s="39">
        <f>BX$6*'2005A-2015A'!$F12</f>
        <v>1105.430781</v>
      </c>
      <c r="CA12" s="39">
        <f>BX$6*'2005A-2015A'!$G12</f>
        <v>25.3463308</v>
      </c>
      <c r="CB12" s="39"/>
      <c r="CC12" s="39"/>
      <c r="CD12" s="39">
        <f>CD$6*'2005A-2015A'!$D12</f>
        <v>233.528625</v>
      </c>
      <c r="CE12" s="41">
        <f t="shared" si="16"/>
        <v>233.528625</v>
      </c>
      <c r="CF12" s="39">
        <f>CD$6*'2005A-2015A'!$F12</f>
        <v>310.73757</v>
      </c>
      <c r="CG12" s="39">
        <f>CD$6*'2005A-2015A'!$G12</f>
        <v>7.1248759999999995</v>
      </c>
      <c r="CH12" s="39"/>
      <c r="CI12" s="39"/>
      <c r="CJ12" s="39">
        <f>CJ$6*'2005A-2015A'!$D12</f>
        <v>1190.4887250000002</v>
      </c>
      <c r="CK12" s="41">
        <f t="shared" si="17"/>
        <v>1190.4887250000002</v>
      </c>
      <c r="CL12" s="39">
        <f>CJ$6*'2005A-2015A'!$F12</f>
        <v>1584.086634</v>
      </c>
      <c r="CM12" s="39">
        <f>CJ$6*'2005A-2015A'!$G12</f>
        <v>36.3213912</v>
      </c>
      <c r="CN12" s="39"/>
      <c r="CO12" s="39"/>
      <c r="CP12" s="39">
        <f>CP$6*'2005A-2015A'!$D12</f>
        <v>386.4776625</v>
      </c>
      <c r="CQ12" s="41">
        <f t="shared" si="18"/>
        <v>386.4776625</v>
      </c>
      <c r="CR12" s="39">
        <f>CP$6*'2005A-2015A'!$F12</f>
        <v>514.2544290000001</v>
      </c>
      <c r="CS12" s="39">
        <f>CP$6*'2005A-2015A'!$G12</f>
        <v>11.7912972</v>
      </c>
      <c r="CT12" s="39"/>
      <c r="CU12" s="39"/>
      <c r="CV12" s="39">
        <f>CV$6*'2005A-2015A'!$D12</f>
        <v>1683.36</v>
      </c>
      <c r="CW12" s="41">
        <f t="shared" si="19"/>
        <v>1683.36</v>
      </c>
      <c r="CX12" s="39">
        <f>CV$6*'2005A-2015A'!$F12</f>
        <v>2239.9103999999998</v>
      </c>
      <c r="CY12" s="39">
        <f>CV$6*'2005A-2015A'!$G12</f>
        <v>51.35872</v>
      </c>
      <c r="CZ12" s="39"/>
      <c r="DA12" s="39"/>
      <c r="DB12" s="39">
        <f>DB$6*'2005A-2015A'!$D12</f>
        <v>37.161675</v>
      </c>
      <c r="DC12" s="41">
        <f t="shared" si="20"/>
        <v>37.161675</v>
      </c>
      <c r="DD12" s="39">
        <f>DB$6*'2005A-2015A'!$F12</f>
        <v>49.448022</v>
      </c>
      <c r="DE12" s="39">
        <f>DB$6*'2005A-2015A'!$G12</f>
        <v>1.1337896</v>
      </c>
      <c r="DF12" s="39"/>
      <c r="DG12" s="39"/>
      <c r="DH12" s="39">
        <f>DH$6*'2005A-2015A'!$D12</f>
        <v>2256.7920750000003</v>
      </c>
      <c r="DI12" s="41">
        <f t="shared" si="21"/>
        <v>2256.7920750000003</v>
      </c>
      <c r="DJ12" s="39">
        <f>DH$6*'2005A-2015A'!$F12</f>
        <v>3002.9298780000004</v>
      </c>
      <c r="DK12" s="39">
        <f>DH$6*'2005A-2015A'!$G12</f>
        <v>68.85393040000001</v>
      </c>
      <c r="DL12" s="39"/>
      <c r="DM12" s="39"/>
      <c r="DN12" s="39">
        <f>DN$6*'2005A-2015A'!$D12</f>
        <v>20210.2398</v>
      </c>
      <c r="DO12" s="41">
        <f t="shared" si="22"/>
        <v>20210.2398</v>
      </c>
      <c r="DP12" s="39">
        <f>DN$6*'2005A-2015A'!$F12</f>
        <v>26892.124271999997</v>
      </c>
      <c r="DQ12" s="39">
        <f>DN$6*'2005A-2015A'!$G12</f>
        <v>616.6072896</v>
      </c>
      <c r="DR12" s="39"/>
      <c r="DS12" s="39"/>
      <c r="DT12" s="39">
        <f>DT$6*'2005A-2015A'!$D12</f>
        <v>4433.7560625</v>
      </c>
      <c r="DU12" s="41">
        <f t="shared" si="23"/>
        <v>4433.7560625</v>
      </c>
      <c r="DV12" s="39">
        <f>DT$6*'2005A-2015A'!$F12</f>
        <v>5899.639005</v>
      </c>
      <c r="DW12" s="39">
        <f>DT$6*'2005A-2015A'!$G12</f>
        <v>135.272334</v>
      </c>
      <c r="DX12" s="39"/>
      <c r="DY12" s="39"/>
      <c r="DZ12" s="39">
        <f>DZ$6*'2005A-2015A'!$D12</f>
        <v>267.9661125</v>
      </c>
      <c r="EA12" s="41">
        <f t="shared" si="24"/>
        <v>267.9661125</v>
      </c>
      <c r="EB12" s="39">
        <f>DZ$6*'2005A-2015A'!$F12</f>
        <v>356.56073699999996</v>
      </c>
      <c r="EC12" s="39">
        <f>DZ$6*'2005A-2015A'!$G12</f>
        <v>8.1755516</v>
      </c>
      <c r="ED12" s="39"/>
      <c r="EE12" s="39"/>
      <c r="EF12" s="39"/>
      <c r="EG12" s="39"/>
      <c r="EH12" s="39"/>
      <c r="EI12" s="39"/>
    </row>
    <row r="13" spans="1:139" ht="12.75">
      <c r="A13" s="33">
        <v>43191</v>
      </c>
      <c r="B13" s="33"/>
      <c r="C13" s="41">
        <f t="shared" si="0"/>
        <v>2301563.9394999994</v>
      </c>
      <c r="D13" s="41">
        <f t="shared" si="1"/>
        <v>113343.7287375</v>
      </c>
      <c r="E13" s="41">
        <f t="shared" si="2"/>
        <v>2414907.6682374994</v>
      </c>
      <c r="F13" s="41">
        <f t="shared" si="3"/>
        <v>150817.29206699997</v>
      </c>
      <c r="G13" s="41">
        <f t="shared" si="3"/>
        <v>3458.0771956000003</v>
      </c>
      <c r="H13" s="39"/>
      <c r="I13" s="39">
        <f>J$6*'2005A-2015A'!$C13</f>
        <v>681377.312</v>
      </c>
      <c r="J13" s="39">
        <f>J$6*'2005A-2015A'!$D13</f>
        <v>33555.3768</v>
      </c>
      <c r="K13" s="41">
        <f t="shared" si="4"/>
        <v>714932.6888</v>
      </c>
      <c r="L13" s="39">
        <f>J$6*'2005A-2015A'!$F13</f>
        <v>44649.413952</v>
      </c>
      <c r="M13" s="39">
        <f>J$6*'2005A-2015A'!$G13</f>
        <v>1023.7627136000001</v>
      </c>
      <c r="N13" s="42"/>
      <c r="O13" s="39">
        <f>P$6*'2005A-2015A'!$C13</f>
        <v>272402.06350000005</v>
      </c>
      <c r="P13" s="39">
        <f>P$6*'2005A-2015A'!$D13</f>
        <v>13414.819837500001</v>
      </c>
      <c r="Q13" s="41">
        <f t="shared" si="5"/>
        <v>285816.88333750004</v>
      </c>
      <c r="R13" s="39">
        <f>P$6*'2005A-2015A'!$F13</f>
        <v>17850.010971</v>
      </c>
      <c r="S13" s="39">
        <f>P$6*'2005A-2015A'!$G13</f>
        <v>409.28142280000003</v>
      </c>
      <c r="T13" s="42"/>
      <c r="U13" s="39">
        <f>V$6*'2005A-2015A'!$C13</f>
        <v>5217.394</v>
      </c>
      <c r="V13" s="39">
        <f>V$6*'2005A-2015A'!$D13</f>
        <v>256.93785</v>
      </c>
      <c r="W13" s="41">
        <f t="shared" si="6"/>
        <v>5474.3318500000005</v>
      </c>
      <c r="X13" s="39">
        <f>V$6*'2005A-2015A'!$F13</f>
        <v>341.886324</v>
      </c>
      <c r="Y13" s="39">
        <f>V$6*'2005A-2015A'!$G13</f>
        <v>7.8390832</v>
      </c>
      <c r="Z13" s="42"/>
      <c r="AA13" s="39">
        <f>AB$6*'2005A-2015A'!$C13</f>
        <v>28524.373499999998</v>
      </c>
      <c r="AB13" s="39">
        <f>AB$6*'2005A-2015A'!$D13</f>
        <v>1404.7225875</v>
      </c>
      <c r="AC13" s="41">
        <f t="shared" si="7"/>
        <v>29929.0960875</v>
      </c>
      <c r="AD13" s="39">
        <f>AB$6*'2005A-2015A'!$F13</f>
        <v>1869.150231</v>
      </c>
      <c r="AE13" s="39">
        <f>AB$6*'2005A-2015A'!$G13</f>
        <v>42.8575908</v>
      </c>
      <c r="AF13" s="42"/>
      <c r="AG13" s="39">
        <f>AH$6*'2005A-2015A'!$C13</f>
        <v>169662.969</v>
      </c>
      <c r="AH13" s="39">
        <f>AH$6*'2005A-2015A'!$D13</f>
        <v>8355.289725</v>
      </c>
      <c r="AI13" s="41">
        <f t="shared" si="8"/>
        <v>178018.25872500002</v>
      </c>
      <c r="AJ13" s="39">
        <f>AH$6*'2005A-2015A'!$F13</f>
        <v>11117.705274</v>
      </c>
      <c r="AK13" s="39">
        <f>AH$6*'2005A-2015A'!$G13</f>
        <v>254.91694320000002</v>
      </c>
      <c r="AL13" s="42"/>
      <c r="AM13" s="39">
        <f>AN$6*'2005A-2015A'!$C13</f>
        <v>80.49650000000001</v>
      </c>
      <c r="AN13" s="39">
        <f>AN$6*'2005A-2015A'!$D13</f>
        <v>3.9641625</v>
      </c>
      <c r="AO13" s="41">
        <f t="shared" si="9"/>
        <v>84.46066250000001</v>
      </c>
      <c r="AP13" s="39">
        <f>AN$6*'2005A-2015A'!$F13</f>
        <v>5.274789</v>
      </c>
      <c r="AQ13" s="39">
        <f>AN$6*'2005A-2015A'!$G13</f>
        <v>0.1209452</v>
      </c>
      <c r="AR13" s="42"/>
      <c r="AS13" s="39">
        <f>AT$6*'2005A-2015A'!$C13</f>
        <v>65341.031</v>
      </c>
      <c r="AT13" s="39">
        <f>AT$6*'2005A-2015A'!$D13</f>
        <v>3217.8102750000003</v>
      </c>
      <c r="AU13" s="41">
        <f t="shared" si="10"/>
        <v>68558.841275</v>
      </c>
      <c r="AV13" s="39">
        <f>AT$6*'2005A-2015A'!$F13</f>
        <v>4281.678726</v>
      </c>
      <c r="AW13" s="39">
        <f>AT$6*'2005A-2015A'!$G13</f>
        <v>98.17425680000001</v>
      </c>
      <c r="AX13" s="42"/>
      <c r="AY13" s="39">
        <f>AZ$6*'2005A-2015A'!$C13</f>
        <v>1728.958</v>
      </c>
      <c r="AZ13" s="39">
        <f>AZ$6*'2005A-2015A'!$D13</f>
        <v>85.14495000000001</v>
      </c>
      <c r="BA13" s="41">
        <f t="shared" si="11"/>
        <v>1814.1029500000002</v>
      </c>
      <c r="BB13" s="39">
        <f>AZ$6*'2005A-2015A'!$F13</f>
        <v>113.295468</v>
      </c>
      <c r="BC13" s="39">
        <f>AZ$6*'2005A-2015A'!$G13</f>
        <v>2.5977424</v>
      </c>
      <c r="BD13" s="42"/>
      <c r="BE13" s="39">
        <f>BF$6*'2005A-2015A'!$C13</f>
        <v>14275.3485</v>
      </c>
      <c r="BF13" s="39">
        <f>BF$6*'2005A-2015A'!$D13</f>
        <v>703.0094624999999</v>
      </c>
      <c r="BG13" s="41">
        <f t="shared" si="12"/>
        <v>14978.3579625</v>
      </c>
      <c r="BH13" s="39">
        <f>BF$6*'2005A-2015A'!$F13</f>
        <v>935.4375809999999</v>
      </c>
      <c r="BI13" s="39">
        <f>BF$6*'2005A-2015A'!$G13</f>
        <v>21.4485708</v>
      </c>
      <c r="BJ13" s="42"/>
      <c r="BK13" s="39">
        <f>BL$6*'2005A-2015A'!$C13</f>
        <v>23031.155</v>
      </c>
      <c r="BL13" s="39">
        <f>BL$6*'2005A-2015A'!$D13</f>
        <v>1134.2013749999999</v>
      </c>
      <c r="BM13" s="41">
        <f t="shared" si="13"/>
        <v>24165.356375</v>
      </c>
      <c r="BN13" s="39">
        <f>BL$6*'2005A-2015A'!$F13</f>
        <v>1509.1896299999999</v>
      </c>
      <c r="BO13" s="39">
        <f>BL$6*'2005A-2015A'!$G13</f>
        <v>34.604084</v>
      </c>
      <c r="BP13" s="42"/>
      <c r="BQ13" s="39">
        <f>BR$6*'2005A-2015A'!$C13</f>
        <v>399662.0705</v>
      </c>
      <c r="BR13" s="39">
        <f>BR$6*'2005A-2015A'!$D13</f>
        <v>19681.9165125</v>
      </c>
      <c r="BS13" s="41">
        <f t="shared" si="14"/>
        <v>419343.98701249994</v>
      </c>
      <c r="BT13" s="39">
        <f>BR$6*'2005A-2015A'!$F13</f>
        <v>26189.127393</v>
      </c>
      <c r="BU13" s="39">
        <f>BR$6*'2005A-2015A'!$G13</f>
        <v>600.4883324</v>
      </c>
      <c r="BV13" s="42"/>
      <c r="BW13" s="39">
        <f>BX$6*'2005A-2015A'!$C13</f>
        <v>16869.5485</v>
      </c>
      <c r="BX13" s="39">
        <f>BX$6*'2005A-2015A'!$D13</f>
        <v>830.7644625</v>
      </c>
      <c r="BY13" s="41">
        <f t="shared" si="15"/>
        <v>17700.3129625</v>
      </c>
      <c r="BZ13" s="39">
        <f>BX$6*'2005A-2015A'!$F13</f>
        <v>1105.430781</v>
      </c>
      <c r="CA13" s="39">
        <f>BX$6*'2005A-2015A'!$G13</f>
        <v>25.3463308</v>
      </c>
      <c r="CB13" s="42"/>
      <c r="CC13" s="39">
        <f>CD$6*'2005A-2015A'!$C13</f>
        <v>4742.045</v>
      </c>
      <c r="CD13" s="39">
        <f>CD$6*'2005A-2015A'!$D13</f>
        <v>233.528625</v>
      </c>
      <c r="CE13" s="41">
        <f t="shared" si="16"/>
        <v>4975.573625</v>
      </c>
      <c r="CF13" s="39">
        <f>CD$6*'2005A-2015A'!$F13</f>
        <v>310.73757</v>
      </c>
      <c r="CG13" s="39">
        <f>CD$6*'2005A-2015A'!$G13</f>
        <v>7.1248759999999995</v>
      </c>
      <c r="CH13" s="42"/>
      <c r="CI13" s="39">
        <f>CJ$6*'2005A-2015A'!$C13</f>
        <v>24174.129</v>
      </c>
      <c r="CJ13" s="39">
        <f>CJ$6*'2005A-2015A'!$D13</f>
        <v>1190.4887250000002</v>
      </c>
      <c r="CK13" s="41">
        <f t="shared" si="17"/>
        <v>25364.617725</v>
      </c>
      <c r="CL13" s="39">
        <f>CJ$6*'2005A-2015A'!$F13</f>
        <v>1584.086634</v>
      </c>
      <c r="CM13" s="39">
        <f>CJ$6*'2005A-2015A'!$G13</f>
        <v>36.3213912</v>
      </c>
      <c r="CN13" s="42"/>
      <c r="CO13" s="39">
        <f>CP$6*'2005A-2015A'!$C13</f>
        <v>7847.8365</v>
      </c>
      <c r="CP13" s="39">
        <f>CP$6*'2005A-2015A'!$D13</f>
        <v>386.4776625</v>
      </c>
      <c r="CQ13" s="41">
        <f t="shared" si="18"/>
        <v>8234.3141625</v>
      </c>
      <c r="CR13" s="39">
        <f>CP$6*'2005A-2015A'!$F13</f>
        <v>514.2544290000001</v>
      </c>
      <c r="CS13" s="39">
        <f>CP$6*'2005A-2015A'!$G13</f>
        <v>11.7912972</v>
      </c>
      <c r="CT13" s="42"/>
      <c r="CU13" s="39">
        <f>CV$6*'2005A-2015A'!$C13</f>
        <v>34182.399999999994</v>
      </c>
      <c r="CV13" s="39">
        <f>CV$6*'2005A-2015A'!$D13</f>
        <v>1683.36</v>
      </c>
      <c r="CW13" s="41">
        <f t="shared" si="19"/>
        <v>35865.759999999995</v>
      </c>
      <c r="CX13" s="39">
        <f>CV$6*'2005A-2015A'!$F13</f>
        <v>2239.9103999999998</v>
      </c>
      <c r="CY13" s="39">
        <f>CV$6*'2005A-2015A'!$G13</f>
        <v>51.35872</v>
      </c>
      <c r="CZ13" s="42"/>
      <c r="DA13" s="39">
        <f>DB$6*'2005A-2015A'!$C13</f>
        <v>754.6070000000001</v>
      </c>
      <c r="DB13" s="39">
        <f>DB$6*'2005A-2015A'!$D13</f>
        <v>37.161675</v>
      </c>
      <c r="DC13" s="41">
        <f t="shared" si="20"/>
        <v>791.768675</v>
      </c>
      <c r="DD13" s="39">
        <f>DB$6*'2005A-2015A'!$F13</f>
        <v>49.448022</v>
      </c>
      <c r="DE13" s="39">
        <f>DB$6*'2005A-2015A'!$G13</f>
        <v>1.1337896</v>
      </c>
      <c r="DF13" s="42"/>
      <c r="DG13" s="39">
        <f>DH$6*'2005A-2015A'!$C13</f>
        <v>45826.543000000005</v>
      </c>
      <c r="DH13" s="39">
        <f>DH$6*'2005A-2015A'!$D13</f>
        <v>2256.7920750000003</v>
      </c>
      <c r="DI13" s="41">
        <f t="shared" si="21"/>
        <v>48083.335075</v>
      </c>
      <c r="DJ13" s="39">
        <f>DH$6*'2005A-2015A'!$F13</f>
        <v>3002.9298780000004</v>
      </c>
      <c r="DK13" s="39">
        <f>DH$6*'2005A-2015A'!$G13</f>
        <v>68.85393040000001</v>
      </c>
      <c r="DL13" s="42"/>
      <c r="DM13" s="39">
        <f>DN$6*'2005A-2015A'!$C13</f>
        <v>410390.23199999996</v>
      </c>
      <c r="DN13" s="39">
        <f>DN$6*'2005A-2015A'!$D13</f>
        <v>20210.2398</v>
      </c>
      <c r="DO13" s="41">
        <f t="shared" si="22"/>
        <v>430600.47179999994</v>
      </c>
      <c r="DP13" s="39">
        <f>DN$6*'2005A-2015A'!$F13</f>
        <v>26892.124271999997</v>
      </c>
      <c r="DQ13" s="39">
        <f>DN$6*'2005A-2015A'!$G13</f>
        <v>616.6072896</v>
      </c>
      <c r="DR13" s="42"/>
      <c r="DS13" s="39">
        <f>DT$6*'2005A-2015A'!$C13</f>
        <v>90032.0925</v>
      </c>
      <c r="DT13" s="39">
        <f>DT$6*'2005A-2015A'!$D13</f>
        <v>4433.7560625</v>
      </c>
      <c r="DU13" s="41">
        <f t="shared" si="23"/>
        <v>94465.8485625</v>
      </c>
      <c r="DV13" s="39">
        <f>DT$6*'2005A-2015A'!$F13</f>
        <v>5899.639005</v>
      </c>
      <c r="DW13" s="39">
        <f>DT$6*'2005A-2015A'!$G13</f>
        <v>135.272334</v>
      </c>
      <c r="DX13" s="42"/>
      <c r="DY13" s="39">
        <f>DZ$6*'2005A-2015A'!$C13</f>
        <v>5441.3345</v>
      </c>
      <c r="DZ13" s="39">
        <f>DZ$6*'2005A-2015A'!$D13</f>
        <v>267.9661125</v>
      </c>
      <c r="EA13" s="41">
        <f t="shared" si="24"/>
        <v>5709.3006125</v>
      </c>
      <c r="EB13" s="39">
        <f>DZ$6*'2005A-2015A'!$F13</f>
        <v>356.56073699999996</v>
      </c>
      <c r="EC13" s="39">
        <f>DZ$6*'2005A-2015A'!$G13</f>
        <v>8.1755516</v>
      </c>
      <c r="ED13" s="39"/>
      <c r="EE13" s="39"/>
      <c r="EF13" s="39"/>
      <c r="EG13" s="39"/>
      <c r="EH13" s="39"/>
      <c r="EI13" s="39"/>
    </row>
    <row r="14" spans="1:139" ht="12.75">
      <c r="A14" s="33">
        <v>43374</v>
      </c>
      <c r="B14" s="33"/>
      <c r="C14" s="41">
        <f t="shared" si="0"/>
        <v>0</v>
      </c>
      <c r="D14" s="41">
        <f t="shared" si="1"/>
        <v>55804.630249999995</v>
      </c>
      <c r="E14" s="41">
        <f t="shared" si="2"/>
        <v>55804.630249999995</v>
      </c>
      <c r="F14" s="41">
        <f t="shared" si="3"/>
        <v>150817.29206699997</v>
      </c>
      <c r="G14" s="41">
        <f t="shared" si="3"/>
        <v>3458.0771956000003</v>
      </c>
      <c r="H14" s="39"/>
      <c r="I14" s="39"/>
      <c r="J14" s="39">
        <f>J$6*'2005A-2015A'!$D14</f>
        <v>16520.944</v>
      </c>
      <c r="K14" s="41">
        <f t="shared" si="4"/>
        <v>16520.944</v>
      </c>
      <c r="L14" s="39">
        <f>J$6*'2005A-2015A'!$F14</f>
        <v>44649.413952</v>
      </c>
      <c r="M14" s="39">
        <f>J$6*'2005A-2015A'!$G14</f>
        <v>1023.7627136000001</v>
      </c>
      <c r="N14" s="42"/>
      <c r="O14" s="39"/>
      <c r="P14" s="39">
        <f>P$6*'2005A-2015A'!$D14</f>
        <v>6604.76825</v>
      </c>
      <c r="Q14" s="41">
        <f t="shared" si="5"/>
        <v>6604.76825</v>
      </c>
      <c r="R14" s="39">
        <f>P$6*'2005A-2015A'!$F14</f>
        <v>17850.010971</v>
      </c>
      <c r="S14" s="39">
        <f>P$6*'2005A-2015A'!$G14</f>
        <v>409.28142280000003</v>
      </c>
      <c r="T14" s="42"/>
      <c r="U14" s="39"/>
      <c r="V14" s="39">
        <f>V$6*'2005A-2015A'!$D14</f>
        <v>126.503</v>
      </c>
      <c r="W14" s="41">
        <f t="shared" si="6"/>
        <v>126.503</v>
      </c>
      <c r="X14" s="39">
        <f>V$6*'2005A-2015A'!$F14</f>
        <v>341.886324</v>
      </c>
      <c r="Y14" s="39">
        <f>V$6*'2005A-2015A'!$G14</f>
        <v>7.8390832</v>
      </c>
      <c r="Z14" s="42"/>
      <c r="AA14" s="39"/>
      <c r="AB14" s="39">
        <f>AB$6*'2005A-2015A'!$D14</f>
        <v>691.61325</v>
      </c>
      <c r="AC14" s="41">
        <f t="shared" si="7"/>
        <v>691.61325</v>
      </c>
      <c r="AD14" s="39">
        <f>AB$6*'2005A-2015A'!$F14</f>
        <v>1869.150231</v>
      </c>
      <c r="AE14" s="39">
        <f>AB$6*'2005A-2015A'!$G14</f>
        <v>42.8575908</v>
      </c>
      <c r="AF14" s="42"/>
      <c r="AG14" s="39"/>
      <c r="AH14" s="39">
        <f>AH$6*'2005A-2015A'!$D14</f>
        <v>4113.7155</v>
      </c>
      <c r="AI14" s="41">
        <f t="shared" si="8"/>
        <v>4113.7155</v>
      </c>
      <c r="AJ14" s="39">
        <f>AH$6*'2005A-2015A'!$F14</f>
        <v>11117.705274</v>
      </c>
      <c r="AK14" s="39">
        <f>AH$6*'2005A-2015A'!$G14</f>
        <v>254.91694320000002</v>
      </c>
      <c r="AL14" s="42"/>
      <c r="AM14" s="39"/>
      <c r="AN14" s="39">
        <f>AN$6*'2005A-2015A'!$D14</f>
        <v>1.95175</v>
      </c>
      <c r="AO14" s="41">
        <f t="shared" si="9"/>
        <v>1.95175</v>
      </c>
      <c r="AP14" s="39">
        <f>AN$6*'2005A-2015A'!$F14</f>
        <v>5.274789</v>
      </c>
      <c r="AQ14" s="39">
        <f>AN$6*'2005A-2015A'!$G14</f>
        <v>0.1209452</v>
      </c>
      <c r="AR14" s="42"/>
      <c r="AS14" s="39"/>
      <c r="AT14" s="39">
        <f>AT$6*'2005A-2015A'!$D14</f>
        <v>1584.2845</v>
      </c>
      <c r="AU14" s="41">
        <f t="shared" si="10"/>
        <v>1584.2845</v>
      </c>
      <c r="AV14" s="39">
        <f>AT$6*'2005A-2015A'!$F14</f>
        <v>4281.678726</v>
      </c>
      <c r="AW14" s="39">
        <f>AT$6*'2005A-2015A'!$G14</f>
        <v>98.17425680000001</v>
      </c>
      <c r="AX14" s="42"/>
      <c r="AY14" s="39"/>
      <c r="AZ14" s="39">
        <f>AZ$6*'2005A-2015A'!$D14</f>
        <v>41.921</v>
      </c>
      <c r="BA14" s="41">
        <f t="shared" si="11"/>
        <v>41.921</v>
      </c>
      <c r="BB14" s="39">
        <f>AZ$6*'2005A-2015A'!$F14</f>
        <v>113.295468</v>
      </c>
      <c r="BC14" s="39">
        <f>AZ$6*'2005A-2015A'!$G14</f>
        <v>2.5977424</v>
      </c>
      <c r="BD14" s="42"/>
      <c r="BE14" s="39"/>
      <c r="BF14" s="39">
        <f>BF$6*'2005A-2015A'!$D14</f>
        <v>346.12575</v>
      </c>
      <c r="BG14" s="41">
        <f t="shared" si="12"/>
        <v>346.12575</v>
      </c>
      <c r="BH14" s="39">
        <f>BF$6*'2005A-2015A'!$F14</f>
        <v>935.4375809999999</v>
      </c>
      <c r="BI14" s="39">
        <f>BF$6*'2005A-2015A'!$G14</f>
        <v>21.4485708</v>
      </c>
      <c r="BJ14" s="42"/>
      <c r="BK14" s="39"/>
      <c r="BL14" s="39">
        <f>BL$6*'2005A-2015A'!$D14</f>
        <v>558.4225</v>
      </c>
      <c r="BM14" s="41">
        <f t="shared" si="13"/>
        <v>558.4225</v>
      </c>
      <c r="BN14" s="39">
        <f>BL$6*'2005A-2015A'!$F14</f>
        <v>1509.1896299999999</v>
      </c>
      <c r="BO14" s="39">
        <f>BL$6*'2005A-2015A'!$G14</f>
        <v>34.604084</v>
      </c>
      <c r="BP14" s="42"/>
      <c r="BQ14" s="39"/>
      <c r="BR14" s="39">
        <f>BR$6*'2005A-2015A'!$D14</f>
        <v>9690.36475</v>
      </c>
      <c r="BS14" s="41">
        <f t="shared" si="14"/>
        <v>9690.36475</v>
      </c>
      <c r="BT14" s="39">
        <f>BR$6*'2005A-2015A'!$F14</f>
        <v>26189.127393</v>
      </c>
      <c r="BU14" s="39">
        <f>BR$6*'2005A-2015A'!$G14</f>
        <v>600.4883324</v>
      </c>
      <c r="BV14" s="42"/>
      <c r="BW14" s="39"/>
      <c r="BX14" s="39">
        <f>BX$6*'2005A-2015A'!$D14</f>
        <v>409.02575</v>
      </c>
      <c r="BY14" s="41">
        <f t="shared" si="15"/>
        <v>409.02575</v>
      </c>
      <c r="BZ14" s="39">
        <f>BX$6*'2005A-2015A'!$F14</f>
        <v>1105.430781</v>
      </c>
      <c r="CA14" s="39">
        <f>BX$6*'2005A-2015A'!$G14</f>
        <v>25.3463308</v>
      </c>
      <c r="CB14" s="42"/>
      <c r="CC14" s="39"/>
      <c r="CD14" s="39">
        <f>CD$6*'2005A-2015A'!$D14</f>
        <v>114.97749999999999</v>
      </c>
      <c r="CE14" s="41">
        <f t="shared" si="16"/>
        <v>114.97749999999999</v>
      </c>
      <c r="CF14" s="39">
        <f>CD$6*'2005A-2015A'!$F14</f>
        <v>310.73757</v>
      </c>
      <c r="CG14" s="39">
        <f>CD$6*'2005A-2015A'!$G14</f>
        <v>7.1248759999999995</v>
      </c>
      <c r="CH14" s="42"/>
      <c r="CI14" s="39"/>
      <c r="CJ14" s="39">
        <f>CJ$6*'2005A-2015A'!$D14</f>
        <v>586.1355000000001</v>
      </c>
      <c r="CK14" s="41">
        <f t="shared" si="17"/>
        <v>586.1355000000001</v>
      </c>
      <c r="CL14" s="39">
        <f>CJ$6*'2005A-2015A'!$F14</f>
        <v>1584.086634</v>
      </c>
      <c r="CM14" s="39">
        <f>CJ$6*'2005A-2015A'!$G14</f>
        <v>36.3213912</v>
      </c>
      <c r="CN14" s="42"/>
      <c r="CO14" s="39"/>
      <c r="CP14" s="39">
        <f>CP$6*'2005A-2015A'!$D14</f>
        <v>190.28175000000002</v>
      </c>
      <c r="CQ14" s="41">
        <f t="shared" si="18"/>
        <v>190.28175000000002</v>
      </c>
      <c r="CR14" s="39">
        <f>CP$6*'2005A-2015A'!$F14</f>
        <v>514.2544290000001</v>
      </c>
      <c r="CS14" s="39">
        <f>CP$6*'2005A-2015A'!$G14</f>
        <v>11.7912972</v>
      </c>
      <c r="CT14" s="42"/>
      <c r="CU14" s="39"/>
      <c r="CV14" s="39">
        <f>CV$6*'2005A-2015A'!$D14</f>
        <v>828.8</v>
      </c>
      <c r="CW14" s="41">
        <f t="shared" si="19"/>
        <v>828.8</v>
      </c>
      <c r="CX14" s="39">
        <f>CV$6*'2005A-2015A'!$F14</f>
        <v>2239.9103999999998</v>
      </c>
      <c r="CY14" s="39">
        <f>CV$6*'2005A-2015A'!$G14</f>
        <v>51.35872</v>
      </c>
      <c r="CZ14" s="42"/>
      <c r="DA14" s="39"/>
      <c r="DB14" s="39">
        <f>DB$6*'2005A-2015A'!$D14</f>
        <v>18.2965</v>
      </c>
      <c r="DC14" s="41">
        <f t="shared" si="20"/>
        <v>18.2965</v>
      </c>
      <c r="DD14" s="39">
        <f>DB$6*'2005A-2015A'!$F14</f>
        <v>49.448022</v>
      </c>
      <c r="DE14" s="39">
        <f>DB$6*'2005A-2015A'!$G14</f>
        <v>1.1337896</v>
      </c>
      <c r="DF14" s="42"/>
      <c r="DG14" s="39"/>
      <c r="DH14" s="39">
        <f>DH$6*'2005A-2015A'!$D14</f>
        <v>1111.1285</v>
      </c>
      <c r="DI14" s="41">
        <f t="shared" si="21"/>
        <v>1111.1285</v>
      </c>
      <c r="DJ14" s="39">
        <f>DH$6*'2005A-2015A'!$F14</f>
        <v>3002.9298780000004</v>
      </c>
      <c r="DK14" s="39">
        <f>DH$6*'2005A-2015A'!$G14</f>
        <v>68.85393040000001</v>
      </c>
      <c r="DL14" s="42"/>
      <c r="DM14" s="39"/>
      <c r="DN14" s="39">
        <f>DN$6*'2005A-2015A'!$D14</f>
        <v>9950.484</v>
      </c>
      <c r="DO14" s="41">
        <f t="shared" si="22"/>
        <v>9950.484</v>
      </c>
      <c r="DP14" s="39">
        <f>DN$6*'2005A-2015A'!$F14</f>
        <v>26892.124271999997</v>
      </c>
      <c r="DQ14" s="39">
        <f>DN$6*'2005A-2015A'!$G14</f>
        <v>616.6072896</v>
      </c>
      <c r="DR14" s="42"/>
      <c r="DS14" s="39"/>
      <c r="DT14" s="39">
        <f>DT$6*'2005A-2015A'!$D14</f>
        <v>2182.95375</v>
      </c>
      <c r="DU14" s="41">
        <f t="shared" si="23"/>
        <v>2182.95375</v>
      </c>
      <c r="DV14" s="39">
        <f>DT$6*'2005A-2015A'!$F14</f>
        <v>5899.639005</v>
      </c>
      <c r="DW14" s="39">
        <f>DT$6*'2005A-2015A'!$G14</f>
        <v>135.272334</v>
      </c>
      <c r="DX14" s="42"/>
      <c r="DY14" s="39"/>
      <c r="DZ14" s="39">
        <f>DZ$6*'2005A-2015A'!$D14</f>
        <v>131.93275</v>
      </c>
      <c r="EA14" s="41">
        <f t="shared" si="24"/>
        <v>131.93275</v>
      </c>
      <c r="EB14" s="39">
        <f>DZ$6*'2005A-2015A'!$F14</f>
        <v>356.56073699999996</v>
      </c>
      <c r="EC14" s="39">
        <f>DZ$6*'2005A-2015A'!$G14</f>
        <v>8.1755516</v>
      </c>
      <c r="ED14" s="39"/>
      <c r="EE14" s="39"/>
      <c r="EF14" s="39"/>
      <c r="EG14" s="39"/>
      <c r="EH14" s="39"/>
      <c r="EI14" s="39"/>
    </row>
    <row r="15" spans="1:139" ht="12.75">
      <c r="A15" s="33">
        <v>43556</v>
      </c>
      <c r="B15" s="33"/>
      <c r="C15" s="41">
        <f t="shared" si="0"/>
        <v>2232185.21</v>
      </c>
      <c r="D15" s="41">
        <f t="shared" si="1"/>
        <v>55804.630249999995</v>
      </c>
      <c r="E15" s="41">
        <f t="shared" si="2"/>
        <v>2287989.84025</v>
      </c>
      <c r="F15" s="41">
        <f t="shared" si="3"/>
        <v>150817.29206699997</v>
      </c>
      <c r="G15" s="41">
        <f t="shared" si="3"/>
        <v>3458.0771956000003</v>
      </c>
      <c r="H15" s="39"/>
      <c r="I15" s="39">
        <f>J$6*'2005A-2015A'!$C15</f>
        <v>660837.76</v>
      </c>
      <c r="J15" s="39">
        <f>J$6*'2005A-2015A'!$D15</f>
        <v>16520.944</v>
      </c>
      <c r="K15" s="41">
        <f t="shared" si="4"/>
        <v>677358.704</v>
      </c>
      <c r="L15" s="39">
        <f>J$6*'2005A-2015A'!$F15</f>
        <v>44649.413952</v>
      </c>
      <c r="M15" s="39">
        <f>J$6*'2005A-2015A'!$G15</f>
        <v>1023.7627136000001</v>
      </c>
      <c r="N15" s="42"/>
      <c r="O15" s="39">
        <f>P$6*'2005A-2015A'!$C15</f>
        <v>264190.73000000004</v>
      </c>
      <c r="P15" s="39">
        <f>P$6*'2005A-2015A'!$D15</f>
        <v>6604.76825</v>
      </c>
      <c r="Q15" s="41">
        <f t="shared" si="5"/>
        <v>270795.49825000006</v>
      </c>
      <c r="R15" s="39">
        <f>P$6*'2005A-2015A'!$F15</f>
        <v>17850.010971</v>
      </c>
      <c r="S15" s="39">
        <f>P$6*'2005A-2015A'!$G15</f>
        <v>409.28142280000003</v>
      </c>
      <c r="T15" s="42"/>
      <c r="U15" s="39">
        <f>V$6*'2005A-2015A'!$C15</f>
        <v>5060.12</v>
      </c>
      <c r="V15" s="39">
        <f>V$6*'2005A-2015A'!$D15</f>
        <v>126.503</v>
      </c>
      <c r="W15" s="41">
        <f t="shared" si="6"/>
        <v>5186.623</v>
      </c>
      <c r="X15" s="39">
        <f>V$6*'2005A-2015A'!$F15</f>
        <v>341.886324</v>
      </c>
      <c r="Y15" s="39">
        <f>V$6*'2005A-2015A'!$G15</f>
        <v>7.8390832</v>
      </c>
      <c r="Z15" s="42"/>
      <c r="AA15" s="39">
        <f>AB$6*'2005A-2015A'!$C15</f>
        <v>27664.53</v>
      </c>
      <c r="AB15" s="39">
        <f>AB$6*'2005A-2015A'!$D15</f>
        <v>691.61325</v>
      </c>
      <c r="AC15" s="41">
        <f t="shared" si="7"/>
        <v>28356.143249999997</v>
      </c>
      <c r="AD15" s="39">
        <f>AB$6*'2005A-2015A'!$F15</f>
        <v>1869.150231</v>
      </c>
      <c r="AE15" s="39">
        <f>AB$6*'2005A-2015A'!$G15</f>
        <v>42.8575908</v>
      </c>
      <c r="AF15" s="42"/>
      <c r="AG15" s="39">
        <f>AH$6*'2005A-2015A'!$C15</f>
        <v>164548.62</v>
      </c>
      <c r="AH15" s="39">
        <f>AH$6*'2005A-2015A'!$D15</f>
        <v>4113.7155</v>
      </c>
      <c r="AI15" s="41">
        <f t="shared" si="8"/>
        <v>168662.3355</v>
      </c>
      <c r="AJ15" s="39">
        <f>AH$6*'2005A-2015A'!$F15</f>
        <v>11117.705274</v>
      </c>
      <c r="AK15" s="39">
        <f>AH$6*'2005A-2015A'!$G15</f>
        <v>254.91694320000002</v>
      </c>
      <c r="AL15" s="42"/>
      <c r="AM15" s="39">
        <f>AN$6*'2005A-2015A'!$C15</f>
        <v>78.07000000000001</v>
      </c>
      <c r="AN15" s="39">
        <f>AN$6*'2005A-2015A'!$D15</f>
        <v>1.95175</v>
      </c>
      <c r="AO15" s="41">
        <f t="shared" si="9"/>
        <v>80.02175000000001</v>
      </c>
      <c r="AP15" s="39">
        <f>AN$6*'2005A-2015A'!$F15</f>
        <v>5.274789</v>
      </c>
      <c r="AQ15" s="39">
        <f>AN$6*'2005A-2015A'!$G15</f>
        <v>0.1209452</v>
      </c>
      <c r="AR15" s="42"/>
      <c r="AS15" s="39">
        <f>AT$6*'2005A-2015A'!$C15</f>
        <v>63371.380000000005</v>
      </c>
      <c r="AT15" s="39">
        <f>AT$6*'2005A-2015A'!$D15</f>
        <v>1584.2845</v>
      </c>
      <c r="AU15" s="41">
        <f t="shared" si="10"/>
        <v>64955.664500000006</v>
      </c>
      <c r="AV15" s="39">
        <f>AT$6*'2005A-2015A'!$F15</f>
        <v>4281.678726</v>
      </c>
      <c r="AW15" s="39">
        <f>AT$6*'2005A-2015A'!$G15</f>
        <v>98.17425680000001</v>
      </c>
      <c r="AX15" s="42"/>
      <c r="AY15" s="39">
        <f>AZ$6*'2005A-2015A'!$C15</f>
        <v>1676.8400000000001</v>
      </c>
      <c r="AZ15" s="39">
        <f>AZ$6*'2005A-2015A'!$D15</f>
        <v>41.921</v>
      </c>
      <c r="BA15" s="41">
        <f t="shared" si="11"/>
        <v>1718.7610000000002</v>
      </c>
      <c r="BB15" s="39">
        <f>AZ$6*'2005A-2015A'!$F15</f>
        <v>113.295468</v>
      </c>
      <c r="BC15" s="39">
        <f>AZ$6*'2005A-2015A'!$G15</f>
        <v>2.5977424</v>
      </c>
      <c r="BD15" s="42"/>
      <c r="BE15" s="39">
        <f>BF$6*'2005A-2015A'!$C15</f>
        <v>13845.029999999999</v>
      </c>
      <c r="BF15" s="39">
        <f>BF$6*'2005A-2015A'!$D15</f>
        <v>346.12575</v>
      </c>
      <c r="BG15" s="41">
        <f t="shared" si="12"/>
        <v>14191.155749999998</v>
      </c>
      <c r="BH15" s="39">
        <f>BF$6*'2005A-2015A'!$F15</f>
        <v>935.4375809999999</v>
      </c>
      <c r="BI15" s="39">
        <f>BF$6*'2005A-2015A'!$G15</f>
        <v>21.4485708</v>
      </c>
      <c r="BJ15" s="42"/>
      <c r="BK15" s="39">
        <f>BL$6*'2005A-2015A'!$C15</f>
        <v>22336.899999999998</v>
      </c>
      <c r="BL15" s="39">
        <f>BL$6*'2005A-2015A'!$D15</f>
        <v>558.4225</v>
      </c>
      <c r="BM15" s="41">
        <f t="shared" si="13"/>
        <v>22895.3225</v>
      </c>
      <c r="BN15" s="39">
        <f>BL$6*'2005A-2015A'!$F15</f>
        <v>1509.1896299999999</v>
      </c>
      <c r="BO15" s="39">
        <f>BL$6*'2005A-2015A'!$G15</f>
        <v>34.604084</v>
      </c>
      <c r="BP15" s="42"/>
      <c r="BQ15" s="39">
        <f>BR$6*'2005A-2015A'!$C15</f>
        <v>387614.58999999997</v>
      </c>
      <c r="BR15" s="39">
        <f>BR$6*'2005A-2015A'!$D15</f>
        <v>9690.36475</v>
      </c>
      <c r="BS15" s="41">
        <f t="shared" si="14"/>
        <v>397304.95475</v>
      </c>
      <c r="BT15" s="39">
        <f>BR$6*'2005A-2015A'!$F15</f>
        <v>26189.127393</v>
      </c>
      <c r="BU15" s="39">
        <f>BR$6*'2005A-2015A'!$G15</f>
        <v>600.4883324</v>
      </c>
      <c r="BV15" s="42"/>
      <c r="BW15" s="39">
        <f>BX$6*'2005A-2015A'!$C15</f>
        <v>16361.03</v>
      </c>
      <c r="BX15" s="39">
        <f>BX$6*'2005A-2015A'!$D15</f>
        <v>409.02575</v>
      </c>
      <c r="BY15" s="41">
        <f t="shared" si="15"/>
        <v>16770.05575</v>
      </c>
      <c r="BZ15" s="39">
        <f>BX$6*'2005A-2015A'!$F15</f>
        <v>1105.430781</v>
      </c>
      <c r="CA15" s="39">
        <f>BX$6*'2005A-2015A'!$G15</f>
        <v>25.3463308</v>
      </c>
      <c r="CB15" s="42"/>
      <c r="CC15" s="39">
        <f>CD$6*'2005A-2015A'!$C15</f>
        <v>4599.099999999999</v>
      </c>
      <c r="CD15" s="39">
        <f>CD$6*'2005A-2015A'!$D15</f>
        <v>114.97749999999999</v>
      </c>
      <c r="CE15" s="41">
        <f t="shared" si="16"/>
        <v>4714.077499999999</v>
      </c>
      <c r="CF15" s="39">
        <f>CD$6*'2005A-2015A'!$F15</f>
        <v>310.73757</v>
      </c>
      <c r="CG15" s="39">
        <f>CD$6*'2005A-2015A'!$G15</f>
        <v>7.1248759999999995</v>
      </c>
      <c r="CH15" s="42"/>
      <c r="CI15" s="39">
        <f>CJ$6*'2005A-2015A'!$C15</f>
        <v>23445.420000000002</v>
      </c>
      <c r="CJ15" s="39">
        <f>CJ$6*'2005A-2015A'!$D15</f>
        <v>586.1355000000001</v>
      </c>
      <c r="CK15" s="41">
        <f t="shared" si="17"/>
        <v>24031.555500000002</v>
      </c>
      <c r="CL15" s="39">
        <f>CJ$6*'2005A-2015A'!$F15</f>
        <v>1584.086634</v>
      </c>
      <c r="CM15" s="39">
        <f>CJ$6*'2005A-2015A'!$G15</f>
        <v>36.3213912</v>
      </c>
      <c r="CN15" s="42"/>
      <c r="CO15" s="39">
        <f>CP$6*'2005A-2015A'!$C15</f>
        <v>7611.27</v>
      </c>
      <c r="CP15" s="39">
        <f>CP$6*'2005A-2015A'!$D15</f>
        <v>190.28175000000002</v>
      </c>
      <c r="CQ15" s="41">
        <f t="shared" si="18"/>
        <v>7801.5517500000005</v>
      </c>
      <c r="CR15" s="39">
        <f>CP$6*'2005A-2015A'!$F15</f>
        <v>514.2544290000001</v>
      </c>
      <c r="CS15" s="39">
        <f>CP$6*'2005A-2015A'!$G15</f>
        <v>11.7912972</v>
      </c>
      <c r="CT15" s="42"/>
      <c r="CU15" s="39">
        <f>CV$6*'2005A-2015A'!$C15</f>
        <v>33152</v>
      </c>
      <c r="CV15" s="39">
        <f>CV$6*'2005A-2015A'!$D15</f>
        <v>828.8</v>
      </c>
      <c r="CW15" s="41">
        <f t="shared" si="19"/>
        <v>33980.8</v>
      </c>
      <c r="CX15" s="39">
        <f>CV$6*'2005A-2015A'!$F15</f>
        <v>2239.9103999999998</v>
      </c>
      <c r="CY15" s="39">
        <f>CV$6*'2005A-2015A'!$G15</f>
        <v>51.35872</v>
      </c>
      <c r="CZ15" s="42"/>
      <c r="DA15" s="39">
        <f>DB$6*'2005A-2015A'!$C15</f>
        <v>731.86</v>
      </c>
      <c r="DB15" s="39">
        <f>DB$6*'2005A-2015A'!$D15</f>
        <v>18.2965</v>
      </c>
      <c r="DC15" s="41">
        <f t="shared" si="20"/>
        <v>750.1565</v>
      </c>
      <c r="DD15" s="39">
        <f>DB$6*'2005A-2015A'!$F15</f>
        <v>49.448022</v>
      </c>
      <c r="DE15" s="39">
        <f>DB$6*'2005A-2015A'!$G15</f>
        <v>1.1337896</v>
      </c>
      <c r="DF15" s="42"/>
      <c r="DG15" s="39">
        <f>DH$6*'2005A-2015A'!$C15</f>
        <v>44445.14</v>
      </c>
      <c r="DH15" s="39">
        <f>DH$6*'2005A-2015A'!$D15</f>
        <v>1111.1285</v>
      </c>
      <c r="DI15" s="41">
        <f t="shared" si="21"/>
        <v>45556.2685</v>
      </c>
      <c r="DJ15" s="39">
        <f>DH$6*'2005A-2015A'!$F15</f>
        <v>3002.9298780000004</v>
      </c>
      <c r="DK15" s="39">
        <f>DH$6*'2005A-2015A'!$G15</f>
        <v>68.85393040000001</v>
      </c>
      <c r="DL15" s="42"/>
      <c r="DM15" s="39">
        <f>DN$6*'2005A-2015A'!$C15</f>
        <v>398019.36</v>
      </c>
      <c r="DN15" s="39">
        <f>DN$6*'2005A-2015A'!$D15</f>
        <v>9950.484</v>
      </c>
      <c r="DO15" s="41">
        <f t="shared" si="22"/>
        <v>407969.844</v>
      </c>
      <c r="DP15" s="39">
        <f>DN$6*'2005A-2015A'!$F15</f>
        <v>26892.124271999997</v>
      </c>
      <c r="DQ15" s="39">
        <f>DN$6*'2005A-2015A'!$G15</f>
        <v>616.6072896</v>
      </c>
      <c r="DR15" s="42"/>
      <c r="DS15" s="39">
        <f>DT$6*'2005A-2015A'!$C15</f>
        <v>87318.15</v>
      </c>
      <c r="DT15" s="39">
        <f>DT$6*'2005A-2015A'!$D15</f>
        <v>2182.95375</v>
      </c>
      <c r="DU15" s="41">
        <f t="shared" si="23"/>
        <v>89501.10375</v>
      </c>
      <c r="DV15" s="39">
        <f>DT$6*'2005A-2015A'!$F15</f>
        <v>5899.639005</v>
      </c>
      <c r="DW15" s="39">
        <f>DT$6*'2005A-2015A'!$G15</f>
        <v>135.272334</v>
      </c>
      <c r="DX15" s="42"/>
      <c r="DY15" s="39">
        <f>DZ$6*'2005A-2015A'!$C15</f>
        <v>5277.3099999999995</v>
      </c>
      <c r="DZ15" s="39">
        <f>DZ$6*'2005A-2015A'!$D15</f>
        <v>131.93275</v>
      </c>
      <c r="EA15" s="41">
        <f t="shared" si="24"/>
        <v>5409.242749999999</v>
      </c>
      <c r="EB15" s="39">
        <f>DZ$6*'2005A-2015A'!$F15</f>
        <v>356.56073699999996</v>
      </c>
      <c r="EC15" s="39">
        <f>DZ$6*'2005A-2015A'!$G15</f>
        <v>8.1755516</v>
      </c>
      <c r="ED15" s="39"/>
      <c r="EE15" s="39"/>
      <c r="EF15" s="39"/>
      <c r="EG15" s="39"/>
      <c r="EH15" s="39"/>
      <c r="EI15" s="39"/>
    </row>
    <row r="16" spans="1:139" ht="12.75">
      <c r="A16" s="2"/>
      <c r="B16" s="2"/>
      <c r="C16" s="40"/>
      <c r="D16" s="40"/>
      <c r="E16" s="40"/>
      <c r="F16" s="40"/>
      <c r="G16" s="40"/>
      <c r="H16" s="39"/>
      <c r="I16" s="42"/>
      <c r="J16" s="42"/>
      <c r="K16" s="42"/>
      <c r="L16" s="42"/>
      <c r="M16" s="42"/>
      <c r="N16" s="39"/>
      <c r="O16" s="42"/>
      <c r="P16" s="42"/>
      <c r="Q16" s="42"/>
      <c r="R16" s="42"/>
      <c r="S16" s="42"/>
      <c r="T16" s="39"/>
      <c r="U16" s="42"/>
      <c r="V16" s="42"/>
      <c r="W16" s="42"/>
      <c r="X16" s="42"/>
      <c r="Y16" s="42"/>
      <c r="Z16" s="39"/>
      <c r="AA16" s="42"/>
      <c r="AB16" s="42"/>
      <c r="AC16" s="42"/>
      <c r="AD16" s="42"/>
      <c r="AE16" s="42"/>
      <c r="AF16" s="39"/>
      <c r="AG16" s="42"/>
      <c r="AH16" s="42"/>
      <c r="AI16" s="42"/>
      <c r="AJ16" s="42"/>
      <c r="AK16" s="42"/>
      <c r="AL16" s="39"/>
      <c r="AM16" s="42"/>
      <c r="AN16" s="42"/>
      <c r="AO16" s="42"/>
      <c r="AP16" s="42"/>
      <c r="AQ16" s="42"/>
      <c r="AR16" s="39"/>
      <c r="AS16" s="42"/>
      <c r="AT16" s="42"/>
      <c r="AU16" s="42"/>
      <c r="AV16" s="42"/>
      <c r="AW16" s="42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42"/>
      <c r="CV16" s="42"/>
      <c r="CW16" s="42"/>
      <c r="CX16" s="42"/>
      <c r="CY16" s="42"/>
      <c r="CZ16" s="39"/>
      <c r="DA16" s="39"/>
      <c r="DB16" s="39"/>
      <c r="DC16" s="39"/>
      <c r="DD16" s="39"/>
      <c r="DE16" s="39"/>
      <c r="DF16" s="39"/>
      <c r="DG16" s="42"/>
      <c r="DH16" s="42"/>
      <c r="DI16" s="42"/>
      <c r="DJ16" s="42"/>
      <c r="DK16" s="42"/>
      <c r="DL16" s="39"/>
      <c r="DM16" s="42"/>
      <c r="DN16" s="42"/>
      <c r="DO16" s="42"/>
      <c r="DP16" s="42"/>
      <c r="DQ16" s="42"/>
      <c r="DR16" s="39"/>
      <c r="DS16" s="39"/>
      <c r="DT16" s="39"/>
      <c r="DU16" s="39"/>
      <c r="DV16" s="39"/>
      <c r="DW16" s="39"/>
      <c r="DX16" s="39"/>
      <c r="DY16" s="39"/>
      <c r="DZ16" s="39"/>
      <c r="EA16" s="39"/>
      <c r="EB16" s="39"/>
      <c r="EC16" s="39"/>
      <c r="ED16" s="39"/>
      <c r="EE16" s="39"/>
      <c r="EF16" s="39"/>
      <c r="EG16" s="39"/>
      <c r="EH16" s="39"/>
      <c r="EI16" s="39"/>
    </row>
    <row r="17" spans="1:139" ht="13.5" thickBot="1">
      <c r="A17" s="15" t="s">
        <v>0</v>
      </c>
      <c r="B17" s="15"/>
      <c r="C17" s="43">
        <f>SUM(C8:C16)</f>
        <v>8973987.8375</v>
      </c>
      <c r="D17" s="43">
        <f>SUM(D8:D16)</f>
        <v>1161207.4812673</v>
      </c>
      <c r="E17" s="43">
        <f>SUM(E8:E16)</f>
        <v>10135195.3187673</v>
      </c>
      <c r="F17" s="43">
        <f>SUM(F8:F16)</f>
        <v>1206535.9233627997</v>
      </c>
      <c r="G17" s="43">
        <f>SUM(G8:G16)</f>
        <v>27663.410978199998</v>
      </c>
      <c r="H17" s="39"/>
      <c r="I17" s="43">
        <f>SUM(I8:I16)</f>
        <v>2656746.4000000004</v>
      </c>
      <c r="J17" s="43">
        <f>SUM(J8:J16)</f>
        <v>343775.1255488</v>
      </c>
      <c r="K17" s="43">
        <f>SUM(K8:K16)</f>
        <v>3000521.5255488</v>
      </c>
      <c r="L17" s="43">
        <f>SUM(L8:L16)</f>
        <v>357194.59719679994</v>
      </c>
      <c r="M17" s="43">
        <f>SUM(M8:M16)</f>
        <v>8189.744499200001</v>
      </c>
      <c r="N17" s="43">
        <f>SUM(N8:N16)</f>
        <v>0</v>
      </c>
      <c r="O17" s="43">
        <f>SUM(O8:O16)</f>
        <v>1062118.1375000002</v>
      </c>
      <c r="P17" s="43">
        <f>SUM(P8:P16)</f>
        <v>137434.94526490002</v>
      </c>
      <c r="Q17" s="43">
        <f>SUM(Q8:Q16)</f>
        <v>1199553.0827649</v>
      </c>
      <c r="R17" s="43">
        <f>SUM(R8:R16)</f>
        <v>142799.8021564</v>
      </c>
      <c r="S17" s="43">
        <f>SUM(S8:S16)</f>
        <v>3274.1085766000006</v>
      </c>
      <c r="T17" s="43">
        <f>SUM(T8:T16)</f>
        <v>0</v>
      </c>
      <c r="U17" s="43">
        <f>SUM(U8:U16)</f>
        <v>20343.05</v>
      </c>
      <c r="V17" s="43">
        <f>SUM(V8:V16)</f>
        <v>2632.330495600001</v>
      </c>
      <c r="W17" s="43">
        <f>SUM(W8:W16)</f>
        <v>22975.380495600002</v>
      </c>
      <c r="X17" s="43">
        <f>SUM(X8:X16)</f>
        <v>2735.0851216</v>
      </c>
      <c r="Y17" s="43">
        <f>SUM(Y8:Y16)</f>
        <v>62.70993039999999</v>
      </c>
      <c r="Z17" s="43">
        <f>SUM(Z8:Z16)</f>
        <v>0</v>
      </c>
      <c r="AA17" s="43">
        <f>SUM(AA8:AA16)</f>
        <v>111218.8875</v>
      </c>
      <c r="AB17" s="43">
        <f>SUM(AB8:AB16)</f>
        <v>14391.395058900001</v>
      </c>
      <c r="AC17" s="43">
        <f>SUM(AC8:AC16)</f>
        <v>125610.28255889998</v>
      </c>
      <c r="AD17" s="43">
        <f>SUM(AD8:AD16)</f>
        <v>14953.171940399998</v>
      </c>
      <c r="AE17" s="43">
        <f>SUM(AE8:AE16)</f>
        <v>342.84577260000003</v>
      </c>
      <c r="AF17" s="43">
        <f>SUM(AF8:AF16)</f>
        <v>0</v>
      </c>
      <c r="AG17" s="43">
        <f>SUM(AG8:AG16)</f>
        <v>661529.925</v>
      </c>
      <c r="AH17" s="43">
        <f>SUM(AH8:AH16)</f>
        <v>85600.0155006</v>
      </c>
      <c r="AI17" s="43">
        <f>SUM(AI8:AI16)</f>
        <v>747129.9405006</v>
      </c>
      <c r="AJ17" s="43">
        <f>SUM(AJ8:AJ16)</f>
        <v>88941.4643016</v>
      </c>
      <c r="AK17" s="43">
        <f>SUM(AK8:AK16)</f>
        <v>2039.2466004000005</v>
      </c>
      <c r="AL17" s="43">
        <f>SUM(AL8:AL16)</f>
        <v>0</v>
      </c>
      <c r="AM17" s="43">
        <f>SUM(AM8:AM16)</f>
        <v>313.8625</v>
      </c>
      <c r="AN17" s="43">
        <f>SUM(AN8:AN16)</f>
        <v>40.612879099999994</v>
      </c>
      <c r="AO17" s="43">
        <f>SUM(AO8:AO16)</f>
        <v>354.4753791</v>
      </c>
      <c r="AP17" s="43">
        <f>SUM(AP8:AP16)</f>
        <v>42.198227599999996</v>
      </c>
      <c r="AQ17" s="43">
        <f>SUM(AQ8:AQ16)</f>
        <v>0.9675193999999999</v>
      </c>
      <c r="AR17" s="43">
        <f>SUM(AR8:AR16)</f>
        <v>0</v>
      </c>
      <c r="AS17" s="43">
        <f>SUM(AS8:AS16)</f>
        <v>254770.075</v>
      </c>
      <c r="AT17" s="43">
        <f>SUM(AT8:AT16)</f>
        <v>32966.494099400006</v>
      </c>
      <c r="AU17" s="43">
        <f>SUM(AU8:AU16)</f>
        <v>287736.5690994001</v>
      </c>
      <c r="AV17" s="43">
        <f>SUM(AV8:AV16)</f>
        <v>34253.36129839999</v>
      </c>
      <c r="AW17" s="43">
        <f>SUM(AW8:AW16)</f>
        <v>785.3597996</v>
      </c>
      <c r="AX17" s="43">
        <f>SUM(AX8:AX16)</f>
        <v>0</v>
      </c>
      <c r="AY17" s="43">
        <f>SUM(AY8:AY16)</f>
        <v>6741.35</v>
      </c>
      <c r="AZ17" s="43">
        <f>SUM(AZ8:AZ16)</f>
        <v>872.3107492000001</v>
      </c>
      <c r="BA17" s="43">
        <f>SUM(BA8:BA16)</f>
        <v>7613.660749200001</v>
      </c>
      <c r="BB17" s="43">
        <f>SUM(BB8:BB16)</f>
        <v>906.3619312000002</v>
      </c>
      <c r="BC17" s="43">
        <f>SUM(BC8:BC16)</f>
        <v>20.781032800000002</v>
      </c>
      <c r="BD17" s="43">
        <f>SUM(BD8:BD16)</f>
        <v>0</v>
      </c>
      <c r="BE17" s="43">
        <f>SUM(BE8:BE16)</f>
        <v>55660.7625</v>
      </c>
      <c r="BF17" s="43">
        <f>SUM(BF8:BF16)</f>
        <v>7202.338023900001</v>
      </c>
      <c r="BG17" s="43">
        <f>SUM(BG8:BG16)</f>
        <v>62863.10052389999</v>
      </c>
      <c r="BH17" s="43">
        <f>SUM(BH8:BH16)</f>
        <v>7483.4856804</v>
      </c>
      <c r="BI17" s="43">
        <f>SUM(BI8:BI16)</f>
        <v>171.5810826</v>
      </c>
      <c r="BJ17" s="43">
        <f>SUM(BJ8:BJ16)</f>
        <v>0</v>
      </c>
      <c r="BK17" s="43">
        <f>SUM(BK8:BK16)</f>
        <v>89800.375</v>
      </c>
      <c r="BL17" s="43">
        <f>SUM(BL8:BL16)</f>
        <v>11619.902897000002</v>
      </c>
      <c r="BM17" s="43">
        <f>SUM(BM8:BM16)</f>
        <v>101420.27789699999</v>
      </c>
      <c r="BN17" s="43">
        <f>SUM(BN8:BN16)</f>
        <v>12073.492892000002</v>
      </c>
      <c r="BO17" s="43">
        <f>SUM(BO8:BO16)</f>
        <v>276.820598</v>
      </c>
      <c r="BP17" s="43">
        <f>SUM(BP8:BP16)</f>
        <v>0</v>
      </c>
      <c r="BQ17" s="43">
        <f>SUM(BQ8:BQ16)</f>
        <v>1558315.4125</v>
      </c>
      <c r="BR17" s="43">
        <f>SUM(BR8:BR16)</f>
        <v>201641.40490670002</v>
      </c>
      <c r="BS17" s="43">
        <f>SUM(BS8:BS16)</f>
        <v>1759956.8174067</v>
      </c>
      <c r="BT17" s="43">
        <f>SUM(BT8:BT16)</f>
        <v>209512.6001012</v>
      </c>
      <c r="BU17" s="43">
        <f>SUM(BU8:BU16)</f>
        <v>4803.697137800001</v>
      </c>
      <c r="BV17" s="43">
        <f>SUM(BV8:BV16)</f>
        <v>0</v>
      </c>
      <c r="BW17" s="43">
        <f>SUM(BW8:BW16)</f>
        <v>65775.7625</v>
      </c>
      <c r="BX17" s="43">
        <f>SUM(BX8:BX16)</f>
        <v>8511.1891039</v>
      </c>
      <c r="BY17" s="43">
        <f>SUM(BY8:BY16)</f>
        <v>74286.9516039</v>
      </c>
      <c r="BZ17" s="43">
        <f>SUM(BZ8:BZ16)</f>
        <v>8843.4285604</v>
      </c>
      <c r="CA17" s="43">
        <f>SUM(CA8:CA16)</f>
        <v>202.7618026</v>
      </c>
      <c r="CB17" s="43">
        <f>SUM(CB8:CB16)</f>
        <v>0</v>
      </c>
      <c r="CC17" s="43">
        <f>SUM(CC8:CC16)</f>
        <v>18489.625</v>
      </c>
      <c r="CD17" s="43">
        <f>SUM(CD8:CD16)</f>
        <v>2392.502783</v>
      </c>
      <c r="CE17" s="43">
        <f>SUM(CE8:CE16)</f>
        <v>20882.127783</v>
      </c>
      <c r="CF17" s="43">
        <f>SUM(CF8:CF16)</f>
        <v>2485.8955880000003</v>
      </c>
      <c r="CG17" s="43">
        <f>SUM(CG8:CG16)</f>
        <v>56.996522</v>
      </c>
      <c r="CH17" s="43">
        <f>SUM(CH8:CH16)</f>
        <v>0</v>
      </c>
      <c r="CI17" s="43">
        <f>SUM(CI8:CI16)</f>
        <v>94256.925</v>
      </c>
      <c r="CJ17" s="43">
        <f>SUM(CJ8:CJ16)</f>
        <v>12196.567284600002</v>
      </c>
      <c r="CK17" s="43">
        <f>SUM(CK8:CK16)</f>
        <v>106453.49228460001</v>
      </c>
      <c r="CL17" s="43">
        <f>SUM(CL8:CL16)</f>
        <v>12672.667725599998</v>
      </c>
      <c r="CM17" s="43">
        <f>SUM(CM8:CM16)</f>
        <v>290.55845639999995</v>
      </c>
      <c r="CN17" s="43">
        <f>SUM(CN8:CN16)</f>
        <v>0</v>
      </c>
      <c r="CO17" s="43">
        <f>SUM(CO8:CO16)</f>
        <v>30599.362500000003</v>
      </c>
      <c r="CP17" s="43">
        <f>SUM(CP8:CP16)</f>
        <v>3959.4669951000005</v>
      </c>
      <c r="CQ17" s="43">
        <f>SUM(CQ8:CQ16)</f>
        <v>34558.829495100006</v>
      </c>
      <c r="CR17" s="43">
        <f>SUM(CR8:CR16)</f>
        <v>4114.027203600001</v>
      </c>
      <c r="CS17" s="43">
        <f>SUM(CS8:CS16)</f>
        <v>94.32626340000002</v>
      </c>
      <c r="CT17" s="43">
        <f>SUM(CT8:CT16)</f>
        <v>0</v>
      </c>
      <c r="CU17" s="43">
        <f>SUM(CU8:CU16)</f>
        <v>133280</v>
      </c>
      <c r="CV17" s="43">
        <f>SUM(CV8:CV16)</f>
        <v>17246.03776</v>
      </c>
      <c r="CW17" s="43">
        <f>SUM(CW8:CW16)</f>
        <v>150526.03776</v>
      </c>
      <c r="CX17" s="43">
        <f>SUM(CX8:CX16)</f>
        <v>17919.24736</v>
      </c>
      <c r="CY17" s="43">
        <f>SUM(CY8:CY16)</f>
        <v>410.85184</v>
      </c>
      <c r="CZ17" s="43">
        <f>SUM(CZ8:CZ16)</f>
        <v>0</v>
      </c>
      <c r="DA17" s="43">
        <f>SUM(DA8:DA16)</f>
        <v>2942.275</v>
      </c>
      <c r="DB17" s="43">
        <f>SUM(DB8:DB16)</f>
        <v>380.7216818</v>
      </c>
      <c r="DC17" s="43">
        <f>SUM(DC8:DC16)</f>
        <v>3322.9966818000003</v>
      </c>
      <c r="DD17" s="43">
        <f>SUM(DD8:DD16)</f>
        <v>395.5833848</v>
      </c>
      <c r="DE17" s="43">
        <f>SUM(DE8:DE16)</f>
        <v>9.0699212</v>
      </c>
      <c r="DF17" s="43">
        <f>SUM(DF8:DF16)</f>
        <v>0</v>
      </c>
      <c r="DG17" s="43">
        <f>SUM(DG8:DG16)</f>
        <v>178681.47500000003</v>
      </c>
      <c r="DH17" s="43">
        <f>SUM(DH8:DH16)</f>
        <v>23120.854328200003</v>
      </c>
      <c r="DI17" s="43">
        <f>SUM(DI8:DI16)</f>
        <v>201802.3293282</v>
      </c>
      <c r="DJ17" s="43">
        <f>SUM(DJ8:DJ16)</f>
        <v>24023.3909752</v>
      </c>
      <c r="DK17" s="43">
        <f>SUM(DK8:DK16)</f>
        <v>550.8074188000002</v>
      </c>
      <c r="DL17" s="43">
        <f>SUM(DL8:DL16)</f>
        <v>0</v>
      </c>
      <c r="DM17" s="43">
        <f>SUM(DM8:DM16)</f>
        <v>1600145.4</v>
      </c>
      <c r="DN17" s="43">
        <f>SUM(DN8:DN16)</f>
        <v>207054.08155680003</v>
      </c>
      <c r="DO17" s="43">
        <f>SUM(DO8:DO16)</f>
        <v>1807199.4815568</v>
      </c>
      <c r="DP17" s="43">
        <f>SUM(DP8:DP16)</f>
        <v>215136.56388479995</v>
      </c>
      <c r="DQ17" s="43">
        <f>SUM(DQ8:DQ16)</f>
        <v>4932.643171199999</v>
      </c>
      <c r="DR17" s="43">
        <f>SUM(DR8:DR16)</f>
        <v>0</v>
      </c>
      <c r="DS17" s="43">
        <f>SUM(DS8:DS16)</f>
        <v>351042.5625</v>
      </c>
      <c r="DT17" s="43">
        <f>SUM(DT8:DT16)</f>
        <v>45423.86920949999</v>
      </c>
      <c r="DU17" s="43">
        <f>SUM(DU8:DU16)</f>
        <v>396466.43170950003</v>
      </c>
      <c r="DV17" s="43">
        <f>SUM(DV8:DV16)</f>
        <v>47197.017642</v>
      </c>
      <c r="DW17" s="43">
        <f>SUM(DW8:DW16)</f>
        <v>1082.131473</v>
      </c>
      <c r="DX17" s="43">
        <f>SUM(DX8:DX16)</f>
        <v>0</v>
      </c>
      <c r="DY17" s="43">
        <f>SUM(DY8:DY16)</f>
        <v>21216.2125</v>
      </c>
      <c r="DZ17" s="43">
        <f>SUM(DZ8:DZ16)</f>
        <v>2745.3151403</v>
      </c>
      <c r="EA17" s="43">
        <f>SUM(EA8:EA16)</f>
        <v>23961.527640299995</v>
      </c>
      <c r="EB17" s="43">
        <f>SUM(EB8:EB16)</f>
        <v>2852.4801907999995</v>
      </c>
      <c r="EC17" s="43">
        <f>SUM(EC8:EC16)</f>
        <v>65.40156019999999</v>
      </c>
      <c r="ED17" s="39"/>
      <c r="EE17" s="39"/>
      <c r="EF17" s="39"/>
      <c r="EG17" s="39"/>
      <c r="EH17" s="39"/>
      <c r="EI17" s="39"/>
    </row>
    <row r="18" spans="1:7" ht="13.5" thickTop="1">
      <c r="A18" s="2"/>
      <c r="B18" s="2"/>
      <c r="C18" s="17"/>
      <c r="D18" s="17"/>
      <c r="E18" s="17"/>
      <c r="F18" s="17"/>
      <c r="G18" s="17"/>
    </row>
    <row r="19" ht="12.75">
      <c r="AS19" s="17"/>
    </row>
  </sheetData>
  <sheetProtection/>
  <printOptions/>
  <pageMargins left="0.75" right="0.75" top="1" bottom="1" header="0.5" footer="0.5"/>
  <pageSetup orientation="landscape" scale="70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debt services for 96a</dc:title>
  <dc:subject/>
  <dc:creator>Weems R McFadden</dc:creator>
  <cp:keywords/>
  <dc:description/>
  <cp:lastModifiedBy>Microsoft Office User</cp:lastModifiedBy>
  <cp:lastPrinted>2016-02-16T18:35:44Z</cp:lastPrinted>
  <dcterms:created xsi:type="dcterms:W3CDTF">1998-02-23T20:58:01Z</dcterms:created>
  <dcterms:modified xsi:type="dcterms:W3CDTF">2016-02-16T18:35:56Z</dcterms:modified>
  <cp:category/>
  <cp:version/>
  <cp:contentType/>
  <cp:contentStatus/>
</cp:coreProperties>
</file>