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60" windowWidth="28800" windowHeight="17460" tabRatio="886" activeTab="0"/>
  </bookViews>
  <sheets>
    <sheet name="02A-12A" sheetId="1" r:id="rId1"/>
    <sheet name="02A-12A Academic" sheetId="2" r:id="rId2"/>
    <sheet name="2005A-2015A" sheetId="3" r:id="rId3"/>
    <sheet name="2005A-2015A Academic" sheetId="4" r:id="rId4"/>
  </sheets>
  <definedNames>
    <definedName name="_xlnm.Print_Titles" localSheetId="0">'02A-12A'!$A:$A</definedName>
    <definedName name="_xlnm.Print_Titles" localSheetId="1">'02A-12A Academic'!$A:$A</definedName>
  </definedNames>
  <calcPr fullCalcOnLoad="1"/>
</workbook>
</file>

<file path=xl/sharedStrings.xml><?xml version="1.0" encoding="utf-8"?>
<sst xmlns="http://schemas.openxmlformats.org/spreadsheetml/2006/main" count="831" uniqueCount="63">
  <si>
    <t>Total</t>
  </si>
  <si>
    <t>Payment</t>
  </si>
  <si>
    <t xml:space="preserve">    USM Debt Service from Earnings (Auxiliary)</t>
  </si>
  <si>
    <t>Date</t>
  </si>
  <si>
    <t>Principal</t>
  </si>
  <si>
    <t>Interest</t>
  </si>
  <si>
    <t xml:space="preserve">           Total Academic Projects - 2000A</t>
  </si>
  <si>
    <t xml:space="preserve">           Total Auxiliary Projects - 2000A</t>
  </si>
  <si>
    <t xml:space="preserve"> UMCP SCUB 3 Planning &amp; Construct (Auxiliary)</t>
  </si>
  <si>
    <t xml:space="preserve">  UMCP Stamp Student Union Renov (Auxiliary)</t>
  </si>
  <si>
    <t xml:space="preserve">  UMCP N. Campus Parking Garage (Auxiliary)</t>
  </si>
  <si>
    <t>UMCP South Campus Parking Garage (Auxiliary)</t>
  </si>
  <si>
    <t xml:space="preserve">     UMB Pascault Row Renovation (Auxiliary)</t>
  </si>
  <si>
    <t xml:space="preserve">        UMB New Parking Garage (Auxiliary)</t>
  </si>
  <si>
    <t xml:space="preserve">    UMES Student Services Building (Auxiliary)</t>
  </si>
  <si>
    <t xml:space="preserve">        UMES New Residence Hall (Auxiliary)</t>
  </si>
  <si>
    <t xml:space="preserve">       UMBC University Commons (Auxiliary)</t>
  </si>
  <si>
    <t xml:space="preserve">         UMBC Parking Garage (Auxiliary)</t>
  </si>
  <si>
    <t xml:space="preserve">  UMBC Housing Central Utility Plant (Auxiliary)</t>
  </si>
  <si>
    <t>CEES Coastal Sciences Laboratories (Auxiliary)</t>
  </si>
  <si>
    <t xml:space="preserve">    CSC New Residence Hall/Dining (Auxiliary)</t>
  </si>
  <si>
    <t xml:space="preserve">     FSU Athletic Facilities - Various (Auxiliary)</t>
  </si>
  <si>
    <t xml:space="preserve">      TU 7800 York Road Garage (Auxiliary)</t>
  </si>
  <si>
    <t xml:space="preserve">        TU Interim Fitness Center (Auxiliary)</t>
  </si>
  <si>
    <t xml:space="preserve">               University System of Maryland</t>
  </si>
  <si>
    <t xml:space="preserve">           2000 Series A Bond Funded Projects</t>
  </si>
  <si>
    <t xml:space="preserve">      UMCP Arena - 19th Resolution(Auxiliary)</t>
  </si>
  <si>
    <t xml:space="preserve">    UMCP Performing Arts Center (Academic)</t>
  </si>
  <si>
    <t xml:space="preserve">       UMCP Facilities Renewal (Academic)</t>
  </si>
  <si>
    <t xml:space="preserve">   UMCP Key &amp; Taliaferro Renov (Academic)</t>
  </si>
  <si>
    <t xml:space="preserve"> UMCP Hornbake &amp; Mckeldin Renov (Academic)</t>
  </si>
  <si>
    <t xml:space="preserve">  UMCP Steam Plant Improvement (Academic)</t>
  </si>
  <si>
    <t xml:space="preserve">   UMCP Technology Advancement (Academic)</t>
  </si>
  <si>
    <t xml:space="preserve">      UMCP Symons Hall Renov (Academic)</t>
  </si>
  <si>
    <t xml:space="preserve">      UMB Health Science Library (Academic)</t>
  </si>
  <si>
    <t xml:space="preserve">        UMB Facilities Renewal (Academic)</t>
  </si>
  <si>
    <t xml:space="preserve">     UMB School of Nursing Equip (Academic)</t>
  </si>
  <si>
    <t xml:space="preserve">  UMB School of Law Marshall Libr (Academic)</t>
  </si>
  <si>
    <t xml:space="preserve">     UMB Lane Hall &amp; Marshall Law (Academic)</t>
  </si>
  <si>
    <t xml:space="preserve">        UMES Facilities Renewal (Academic)</t>
  </si>
  <si>
    <t xml:space="preserve">        UMBC Facilities Renewal (Academic)</t>
  </si>
  <si>
    <t xml:space="preserve">        CEES Facilities Renewal (Academic)</t>
  </si>
  <si>
    <t xml:space="preserve">     USMO Emergency Projects (Academic)</t>
  </si>
  <si>
    <t xml:space="preserve">         BSU Facilities Renewal (Academic)</t>
  </si>
  <si>
    <t xml:space="preserve">         CSU Facilities Renewal (Academic)</t>
  </si>
  <si>
    <t xml:space="preserve">         FSU Facilities Renewal (Academic)</t>
  </si>
  <si>
    <t xml:space="preserve">          SU Facilities Renewal (Academic)</t>
  </si>
  <si>
    <t xml:space="preserve">          TU Facilities Renewal (Academic)</t>
  </si>
  <si>
    <t xml:space="preserve">          UB Facilities Renewal (Academic)</t>
  </si>
  <si>
    <t xml:space="preserve">          SU Holloway Hall Renov (Academic)</t>
  </si>
  <si>
    <t xml:space="preserve">        TU 7800 York Road Renov (Academic)</t>
  </si>
  <si>
    <t xml:space="preserve">           UMCP Health Center (Auxiliary)</t>
  </si>
  <si>
    <t>Amort of</t>
  </si>
  <si>
    <t>Premium</t>
  </si>
  <si>
    <t>Loss on Refunding</t>
  </si>
  <si>
    <t xml:space="preserve">Amort of </t>
  </si>
  <si>
    <t>Distribution of Debt Service after 2009 C Bond Issue</t>
  </si>
  <si>
    <t>Distribution of Debt Service after 2012 A Bond Issue</t>
  </si>
  <si>
    <t>Revised 2000A after 2012A</t>
  </si>
  <si>
    <t>2000A Refinanced on 2002A/2012A</t>
  </si>
  <si>
    <t>Revised 2000A after 2015A</t>
  </si>
  <si>
    <t>Distribution of Debt Service after 2015 A Bond Issue</t>
  </si>
  <si>
    <t>2000A Refinanced on 2005A/2015A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</si>
</sst>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%"/>
    <numFmt numFmtId="173" formatCode="mm/dd/yy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 horizontal="left"/>
    </xf>
    <xf numFmtId="173" fontId="0" fillId="0" borderId="10" xfId="0" applyNumberFormat="1" applyBorder="1" applyAlignment="1">
      <alignment horizontal="center"/>
    </xf>
    <xf numFmtId="3" fontId="0" fillId="0" borderId="11" xfId="0" applyNumberFormat="1" applyBorder="1" applyAlignment="1" quotePrefix="1">
      <alignment horizontal="lef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17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173" fontId="0" fillId="0" borderId="0" xfId="0" applyNumberFormat="1" applyAlignment="1">
      <alignment horizontal="center"/>
    </xf>
    <xf numFmtId="172" fontId="0" fillId="0" borderId="12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Alignment="1">
      <alignment horizontal="right"/>
    </xf>
    <xf numFmtId="38" fontId="0" fillId="0" borderId="11" xfId="0" applyNumberFormat="1" applyBorder="1" applyAlignment="1" quotePrefix="1">
      <alignment horizontal="left"/>
    </xf>
    <xf numFmtId="38" fontId="0" fillId="0" borderId="12" xfId="0" applyNumberFormat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11" xfId="0" applyNumberFormat="1" applyBorder="1" applyAlignment="1" quotePrefix="1">
      <alignment horizontal="right"/>
    </xf>
    <xf numFmtId="38" fontId="0" fillId="0" borderId="15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73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72" fontId="0" fillId="0" borderId="16" xfId="0" applyNumberFormat="1" applyBorder="1" applyAlignment="1">
      <alignment horizontal="center"/>
    </xf>
    <xf numFmtId="172" fontId="0" fillId="0" borderId="11" xfId="0" applyNumberFormat="1" applyBorder="1" applyAlignment="1" quotePrefix="1">
      <alignment horizontal="left"/>
    </xf>
    <xf numFmtId="172" fontId="0" fillId="0" borderId="13" xfId="0" applyNumberFormat="1" applyBorder="1" applyAlignment="1">
      <alignment/>
    </xf>
    <xf numFmtId="38" fontId="0" fillId="0" borderId="17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2" fontId="0" fillId="0" borderId="12" xfId="0" applyNumberFormat="1" applyBorder="1" applyAlignment="1">
      <alignment horizontal="right"/>
    </xf>
    <xf numFmtId="3" fontId="0" fillId="0" borderId="18" xfId="0" applyNumberFormat="1" applyBorder="1" applyAlignment="1" quotePrefix="1">
      <alignment horizontal="left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172" fontId="0" fillId="0" borderId="18" xfId="0" applyNumberFormat="1" applyBorder="1" applyAlignment="1" quotePrefix="1">
      <alignment horizontal="left"/>
    </xf>
    <xf numFmtId="172" fontId="0" fillId="0" borderId="19" xfId="0" applyNumberFormat="1" applyBorder="1" applyAlignment="1">
      <alignment/>
    </xf>
    <xf numFmtId="172" fontId="0" fillId="0" borderId="20" xfId="0" applyNumberFormat="1" applyBorder="1" applyAlignment="1">
      <alignment/>
    </xf>
    <xf numFmtId="3" fontId="1" fillId="0" borderId="11" xfId="0" applyNumberFormat="1" applyFont="1" applyBorder="1" applyAlignment="1" quotePrefix="1">
      <alignment horizontal="left"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8" xfId="0" applyNumberFormat="1" applyFont="1" applyBorder="1" applyAlignment="1" quotePrefix="1">
      <alignment horizontal="left"/>
    </xf>
    <xf numFmtId="38" fontId="0" fillId="33" borderId="12" xfId="0" applyNumberFormat="1" applyFill="1" applyBorder="1" applyAlignment="1">
      <alignment horizontal="centerContinuous"/>
    </xf>
    <xf numFmtId="38" fontId="0" fillId="33" borderId="13" xfId="0" applyNumberFormat="1" applyFill="1" applyBorder="1" applyAlignment="1">
      <alignment horizontal="centerContinuous"/>
    </xf>
    <xf numFmtId="38" fontId="0" fillId="33" borderId="18" xfId="0" applyNumberFormat="1" applyFill="1" applyBorder="1" applyAlignment="1">
      <alignment horizontal="centerContinuous"/>
    </xf>
    <xf numFmtId="38" fontId="0" fillId="0" borderId="11" xfId="0" applyNumberFormat="1" applyBorder="1" applyAlignment="1" quotePrefix="1">
      <alignment horizontal="centerContinuous"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41" fontId="0" fillId="0" borderId="17" xfId="0" applyNumberForma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ED20"/>
  <sheetViews>
    <sheetView tabSelected="1" zoomScale="150" zoomScaleNormal="150" zoomScalePageLayoutView="0" workbookViewId="0" topLeftCell="A1">
      <selection activeCell="D11" sqref="D11"/>
    </sheetView>
  </sheetViews>
  <sheetFormatPr defaultColWidth="11.8515625" defaultRowHeight="12.75"/>
  <cols>
    <col min="1" max="1" width="12.8515625" style="2" customWidth="1"/>
    <col min="2" max="2" width="4.8515625" style="0" customWidth="1"/>
    <col min="3" max="6" width="18.140625" style="18" customWidth="1"/>
    <col min="7" max="7" width="20.8515625" style="18" customWidth="1"/>
    <col min="8" max="8" width="4.8515625" style="17" customWidth="1"/>
    <col min="9" max="12" width="18.140625" style="17" customWidth="1"/>
    <col min="13" max="13" width="21.140625" style="17" customWidth="1"/>
    <col min="14" max="14" width="4.8515625" style="0" customWidth="1"/>
    <col min="15" max="18" width="18.140625" style="0" customWidth="1"/>
    <col min="19" max="19" width="20.7109375" style="0" customWidth="1"/>
    <col min="20" max="20" width="4.8515625" style="0" customWidth="1"/>
    <col min="21" max="24" width="18.140625" style="3" customWidth="1"/>
    <col min="25" max="25" width="20.8515625" style="3" customWidth="1"/>
    <col min="26" max="26" width="4.8515625" style="3" customWidth="1"/>
    <col min="27" max="30" width="18.140625" style="3" customWidth="1"/>
    <col min="31" max="31" width="22.00390625" style="3" customWidth="1"/>
    <col min="32" max="32" width="4.8515625" style="3" customWidth="1"/>
    <col min="33" max="36" width="18.140625" style="3" customWidth="1"/>
    <col min="37" max="37" width="22.00390625" style="3" customWidth="1"/>
    <col min="38" max="38" width="4.8515625" style="3" customWidth="1"/>
    <col min="39" max="42" width="18.140625" style="3" customWidth="1"/>
    <col min="43" max="43" width="22.421875" style="3" customWidth="1"/>
    <col min="44" max="44" width="4.8515625" style="3" customWidth="1"/>
    <col min="45" max="48" width="18.140625" style="3" customWidth="1"/>
    <col min="49" max="49" width="20.7109375" style="3" customWidth="1"/>
    <col min="50" max="50" width="4.8515625" style="3" customWidth="1"/>
    <col min="51" max="54" width="18.140625" style="3" customWidth="1"/>
    <col min="55" max="55" width="20.8515625" style="3" customWidth="1"/>
    <col min="56" max="56" width="4.8515625" style="3" customWidth="1"/>
    <col min="57" max="60" width="18.140625" style="3" customWidth="1"/>
    <col min="61" max="61" width="20.7109375" style="3" customWidth="1"/>
    <col min="62" max="62" width="4.8515625" style="3" customWidth="1"/>
    <col min="63" max="66" width="18.140625" style="3" customWidth="1"/>
    <col min="67" max="67" width="22.421875" style="3" customWidth="1"/>
    <col min="68" max="68" width="4.8515625" style="3" customWidth="1"/>
    <col min="69" max="72" width="18.140625" style="3" customWidth="1"/>
    <col min="73" max="73" width="20.7109375" style="3" customWidth="1"/>
    <col min="74" max="74" width="4.8515625" style="3" customWidth="1"/>
    <col min="75" max="78" width="18.140625" style="3" customWidth="1"/>
    <col min="79" max="79" width="22.421875" style="3" customWidth="1"/>
    <col min="80" max="80" width="4.8515625" style="3" customWidth="1"/>
    <col min="81" max="84" width="18.140625" style="3" customWidth="1"/>
    <col min="85" max="85" width="20.8515625" style="3" customWidth="1"/>
    <col min="86" max="86" width="4.8515625" style="3" customWidth="1"/>
    <col min="87" max="90" width="18.140625" style="3" customWidth="1"/>
    <col min="91" max="91" width="22.00390625" style="3" customWidth="1"/>
    <col min="92" max="92" width="4.8515625" style="3" customWidth="1"/>
    <col min="93" max="96" width="18.140625" style="3" customWidth="1"/>
    <col min="97" max="97" width="24.421875" style="3" customWidth="1"/>
    <col min="98" max="98" width="4.8515625" style="3" customWidth="1"/>
    <col min="99" max="102" width="18.140625" style="3" customWidth="1"/>
    <col min="103" max="103" width="21.28125" style="3" customWidth="1"/>
    <col min="104" max="104" width="4.8515625" style="3" customWidth="1"/>
    <col min="105" max="108" width="18.140625" style="3" customWidth="1"/>
    <col min="109" max="109" width="22.00390625" style="3" customWidth="1"/>
    <col min="110" max="110" width="4.8515625" style="3" customWidth="1"/>
    <col min="111" max="114" width="18.140625" style="3" customWidth="1"/>
    <col min="115" max="115" width="21.421875" style="3" customWidth="1"/>
    <col min="116" max="116" width="4.8515625" style="3" customWidth="1"/>
    <col min="117" max="120" width="18.140625" style="3" customWidth="1"/>
    <col min="121" max="121" width="21.8515625" style="3" customWidth="1"/>
    <col min="122" max="122" width="4.8515625" style="3" customWidth="1"/>
    <col min="123" max="126" width="18.140625" style="3" customWidth="1"/>
    <col min="127" max="127" width="20.7109375" style="3" customWidth="1"/>
    <col min="128" max="128" width="4.8515625" style="3" customWidth="1"/>
    <col min="129" max="133" width="18.140625" style="3" customWidth="1"/>
    <col min="134" max="134" width="4.8515625" style="3" customWidth="1"/>
  </cols>
  <sheetData>
    <row r="1" spans="1:134" ht="12.75">
      <c r="A1" s="26"/>
      <c r="B1" s="12"/>
      <c r="C1" s="25"/>
      <c r="D1" s="27"/>
      <c r="F1" s="27" t="s">
        <v>24</v>
      </c>
      <c r="H1" s="18"/>
      <c r="I1" s="18"/>
      <c r="J1" s="18"/>
      <c r="K1" s="27"/>
      <c r="L1" s="27"/>
      <c r="M1" s="18"/>
      <c r="N1" s="17"/>
      <c r="O1" s="17"/>
      <c r="P1" s="27"/>
      <c r="Q1" s="18"/>
      <c r="S1" s="27" t="s">
        <v>24</v>
      </c>
      <c r="U1"/>
      <c r="V1"/>
      <c r="X1" s="4"/>
      <c r="AB1" s="4"/>
      <c r="AE1" s="27" t="s">
        <v>24</v>
      </c>
      <c r="AF1" s="4"/>
      <c r="AM1" s="27"/>
      <c r="AN1" s="4"/>
      <c r="AQ1" s="27" t="s">
        <v>24</v>
      </c>
      <c r="AY1" s="27"/>
      <c r="BC1" s="27" t="s">
        <v>24</v>
      </c>
      <c r="BK1" s="27"/>
      <c r="BO1" s="27" t="s">
        <v>24</v>
      </c>
      <c r="BT1" s="4"/>
      <c r="BW1" s="27"/>
      <c r="CA1" s="27" t="s">
        <v>24</v>
      </c>
      <c r="CI1" s="27"/>
      <c r="CM1" s="27" t="s">
        <v>24</v>
      </c>
      <c r="CR1" s="4"/>
      <c r="CU1" s="27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</row>
    <row r="2" spans="1:134" ht="12.75">
      <c r="A2" s="26"/>
      <c r="B2" s="12"/>
      <c r="C2" s="25"/>
      <c r="D2" s="27"/>
      <c r="F2" s="25" t="s">
        <v>57</v>
      </c>
      <c r="H2" s="18"/>
      <c r="I2" s="18"/>
      <c r="J2" s="18"/>
      <c r="K2" s="27"/>
      <c r="L2" s="27"/>
      <c r="M2" s="18"/>
      <c r="N2" s="17"/>
      <c r="O2" s="17"/>
      <c r="P2" s="27"/>
      <c r="Q2" s="18"/>
      <c r="S2" s="25" t="str">
        <f>F2</f>
        <v>Distribution of Debt Service after 2012 A Bond Issue</v>
      </c>
      <c r="U2"/>
      <c r="V2"/>
      <c r="X2" s="4"/>
      <c r="AB2" s="4"/>
      <c r="AE2" s="25" t="str">
        <f>S2</f>
        <v>Distribution of Debt Service after 2012 A Bond Issue</v>
      </c>
      <c r="AF2" s="4"/>
      <c r="AM2" s="27"/>
      <c r="AN2" s="4"/>
      <c r="AQ2" s="25" t="str">
        <f>AE2</f>
        <v>Distribution of Debt Service after 2012 A Bond Issue</v>
      </c>
      <c r="AY2" s="27"/>
      <c r="BC2" s="25" t="str">
        <f>AQ2</f>
        <v>Distribution of Debt Service after 2012 A Bond Issue</v>
      </c>
      <c r="BK2" s="27"/>
      <c r="BO2" s="25" t="str">
        <f>BC2</f>
        <v>Distribution of Debt Service after 2012 A Bond Issue</v>
      </c>
      <c r="BT2" s="4"/>
      <c r="BW2" s="27"/>
      <c r="CA2" s="25" t="str">
        <f>BO2</f>
        <v>Distribution of Debt Service after 2012 A Bond Issue</v>
      </c>
      <c r="CI2" s="27"/>
      <c r="CM2" s="25" t="str">
        <f>CA2</f>
        <v>Distribution of Debt Service after 2012 A Bond Issue</v>
      </c>
      <c r="CR2" s="4"/>
      <c r="CU2" s="27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</row>
    <row r="3" spans="1:134" ht="12.75">
      <c r="A3" s="26"/>
      <c r="B3" s="12"/>
      <c r="C3" s="25"/>
      <c r="D3" s="25"/>
      <c r="F3" s="27" t="s">
        <v>25</v>
      </c>
      <c r="H3" s="18"/>
      <c r="I3" s="18"/>
      <c r="J3" s="18"/>
      <c r="K3" s="25"/>
      <c r="L3" s="25"/>
      <c r="M3" s="18"/>
      <c r="N3" s="17"/>
      <c r="O3" s="17"/>
      <c r="P3" s="25"/>
      <c r="Q3" s="18"/>
      <c r="S3" s="27" t="s">
        <v>25</v>
      </c>
      <c r="U3"/>
      <c r="V3"/>
      <c r="AE3" s="27" t="s">
        <v>25</v>
      </c>
      <c r="AM3" s="27"/>
      <c r="AQ3" s="27" t="s">
        <v>25</v>
      </c>
      <c r="AY3" s="27"/>
      <c r="BC3" s="27" t="s">
        <v>25</v>
      </c>
      <c r="BK3" s="27"/>
      <c r="BO3" s="27" t="s">
        <v>25</v>
      </c>
      <c r="BW3" s="27"/>
      <c r="CA3" s="27" t="s">
        <v>25</v>
      </c>
      <c r="CI3" s="27"/>
      <c r="CM3" s="27" t="s">
        <v>25</v>
      </c>
      <c r="CU3" s="27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</row>
    <row r="4" spans="1:130" ht="12.75">
      <c r="A4" s="26"/>
      <c r="B4" s="12"/>
      <c r="C4" s="27"/>
      <c r="D4" s="27"/>
      <c r="J4" s="27"/>
      <c r="K4" s="18"/>
      <c r="L4" s="18"/>
      <c r="M4" s="18"/>
      <c r="V4" s="4"/>
      <c r="AB4" s="4"/>
      <c r="AH4" s="4"/>
      <c r="AT4" s="4"/>
      <c r="CP4" s="4"/>
      <c r="DZ4" s="4"/>
    </row>
    <row r="5" spans="1:134" ht="12.75">
      <c r="A5" s="5" t="s">
        <v>1</v>
      </c>
      <c r="C5" s="48" t="s">
        <v>58</v>
      </c>
      <c r="D5" s="46"/>
      <c r="E5" s="47"/>
      <c r="F5" s="23"/>
      <c r="G5" s="23"/>
      <c r="I5" s="19" t="s">
        <v>6</v>
      </c>
      <c r="J5" s="20"/>
      <c r="K5" s="21"/>
      <c r="L5" s="23"/>
      <c r="M5" s="23"/>
      <c r="O5" s="19" t="s">
        <v>7</v>
      </c>
      <c r="P5" s="20"/>
      <c r="Q5" s="21"/>
      <c r="R5" s="23"/>
      <c r="S5" s="23"/>
      <c r="U5" s="6" t="s">
        <v>8</v>
      </c>
      <c r="V5" s="7"/>
      <c r="W5" s="8"/>
      <c r="X5" s="23"/>
      <c r="Y5" s="23"/>
      <c r="AA5" s="6" t="s">
        <v>9</v>
      </c>
      <c r="AB5" s="7"/>
      <c r="AC5" s="8"/>
      <c r="AD5" s="23"/>
      <c r="AE5" s="23"/>
      <c r="AG5" s="6" t="s">
        <v>10</v>
      </c>
      <c r="AH5" s="7"/>
      <c r="AI5" s="8"/>
      <c r="AJ5" s="23"/>
      <c r="AK5" s="23"/>
      <c r="AL5" s="13"/>
      <c r="AM5" s="6" t="s">
        <v>51</v>
      </c>
      <c r="AN5" s="7"/>
      <c r="AO5" s="8"/>
      <c r="AP5" s="23"/>
      <c r="AQ5" s="23"/>
      <c r="AR5" s="13"/>
      <c r="AS5" s="6" t="s">
        <v>11</v>
      </c>
      <c r="AT5" s="7"/>
      <c r="AU5" s="8"/>
      <c r="AV5" s="23"/>
      <c r="AW5" s="23"/>
      <c r="AX5" s="13"/>
      <c r="AY5" s="6" t="s">
        <v>26</v>
      </c>
      <c r="AZ5" s="7"/>
      <c r="BA5" s="8"/>
      <c r="BB5" s="23"/>
      <c r="BC5" s="23"/>
      <c r="BE5" s="6" t="s">
        <v>12</v>
      </c>
      <c r="BF5" s="7"/>
      <c r="BG5" s="8"/>
      <c r="BH5" s="23"/>
      <c r="BI5" s="23"/>
      <c r="BK5" s="6" t="s">
        <v>13</v>
      </c>
      <c r="BL5" s="7"/>
      <c r="BM5" s="8"/>
      <c r="BN5" s="23"/>
      <c r="BO5" s="23"/>
      <c r="BQ5" s="36" t="s">
        <v>14</v>
      </c>
      <c r="BR5" s="37"/>
      <c r="BS5" s="38"/>
      <c r="BT5" s="23"/>
      <c r="BU5" s="23"/>
      <c r="BW5" s="6" t="s">
        <v>15</v>
      </c>
      <c r="BX5" s="7"/>
      <c r="BY5" s="8"/>
      <c r="BZ5" s="23"/>
      <c r="CA5" s="23"/>
      <c r="CC5" s="6" t="s">
        <v>16</v>
      </c>
      <c r="CD5" s="7"/>
      <c r="CE5" s="8"/>
      <c r="CF5" s="23"/>
      <c r="CG5" s="23"/>
      <c r="CH5" s="13"/>
      <c r="CI5" s="6" t="s">
        <v>17</v>
      </c>
      <c r="CJ5" s="7"/>
      <c r="CK5" s="8"/>
      <c r="CL5" s="23"/>
      <c r="CM5" s="23"/>
      <c r="CO5" s="6" t="s">
        <v>18</v>
      </c>
      <c r="CP5" s="7"/>
      <c r="CQ5" s="8"/>
      <c r="CR5" s="23"/>
      <c r="CS5" s="23"/>
      <c r="CT5" s="13"/>
      <c r="CU5" s="6" t="s">
        <v>19</v>
      </c>
      <c r="CV5" s="7"/>
      <c r="CW5" s="8"/>
      <c r="CX5" s="23"/>
      <c r="CY5" s="23"/>
      <c r="DA5" s="6" t="s">
        <v>20</v>
      </c>
      <c r="DB5" s="7"/>
      <c r="DC5" s="8"/>
      <c r="DD5" s="23"/>
      <c r="DE5" s="23"/>
      <c r="DG5" s="6" t="s">
        <v>21</v>
      </c>
      <c r="DH5" s="7"/>
      <c r="DI5" s="8"/>
      <c r="DJ5" s="23"/>
      <c r="DK5" s="23"/>
      <c r="DM5" s="6" t="s">
        <v>22</v>
      </c>
      <c r="DN5" s="7"/>
      <c r="DO5" s="8"/>
      <c r="DP5" s="23"/>
      <c r="DQ5" s="23"/>
      <c r="DS5" s="6" t="s">
        <v>23</v>
      </c>
      <c r="DT5" s="7"/>
      <c r="DU5" s="8"/>
      <c r="DV5" s="23"/>
      <c r="DW5" s="23"/>
      <c r="DX5" s="13"/>
      <c r="DY5" s="6" t="s">
        <v>2</v>
      </c>
      <c r="DZ5" s="7"/>
      <c r="EA5" s="8"/>
      <c r="EB5" s="23"/>
      <c r="EC5" s="23"/>
      <c r="ED5" s="13"/>
    </row>
    <row r="6" spans="1:134" s="1" customFormat="1" ht="12.75">
      <c r="A6" s="28" t="s">
        <v>3</v>
      </c>
      <c r="C6" s="49" t="s">
        <v>59</v>
      </c>
      <c r="D6" s="49"/>
      <c r="E6" s="49"/>
      <c r="F6" s="23" t="s">
        <v>52</v>
      </c>
      <c r="G6" s="23" t="s">
        <v>52</v>
      </c>
      <c r="H6" s="17"/>
      <c r="I6" s="22"/>
      <c r="J6" s="35">
        <f>1-P6</f>
        <v>0.2725862000000001</v>
      </c>
      <c r="K6" s="21"/>
      <c r="L6" s="23" t="s">
        <v>52</v>
      </c>
      <c r="M6" s="23" t="s">
        <v>52</v>
      </c>
      <c r="O6" s="22"/>
      <c r="P6" s="40">
        <f>V6+AB6+AH6+AN6+AT6+AZ6+BF6+BL6+BR6+BX6+CD6+CJ6+CP6+CV6+DB6+DH6+DN6+DT6</f>
        <v>0.7274137999999999</v>
      </c>
      <c r="Q6" s="21"/>
      <c r="R6" s="23" t="s">
        <v>52</v>
      </c>
      <c r="S6" s="23" t="s">
        <v>52</v>
      </c>
      <c r="U6" s="29"/>
      <c r="V6" s="16">
        <v>0.0002074</v>
      </c>
      <c r="W6" s="30"/>
      <c r="X6" s="23" t="s">
        <v>52</v>
      </c>
      <c r="Y6" s="23" t="s">
        <v>52</v>
      </c>
      <c r="AA6" s="29"/>
      <c r="AB6" s="16">
        <v>0.1097811</v>
      </c>
      <c r="AC6" s="30"/>
      <c r="AD6" s="23" t="s">
        <v>52</v>
      </c>
      <c r="AE6" s="23" t="s">
        <v>52</v>
      </c>
      <c r="AG6" s="29"/>
      <c r="AH6" s="16">
        <v>0.077308</v>
      </c>
      <c r="AI6" s="30"/>
      <c r="AJ6" s="23" t="s">
        <v>52</v>
      </c>
      <c r="AK6" s="23" t="s">
        <v>52</v>
      </c>
      <c r="AL6" s="11"/>
      <c r="AM6" s="29"/>
      <c r="AN6" s="16">
        <v>0.0035746</v>
      </c>
      <c r="AO6" s="30"/>
      <c r="AP6" s="23" t="s">
        <v>52</v>
      </c>
      <c r="AQ6" s="23" t="s">
        <v>52</v>
      </c>
      <c r="AR6" s="11"/>
      <c r="AS6" s="29"/>
      <c r="AT6" s="16">
        <v>0.0002612</v>
      </c>
      <c r="AU6" s="30"/>
      <c r="AV6" s="23" t="s">
        <v>52</v>
      </c>
      <c r="AW6" s="23" t="s">
        <v>52</v>
      </c>
      <c r="AX6" s="11"/>
      <c r="AY6" s="29"/>
      <c r="AZ6" s="16">
        <v>0.0958305</v>
      </c>
      <c r="BA6" s="30"/>
      <c r="BB6" s="23" t="s">
        <v>52</v>
      </c>
      <c r="BC6" s="23" t="s">
        <v>52</v>
      </c>
      <c r="BE6" s="29"/>
      <c r="BF6" s="16">
        <v>0.0031923</v>
      </c>
      <c r="BG6" s="30"/>
      <c r="BH6" s="23" t="s">
        <v>52</v>
      </c>
      <c r="BI6" s="23" t="s">
        <v>52</v>
      </c>
      <c r="BK6" s="29"/>
      <c r="BL6" s="16">
        <v>0.0003889</v>
      </c>
      <c r="BM6" s="30"/>
      <c r="BN6" s="23" t="s">
        <v>52</v>
      </c>
      <c r="BO6" s="23" t="s">
        <v>52</v>
      </c>
      <c r="BQ6" s="39"/>
      <c r="BR6" s="40">
        <v>0.080735</v>
      </c>
      <c r="BS6" s="41"/>
      <c r="BT6" s="23" t="s">
        <v>52</v>
      </c>
      <c r="BU6" s="23" t="s">
        <v>52</v>
      </c>
      <c r="BW6" s="29"/>
      <c r="BX6" s="16">
        <v>0.0658731</v>
      </c>
      <c r="BY6" s="30"/>
      <c r="BZ6" s="23" t="s">
        <v>52</v>
      </c>
      <c r="CA6" s="23" t="s">
        <v>52</v>
      </c>
      <c r="CC6" s="29"/>
      <c r="CD6" s="16">
        <v>0.1500275</v>
      </c>
      <c r="CE6" s="30"/>
      <c r="CF6" s="23" t="s">
        <v>52</v>
      </c>
      <c r="CG6" s="23" t="s">
        <v>52</v>
      </c>
      <c r="CH6" s="11"/>
      <c r="CI6" s="29"/>
      <c r="CJ6" s="16">
        <v>0.0163762</v>
      </c>
      <c r="CK6" s="30"/>
      <c r="CL6" s="23" t="s">
        <v>52</v>
      </c>
      <c r="CM6" s="23" t="s">
        <v>52</v>
      </c>
      <c r="CO6" s="29"/>
      <c r="CP6" s="16">
        <v>0.0163968</v>
      </c>
      <c r="CQ6" s="30"/>
      <c r="CR6" s="23" t="s">
        <v>52</v>
      </c>
      <c r="CS6" s="23" t="s">
        <v>52</v>
      </c>
      <c r="CT6" s="11"/>
      <c r="CU6" s="29"/>
      <c r="CV6" s="16">
        <v>0.0004623</v>
      </c>
      <c r="CW6" s="30"/>
      <c r="CX6" s="23" t="s">
        <v>52</v>
      </c>
      <c r="CY6" s="23" t="s">
        <v>52</v>
      </c>
      <c r="DA6" s="29"/>
      <c r="DB6" s="16">
        <v>0.0988749</v>
      </c>
      <c r="DC6" s="30"/>
      <c r="DD6" s="23" t="s">
        <v>52</v>
      </c>
      <c r="DE6" s="23" t="s">
        <v>52</v>
      </c>
      <c r="DG6" s="29"/>
      <c r="DH6" s="16">
        <v>0.0007581</v>
      </c>
      <c r="DI6" s="30"/>
      <c r="DJ6" s="23" t="s">
        <v>52</v>
      </c>
      <c r="DK6" s="23" t="s">
        <v>52</v>
      </c>
      <c r="DM6" s="29"/>
      <c r="DN6" s="16">
        <v>0.0063749</v>
      </c>
      <c r="DO6" s="30"/>
      <c r="DP6" s="23" t="s">
        <v>52</v>
      </c>
      <c r="DQ6" s="23" t="s">
        <v>52</v>
      </c>
      <c r="DS6" s="29"/>
      <c r="DT6" s="16">
        <v>0.000991</v>
      </c>
      <c r="DU6" s="30"/>
      <c r="DV6" s="23" t="s">
        <v>52</v>
      </c>
      <c r="DW6" s="23" t="s">
        <v>52</v>
      </c>
      <c r="DX6" s="11"/>
      <c r="DY6" s="29"/>
      <c r="DZ6" s="16"/>
      <c r="EA6" s="30"/>
      <c r="EB6" s="23" t="s">
        <v>52</v>
      </c>
      <c r="EC6" s="23" t="s">
        <v>52</v>
      </c>
      <c r="ED6" s="11"/>
    </row>
    <row r="7" spans="1:134" ht="12.75">
      <c r="A7" s="9"/>
      <c r="C7" s="23" t="s">
        <v>4</v>
      </c>
      <c r="D7" s="23" t="s">
        <v>5</v>
      </c>
      <c r="E7" s="23" t="s">
        <v>0</v>
      </c>
      <c r="F7" s="23" t="s">
        <v>53</v>
      </c>
      <c r="G7" s="23" t="s">
        <v>54</v>
      </c>
      <c r="I7" s="23" t="s">
        <v>4</v>
      </c>
      <c r="J7" s="23" t="s">
        <v>5</v>
      </c>
      <c r="K7" s="23" t="s">
        <v>0</v>
      </c>
      <c r="L7" s="23" t="s">
        <v>53</v>
      </c>
      <c r="M7" s="23" t="s">
        <v>54</v>
      </c>
      <c r="O7" s="23" t="s">
        <v>4</v>
      </c>
      <c r="P7" s="23" t="s">
        <v>5</v>
      </c>
      <c r="Q7" s="23" t="s">
        <v>0</v>
      </c>
      <c r="R7" s="23" t="s">
        <v>53</v>
      </c>
      <c r="S7" s="23" t="s">
        <v>54</v>
      </c>
      <c r="U7" s="10" t="s">
        <v>4</v>
      </c>
      <c r="V7" s="10" t="s">
        <v>5</v>
      </c>
      <c r="W7" s="10" t="s">
        <v>0</v>
      </c>
      <c r="X7" s="23" t="s">
        <v>53</v>
      </c>
      <c r="Y7" s="23" t="s">
        <v>54</v>
      </c>
      <c r="AA7" s="10" t="s">
        <v>4</v>
      </c>
      <c r="AB7" s="10" t="s">
        <v>5</v>
      </c>
      <c r="AC7" s="10" t="s">
        <v>0</v>
      </c>
      <c r="AD7" s="23" t="s">
        <v>53</v>
      </c>
      <c r="AE7" s="23" t="s">
        <v>54</v>
      </c>
      <c r="AG7" s="10" t="s">
        <v>4</v>
      </c>
      <c r="AH7" s="10" t="s">
        <v>5</v>
      </c>
      <c r="AI7" s="10" t="s">
        <v>0</v>
      </c>
      <c r="AJ7" s="23" t="s">
        <v>53</v>
      </c>
      <c r="AK7" s="23" t="s">
        <v>54</v>
      </c>
      <c r="AL7" s="14"/>
      <c r="AM7" s="10" t="s">
        <v>4</v>
      </c>
      <c r="AN7" s="10" t="s">
        <v>5</v>
      </c>
      <c r="AO7" s="10" t="s">
        <v>0</v>
      </c>
      <c r="AP7" s="23" t="s">
        <v>53</v>
      </c>
      <c r="AQ7" s="23" t="s">
        <v>54</v>
      </c>
      <c r="AR7" s="14"/>
      <c r="AS7" s="10" t="s">
        <v>4</v>
      </c>
      <c r="AT7" s="10" t="s">
        <v>5</v>
      </c>
      <c r="AU7" s="10" t="s">
        <v>0</v>
      </c>
      <c r="AV7" s="23" t="s">
        <v>53</v>
      </c>
      <c r="AW7" s="23" t="s">
        <v>54</v>
      </c>
      <c r="AX7" s="14"/>
      <c r="AY7" s="10" t="s">
        <v>4</v>
      </c>
      <c r="AZ7" s="10" t="s">
        <v>5</v>
      </c>
      <c r="BA7" s="10" t="s">
        <v>0</v>
      </c>
      <c r="BB7" s="23" t="s">
        <v>53</v>
      </c>
      <c r="BC7" s="23" t="s">
        <v>54</v>
      </c>
      <c r="BE7" s="10" t="s">
        <v>4</v>
      </c>
      <c r="BF7" s="10" t="s">
        <v>5</v>
      </c>
      <c r="BG7" s="10" t="s">
        <v>0</v>
      </c>
      <c r="BH7" s="23" t="s">
        <v>53</v>
      </c>
      <c r="BI7" s="23" t="s">
        <v>54</v>
      </c>
      <c r="BK7" s="10" t="s">
        <v>4</v>
      </c>
      <c r="BL7" s="10" t="s">
        <v>5</v>
      </c>
      <c r="BM7" s="10" t="s">
        <v>0</v>
      </c>
      <c r="BN7" s="23" t="s">
        <v>53</v>
      </c>
      <c r="BO7" s="23" t="s">
        <v>54</v>
      </c>
      <c r="BQ7" s="10" t="s">
        <v>4</v>
      </c>
      <c r="BR7" s="10" t="s">
        <v>5</v>
      </c>
      <c r="BS7" s="10" t="s">
        <v>0</v>
      </c>
      <c r="BT7" s="23" t="s">
        <v>53</v>
      </c>
      <c r="BU7" s="23" t="s">
        <v>54</v>
      </c>
      <c r="BW7" s="10" t="s">
        <v>4</v>
      </c>
      <c r="BX7" s="10" t="s">
        <v>5</v>
      </c>
      <c r="BY7" s="10" t="s">
        <v>0</v>
      </c>
      <c r="BZ7" s="23" t="s">
        <v>53</v>
      </c>
      <c r="CA7" s="23" t="s">
        <v>54</v>
      </c>
      <c r="CC7" s="10" t="s">
        <v>4</v>
      </c>
      <c r="CD7" s="10" t="s">
        <v>5</v>
      </c>
      <c r="CE7" s="10" t="s">
        <v>0</v>
      </c>
      <c r="CF7" s="23" t="s">
        <v>53</v>
      </c>
      <c r="CG7" s="23" t="s">
        <v>54</v>
      </c>
      <c r="CH7" s="14"/>
      <c r="CI7" s="10" t="s">
        <v>4</v>
      </c>
      <c r="CJ7" s="10" t="s">
        <v>5</v>
      </c>
      <c r="CK7" s="10" t="s">
        <v>0</v>
      </c>
      <c r="CL7" s="23" t="s">
        <v>53</v>
      </c>
      <c r="CM7" s="23" t="s">
        <v>54</v>
      </c>
      <c r="CO7" s="10" t="s">
        <v>4</v>
      </c>
      <c r="CP7" s="10" t="s">
        <v>5</v>
      </c>
      <c r="CQ7" s="10" t="s">
        <v>0</v>
      </c>
      <c r="CR7" s="23" t="s">
        <v>53</v>
      </c>
      <c r="CS7" s="23" t="s">
        <v>54</v>
      </c>
      <c r="CT7" s="14"/>
      <c r="CU7" s="10" t="s">
        <v>4</v>
      </c>
      <c r="CV7" s="10" t="s">
        <v>5</v>
      </c>
      <c r="CW7" s="10" t="s">
        <v>0</v>
      </c>
      <c r="CX7" s="23" t="s">
        <v>53</v>
      </c>
      <c r="CY7" s="23" t="s">
        <v>54</v>
      </c>
      <c r="DA7" s="10" t="s">
        <v>4</v>
      </c>
      <c r="DB7" s="10" t="s">
        <v>5</v>
      </c>
      <c r="DC7" s="10" t="s">
        <v>0</v>
      </c>
      <c r="DD7" s="23" t="s">
        <v>53</v>
      </c>
      <c r="DE7" s="23" t="s">
        <v>54</v>
      </c>
      <c r="DG7" s="10" t="s">
        <v>4</v>
      </c>
      <c r="DH7" s="10" t="s">
        <v>5</v>
      </c>
      <c r="DI7" s="10" t="s">
        <v>0</v>
      </c>
      <c r="DJ7" s="23" t="s">
        <v>53</v>
      </c>
      <c r="DK7" s="23" t="s">
        <v>54</v>
      </c>
      <c r="DM7" s="10" t="s">
        <v>4</v>
      </c>
      <c r="DN7" s="10" t="s">
        <v>5</v>
      </c>
      <c r="DO7" s="10" t="s">
        <v>0</v>
      </c>
      <c r="DP7" s="23" t="s">
        <v>53</v>
      </c>
      <c r="DQ7" s="23" t="s">
        <v>54</v>
      </c>
      <c r="DS7" s="10" t="s">
        <v>4</v>
      </c>
      <c r="DT7" s="10" t="s">
        <v>5</v>
      </c>
      <c r="DU7" s="10" t="s">
        <v>0</v>
      </c>
      <c r="DV7" s="23" t="s">
        <v>53</v>
      </c>
      <c r="DW7" s="23" t="s">
        <v>54</v>
      </c>
      <c r="DX7" s="14"/>
      <c r="DY7" s="10" t="s">
        <v>4</v>
      </c>
      <c r="DZ7" s="10" t="s">
        <v>5</v>
      </c>
      <c r="EA7" s="10" t="s">
        <v>0</v>
      </c>
      <c r="EB7" s="23" t="s">
        <v>53</v>
      </c>
      <c r="EC7" s="23" t="s">
        <v>54</v>
      </c>
      <c r="ED7" s="14"/>
    </row>
    <row r="8" spans="1:134" ht="12.75">
      <c r="A8" s="2">
        <v>43009</v>
      </c>
      <c r="D8" s="18">
        <v>227200</v>
      </c>
      <c r="E8" s="18">
        <f aca="true" t="shared" si="0" ref="E8:E15">C8+D8</f>
        <v>227200</v>
      </c>
      <c r="F8" s="18">
        <v>75373</v>
      </c>
      <c r="G8" s="18">
        <v>70883</v>
      </c>
      <c r="I8" s="24">
        <f>'02A-12A Academic'!C8+'02A-12A Academic'!I8+'02A-12A Academic'!O8+'02A-12A Academic'!U8+'02A-12A Academic'!AA8+'02A-12A Academic'!AG8+'02A-12A Academic'!AM8+'02A-12A Academic'!AS8+'02A-12A Academic'!AY8+'02A-12A Academic'!BE8+'02A-12A Academic'!BK8+'02A-12A Academic'!BQ8+'02A-12A Academic'!BW8+'02A-12A Academic'!CC8+'02A-12A Academic'!CI8+'02A-12A Academic'!CO8+'02A-12A Academic'!CU8+'02A-12A Academic'!DA8+'02A-12A Academic'!DG8+'02A-12A Academic'!DM8+'02A-12A Academic'!DS8+'02A-12A Academic'!DY8+'02A-12A Academic'!EE8+'02A-12A Academic'!EK8</f>
        <v>0</v>
      </c>
      <c r="J8" s="24">
        <f>'02A-12A Academic'!D8+'02A-12A Academic'!J8+'02A-12A Academic'!P8+'02A-12A Academic'!V8+'02A-12A Academic'!AB8+'02A-12A Academic'!AH8+'02A-12A Academic'!AN8+'02A-12A Academic'!AT8+'02A-12A Academic'!AZ8+'02A-12A Academic'!BF8+'02A-12A Academic'!BL8+'02A-12A Academic'!BR8+'02A-12A Academic'!BX8+'02A-12A Academic'!CD8+'02A-12A Academic'!CJ8+'02A-12A Academic'!CP8+'02A-12A Academic'!CV8+'02A-12A Academic'!DB8+'02A-12A Academic'!DH8+'02A-12A Academic'!DN8+'02A-12A Academic'!DT8+'02A-12A Academic'!DZ8+'02A-12A Academic'!EF8+'02A-12A Academic'!EL8</f>
        <v>61931.63008</v>
      </c>
      <c r="K8" s="18">
        <f>I8+J8</f>
        <v>61931.63008</v>
      </c>
      <c r="L8" s="24">
        <f>'02A-12A Academic'!F8+'02A-12A Academic'!L8+'02A-12A Academic'!R8+'02A-12A Academic'!X8+'02A-12A Academic'!AD8+'02A-12A Academic'!AJ8+'02A-12A Academic'!AP8+'02A-12A Academic'!AV8+'02A-12A Academic'!BB8+'02A-12A Academic'!BH8+'02A-12A Academic'!BN8+'02A-12A Academic'!BT8+'02A-12A Academic'!BZ8+'02A-12A Academic'!CF8+'02A-12A Academic'!CL8+'02A-12A Academic'!CR8+'02A-12A Academic'!CX8+'02A-12A Academic'!DD8+'02A-12A Academic'!DJ8+'02A-12A Academic'!DP8+'02A-12A Academic'!DV8+'02A-12A Academic'!EB8+'02A-12A Academic'!EH8+'02A-12A Academic'!EN8</f>
        <v>20545.654727200006</v>
      </c>
      <c r="M8" s="24">
        <f>'02A-12A Academic'!G8+'02A-12A Academic'!M8+'02A-12A Academic'!S8+'02A-12A Academic'!Y8+'02A-12A Academic'!AE8+'02A-12A Academic'!AK8+'02A-12A Academic'!AQ8+'02A-12A Academic'!AW8+'02A-12A Academic'!BC8+'02A-12A Academic'!BI8+'02A-12A Academic'!BO8+'02A-12A Academic'!BU8+'02A-12A Academic'!CA8+'02A-12A Academic'!CG8+'02A-12A Academic'!CM8+'02A-12A Academic'!CS8+'02A-12A Academic'!CY8+'02A-12A Academic'!DE8+'02A-12A Academic'!DK8+'02A-12A Academic'!DQ8+'02A-12A Academic'!DW8+'02A-12A Academic'!EC8+'02A-12A Academic'!EI8+'02A-12A Academic'!EO8</f>
        <v>19321.741791200002</v>
      </c>
      <c r="O8" s="17"/>
      <c r="P8" s="17">
        <f aca="true" t="shared" si="1" ref="O8:P15">V8+AB8+AH8+AN8+AT8+AZ8+BF8+BL8+BR8+BX8+CD8+CJ8+CP8+CV8+DB8+DH8+DN8+DT8+DZ8</f>
        <v>165268.41536</v>
      </c>
      <c r="Q8" s="17">
        <f aca="true" t="shared" si="2" ref="Q8:Q14">O8+P8</f>
        <v>165268.41536</v>
      </c>
      <c r="R8" s="17">
        <f aca="true" t="shared" si="3" ref="R8:S11">X8+AD8+AJ8+AP8+AV8+BB8+BH8+BT8+CF8+CL8+CX8+DD8+DP8+DV8+EB8+BN8+BZ8+CR8+DJ8</f>
        <v>54827.360347400005</v>
      </c>
      <c r="S8" s="17">
        <f t="shared" si="3"/>
        <v>51561.27238539999</v>
      </c>
      <c r="U8" s="17"/>
      <c r="V8" s="17">
        <f aca="true" t="shared" si="4" ref="U8:V13">D8*0.02074/100</f>
        <v>47.121280000000006</v>
      </c>
      <c r="W8" s="17">
        <f aca="true" t="shared" si="5" ref="W8:W14">U8+V8</f>
        <v>47.121280000000006</v>
      </c>
      <c r="X8" s="17">
        <f>V$6*$F8</f>
        <v>15.6323602</v>
      </c>
      <c r="Y8" s="17">
        <f>V$6*$G8</f>
        <v>14.7011342</v>
      </c>
      <c r="Z8" s="17"/>
      <c r="AA8" s="17"/>
      <c r="AB8" s="17">
        <f aca="true" t="shared" si="6" ref="AA8:AB13">D8*10.97811/100</f>
        <v>24942.265919999998</v>
      </c>
      <c r="AC8" s="17">
        <f aca="true" t="shared" si="7" ref="AC8:AC13">AA8+AB8</f>
        <v>24942.265919999998</v>
      </c>
      <c r="AD8" s="17">
        <f>AB$6*$F8</f>
        <v>8274.5308503</v>
      </c>
      <c r="AE8" s="17">
        <f>AB$6*$G8</f>
        <v>7781.6137113</v>
      </c>
      <c r="AF8" s="17"/>
      <c r="AG8" s="17"/>
      <c r="AH8" s="17">
        <f aca="true" t="shared" si="8" ref="AG8:AH15">D8*7.7308/100</f>
        <v>17564.3776</v>
      </c>
      <c r="AI8" s="17">
        <f aca="true" t="shared" si="9" ref="AI8:AI15">AG8+AH8</f>
        <v>17564.3776</v>
      </c>
      <c r="AJ8" s="17">
        <f>AH$6*$F8</f>
        <v>5826.935884</v>
      </c>
      <c r="AK8" s="17">
        <f>AH$6*$G8</f>
        <v>5479.822964</v>
      </c>
      <c r="AL8" s="17"/>
      <c r="AM8" s="17"/>
      <c r="AN8" s="17">
        <f aca="true" t="shared" si="10" ref="AM8:AN15">D8*0.35746/100</f>
        <v>812.1491199999999</v>
      </c>
      <c r="AO8" s="17">
        <f aca="true" t="shared" si="11" ref="AO8:AO15">AM8+AN8</f>
        <v>812.1491199999999</v>
      </c>
      <c r="AP8" s="17">
        <f>AN$6*$F8</f>
        <v>269.4283258</v>
      </c>
      <c r="AQ8" s="17">
        <f>AN$6*$G8</f>
        <v>253.3783718</v>
      </c>
      <c r="AR8" s="17"/>
      <c r="AS8" s="17"/>
      <c r="AT8" s="17">
        <f aca="true" t="shared" si="12" ref="AS8:AT15">D8*0.02612/100</f>
        <v>59.34464</v>
      </c>
      <c r="AU8" s="17">
        <f aca="true" t="shared" si="13" ref="AU8:AU15">AS8+AT8</f>
        <v>59.34464</v>
      </c>
      <c r="AV8" s="17">
        <f>AT$6*$F8</f>
        <v>19.6874276</v>
      </c>
      <c r="AW8" s="17">
        <f>AT$6*$G8</f>
        <v>18.5146396</v>
      </c>
      <c r="AX8" s="17"/>
      <c r="AY8" s="17"/>
      <c r="AZ8" s="17">
        <f aca="true" t="shared" si="14" ref="AY8:AZ15">D8*9.58305/100</f>
        <v>21772.689599999998</v>
      </c>
      <c r="BA8" s="17">
        <f aca="true" t="shared" si="15" ref="BA8:BA15">AY8+AZ8</f>
        <v>21772.689599999998</v>
      </c>
      <c r="BB8" s="17">
        <f>AZ$6*$F8</f>
        <v>7223.0322765</v>
      </c>
      <c r="BC8" s="17">
        <f>AZ$6*$G8</f>
        <v>6792.7533315</v>
      </c>
      <c r="BD8" s="17"/>
      <c r="BE8" s="17"/>
      <c r="BF8" s="17">
        <f aca="true" t="shared" si="16" ref="BE8:BF15">D8*0.31923/100</f>
        <v>725.2905599999999</v>
      </c>
      <c r="BG8" s="17">
        <f aca="true" t="shared" si="17" ref="BG8:BG15">BE8+BF8</f>
        <v>725.2905599999999</v>
      </c>
      <c r="BH8" s="17">
        <f>BF$6*$F8</f>
        <v>240.6132279</v>
      </c>
      <c r="BI8" s="17">
        <f>BF$6*$G8</f>
        <v>226.2798009</v>
      </c>
      <c r="BJ8" s="17"/>
      <c r="BK8" s="17"/>
      <c r="BL8" s="17">
        <f aca="true" t="shared" si="18" ref="BK8:BL15">D8*0.03889/100</f>
        <v>88.35808000000002</v>
      </c>
      <c r="BM8" s="17">
        <f aca="true" t="shared" si="19" ref="BM8:BM15">BK8+BL8</f>
        <v>88.35808000000002</v>
      </c>
      <c r="BN8" s="17">
        <f>BL$6*$F8</f>
        <v>29.3125597</v>
      </c>
      <c r="BO8" s="17">
        <f>BL$6*$G8</f>
        <v>27.5663987</v>
      </c>
      <c r="BP8" s="17"/>
      <c r="BQ8" s="17"/>
      <c r="BR8" s="17">
        <f aca="true" t="shared" si="20" ref="BQ8:BR15">D8*8.0735/100</f>
        <v>18342.992</v>
      </c>
      <c r="BS8" s="17">
        <f aca="true" t="shared" si="21" ref="BS8:BS15">BQ8+BR8</f>
        <v>18342.992</v>
      </c>
      <c r="BT8" s="17">
        <f>BR$6*$F8</f>
        <v>6085.239155</v>
      </c>
      <c r="BU8" s="17">
        <f>BR$6*$G8</f>
        <v>5722.739005</v>
      </c>
      <c r="BV8" s="17"/>
      <c r="BW8" s="17"/>
      <c r="BX8" s="17">
        <f aca="true" t="shared" si="22" ref="BW8:BX15">D8*6.58731/100</f>
        <v>14966.368320000001</v>
      </c>
      <c r="BY8" s="17">
        <f aca="true" t="shared" si="23" ref="BY8:BY15">BW8+BX8</f>
        <v>14966.368320000001</v>
      </c>
      <c r="BZ8" s="17">
        <f>BX$6*$F8</f>
        <v>4965.0531663</v>
      </c>
      <c r="CA8" s="17">
        <f>BX$6*$G8</f>
        <v>4669.2829473</v>
      </c>
      <c r="CB8" s="17"/>
      <c r="CC8" s="17"/>
      <c r="CD8" s="17">
        <f aca="true" t="shared" si="24" ref="CC8:CD15">D8*15.00275/100</f>
        <v>34086.248</v>
      </c>
      <c r="CE8" s="17">
        <f aca="true" t="shared" si="25" ref="CE8:CE15">CC8+CD8</f>
        <v>34086.248</v>
      </c>
      <c r="CF8" s="17">
        <f>CD$6*$F8</f>
        <v>11308.0227575</v>
      </c>
      <c r="CG8" s="17">
        <f>CD$6*$G8</f>
        <v>10634.3992825</v>
      </c>
      <c r="CH8" s="17"/>
      <c r="CI8" s="17"/>
      <c r="CJ8" s="17">
        <f aca="true" t="shared" si="26" ref="CI8:CJ15">D8*1.63762/100</f>
        <v>3720.6726400000002</v>
      </c>
      <c r="CK8" s="17">
        <f aca="true" t="shared" si="27" ref="CK8:CK15">CI8+CJ8</f>
        <v>3720.6726400000002</v>
      </c>
      <c r="CL8" s="17">
        <f>CJ$6*$F8</f>
        <v>1234.3233226</v>
      </c>
      <c r="CM8" s="17">
        <f>CJ$6*$G8</f>
        <v>1160.7941846</v>
      </c>
      <c r="CN8" s="17"/>
      <c r="CO8" s="17"/>
      <c r="CP8" s="17">
        <f aca="true" t="shared" si="28" ref="CO8:CP15">D8*1.63968/100</f>
        <v>3725.35296</v>
      </c>
      <c r="CQ8" s="17">
        <f aca="true" t="shared" si="29" ref="CQ8:CQ15">CO8+CP8</f>
        <v>3725.35296</v>
      </c>
      <c r="CR8" s="17">
        <f>CP$6*$F8</f>
        <v>1235.8760064</v>
      </c>
      <c r="CS8" s="17">
        <f>CP$6*$G8</f>
        <v>1162.2543744</v>
      </c>
      <c r="CT8" s="17"/>
      <c r="CU8" s="17"/>
      <c r="CV8" s="17">
        <f aca="true" t="shared" si="30" ref="CU8:CV15">D8*0.04623/100</f>
        <v>105.03456</v>
      </c>
      <c r="CW8" s="17">
        <f aca="true" t="shared" si="31" ref="CW8:CW15">CU8+CV8</f>
        <v>105.03456</v>
      </c>
      <c r="CX8" s="17">
        <f>CV$6*$F8</f>
        <v>34.8449379</v>
      </c>
      <c r="CY8" s="17">
        <f>CV$6*$G8</f>
        <v>32.769210900000004</v>
      </c>
      <c r="CZ8" s="17"/>
      <c r="DA8" s="17"/>
      <c r="DB8" s="17">
        <f aca="true" t="shared" si="32" ref="DA8:DB15">D8*9.88749/100</f>
        <v>22464.37728</v>
      </c>
      <c r="DC8" s="17">
        <f aca="true" t="shared" si="33" ref="DC8:DC15">DA8+DB8</f>
        <v>22464.37728</v>
      </c>
      <c r="DD8" s="17">
        <f>DB$6*$F8</f>
        <v>7452.4978377</v>
      </c>
      <c r="DE8" s="17">
        <f>DB$6*$G8</f>
        <v>7008.5495367</v>
      </c>
      <c r="DF8" s="17"/>
      <c r="DG8" s="17"/>
      <c r="DH8" s="17">
        <f aca="true" t="shared" si="34" ref="DG8:DH15">D8*0.07581/100</f>
        <v>172.24032</v>
      </c>
      <c r="DI8" s="17">
        <f aca="true" t="shared" si="35" ref="DI8:DI15">DG8+DH8</f>
        <v>172.24032</v>
      </c>
      <c r="DJ8" s="17">
        <f>DH$6*$F8</f>
        <v>57.1402713</v>
      </c>
      <c r="DK8" s="17">
        <f>DH$6*$G8</f>
        <v>53.7364023</v>
      </c>
      <c r="DL8" s="17"/>
      <c r="DM8" s="17"/>
      <c r="DN8" s="17">
        <f aca="true" t="shared" si="36" ref="DM8:DN15">D8*0.63749/100</f>
        <v>1448.37728</v>
      </c>
      <c r="DO8" s="17">
        <f aca="true" t="shared" si="37" ref="DO8:DO15">DM8+DN8</f>
        <v>1448.37728</v>
      </c>
      <c r="DP8" s="17">
        <f>DN$6*$F8</f>
        <v>480.4953377</v>
      </c>
      <c r="DQ8" s="17">
        <f>DN$6*$G8</f>
        <v>451.8720367</v>
      </c>
      <c r="DR8" s="17"/>
      <c r="DS8" s="17"/>
      <c r="DT8" s="17">
        <f aca="true" t="shared" si="38" ref="DS8:DT15">D8*0.0991/100</f>
        <v>225.15519999999998</v>
      </c>
      <c r="DU8" s="17">
        <f aca="true" t="shared" si="39" ref="DU8:DU15">DS8+DT8</f>
        <v>225.15519999999998</v>
      </c>
      <c r="DV8" s="17">
        <f>DT$6*$F8</f>
        <v>74.694643</v>
      </c>
      <c r="DW8" s="17">
        <f>DT$6*$G8</f>
        <v>70.245053</v>
      </c>
      <c r="DX8" s="17"/>
      <c r="DY8" s="17"/>
      <c r="DZ8" s="17"/>
      <c r="EA8" s="17"/>
      <c r="EB8" s="17"/>
      <c r="EC8" s="17"/>
      <c r="ED8" s="17"/>
    </row>
    <row r="9" spans="1:134" s="34" customFormat="1" ht="12.75">
      <c r="A9" s="33">
        <v>43191</v>
      </c>
      <c r="C9" s="24">
        <v>5575000</v>
      </c>
      <c r="D9" s="24">
        <v>227200</v>
      </c>
      <c r="E9" s="18">
        <f t="shared" si="0"/>
        <v>5802200</v>
      </c>
      <c r="F9" s="18">
        <v>75373</v>
      </c>
      <c r="G9" s="18">
        <v>70883</v>
      </c>
      <c r="H9" s="32"/>
      <c r="I9" s="24">
        <f>'02A-12A Academic'!C9+'02A-12A Academic'!I9+'02A-12A Academic'!O9+'02A-12A Academic'!U9+'02A-12A Academic'!AA9+'02A-12A Academic'!AG9+'02A-12A Academic'!AM9+'02A-12A Academic'!AS9+'02A-12A Academic'!AY9+'02A-12A Academic'!BE9+'02A-12A Academic'!BK9+'02A-12A Academic'!BQ9+'02A-12A Academic'!BW9+'02A-12A Academic'!CC9+'02A-12A Academic'!CI9+'02A-12A Academic'!CO9+'02A-12A Academic'!CU9+'02A-12A Academic'!DA9+'02A-12A Academic'!DG9+'02A-12A Academic'!DM9+'02A-12A Academic'!DS9+'02A-12A Academic'!DY9+'02A-12A Academic'!EE9+'02A-12A Academic'!EK9</f>
        <v>1519669.18</v>
      </c>
      <c r="J9" s="24">
        <f>'02A-12A Academic'!D9+'02A-12A Academic'!J9+'02A-12A Academic'!P9+'02A-12A Academic'!V9+'02A-12A Academic'!AB9+'02A-12A Academic'!AH9+'02A-12A Academic'!AN9+'02A-12A Academic'!AT9+'02A-12A Academic'!AZ9+'02A-12A Academic'!BF9+'02A-12A Academic'!BL9+'02A-12A Academic'!BR9+'02A-12A Academic'!BX9+'02A-12A Academic'!CD9+'02A-12A Academic'!CJ9+'02A-12A Academic'!CP9+'02A-12A Academic'!CV9+'02A-12A Academic'!DB9+'02A-12A Academic'!DH9+'02A-12A Academic'!DN9+'02A-12A Academic'!DT9+'02A-12A Academic'!DZ9+'02A-12A Academic'!EF9+'02A-12A Academic'!EL9</f>
        <v>61931.63008</v>
      </c>
      <c r="K9" s="18">
        <f>I9+J9</f>
        <v>1581600.81008</v>
      </c>
      <c r="L9" s="24">
        <f>'02A-12A Academic'!F9+'02A-12A Academic'!L9+'02A-12A Academic'!R9+'02A-12A Academic'!X9+'02A-12A Academic'!AD9+'02A-12A Academic'!AJ9+'02A-12A Academic'!AP9+'02A-12A Academic'!AV9+'02A-12A Academic'!BB9+'02A-12A Academic'!BH9+'02A-12A Academic'!BN9+'02A-12A Academic'!BT9+'02A-12A Academic'!BZ9+'02A-12A Academic'!CF9+'02A-12A Academic'!CL9+'02A-12A Academic'!CR9+'02A-12A Academic'!CX9+'02A-12A Academic'!DD9+'02A-12A Academic'!DJ9+'02A-12A Academic'!DP9+'02A-12A Academic'!DV9+'02A-12A Academic'!EB9+'02A-12A Academic'!EH9+'02A-12A Academic'!EN9</f>
        <v>20545.654727200006</v>
      </c>
      <c r="M9" s="24">
        <f>'02A-12A Academic'!G9+'02A-12A Academic'!M9+'02A-12A Academic'!S9+'02A-12A Academic'!Y9+'02A-12A Academic'!AE9+'02A-12A Academic'!AK9+'02A-12A Academic'!AQ9+'02A-12A Academic'!AW9+'02A-12A Academic'!BC9+'02A-12A Academic'!BI9+'02A-12A Academic'!BO9+'02A-12A Academic'!BU9+'02A-12A Academic'!CA9+'02A-12A Academic'!CG9+'02A-12A Academic'!CM9+'02A-12A Academic'!CS9+'02A-12A Academic'!CY9+'02A-12A Academic'!DE9+'02A-12A Academic'!DK9+'02A-12A Academic'!DQ9+'02A-12A Academic'!DW9+'02A-12A Academic'!EC9+'02A-12A Academic'!EI9+'02A-12A Academic'!EO9</f>
        <v>19321.741791200002</v>
      </c>
      <c r="O9" s="17">
        <f t="shared" si="1"/>
        <v>4055331.9349999996</v>
      </c>
      <c r="P9" s="17">
        <f t="shared" si="1"/>
        <v>165268.41536</v>
      </c>
      <c r="Q9" s="17">
        <f t="shared" si="2"/>
        <v>4220600.35036</v>
      </c>
      <c r="R9" s="17">
        <f t="shared" si="3"/>
        <v>54827.360347400005</v>
      </c>
      <c r="S9" s="17">
        <f t="shared" si="3"/>
        <v>51561.27238539999</v>
      </c>
      <c r="U9" s="17">
        <f t="shared" si="4"/>
        <v>1156.255</v>
      </c>
      <c r="V9" s="17">
        <f t="shared" si="4"/>
        <v>47.121280000000006</v>
      </c>
      <c r="W9" s="17">
        <f t="shared" si="5"/>
        <v>1203.3762800000002</v>
      </c>
      <c r="X9" s="17">
        <f>V$6*$F9</f>
        <v>15.6323602</v>
      </c>
      <c r="Y9" s="17">
        <f>V$6*$G9</f>
        <v>14.7011342</v>
      </c>
      <c r="Z9" s="32"/>
      <c r="AA9" s="17">
        <f t="shared" si="6"/>
        <v>612029.6325</v>
      </c>
      <c r="AB9" s="17">
        <f t="shared" si="6"/>
        <v>24942.265919999998</v>
      </c>
      <c r="AC9" s="17">
        <f t="shared" si="7"/>
        <v>636971.89842</v>
      </c>
      <c r="AD9" s="17">
        <f>AB$6*$F9</f>
        <v>8274.5308503</v>
      </c>
      <c r="AE9" s="17">
        <f>AB$6*$G9</f>
        <v>7781.6137113</v>
      </c>
      <c r="AF9" s="32"/>
      <c r="AG9" s="17">
        <f t="shared" si="8"/>
        <v>430992.1</v>
      </c>
      <c r="AH9" s="17">
        <f t="shared" si="8"/>
        <v>17564.3776</v>
      </c>
      <c r="AI9" s="17">
        <f t="shared" si="9"/>
        <v>448556.4776</v>
      </c>
      <c r="AJ9" s="17">
        <f>AH$6*$F9</f>
        <v>5826.935884</v>
      </c>
      <c r="AK9" s="17">
        <f>AH$6*$G9</f>
        <v>5479.822964</v>
      </c>
      <c r="AL9" s="32"/>
      <c r="AM9" s="17">
        <f t="shared" si="10"/>
        <v>19928.395</v>
      </c>
      <c r="AN9" s="17">
        <f t="shared" si="10"/>
        <v>812.1491199999999</v>
      </c>
      <c r="AO9" s="17">
        <f t="shared" si="11"/>
        <v>20740.54412</v>
      </c>
      <c r="AP9" s="17">
        <f>AN$6*$F9</f>
        <v>269.4283258</v>
      </c>
      <c r="AQ9" s="17">
        <f>AN$6*$G9</f>
        <v>253.3783718</v>
      </c>
      <c r="AR9" s="32"/>
      <c r="AS9" s="17">
        <f t="shared" si="12"/>
        <v>1456.19</v>
      </c>
      <c r="AT9" s="17">
        <f t="shared" si="12"/>
        <v>59.34464</v>
      </c>
      <c r="AU9" s="17">
        <f t="shared" si="13"/>
        <v>1515.53464</v>
      </c>
      <c r="AV9" s="17">
        <f>AT$6*$F9</f>
        <v>19.6874276</v>
      </c>
      <c r="AW9" s="17">
        <f>AT$6*$G9</f>
        <v>18.5146396</v>
      </c>
      <c r="AX9" s="32"/>
      <c r="AY9" s="17">
        <f t="shared" si="14"/>
        <v>534255.0375</v>
      </c>
      <c r="AZ9" s="17">
        <f t="shared" si="14"/>
        <v>21772.689599999998</v>
      </c>
      <c r="BA9" s="17">
        <f t="shared" si="15"/>
        <v>556027.7271</v>
      </c>
      <c r="BB9" s="17">
        <f>AZ$6*$F9</f>
        <v>7223.0322765</v>
      </c>
      <c r="BC9" s="17">
        <f>AZ$6*$G9</f>
        <v>6792.7533315</v>
      </c>
      <c r="BD9" s="32"/>
      <c r="BE9" s="17">
        <f t="shared" si="16"/>
        <v>17797.0725</v>
      </c>
      <c r="BF9" s="17">
        <f t="shared" si="16"/>
        <v>725.2905599999999</v>
      </c>
      <c r="BG9" s="17">
        <f t="shared" si="17"/>
        <v>18522.36306</v>
      </c>
      <c r="BH9" s="17">
        <f>BF$6*$F9</f>
        <v>240.6132279</v>
      </c>
      <c r="BI9" s="17">
        <f>BF$6*$G9</f>
        <v>226.2798009</v>
      </c>
      <c r="BJ9" s="32"/>
      <c r="BK9" s="17">
        <f t="shared" si="18"/>
        <v>2168.1175</v>
      </c>
      <c r="BL9" s="17">
        <f t="shared" si="18"/>
        <v>88.35808000000002</v>
      </c>
      <c r="BM9" s="17">
        <f t="shared" si="19"/>
        <v>2256.47558</v>
      </c>
      <c r="BN9" s="17">
        <f>BL$6*$F9</f>
        <v>29.3125597</v>
      </c>
      <c r="BO9" s="17">
        <f>BL$6*$G9</f>
        <v>27.5663987</v>
      </c>
      <c r="BP9" s="32"/>
      <c r="BQ9" s="17">
        <f t="shared" si="20"/>
        <v>450097.62499999994</v>
      </c>
      <c r="BR9" s="17">
        <f t="shared" si="20"/>
        <v>18342.992</v>
      </c>
      <c r="BS9" s="17">
        <f t="shared" si="21"/>
        <v>468440.61699999997</v>
      </c>
      <c r="BT9" s="17">
        <f>BR$6*$F9</f>
        <v>6085.239155</v>
      </c>
      <c r="BU9" s="17">
        <f>BR$6*$G9</f>
        <v>5722.739005</v>
      </c>
      <c r="BV9" s="32"/>
      <c r="BW9" s="17">
        <f t="shared" si="22"/>
        <v>367242.5325</v>
      </c>
      <c r="BX9" s="17">
        <f t="shared" si="22"/>
        <v>14966.368320000001</v>
      </c>
      <c r="BY9" s="17">
        <f t="shared" si="23"/>
        <v>382208.90082</v>
      </c>
      <c r="BZ9" s="17">
        <f>BX$6*$F9</f>
        <v>4965.0531663</v>
      </c>
      <c r="CA9" s="17">
        <f>BX$6*$G9</f>
        <v>4669.2829473</v>
      </c>
      <c r="CB9" s="32"/>
      <c r="CC9" s="17">
        <f t="shared" si="24"/>
        <v>836403.3125</v>
      </c>
      <c r="CD9" s="17">
        <f t="shared" si="24"/>
        <v>34086.248</v>
      </c>
      <c r="CE9" s="17">
        <f t="shared" si="25"/>
        <v>870489.5605</v>
      </c>
      <c r="CF9" s="17">
        <f>CD$6*$F9</f>
        <v>11308.0227575</v>
      </c>
      <c r="CG9" s="17">
        <f>CD$6*$G9</f>
        <v>10634.3992825</v>
      </c>
      <c r="CH9" s="17"/>
      <c r="CI9" s="17">
        <f t="shared" si="26"/>
        <v>91297.315</v>
      </c>
      <c r="CJ9" s="17">
        <f t="shared" si="26"/>
        <v>3720.6726400000002</v>
      </c>
      <c r="CK9" s="17">
        <f t="shared" si="27"/>
        <v>95017.98764</v>
      </c>
      <c r="CL9" s="17">
        <f>CJ$6*$F9</f>
        <v>1234.3233226</v>
      </c>
      <c r="CM9" s="17">
        <f>CJ$6*$G9</f>
        <v>1160.7941846</v>
      </c>
      <c r="CN9" s="32"/>
      <c r="CO9" s="17">
        <f t="shared" si="28"/>
        <v>91412.16</v>
      </c>
      <c r="CP9" s="17">
        <f t="shared" si="28"/>
        <v>3725.35296</v>
      </c>
      <c r="CQ9" s="17">
        <f t="shared" si="29"/>
        <v>95137.51296000001</v>
      </c>
      <c r="CR9" s="17">
        <f>CP$6*$F9</f>
        <v>1235.8760064</v>
      </c>
      <c r="CS9" s="17">
        <f>CP$6*$G9</f>
        <v>1162.2543744</v>
      </c>
      <c r="CT9" s="32"/>
      <c r="CU9" s="17">
        <f t="shared" si="30"/>
        <v>2577.3225</v>
      </c>
      <c r="CV9" s="17">
        <f t="shared" si="30"/>
        <v>105.03456</v>
      </c>
      <c r="CW9" s="17">
        <f t="shared" si="31"/>
        <v>2682.3570600000003</v>
      </c>
      <c r="CX9" s="17">
        <f>CV$6*$F9</f>
        <v>34.8449379</v>
      </c>
      <c r="CY9" s="17">
        <f>CV$6*$G9</f>
        <v>32.769210900000004</v>
      </c>
      <c r="CZ9" s="32"/>
      <c r="DA9" s="17">
        <f t="shared" si="32"/>
        <v>551227.5675</v>
      </c>
      <c r="DB9" s="17">
        <f t="shared" si="32"/>
        <v>22464.37728</v>
      </c>
      <c r="DC9" s="17">
        <f t="shared" si="33"/>
        <v>573691.94478</v>
      </c>
      <c r="DD9" s="17">
        <f>DB$6*$F9</f>
        <v>7452.4978377</v>
      </c>
      <c r="DE9" s="17">
        <f>DB$6*$G9</f>
        <v>7008.5495367</v>
      </c>
      <c r="DF9" s="32"/>
      <c r="DG9" s="17">
        <f t="shared" si="34"/>
        <v>4226.4075</v>
      </c>
      <c r="DH9" s="17">
        <f t="shared" si="34"/>
        <v>172.24032</v>
      </c>
      <c r="DI9" s="17">
        <f t="shared" si="35"/>
        <v>4398.64782</v>
      </c>
      <c r="DJ9" s="17">
        <f>DH$6*$F9</f>
        <v>57.1402713</v>
      </c>
      <c r="DK9" s="17">
        <f>DH$6*$G9</f>
        <v>53.7364023</v>
      </c>
      <c r="DL9" s="32"/>
      <c r="DM9" s="17">
        <f t="shared" si="36"/>
        <v>35540.0675</v>
      </c>
      <c r="DN9" s="17">
        <f t="shared" si="36"/>
        <v>1448.37728</v>
      </c>
      <c r="DO9" s="17">
        <f t="shared" si="37"/>
        <v>36988.44478</v>
      </c>
      <c r="DP9" s="17">
        <f>DN$6*$F9</f>
        <v>480.4953377</v>
      </c>
      <c r="DQ9" s="17">
        <f>DN$6*$G9</f>
        <v>451.8720367</v>
      </c>
      <c r="DR9" s="32"/>
      <c r="DS9" s="17">
        <f t="shared" si="38"/>
        <v>5524.825</v>
      </c>
      <c r="DT9" s="17">
        <f t="shared" si="38"/>
        <v>225.15519999999998</v>
      </c>
      <c r="DU9" s="17">
        <f t="shared" si="39"/>
        <v>5749.9802</v>
      </c>
      <c r="DV9" s="17">
        <f>DT$6*$F9</f>
        <v>74.694643</v>
      </c>
      <c r="DW9" s="17">
        <f>DT$6*$G9</f>
        <v>70.245053</v>
      </c>
      <c r="DX9" s="32"/>
      <c r="DY9" s="17"/>
      <c r="DZ9" s="17"/>
      <c r="EA9" s="17"/>
      <c r="EB9" s="17"/>
      <c r="EC9" s="17"/>
      <c r="ED9" s="32"/>
    </row>
    <row r="10" spans="1:134" s="34" customFormat="1" ht="12.75">
      <c r="A10" s="33">
        <v>43374</v>
      </c>
      <c r="C10" s="24"/>
      <c r="D10" s="24">
        <v>115700</v>
      </c>
      <c r="E10" s="18">
        <f t="shared" si="0"/>
        <v>115700</v>
      </c>
      <c r="F10" s="18">
        <v>75373</v>
      </c>
      <c r="G10" s="18">
        <v>70883</v>
      </c>
      <c r="H10" s="32"/>
      <c r="I10" s="24">
        <f>'02A-12A Academic'!C10+'02A-12A Academic'!I10+'02A-12A Academic'!O10+'02A-12A Academic'!U10+'02A-12A Academic'!AA10+'02A-12A Academic'!AG10+'02A-12A Academic'!AM10+'02A-12A Academic'!AS10+'02A-12A Academic'!AY10+'02A-12A Academic'!BE10+'02A-12A Academic'!BK10+'02A-12A Academic'!BQ10+'02A-12A Academic'!BW10+'02A-12A Academic'!CC10+'02A-12A Academic'!CI10+'02A-12A Academic'!CO10+'02A-12A Academic'!CU10+'02A-12A Academic'!DA10+'02A-12A Academic'!DG10+'02A-12A Academic'!DM10+'02A-12A Academic'!DS10+'02A-12A Academic'!DY10+'02A-12A Academic'!EE10+'02A-12A Academic'!EK10</f>
        <v>0</v>
      </c>
      <c r="J10" s="24">
        <f>'02A-12A Academic'!D10+'02A-12A Academic'!J10+'02A-12A Academic'!P10+'02A-12A Academic'!V10+'02A-12A Academic'!AB10+'02A-12A Academic'!AH10+'02A-12A Academic'!AN10+'02A-12A Academic'!AT10+'02A-12A Academic'!AZ10+'02A-12A Academic'!BF10+'02A-12A Academic'!BL10+'02A-12A Academic'!BR10+'02A-12A Academic'!BX10+'02A-12A Academic'!CD10+'02A-12A Academic'!CJ10+'02A-12A Academic'!CP10+'02A-12A Academic'!CV10+'02A-12A Academic'!DB10+'02A-12A Academic'!DH10+'02A-12A Academic'!DN10+'02A-12A Academic'!DT10+'02A-12A Academic'!DZ10+'02A-12A Academic'!EF10+'02A-12A Academic'!EL10</f>
        <v>31538.246480000005</v>
      </c>
      <c r="K10" s="18">
        <f>I10+J10</f>
        <v>31538.246480000005</v>
      </c>
      <c r="L10" s="24">
        <f>'02A-12A Academic'!F10+'02A-12A Academic'!L10+'02A-12A Academic'!R10+'02A-12A Academic'!X10+'02A-12A Academic'!AD10+'02A-12A Academic'!AJ10+'02A-12A Academic'!AP10+'02A-12A Academic'!AV10+'02A-12A Academic'!BB10+'02A-12A Academic'!BH10+'02A-12A Academic'!BN10+'02A-12A Academic'!BT10+'02A-12A Academic'!BZ10+'02A-12A Academic'!CF10+'02A-12A Academic'!CL10+'02A-12A Academic'!CR10+'02A-12A Academic'!CX10+'02A-12A Academic'!DD10+'02A-12A Academic'!DJ10+'02A-12A Academic'!DP10+'02A-12A Academic'!DV10+'02A-12A Academic'!EB10+'02A-12A Academic'!EH10+'02A-12A Academic'!EN10</f>
        <v>20545.654727200006</v>
      </c>
      <c r="M10" s="24">
        <f>'02A-12A Academic'!G10+'02A-12A Academic'!M10+'02A-12A Academic'!S10+'02A-12A Academic'!Y10+'02A-12A Academic'!AE10+'02A-12A Academic'!AK10+'02A-12A Academic'!AQ10+'02A-12A Academic'!AW10+'02A-12A Academic'!BC10+'02A-12A Academic'!BI10+'02A-12A Academic'!BO10+'02A-12A Academic'!BU10+'02A-12A Academic'!CA10+'02A-12A Academic'!CG10+'02A-12A Academic'!CM10+'02A-12A Academic'!CS10+'02A-12A Academic'!CY10+'02A-12A Academic'!DE10+'02A-12A Academic'!DK10+'02A-12A Academic'!DQ10+'02A-12A Academic'!DW10+'02A-12A Academic'!EC10+'02A-12A Academic'!EI10+'02A-12A Academic'!EO10</f>
        <v>19321.741791200002</v>
      </c>
      <c r="O10" s="17"/>
      <c r="P10" s="17">
        <f t="shared" si="1"/>
        <v>84161.77666</v>
      </c>
      <c r="Q10" s="17">
        <f t="shared" si="2"/>
        <v>84161.77666</v>
      </c>
      <c r="R10" s="17">
        <f t="shared" si="3"/>
        <v>54827.360347400005</v>
      </c>
      <c r="S10" s="17">
        <f t="shared" si="3"/>
        <v>51561.27238539999</v>
      </c>
      <c r="U10" s="17"/>
      <c r="V10" s="17">
        <f t="shared" si="4"/>
        <v>23.996180000000003</v>
      </c>
      <c r="W10" s="17">
        <f t="shared" si="5"/>
        <v>23.996180000000003</v>
      </c>
      <c r="X10" s="17">
        <f>V$6*$F10</f>
        <v>15.6323602</v>
      </c>
      <c r="Y10" s="17">
        <f>V$6*$G10</f>
        <v>14.7011342</v>
      </c>
      <c r="Z10" s="32"/>
      <c r="AA10" s="17"/>
      <c r="AB10" s="17">
        <f t="shared" si="6"/>
        <v>12701.673269999998</v>
      </c>
      <c r="AC10" s="17">
        <f t="shared" si="7"/>
        <v>12701.673269999998</v>
      </c>
      <c r="AD10" s="17">
        <f>AB$6*$F10</f>
        <v>8274.5308503</v>
      </c>
      <c r="AE10" s="17">
        <f>AB$6*$G10</f>
        <v>7781.6137113</v>
      </c>
      <c r="AF10" s="32"/>
      <c r="AG10" s="17"/>
      <c r="AH10" s="17">
        <f t="shared" si="8"/>
        <v>8944.535600000001</v>
      </c>
      <c r="AI10" s="17">
        <f t="shared" si="9"/>
        <v>8944.535600000001</v>
      </c>
      <c r="AJ10" s="17">
        <f>AH$6*$F10</f>
        <v>5826.935884</v>
      </c>
      <c r="AK10" s="17">
        <f>AH$6*$G10</f>
        <v>5479.822964</v>
      </c>
      <c r="AL10" s="32"/>
      <c r="AM10" s="17"/>
      <c r="AN10" s="17">
        <f t="shared" si="10"/>
        <v>413.58122000000003</v>
      </c>
      <c r="AO10" s="17">
        <f t="shared" si="11"/>
        <v>413.58122000000003</v>
      </c>
      <c r="AP10" s="17">
        <f>AN$6*$F10</f>
        <v>269.4283258</v>
      </c>
      <c r="AQ10" s="17">
        <f>AN$6*$G10</f>
        <v>253.3783718</v>
      </c>
      <c r="AR10" s="32"/>
      <c r="AS10" s="17"/>
      <c r="AT10" s="17">
        <f t="shared" si="12"/>
        <v>30.220840000000003</v>
      </c>
      <c r="AU10" s="17">
        <f t="shared" si="13"/>
        <v>30.220840000000003</v>
      </c>
      <c r="AV10" s="17">
        <f>AT$6*$F10</f>
        <v>19.6874276</v>
      </c>
      <c r="AW10" s="17">
        <f>AT$6*$G10</f>
        <v>18.5146396</v>
      </c>
      <c r="AX10" s="32"/>
      <c r="AY10" s="17"/>
      <c r="AZ10" s="17">
        <f t="shared" si="14"/>
        <v>11087.58885</v>
      </c>
      <c r="BA10" s="17">
        <f t="shared" si="15"/>
        <v>11087.58885</v>
      </c>
      <c r="BB10" s="17">
        <f>AZ$6*$F10</f>
        <v>7223.0322765</v>
      </c>
      <c r="BC10" s="17">
        <f>AZ$6*$G10</f>
        <v>6792.7533315</v>
      </c>
      <c r="BD10" s="32"/>
      <c r="BE10" s="17"/>
      <c r="BF10" s="17">
        <f t="shared" si="16"/>
        <v>369.34911</v>
      </c>
      <c r="BG10" s="17">
        <f t="shared" si="17"/>
        <v>369.34911</v>
      </c>
      <c r="BH10" s="17">
        <f>BF$6*$F10</f>
        <v>240.6132279</v>
      </c>
      <c r="BI10" s="17">
        <f>BF$6*$G10</f>
        <v>226.2798009</v>
      </c>
      <c r="BJ10" s="32"/>
      <c r="BK10" s="17"/>
      <c r="BL10" s="17">
        <f t="shared" si="18"/>
        <v>44.99573</v>
      </c>
      <c r="BM10" s="17">
        <f t="shared" si="19"/>
        <v>44.99573</v>
      </c>
      <c r="BN10" s="17">
        <f>BL$6*$F10</f>
        <v>29.3125597</v>
      </c>
      <c r="BO10" s="17">
        <f>BL$6*$G10</f>
        <v>27.5663987</v>
      </c>
      <c r="BP10" s="32"/>
      <c r="BQ10" s="17"/>
      <c r="BR10" s="17">
        <f t="shared" si="20"/>
        <v>9341.039499999999</v>
      </c>
      <c r="BS10" s="17">
        <f t="shared" si="21"/>
        <v>9341.039499999999</v>
      </c>
      <c r="BT10" s="17">
        <f>BR$6*$F10</f>
        <v>6085.239155</v>
      </c>
      <c r="BU10" s="17">
        <f>BR$6*$G10</f>
        <v>5722.739005</v>
      </c>
      <c r="BV10" s="32"/>
      <c r="BW10" s="17"/>
      <c r="BX10" s="17">
        <f t="shared" si="22"/>
        <v>7621.517670000001</v>
      </c>
      <c r="BY10" s="17">
        <f t="shared" si="23"/>
        <v>7621.517670000001</v>
      </c>
      <c r="BZ10" s="17">
        <f>BX$6*$F10</f>
        <v>4965.0531663</v>
      </c>
      <c r="CA10" s="17">
        <f>BX$6*$G10</f>
        <v>4669.2829473</v>
      </c>
      <c r="CB10" s="32"/>
      <c r="CC10" s="17"/>
      <c r="CD10" s="17">
        <f t="shared" si="24"/>
        <v>17358.18175</v>
      </c>
      <c r="CE10" s="17">
        <f t="shared" si="25"/>
        <v>17358.18175</v>
      </c>
      <c r="CF10" s="17">
        <f>CD$6*$F10</f>
        <v>11308.0227575</v>
      </c>
      <c r="CG10" s="17">
        <f>CD$6*$G10</f>
        <v>10634.3992825</v>
      </c>
      <c r="CH10" s="17"/>
      <c r="CI10" s="17"/>
      <c r="CJ10" s="17">
        <f t="shared" si="26"/>
        <v>1894.7263400000002</v>
      </c>
      <c r="CK10" s="17">
        <f t="shared" si="27"/>
        <v>1894.7263400000002</v>
      </c>
      <c r="CL10" s="17">
        <f>CJ$6*$F10</f>
        <v>1234.3233226</v>
      </c>
      <c r="CM10" s="17">
        <f>CJ$6*$G10</f>
        <v>1160.7941846</v>
      </c>
      <c r="CN10" s="32"/>
      <c r="CO10" s="17"/>
      <c r="CP10" s="17">
        <f t="shared" si="28"/>
        <v>1897.10976</v>
      </c>
      <c r="CQ10" s="17">
        <f t="shared" si="29"/>
        <v>1897.10976</v>
      </c>
      <c r="CR10" s="17">
        <f>CP$6*$F10</f>
        <v>1235.8760064</v>
      </c>
      <c r="CS10" s="17">
        <f>CP$6*$G10</f>
        <v>1162.2543744</v>
      </c>
      <c r="CT10" s="32"/>
      <c r="CU10" s="17"/>
      <c r="CV10" s="17">
        <f t="shared" si="30"/>
        <v>53.48811</v>
      </c>
      <c r="CW10" s="17">
        <f t="shared" si="31"/>
        <v>53.48811</v>
      </c>
      <c r="CX10" s="17">
        <f>CV$6*$F10</f>
        <v>34.8449379</v>
      </c>
      <c r="CY10" s="17">
        <f>CV$6*$G10</f>
        <v>32.769210900000004</v>
      </c>
      <c r="CZ10" s="32"/>
      <c r="DA10" s="17"/>
      <c r="DB10" s="17">
        <f t="shared" si="32"/>
        <v>11439.825929999999</v>
      </c>
      <c r="DC10" s="17">
        <f t="shared" si="33"/>
        <v>11439.825929999999</v>
      </c>
      <c r="DD10" s="17">
        <f>DB$6*$F10</f>
        <v>7452.4978377</v>
      </c>
      <c r="DE10" s="17">
        <f>DB$6*$G10</f>
        <v>7008.5495367</v>
      </c>
      <c r="DF10" s="32"/>
      <c r="DG10" s="17"/>
      <c r="DH10" s="17">
        <f t="shared" si="34"/>
        <v>87.71217</v>
      </c>
      <c r="DI10" s="17">
        <f t="shared" si="35"/>
        <v>87.71217</v>
      </c>
      <c r="DJ10" s="17">
        <f>DH$6*$F10</f>
        <v>57.1402713</v>
      </c>
      <c r="DK10" s="17">
        <f>DH$6*$G10</f>
        <v>53.7364023</v>
      </c>
      <c r="DL10" s="32"/>
      <c r="DM10" s="17"/>
      <c r="DN10" s="17">
        <f t="shared" si="36"/>
        <v>737.57593</v>
      </c>
      <c r="DO10" s="17">
        <f t="shared" si="37"/>
        <v>737.57593</v>
      </c>
      <c r="DP10" s="17">
        <f>DN$6*$F10</f>
        <v>480.4953377</v>
      </c>
      <c r="DQ10" s="17">
        <f>DN$6*$G10</f>
        <v>451.8720367</v>
      </c>
      <c r="DR10" s="32"/>
      <c r="DS10" s="17"/>
      <c r="DT10" s="17">
        <f t="shared" si="38"/>
        <v>114.6587</v>
      </c>
      <c r="DU10" s="17">
        <f t="shared" si="39"/>
        <v>114.6587</v>
      </c>
      <c r="DV10" s="17">
        <f>DT$6*$F10</f>
        <v>74.694643</v>
      </c>
      <c r="DW10" s="17">
        <f>DT$6*$G10</f>
        <v>70.245053</v>
      </c>
      <c r="DX10" s="32"/>
      <c r="DY10" s="17"/>
      <c r="DZ10" s="17"/>
      <c r="EA10" s="17"/>
      <c r="EB10" s="17"/>
      <c r="EC10" s="17"/>
      <c r="ED10" s="32"/>
    </row>
    <row r="11" spans="1:134" s="34" customFormat="1" ht="12.75">
      <c r="A11" s="33">
        <v>43556</v>
      </c>
      <c r="C11" s="24">
        <v>5785000</v>
      </c>
      <c r="D11" s="24">
        <v>115700</v>
      </c>
      <c r="E11" s="18">
        <f t="shared" si="0"/>
        <v>5900700</v>
      </c>
      <c r="F11" s="18">
        <v>75373</v>
      </c>
      <c r="G11" s="18">
        <v>70883</v>
      </c>
      <c r="H11" s="32"/>
      <c r="I11" s="24">
        <f>'02A-12A Academic'!C11+'02A-12A Academic'!I11+'02A-12A Academic'!O11+'02A-12A Academic'!U11+'02A-12A Academic'!AA11+'02A-12A Academic'!AG11+'02A-12A Academic'!AM11+'02A-12A Academic'!AS11+'02A-12A Academic'!AY11+'02A-12A Academic'!BE11+'02A-12A Academic'!BK11+'02A-12A Academic'!BQ11+'02A-12A Academic'!BW11+'02A-12A Academic'!CC11+'02A-12A Academic'!CI11+'02A-12A Academic'!CO11+'02A-12A Academic'!CU11+'02A-12A Academic'!DA11+'02A-12A Academic'!DG11+'02A-12A Academic'!DM11+'02A-12A Academic'!DS11+'02A-12A Academic'!DY11+'02A-12A Academic'!EE11+'02A-12A Academic'!EK11</f>
        <v>1576912.3240000003</v>
      </c>
      <c r="J11" s="24">
        <f>'02A-12A Academic'!D11+'02A-12A Academic'!J11+'02A-12A Academic'!P11+'02A-12A Academic'!V11+'02A-12A Academic'!AB11+'02A-12A Academic'!AH11+'02A-12A Academic'!AN11+'02A-12A Academic'!AT11+'02A-12A Academic'!AZ11+'02A-12A Academic'!BF11+'02A-12A Academic'!BL11+'02A-12A Academic'!BR11+'02A-12A Academic'!BX11+'02A-12A Academic'!CD11+'02A-12A Academic'!CJ11+'02A-12A Academic'!CP11+'02A-12A Academic'!CV11+'02A-12A Academic'!DB11+'02A-12A Academic'!DH11+'02A-12A Academic'!DN11+'02A-12A Academic'!DT11+'02A-12A Academic'!DZ11+'02A-12A Academic'!EF11+'02A-12A Academic'!EL11</f>
        <v>31538.246480000005</v>
      </c>
      <c r="K11" s="18">
        <f>I11+J11</f>
        <v>1608450.5704800002</v>
      </c>
      <c r="L11" s="24">
        <f>'02A-12A Academic'!F11+'02A-12A Academic'!L11+'02A-12A Academic'!R11+'02A-12A Academic'!X11+'02A-12A Academic'!AD11+'02A-12A Academic'!AJ11+'02A-12A Academic'!AP11+'02A-12A Academic'!AV11+'02A-12A Academic'!BB11+'02A-12A Academic'!BH11+'02A-12A Academic'!BN11+'02A-12A Academic'!BT11+'02A-12A Academic'!BZ11+'02A-12A Academic'!CF11+'02A-12A Academic'!CL11+'02A-12A Academic'!CR11+'02A-12A Academic'!CX11+'02A-12A Academic'!DD11+'02A-12A Academic'!DJ11+'02A-12A Academic'!DP11+'02A-12A Academic'!DV11+'02A-12A Academic'!EB11+'02A-12A Academic'!EH11+'02A-12A Academic'!EN11</f>
        <v>20545.654727200006</v>
      </c>
      <c r="M11" s="24">
        <f>'02A-12A Academic'!G11+'02A-12A Academic'!M11+'02A-12A Academic'!S11+'02A-12A Academic'!Y11+'02A-12A Academic'!AE11+'02A-12A Academic'!AK11+'02A-12A Academic'!AQ11+'02A-12A Academic'!AW11+'02A-12A Academic'!BC11+'02A-12A Academic'!BI11+'02A-12A Academic'!BO11+'02A-12A Academic'!BU11+'02A-12A Academic'!CA11+'02A-12A Academic'!CG11+'02A-12A Academic'!CM11+'02A-12A Academic'!CS11+'02A-12A Academic'!CY11+'02A-12A Academic'!DE11+'02A-12A Academic'!DK11+'02A-12A Academic'!DQ11+'02A-12A Academic'!DW11+'02A-12A Academic'!EC11+'02A-12A Academic'!EI11+'02A-12A Academic'!EO11</f>
        <v>19321.741791200002</v>
      </c>
      <c r="O11" s="17">
        <f t="shared" si="1"/>
        <v>4208088.832999999</v>
      </c>
      <c r="P11" s="17">
        <f t="shared" si="1"/>
        <v>84161.77666</v>
      </c>
      <c r="Q11" s="17">
        <f t="shared" si="2"/>
        <v>4292250.609659999</v>
      </c>
      <c r="R11" s="17">
        <f t="shared" si="3"/>
        <v>54827.360347400005</v>
      </c>
      <c r="S11" s="17">
        <f t="shared" si="3"/>
        <v>51561.27238539999</v>
      </c>
      <c r="U11" s="17">
        <f t="shared" si="4"/>
        <v>1199.8090000000002</v>
      </c>
      <c r="V11" s="17">
        <f t="shared" si="4"/>
        <v>23.996180000000003</v>
      </c>
      <c r="W11" s="17">
        <f t="shared" si="5"/>
        <v>1223.8051800000003</v>
      </c>
      <c r="X11" s="17">
        <f>V$6*$F11</f>
        <v>15.6323602</v>
      </c>
      <c r="Y11" s="17">
        <f>V$6*$G11</f>
        <v>14.7011342</v>
      </c>
      <c r="Z11" s="32"/>
      <c r="AA11" s="17">
        <f t="shared" si="6"/>
        <v>635083.6634999999</v>
      </c>
      <c r="AB11" s="17">
        <f t="shared" si="6"/>
        <v>12701.673269999998</v>
      </c>
      <c r="AC11" s="17">
        <f t="shared" si="7"/>
        <v>647785.3367699999</v>
      </c>
      <c r="AD11" s="17">
        <f>AB$6*$F11</f>
        <v>8274.5308503</v>
      </c>
      <c r="AE11" s="17">
        <f>AB$6*$G11</f>
        <v>7781.6137113</v>
      </c>
      <c r="AF11" s="32"/>
      <c r="AG11" s="17">
        <f t="shared" si="8"/>
        <v>447226.78</v>
      </c>
      <c r="AH11" s="17">
        <f t="shared" si="8"/>
        <v>8944.535600000001</v>
      </c>
      <c r="AI11" s="17">
        <f t="shared" si="9"/>
        <v>456171.31560000003</v>
      </c>
      <c r="AJ11" s="17">
        <f>AH$6*$F11</f>
        <v>5826.935884</v>
      </c>
      <c r="AK11" s="17">
        <f>AH$6*$G11</f>
        <v>5479.822964</v>
      </c>
      <c r="AL11" s="32"/>
      <c r="AM11" s="17">
        <f t="shared" si="10"/>
        <v>20679.061</v>
      </c>
      <c r="AN11" s="17">
        <f t="shared" si="10"/>
        <v>413.58122000000003</v>
      </c>
      <c r="AO11" s="17">
        <f t="shared" si="11"/>
        <v>21092.64222</v>
      </c>
      <c r="AP11" s="17">
        <f>AN$6*$F11</f>
        <v>269.4283258</v>
      </c>
      <c r="AQ11" s="17">
        <f>AN$6*$G11</f>
        <v>253.3783718</v>
      </c>
      <c r="AR11" s="32"/>
      <c r="AS11" s="17">
        <f t="shared" si="12"/>
        <v>1511.0420000000001</v>
      </c>
      <c r="AT11" s="17">
        <f t="shared" si="12"/>
        <v>30.220840000000003</v>
      </c>
      <c r="AU11" s="17">
        <f t="shared" si="13"/>
        <v>1541.26284</v>
      </c>
      <c r="AV11" s="17">
        <f>AT$6*$F11</f>
        <v>19.6874276</v>
      </c>
      <c r="AW11" s="17">
        <f>AT$6*$G11</f>
        <v>18.5146396</v>
      </c>
      <c r="AX11" s="32"/>
      <c r="AY11" s="17">
        <f t="shared" si="14"/>
        <v>554379.4425</v>
      </c>
      <c r="AZ11" s="17">
        <f t="shared" si="14"/>
        <v>11087.58885</v>
      </c>
      <c r="BA11" s="17">
        <f t="shared" si="15"/>
        <v>565467.0313500001</v>
      </c>
      <c r="BB11" s="17">
        <f>AZ$6*$F11</f>
        <v>7223.0322765</v>
      </c>
      <c r="BC11" s="17">
        <f>AZ$6*$G11</f>
        <v>6792.7533315</v>
      </c>
      <c r="BD11" s="32"/>
      <c r="BE11" s="17">
        <f t="shared" si="16"/>
        <v>18467.4555</v>
      </c>
      <c r="BF11" s="17">
        <f t="shared" si="16"/>
        <v>369.34911</v>
      </c>
      <c r="BG11" s="17">
        <f t="shared" si="17"/>
        <v>18836.80461</v>
      </c>
      <c r="BH11" s="17">
        <f>BF$6*$F11</f>
        <v>240.6132279</v>
      </c>
      <c r="BI11" s="17">
        <f>BF$6*$G11</f>
        <v>226.2798009</v>
      </c>
      <c r="BJ11" s="32"/>
      <c r="BK11" s="17">
        <f t="shared" si="18"/>
        <v>2249.7865</v>
      </c>
      <c r="BL11" s="17">
        <f t="shared" si="18"/>
        <v>44.99573</v>
      </c>
      <c r="BM11" s="17">
        <f t="shared" si="19"/>
        <v>2294.7822300000003</v>
      </c>
      <c r="BN11" s="17">
        <f>BL$6*$F11</f>
        <v>29.3125597</v>
      </c>
      <c r="BO11" s="17">
        <f>BL$6*$G11</f>
        <v>27.5663987</v>
      </c>
      <c r="BP11" s="32"/>
      <c r="BQ11" s="17">
        <f t="shared" si="20"/>
        <v>467051.9749999999</v>
      </c>
      <c r="BR11" s="17">
        <f t="shared" si="20"/>
        <v>9341.039499999999</v>
      </c>
      <c r="BS11" s="17">
        <f t="shared" si="21"/>
        <v>476393.01449999993</v>
      </c>
      <c r="BT11" s="17">
        <f>BR$6*$F11</f>
        <v>6085.239155</v>
      </c>
      <c r="BU11" s="17">
        <f>BR$6*$G11</f>
        <v>5722.739005</v>
      </c>
      <c r="BV11" s="32"/>
      <c r="BW11" s="17">
        <f t="shared" si="22"/>
        <v>381075.8835</v>
      </c>
      <c r="BX11" s="17">
        <f t="shared" si="22"/>
        <v>7621.517670000001</v>
      </c>
      <c r="BY11" s="17">
        <f t="shared" si="23"/>
        <v>388697.40116999997</v>
      </c>
      <c r="BZ11" s="17">
        <f>BX$6*$F11</f>
        <v>4965.0531663</v>
      </c>
      <c r="CA11" s="17">
        <f>BX$6*$G11</f>
        <v>4669.2829473</v>
      </c>
      <c r="CB11" s="32"/>
      <c r="CC11" s="17">
        <f t="shared" si="24"/>
        <v>867909.0875</v>
      </c>
      <c r="CD11" s="17">
        <f t="shared" si="24"/>
        <v>17358.18175</v>
      </c>
      <c r="CE11" s="17">
        <f t="shared" si="25"/>
        <v>885267.26925</v>
      </c>
      <c r="CF11" s="17">
        <f>CD$6*$F11</f>
        <v>11308.0227575</v>
      </c>
      <c r="CG11" s="17">
        <f>CD$6*$G11</f>
        <v>10634.3992825</v>
      </c>
      <c r="CH11" s="17"/>
      <c r="CI11" s="17">
        <f t="shared" si="26"/>
        <v>94736.31700000001</v>
      </c>
      <c r="CJ11" s="17">
        <f t="shared" si="26"/>
        <v>1894.7263400000002</v>
      </c>
      <c r="CK11" s="17">
        <f t="shared" si="27"/>
        <v>96631.04334</v>
      </c>
      <c r="CL11" s="17">
        <f>CJ$6*$F11</f>
        <v>1234.3233226</v>
      </c>
      <c r="CM11" s="17">
        <f>CJ$6*$G11</f>
        <v>1160.7941846</v>
      </c>
      <c r="CN11" s="32"/>
      <c r="CO11" s="17">
        <f t="shared" si="28"/>
        <v>94855.48800000001</v>
      </c>
      <c r="CP11" s="17">
        <f t="shared" si="28"/>
        <v>1897.10976</v>
      </c>
      <c r="CQ11" s="17">
        <f t="shared" si="29"/>
        <v>96752.59776000002</v>
      </c>
      <c r="CR11" s="17">
        <f>CP$6*$F11</f>
        <v>1235.8760064</v>
      </c>
      <c r="CS11" s="17">
        <f>CP$6*$G11</f>
        <v>1162.2543744</v>
      </c>
      <c r="CT11" s="32"/>
      <c r="CU11" s="17">
        <f t="shared" si="30"/>
        <v>2674.4055</v>
      </c>
      <c r="CV11" s="17">
        <f t="shared" si="30"/>
        <v>53.48811</v>
      </c>
      <c r="CW11" s="17">
        <f t="shared" si="31"/>
        <v>2727.8936099999996</v>
      </c>
      <c r="CX11" s="17">
        <f>CV$6*$F11</f>
        <v>34.8449379</v>
      </c>
      <c r="CY11" s="17">
        <f>CV$6*$G11</f>
        <v>32.769210900000004</v>
      </c>
      <c r="CZ11" s="32"/>
      <c r="DA11" s="17">
        <f t="shared" si="32"/>
        <v>571991.2964999999</v>
      </c>
      <c r="DB11" s="17">
        <f t="shared" si="32"/>
        <v>11439.825929999999</v>
      </c>
      <c r="DC11" s="17">
        <f t="shared" si="33"/>
        <v>583431.12243</v>
      </c>
      <c r="DD11" s="17">
        <f>DB$6*$F11</f>
        <v>7452.4978377</v>
      </c>
      <c r="DE11" s="17">
        <f>DB$6*$G11</f>
        <v>7008.5495367</v>
      </c>
      <c r="DF11" s="32"/>
      <c r="DG11" s="17">
        <f t="shared" si="34"/>
        <v>4385.6085</v>
      </c>
      <c r="DH11" s="17">
        <f t="shared" si="34"/>
        <v>87.71217</v>
      </c>
      <c r="DI11" s="17">
        <f t="shared" si="35"/>
        <v>4473.32067</v>
      </c>
      <c r="DJ11" s="17">
        <f>DH$6*$F11</f>
        <v>57.1402713</v>
      </c>
      <c r="DK11" s="17">
        <f>DH$6*$G11</f>
        <v>53.7364023</v>
      </c>
      <c r="DL11" s="32"/>
      <c r="DM11" s="17">
        <f t="shared" si="36"/>
        <v>36878.7965</v>
      </c>
      <c r="DN11" s="17">
        <f t="shared" si="36"/>
        <v>737.57593</v>
      </c>
      <c r="DO11" s="17">
        <f t="shared" si="37"/>
        <v>37616.372429999996</v>
      </c>
      <c r="DP11" s="17">
        <f>DN$6*$F11</f>
        <v>480.4953377</v>
      </c>
      <c r="DQ11" s="17">
        <f>DN$6*$G11</f>
        <v>451.8720367</v>
      </c>
      <c r="DR11" s="32"/>
      <c r="DS11" s="17">
        <f t="shared" si="38"/>
        <v>5732.935</v>
      </c>
      <c r="DT11" s="17">
        <f t="shared" si="38"/>
        <v>114.6587</v>
      </c>
      <c r="DU11" s="17">
        <f t="shared" si="39"/>
        <v>5847.5937</v>
      </c>
      <c r="DV11" s="17">
        <f>DT$6*$F11</f>
        <v>74.694643</v>
      </c>
      <c r="DW11" s="17">
        <f>DT$6*$G11</f>
        <v>70.245053</v>
      </c>
      <c r="DX11" s="32"/>
      <c r="DY11" s="17"/>
      <c r="DZ11" s="17"/>
      <c r="EA11" s="17"/>
      <c r="EB11" s="17"/>
      <c r="EC11" s="17"/>
      <c r="ED11" s="32"/>
    </row>
    <row r="12" spans="1:134" s="34" customFormat="1" ht="12.75" hidden="1">
      <c r="A12" s="33">
        <v>43739</v>
      </c>
      <c r="C12" s="24"/>
      <c r="D12" s="24"/>
      <c r="E12" s="18">
        <f t="shared" si="0"/>
        <v>0</v>
      </c>
      <c r="F12" s="18"/>
      <c r="G12" s="18"/>
      <c r="H12" s="32"/>
      <c r="I12" s="24">
        <v>0</v>
      </c>
      <c r="J12" s="24">
        <v>0</v>
      </c>
      <c r="K12" s="18">
        <f>I12+J12</f>
        <v>0</v>
      </c>
      <c r="L12" s="18"/>
      <c r="M12" s="18"/>
      <c r="O12" s="17"/>
      <c r="P12" s="17">
        <f t="shared" si="1"/>
        <v>0</v>
      </c>
      <c r="Q12" s="17">
        <f t="shared" si="2"/>
        <v>0</v>
      </c>
      <c r="R12" s="17"/>
      <c r="S12" s="17"/>
      <c r="U12" s="17"/>
      <c r="V12" s="17">
        <f t="shared" si="4"/>
        <v>0</v>
      </c>
      <c r="W12" s="17">
        <f t="shared" si="5"/>
        <v>0</v>
      </c>
      <c r="X12" s="17"/>
      <c r="Y12" s="17"/>
      <c r="Z12" s="32"/>
      <c r="AA12" s="17"/>
      <c r="AB12" s="17">
        <f t="shared" si="6"/>
        <v>0</v>
      </c>
      <c r="AC12" s="17">
        <f t="shared" si="7"/>
        <v>0</v>
      </c>
      <c r="AD12" s="17"/>
      <c r="AE12" s="17"/>
      <c r="AF12" s="32"/>
      <c r="AG12" s="17"/>
      <c r="AH12" s="17">
        <f t="shared" si="8"/>
        <v>0</v>
      </c>
      <c r="AI12" s="17">
        <f t="shared" si="9"/>
        <v>0</v>
      </c>
      <c r="AJ12" s="17"/>
      <c r="AK12" s="17"/>
      <c r="AL12" s="32"/>
      <c r="AM12" s="17"/>
      <c r="AN12" s="17">
        <f t="shared" si="10"/>
        <v>0</v>
      </c>
      <c r="AO12" s="17">
        <f t="shared" si="11"/>
        <v>0</v>
      </c>
      <c r="AP12" s="17"/>
      <c r="AQ12" s="17"/>
      <c r="AR12" s="32"/>
      <c r="AS12" s="17"/>
      <c r="AT12" s="17">
        <f t="shared" si="12"/>
        <v>0</v>
      </c>
      <c r="AU12" s="17">
        <f t="shared" si="13"/>
        <v>0</v>
      </c>
      <c r="AV12" s="17"/>
      <c r="AW12" s="17"/>
      <c r="AX12" s="32"/>
      <c r="AY12" s="17"/>
      <c r="AZ12" s="17">
        <f t="shared" si="14"/>
        <v>0</v>
      </c>
      <c r="BA12" s="17">
        <f t="shared" si="15"/>
        <v>0</v>
      </c>
      <c r="BB12" s="17"/>
      <c r="BC12" s="17"/>
      <c r="BD12" s="32"/>
      <c r="BE12" s="17"/>
      <c r="BF12" s="17">
        <f t="shared" si="16"/>
        <v>0</v>
      </c>
      <c r="BG12" s="17">
        <f t="shared" si="17"/>
        <v>0</v>
      </c>
      <c r="BH12" s="17"/>
      <c r="BI12" s="17"/>
      <c r="BJ12" s="32"/>
      <c r="BK12" s="17"/>
      <c r="BL12" s="17">
        <f t="shared" si="18"/>
        <v>0</v>
      </c>
      <c r="BM12" s="17">
        <f t="shared" si="19"/>
        <v>0</v>
      </c>
      <c r="BN12" s="17"/>
      <c r="BO12" s="17"/>
      <c r="BP12" s="32"/>
      <c r="BQ12" s="17"/>
      <c r="BR12" s="17">
        <f t="shared" si="20"/>
        <v>0</v>
      </c>
      <c r="BS12" s="17">
        <f t="shared" si="21"/>
        <v>0</v>
      </c>
      <c r="BT12" s="17"/>
      <c r="BU12" s="17"/>
      <c r="BV12" s="32"/>
      <c r="BW12" s="17"/>
      <c r="BX12" s="17">
        <f t="shared" si="22"/>
        <v>0</v>
      </c>
      <c r="BY12" s="17">
        <f t="shared" si="23"/>
        <v>0</v>
      </c>
      <c r="BZ12" s="17"/>
      <c r="CA12" s="17"/>
      <c r="CB12" s="32"/>
      <c r="CC12" s="17"/>
      <c r="CD12" s="17">
        <f t="shared" si="24"/>
        <v>0</v>
      </c>
      <c r="CE12" s="17">
        <f t="shared" si="25"/>
        <v>0</v>
      </c>
      <c r="CF12" s="17"/>
      <c r="CG12" s="17"/>
      <c r="CH12" s="17"/>
      <c r="CI12" s="17"/>
      <c r="CJ12" s="17">
        <f t="shared" si="26"/>
        <v>0</v>
      </c>
      <c r="CK12" s="17">
        <f t="shared" si="27"/>
        <v>0</v>
      </c>
      <c r="CL12" s="17"/>
      <c r="CM12" s="17"/>
      <c r="CN12" s="32"/>
      <c r="CO12" s="17"/>
      <c r="CP12" s="17">
        <f t="shared" si="28"/>
        <v>0</v>
      </c>
      <c r="CQ12" s="17">
        <f t="shared" si="29"/>
        <v>0</v>
      </c>
      <c r="CR12" s="17"/>
      <c r="CS12" s="17"/>
      <c r="CT12" s="32"/>
      <c r="CU12" s="17"/>
      <c r="CV12" s="17">
        <f t="shared" si="30"/>
        <v>0</v>
      </c>
      <c r="CW12" s="17">
        <f t="shared" si="31"/>
        <v>0</v>
      </c>
      <c r="CX12" s="17"/>
      <c r="CY12" s="17"/>
      <c r="CZ12" s="32"/>
      <c r="DA12" s="17"/>
      <c r="DB12" s="17">
        <f t="shared" si="32"/>
        <v>0</v>
      </c>
      <c r="DC12" s="17">
        <f t="shared" si="33"/>
        <v>0</v>
      </c>
      <c r="DD12" s="17"/>
      <c r="DE12" s="17"/>
      <c r="DF12" s="32"/>
      <c r="DG12" s="17"/>
      <c r="DH12" s="17">
        <f t="shared" si="34"/>
        <v>0</v>
      </c>
      <c r="DI12" s="17">
        <f t="shared" si="35"/>
        <v>0</v>
      </c>
      <c r="DJ12" s="17"/>
      <c r="DK12" s="17"/>
      <c r="DL12" s="32"/>
      <c r="DM12" s="17"/>
      <c r="DN12" s="17">
        <f t="shared" si="36"/>
        <v>0</v>
      </c>
      <c r="DO12" s="17">
        <f t="shared" si="37"/>
        <v>0</v>
      </c>
      <c r="DP12" s="17"/>
      <c r="DQ12" s="17"/>
      <c r="DR12" s="32"/>
      <c r="DS12" s="17"/>
      <c r="DT12" s="17">
        <f t="shared" si="38"/>
        <v>0</v>
      </c>
      <c r="DU12" s="17">
        <f t="shared" si="39"/>
        <v>0</v>
      </c>
      <c r="DV12" s="17"/>
      <c r="DW12" s="17"/>
      <c r="DX12" s="32"/>
      <c r="DY12" s="17"/>
      <c r="DZ12" s="17"/>
      <c r="EA12" s="17"/>
      <c r="EB12" s="17"/>
      <c r="EC12" s="17"/>
      <c r="ED12" s="32"/>
    </row>
    <row r="13" spans="1:134" s="34" customFormat="1" ht="12.75" hidden="1">
      <c r="A13" s="33">
        <v>43922</v>
      </c>
      <c r="C13" s="24"/>
      <c r="D13" s="24"/>
      <c r="E13" s="18">
        <f t="shared" si="0"/>
        <v>0</v>
      </c>
      <c r="F13" s="18"/>
      <c r="G13" s="18"/>
      <c r="H13" s="32"/>
      <c r="I13" s="24">
        <v>0</v>
      </c>
      <c r="J13" s="24">
        <v>0</v>
      </c>
      <c r="K13" s="18">
        <f>I13+J13</f>
        <v>0</v>
      </c>
      <c r="L13" s="18"/>
      <c r="M13" s="18"/>
      <c r="O13" s="17">
        <f t="shared" si="1"/>
        <v>0</v>
      </c>
      <c r="P13" s="17">
        <f t="shared" si="1"/>
        <v>0</v>
      </c>
      <c r="Q13" s="17">
        <f t="shared" si="2"/>
        <v>0</v>
      </c>
      <c r="R13" s="17"/>
      <c r="S13" s="17"/>
      <c r="U13" s="17">
        <f t="shared" si="4"/>
        <v>0</v>
      </c>
      <c r="V13" s="17">
        <f t="shared" si="4"/>
        <v>0</v>
      </c>
      <c r="W13" s="17">
        <f t="shared" si="5"/>
        <v>0</v>
      </c>
      <c r="X13" s="17"/>
      <c r="Y13" s="17"/>
      <c r="Z13" s="32"/>
      <c r="AA13" s="17">
        <f t="shared" si="6"/>
        <v>0</v>
      </c>
      <c r="AB13" s="17">
        <f t="shared" si="6"/>
        <v>0</v>
      </c>
      <c r="AC13" s="17">
        <f t="shared" si="7"/>
        <v>0</v>
      </c>
      <c r="AD13" s="17"/>
      <c r="AE13" s="17"/>
      <c r="AF13" s="32"/>
      <c r="AG13" s="17">
        <f t="shared" si="8"/>
        <v>0</v>
      </c>
      <c r="AH13" s="17">
        <f t="shared" si="8"/>
        <v>0</v>
      </c>
      <c r="AI13" s="17">
        <f t="shared" si="9"/>
        <v>0</v>
      </c>
      <c r="AJ13" s="17"/>
      <c r="AK13" s="17"/>
      <c r="AL13" s="32"/>
      <c r="AM13" s="17">
        <f t="shared" si="10"/>
        <v>0</v>
      </c>
      <c r="AN13" s="17">
        <f t="shared" si="10"/>
        <v>0</v>
      </c>
      <c r="AO13" s="17">
        <f t="shared" si="11"/>
        <v>0</v>
      </c>
      <c r="AP13" s="17"/>
      <c r="AQ13" s="17"/>
      <c r="AR13" s="32"/>
      <c r="AS13" s="17">
        <f t="shared" si="12"/>
        <v>0</v>
      </c>
      <c r="AT13" s="17">
        <f t="shared" si="12"/>
        <v>0</v>
      </c>
      <c r="AU13" s="17">
        <f t="shared" si="13"/>
        <v>0</v>
      </c>
      <c r="AV13" s="17"/>
      <c r="AW13" s="17"/>
      <c r="AX13" s="32"/>
      <c r="AY13" s="17">
        <f t="shared" si="14"/>
        <v>0</v>
      </c>
      <c r="AZ13" s="17">
        <f t="shared" si="14"/>
        <v>0</v>
      </c>
      <c r="BA13" s="17">
        <f t="shared" si="15"/>
        <v>0</v>
      </c>
      <c r="BB13" s="17"/>
      <c r="BC13" s="17"/>
      <c r="BD13" s="32"/>
      <c r="BE13" s="17">
        <f t="shared" si="16"/>
        <v>0</v>
      </c>
      <c r="BF13" s="17">
        <f t="shared" si="16"/>
        <v>0</v>
      </c>
      <c r="BG13" s="17">
        <f t="shared" si="17"/>
        <v>0</v>
      </c>
      <c r="BH13" s="17"/>
      <c r="BI13" s="17"/>
      <c r="BJ13" s="32"/>
      <c r="BK13" s="17">
        <f t="shared" si="18"/>
        <v>0</v>
      </c>
      <c r="BL13" s="17">
        <f t="shared" si="18"/>
        <v>0</v>
      </c>
      <c r="BM13" s="17">
        <f t="shared" si="19"/>
        <v>0</v>
      </c>
      <c r="BN13" s="17"/>
      <c r="BO13" s="17"/>
      <c r="BP13" s="32"/>
      <c r="BQ13" s="17">
        <f t="shared" si="20"/>
        <v>0</v>
      </c>
      <c r="BR13" s="17">
        <f t="shared" si="20"/>
        <v>0</v>
      </c>
      <c r="BS13" s="17">
        <f t="shared" si="21"/>
        <v>0</v>
      </c>
      <c r="BT13" s="17"/>
      <c r="BU13" s="17"/>
      <c r="BV13" s="32"/>
      <c r="BW13" s="17">
        <f t="shared" si="22"/>
        <v>0</v>
      </c>
      <c r="BX13" s="17">
        <f t="shared" si="22"/>
        <v>0</v>
      </c>
      <c r="BY13" s="17">
        <f t="shared" si="23"/>
        <v>0</v>
      </c>
      <c r="BZ13" s="17"/>
      <c r="CA13" s="17"/>
      <c r="CB13" s="32"/>
      <c r="CC13" s="17">
        <f t="shared" si="24"/>
        <v>0</v>
      </c>
      <c r="CD13" s="17">
        <f t="shared" si="24"/>
        <v>0</v>
      </c>
      <c r="CE13" s="17">
        <f t="shared" si="25"/>
        <v>0</v>
      </c>
      <c r="CF13" s="17"/>
      <c r="CG13" s="17"/>
      <c r="CH13" s="17"/>
      <c r="CI13" s="17">
        <f t="shared" si="26"/>
        <v>0</v>
      </c>
      <c r="CJ13" s="17">
        <f t="shared" si="26"/>
        <v>0</v>
      </c>
      <c r="CK13" s="17">
        <f t="shared" si="27"/>
        <v>0</v>
      </c>
      <c r="CL13" s="17"/>
      <c r="CM13" s="17"/>
      <c r="CN13" s="32"/>
      <c r="CO13" s="17">
        <f t="shared" si="28"/>
        <v>0</v>
      </c>
      <c r="CP13" s="17">
        <f t="shared" si="28"/>
        <v>0</v>
      </c>
      <c r="CQ13" s="17">
        <f t="shared" si="29"/>
        <v>0</v>
      </c>
      <c r="CR13" s="17"/>
      <c r="CS13" s="17"/>
      <c r="CT13" s="32"/>
      <c r="CU13" s="17">
        <f t="shared" si="30"/>
        <v>0</v>
      </c>
      <c r="CV13" s="17">
        <f t="shared" si="30"/>
        <v>0</v>
      </c>
      <c r="CW13" s="17">
        <f t="shared" si="31"/>
        <v>0</v>
      </c>
      <c r="CX13" s="17"/>
      <c r="CY13" s="17"/>
      <c r="CZ13" s="32"/>
      <c r="DA13" s="17">
        <f t="shared" si="32"/>
        <v>0</v>
      </c>
      <c r="DB13" s="17">
        <f t="shared" si="32"/>
        <v>0</v>
      </c>
      <c r="DC13" s="17">
        <f t="shared" si="33"/>
        <v>0</v>
      </c>
      <c r="DD13" s="17"/>
      <c r="DE13" s="17"/>
      <c r="DF13" s="32"/>
      <c r="DG13" s="17">
        <f t="shared" si="34"/>
        <v>0</v>
      </c>
      <c r="DH13" s="17">
        <f t="shared" si="34"/>
        <v>0</v>
      </c>
      <c r="DI13" s="17">
        <f t="shared" si="35"/>
        <v>0</v>
      </c>
      <c r="DJ13" s="17"/>
      <c r="DK13" s="17"/>
      <c r="DL13" s="32"/>
      <c r="DM13" s="17">
        <f t="shared" si="36"/>
        <v>0</v>
      </c>
      <c r="DN13" s="17">
        <f t="shared" si="36"/>
        <v>0</v>
      </c>
      <c r="DO13" s="17">
        <f t="shared" si="37"/>
        <v>0</v>
      </c>
      <c r="DP13" s="17"/>
      <c r="DQ13" s="17"/>
      <c r="DR13" s="32"/>
      <c r="DS13" s="17">
        <f t="shared" si="38"/>
        <v>0</v>
      </c>
      <c r="DT13" s="17">
        <f t="shared" si="38"/>
        <v>0</v>
      </c>
      <c r="DU13" s="17">
        <f t="shared" si="39"/>
        <v>0</v>
      </c>
      <c r="DV13" s="17"/>
      <c r="DW13" s="17"/>
      <c r="DX13" s="32"/>
      <c r="DY13" s="17"/>
      <c r="DZ13" s="17"/>
      <c r="EA13" s="17"/>
      <c r="EB13" s="17"/>
      <c r="EC13" s="17"/>
      <c r="ED13" s="32"/>
    </row>
    <row r="14" spans="1:134" s="34" customFormat="1" ht="12.75" hidden="1">
      <c r="A14" s="33">
        <v>44105</v>
      </c>
      <c r="C14" s="24"/>
      <c r="D14" s="24"/>
      <c r="E14" s="18">
        <f t="shared" si="0"/>
        <v>0</v>
      </c>
      <c r="F14" s="18"/>
      <c r="G14" s="18"/>
      <c r="H14" s="32"/>
      <c r="I14" s="24">
        <v>0</v>
      </c>
      <c r="J14" s="24">
        <v>0</v>
      </c>
      <c r="K14" s="18">
        <f>I14+J14</f>
        <v>0</v>
      </c>
      <c r="L14" s="18"/>
      <c r="M14" s="18"/>
      <c r="O14" s="17"/>
      <c r="P14" s="17">
        <f t="shared" si="1"/>
        <v>0</v>
      </c>
      <c r="Q14" s="17">
        <f t="shared" si="2"/>
        <v>0</v>
      </c>
      <c r="R14" s="17"/>
      <c r="S14" s="17"/>
      <c r="U14" s="17"/>
      <c r="V14" s="17">
        <f>D14*0.02074/100</f>
        <v>0</v>
      </c>
      <c r="W14" s="17">
        <f t="shared" si="5"/>
        <v>0</v>
      </c>
      <c r="X14" s="17"/>
      <c r="Y14" s="17"/>
      <c r="Z14" s="32"/>
      <c r="AA14" s="17"/>
      <c r="AB14" s="17">
        <f>D14*10.97811/100</f>
        <v>0</v>
      </c>
      <c r="AC14" s="17">
        <f>AA14+AB14</f>
        <v>0</v>
      </c>
      <c r="AD14" s="17"/>
      <c r="AE14" s="17"/>
      <c r="AF14" s="32"/>
      <c r="AG14" s="17"/>
      <c r="AH14" s="17">
        <f t="shared" si="8"/>
        <v>0</v>
      </c>
      <c r="AI14" s="17">
        <f t="shared" si="9"/>
        <v>0</v>
      </c>
      <c r="AJ14" s="17"/>
      <c r="AK14" s="17"/>
      <c r="AL14" s="32"/>
      <c r="AM14" s="17"/>
      <c r="AN14" s="17">
        <f t="shared" si="10"/>
        <v>0</v>
      </c>
      <c r="AO14" s="17">
        <f t="shared" si="11"/>
        <v>0</v>
      </c>
      <c r="AP14" s="17"/>
      <c r="AQ14" s="17"/>
      <c r="AR14" s="32"/>
      <c r="AS14" s="17"/>
      <c r="AT14" s="17">
        <f t="shared" si="12"/>
        <v>0</v>
      </c>
      <c r="AU14" s="17">
        <f t="shared" si="13"/>
        <v>0</v>
      </c>
      <c r="AV14" s="17"/>
      <c r="AW14" s="17"/>
      <c r="AX14" s="32"/>
      <c r="AY14" s="17"/>
      <c r="AZ14" s="17">
        <f t="shared" si="14"/>
        <v>0</v>
      </c>
      <c r="BA14" s="17">
        <f t="shared" si="15"/>
        <v>0</v>
      </c>
      <c r="BB14" s="17"/>
      <c r="BC14" s="17"/>
      <c r="BD14" s="32"/>
      <c r="BE14" s="17"/>
      <c r="BF14" s="17">
        <f t="shared" si="16"/>
        <v>0</v>
      </c>
      <c r="BG14" s="17">
        <f t="shared" si="17"/>
        <v>0</v>
      </c>
      <c r="BH14" s="17"/>
      <c r="BI14" s="17"/>
      <c r="BJ14" s="32"/>
      <c r="BK14" s="17"/>
      <c r="BL14" s="17">
        <f t="shared" si="18"/>
        <v>0</v>
      </c>
      <c r="BM14" s="17">
        <f t="shared" si="19"/>
        <v>0</v>
      </c>
      <c r="BN14" s="17"/>
      <c r="BO14" s="17"/>
      <c r="BP14" s="32"/>
      <c r="BQ14" s="17"/>
      <c r="BR14" s="17">
        <f t="shared" si="20"/>
        <v>0</v>
      </c>
      <c r="BS14" s="17">
        <f t="shared" si="21"/>
        <v>0</v>
      </c>
      <c r="BT14" s="17"/>
      <c r="BU14" s="17"/>
      <c r="BV14" s="32"/>
      <c r="BW14" s="17"/>
      <c r="BX14" s="17">
        <f t="shared" si="22"/>
        <v>0</v>
      </c>
      <c r="BY14" s="17">
        <f t="shared" si="23"/>
        <v>0</v>
      </c>
      <c r="BZ14" s="17"/>
      <c r="CA14" s="17"/>
      <c r="CB14" s="32"/>
      <c r="CC14" s="17"/>
      <c r="CD14" s="17">
        <f t="shared" si="24"/>
        <v>0</v>
      </c>
      <c r="CE14" s="17">
        <f t="shared" si="25"/>
        <v>0</v>
      </c>
      <c r="CF14" s="17"/>
      <c r="CG14" s="17"/>
      <c r="CH14" s="17"/>
      <c r="CI14" s="17"/>
      <c r="CJ14" s="17">
        <f t="shared" si="26"/>
        <v>0</v>
      </c>
      <c r="CK14" s="17">
        <f t="shared" si="27"/>
        <v>0</v>
      </c>
      <c r="CL14" s="17"/>
      <c r="CM14" s="17"/>
      <c r="CN14" s="32"/>
      <c r="CO14" s="17"/>
      <c r="CP14" s="17">
        <f t="shared" si="28"/>
        <v>0</v>
      </c>
      <c r="CQ14" s="17">
        <f t="shared" si="29"/>
        <v>0</v>
      </c>
      <c r="CR14" s="17"/>
      <c r="CS14" s="17"/>
      <c r="CT14" s="32"/>
      <c r="CU14" s="17"/>
      <c r="CV14" s="17">
        <f t="shared" si="30"/>
        <v>0</v>
      </c>
      <c r="CW14" s="17">
        <f t="shared" si="31"/>
        <v>0</v>
      </c>
      <c r="CX14" s="17"/>
      <c r="CY14" s="17"/>
      <c r="CZ14" s="32"/>
      <c r="DA14" s="17"/>
      <c r="DB14" s="17">
        <f t="shared" si="32"/>
        <v>0</v>
      </c>
      <c r="DC14" s="17">
        <f t="shared" si="33"/>
        <v>0</v>
      </c>
      <c r="DD14" s="17"/>
      <c r="DE14" s="17"/>
      <c r="DF14" s="32"/>
      <c r="DG14" s="17"/>
      <c r="DH14" s="17">
        <f t="shared" si="34"/>
        <v>0</v>
      </c>
      <c r="DI14" s="17">
        <f t="shared" si="35"/>
        <v>0</v>
      </c>
      <c r="DJ14" s="17"/>
      <c r="DK14" s="17"/>
      <c r="DL14" s="32"/>
      <c r="DM14" s="17"/>
      <c r="DN14" s="17">
        <f t="shared" si="36"/>
        <v>0</v>
      </c>
      <c r="DO14" s="17">
        <f t="shared" si="37"/>
        <v>0</v>
      </c>
      <c r="DP14" s="17"/>
      <c r="DQ14" s="17"/>
      <c r="DR14" s="32"/>
      <c r="DS14" s="17"/>
      <c r="DT14" s="17">
        <f t="shared" si="38"/>
        <v>0</v>
      </c>
      <c r="DU14" s="17">
        <f t="shared" si="39"/>
        <v>0</v>
      </c>
      <c r="DV14" s="17"/>
      <c r="DW14" s="17"/>
      <c r="DX14" s="32"/>
      <c r="DY14" s="17"/>
      <c r="DZ14" s="17"/>
      <c r="EA14" s="17"/>
      <c r="EB14" s="17"/>
      <c r="EC14" s="17"/>
      <c r="ED14" s="32"/>
    </row>
    <row r="15" spans="1:134" ht="12.75" hidden="1">
      <c r="A15" s="33">
        <v>44287</v>
      </c>
      <c r="C15" s="24"/>
      <c r="D15" s="24"/>
      <c r="E15" s="18">
        <f t="shared" si="0"/>
        <v>0</v>
      </c>
      <c r="I15" s="24">
        <v>0</v>
      </c>
      <c r="J15" s="24">
        <v>0</v>
      </c>
      <c r="K15" s="18">
        <f>I15+J15</f>
        <v>0</v>
      </c>
      <c r="L15" s="18"/>
      <c r="M15" s="18"/>
      <c r="O15" s="17">
        <f t="shared" si="1"/>
        <v>0</v>
      </c>
      <c r="P15" s="17">
        <f t="shared" si="1"/>
        <v>0</v>
      </c>
      <c r="Q15" s="17">
        <f>O15+P15</f>
        <v>0</v>
      </c>
      <c r="R15" s="17"/>
      <c r="S15" s="17"/>
      <c r="U15" s="17">
        <f>C15*0.02074/100</f>
        <v>0</v>
      </c>
      <c r="V15" s="17">
        <f>D15*0.02074/100</f>
        <v>0</v>
      </c>
      <c r="W15" s="17">
        <f>U15+V15</f>
        <v>0</v>
      </c>
      <c r="X15" s="17"/>
      <c r="Y15" s="17"/>
      <c r="Z15" s="17"/>
      <c r="AA15" s="17">
        <f>C15*10.97811/100</f>
        <v>0</v>
      </c>
      <c r="AB15" s="17">
        <f>D15*10.97811/100</f>
        <v>0</v>
      </c>
      <c r="AC15" s="17">
        <f>AA15+AB15</f>
        <v>0</v>
      </c>
      <c r="AD15" s="17"/>
      <c r="AE15" s="17"/>
      <c r="AF15" s="17"/>
      <c r="AG15" s="17">
        <f t="shared" si="8"/>
        <v>0</v>
      </c>
      <c r="AH15" s="17">
        <f t="shared" si="8"/>
        <v>0</v>
      </c>
      <c r="AI15" s="17">
        <f t="shared" si="9"/>
        <v>0</v>
      </c>
      <c r="AJ15" s="17"/>
      <c r="AK15" s="17"/>
      <c r="AL15" s="17"/>
      <c r="AM15" s="17">
        <f t="shared" si="10"/>
        <v>0</v>
      </c>
      <c r="AN15" s="17">
        <f t="shared" si="10"/>
        <v>0</v>
      </c>
      <c r="AO15" s="17">
        <f t="shared" si="11"/>
        <v>0</v>
      </c>
      <c r="AP15" s="17"/>
      <c r="AQ15" s="17"/>
      <c r="AR15" s="17"/>
      <c r="AS15" s="17">
        <f t="shared" si="12"/>
        <v>0</v>
      </c>
      <c r="AT15" s="17">
        <f t="shared" si="12"/>
        <v>0</v>
      </c>
      <c r="AU15" s="17">
        <f t="shared" si="13"/>
        <v>0</v>
      </c>
      <c r="AV15" s="17"/>
      <c r="AW15" s="17"/>
      <c r="AX15" s="17"/>
      <c r="AY15" s="17">
        <f t="shared" si="14"/>
        <v>0</v>
      </c>
      <c r="AZ15" s="17">
        <f t="shared" si="14"/>
        <v>0</v>
      </c>
      <c r="BA15" s="17">
        <f t="shared" si="15"/>
        <v>0</v>
      </c>
      <c r="BB15" s="17"/>
      <c r="BC15" s="17"/>
      <c r="BD15" s="17"/>
      <c r="BE15" s="17">
        <f t="shared" si="16"/>
        <v>0</v>
      </c>
      <c r="BF15" s="17">
        <f t="shared" si="16"/>
        <v>0</v>
      </c>
      <c r="BG15" s="17">
        <f t="shared" si="17"/>
        <v>0</v>
      </c>
      <c r="BH15" s="17"/>
      <c r="BI15" s="17"/>
      <c r="BJ15" s="17"/>
      <c r="BK15" s="17">
        <f t="shared" si="18"/>
        <v>0</v>
      </c>
      <c r="BL15" s="17">
        <f t="shared" si="18"/>
        <v>0</v>
      </c>
      <c r="BM15" s="17">
        <f t="shared" si="19"/>
        <v>0</v>
      </c>
      <c r="BN15" s="17"/>
      <c r="BO15" s="17"/>
      <c r="BP15" s="17"/>
      <c r="BQ15" s="17">
        <f t="shared" si="20"/>
        <v>0</v>
      </c>
      <c r="BR15" s="17">
        <f t="shared" si="20"/>
        <v>0</v>
      </c>
      <c r="BS15" s="17">
        <f t="shared" si="21"/>
        <v>0</v>
      </c>
      <c r="BT15" s="17"/>
      <c r="BU15" s="17"/>
      <c r="BV15" s="17"/>
      <c r="BW15" s="17">
        <f t="shared" si="22"/>
        <v>0</v>
      </c>
      <c r="BX15" s="17">
        <f t="shared" si="22"/>
        <v>0</v>
      </c>
      <c r="BY15" s="17">
        <f t="shared" si="23"/>
        <v>0</v>
      </c>
      <c r="BZ15" s="17"/>
      <c r="CA15" s="17"/>
      <c r="CB15" s="17"/>
      <c r="CC15" s="17">
        <f t="shared" si="24"/>
        <v>0</v>
      </c>
      <c r="CD15" s="17">
        <f t="shared" si="24"/>
        <v>0</v>
      </c>
      <c r="CE15" s="17">
        <f t="shared" si="25"/>
        <v>0</v>
      </c>
      <c r="CF15" s="17"/>
      <c r="CG15" s="17"/>
      <c r="CH15" s="17"/>
      <c r="CI15" s="17">
        <f t="shared" si="26"/>
        <v>0</v>
      </c>
      <c r="CJ15" s="17">
        <f t="shared" si="26"/>
        <v>0</v>
      </c>
      <c r="CK15" s="17">
        <f t="shared" si="27"/>
        <v>0</v>
      </c>
      <c r="CL15" s="17"/>
      <c r="CM15" s="17"/>
      <c r="CN15" s="17"/>
      <c r="CO15" s="17">
        <f t="shared" si="28"/>
        <v>0</v>
      </c>
      <c r="CP15" s="17">
        <f t="shared" si="28"/>
        <v>0</v>
      </c>
      <c r="CQ15" s="17">
        <f t="shared" si="29"/>
        <v>0</v>
      </c>
      <c r="CR15" s="17"/>
      <c r="CS15" s="17"/>
      <c r="CT15" s="32"/>
      <c r="CU15" s="17">
        <f t="shared" si="30"/>
        <v>0</v>
      </c>
      <c r="CV15" s="17">
        <f t="shared" si="30"/>
        <v>0</v>
      </c>
      <c r="CW15" s="17">
        <f t="shared" si="31"/>
        <v>0</v>
      </c>
      <c r="CX15" s="17"/>
      <c r="CY15" s="17"/>
      <c r="CZ15" s="17"/>
      <c r="DA15" s="17">
        <f t="shared" si="32"/>
        <v>0</v>
      </c>
      <c r="DB15" s="17">
        <f t="shared" si="32"/>
        <v>0</v>
      </c>
      <c r="DC15" s="17">
        <f t="shared" si="33"/>
        <v>0</v>
      </c>
      <c r="DD15" s="17"/>
      <c r="DE15" s="17"/>
      <c r="DF15" s="17"/>
      <c r="DG15" s="17">
        <f t="shared" si="34"/>
        <v>0</v>
      </c>
      <c r="DH15" s="17">
        <f t="shared" si="34"/>
        <v>0</v>
      </c>
      <c r="DI15" s="17">
        <f t="shared" si="35"/>
        <v>0</v>
      </c>
      <c r="DJ15" s="17"/>
      <c r="DK15" s="17"/>
      <c r="DL15" s="17"/>
      <c r="DM15" s="17">
        <f t="shared" si="36"/>
        <v>0</v>
      </c>
      <c r="DN15" s="17">
        <f t="shared" si="36"/>
        <v>0</v>
      </c>
      <c r="DO15" s="17">
        <f t="shared" si="37"/>
        <v>0</v>
      </c>
      <c r="DP15" s="17"/>
      <c r="DQ15" s="17"/>
      <c r="DR15" s="17"/>
      <c r="DS15" s="17">
        <f t="shared" si="38"/>
        <v>0</v>
      </c>
      <c r="DT15" s="17">
        <f t="shared" si="38"/>
        <v>0</v>
      </c>
      <c r="DU15" s="17">
        <f t="shared" si="39"/>
        <v>0</v>
      </c>
      <c r="DV15" s="17"/>
      <c r="DW15" s="17"/>
      <c r="DX15" s="17"/>
      <c r="DY15" s="32"/>
      <c r="DZ15" s="32"/>
      <c r="EA15" s="32"/>
      <c r="EB15" s="32"/>
      <c r="EC15" s="32"/>
      <c r="ED15" s="17"/>
    </row>
    <row r="16" spans="3:134" ht="12.75">
      <c r="C16" s="24"/>
      <c r="D16" s="24"/>
      <c r="E16" s="24"/>
      <c r="F16" s="24"/>
      <c r="G16" s="24"/>
      <c r="ED16" s="17"/>
    </row>
    <row r="17" spans="1:133" ht="13.5" thickBot="1">
      <c r="A17" s="15" t="s">
        <v>0</v>
      </c>
      <c r="C17" s="31">
        <f>SUM(C8:C16)</f>
        <v>11360000</v>
      </c>
      <c r="D17" s="31">
        <f>SUM(D8:D16)</f>
        <v>685800</v>
      </c>
      <c r="E17" s="31">
        <f>SUM(E8:E16)</f>
        <v>12045800</v>
      </c>
      <c r="F17" s="31">
        <f>SUM(F8:F16)</f>
        <v>301492</v>
      </c>
      <c r="G17" s="31">
        <f>SUM(G8:G16)</f>
        <v>283532</v>
      </c>
      <c r="I17" s="31">
        <f>SUM(I8:I16)</f>
        <v>3096581.504</v>
      </c>
      <c r="J17" s="31">
        <f>SUM(J8:J16)</f>
        <v>186939.75312</v>
      </c>
      <c r="K17" s="31">
        <f>SUM(K8:K16)</f>
        <v>3283521.25712</v>
      </c>
      <c r="L17" s="31">
        <f>SUM(L8:L16)</f>
        <v>82182.61890880002</v>
      </c>
      <c r="M17" s="31">
        <f>SUM(M8:M16)</f>
        <v>77286.96716480001</v>
      </c>
      <c r="O17" s="31">
        <f>SUM(O8:O16)</f>
        <v>8263420.767999998</v>
      </c>
      <c r="P17" s="31">
        <f>SUM(P8:P16)</f>
        <v>498860.38404000003</v>
      </c>
      <c r="Q17" s="31">
        <f>SUM(Q8:Q16)</f>
        <v>8762281.152039997</v>
      </c>
      <c r="R17" s="31">
        <f>SUM(R8:R16)</f>
        <v>219309.44138960002</v>
      </c>
      <c r="S17" s="31">
        <f>SUM(S8:S16)</f>
        <v>206245.08954159997</v>
      </c>
      <c r="U17" s="31">
        <f>SUM(U8:U16)</f>
        <v>2356.0640000000003</v>
      </c>
      <c r="V17" s="31">
        <f>SUM(V8:V16)</f>
        <v>142.23492000000002</v>
      </c>
      <c r="W17" s="31">
        <f>SUM(W8:W16)</f>
        <v>2498.2989200000006</v>
      </c>
      <c r="X17" s="31">
        <f>SUM(X8:X16)</f>
        <v>62.5294408</v>
      </c>
      <c r="Y17" s="31">
        <f>SUM(Y8:Y16)</f>
        <v>58.8045368</v>
      </c>
      <c r="Z17" s="17"/>
      <c r="AA17" s="31">
        <f>SUM(AA8:AA16)</f>
        <v>1247113.2959999999</v>
      </c>
      <c r="AB17" s="31">
        <f>SUM(AB8:AB16)</f>
        <v>75287.87838</v>
      </c>
      <c r="AC17" s="31">
        <f>SUM(AC8:AC16)</f>
        <v>1322401.17438</v>
      </c>
      <c r="AD17" s="31">
        <f>SUM(AD8:AD16)</f>
        <v>33098.1234012</v>
      </c>
      <c r="AE17" s="31">
        <f>SUM(AE8:AE16)</f>
        <v>31126.4548452</v>
      </c>
      <c r="AF17" s="17"/>
      <c r="AG17" s="31">
        <f>SUM(AG8:AG16)</f>
        <v>878218.88</v>
      </c>
      <c r="AH17" s="31">
        <f>SUM(AH8:AH16)</f>
        <v>53017.826400000005</v>
      </c>
      <c r="AI17" s="31">
        <f>SUM(AI8:AI16)</f>
        <v>931236.7064</v>
      </c>
      <c r="AJ17" s="31">
        <f>SUM(AJ8:AJ16)</f>
        <v>23307.743536</v>
      </c>
      <c r="AK17" s="31">
        <f>SUM(AK8:AK16)</f>
        <v>21919.291856</v>
      </c>
      <c r="AL17" s="17"/>
      <c r="AM17" s="31">
        <f>SUM(AM8:AM16)</f>
        <v>40607.456000000006</v>
      </c>
      <c r="AN17" s="31">
        <f>SUM(AN8:AN16)</f>
        <v>2451.46068</v>
      </c>
      <c r="AO17" s="31">
        <f>SUM(AO8:AO16)</f>
        <v>43058.916679999995</v>
      </c>
      <c r="AP17" s="31">
        <f>SUM(AP8:AP16)</f>
        <v>1077.7133032</v>
      </c>
      <c r="AQ17" s="31">
        <f>SUM(AQ8:AQ16)</f>
        <v>1013.5134872</v>
      </c>
      <c r="AR17" s="17"/>
      <c r="AS17" s="31">
        <f>SUM(AS8:AS16)</f>
        <v>2967.232</v>
      </c>
      <c r="AT17" s="31">
        <f>SUM(AT8:AT16)</f>
        <v>179.13096000000002</v>
      </c>
      <c r="AU17" s="31">
        <f>SUM(AU8:AU16)</f>
        <v>3146.3629600000004</v>
      </c>
      <c r="AV17" s="31">
        <f>SUM(AV8:AV16)</f>
        <v>78.7497104</v>
      </c>
      <c r="AW17" s="31">
        <f>SUM(AW8:AW16)</f>
        <v>74.0585584</v>
      </c>
      <c r="AX17" s="17"/>
      <c r="AY17" s="31">
        <f>SUM(AY8:AY16)</f>
        <v>1088634.48</v>
      </c>
      <c r="AZ17" s="31">
        <f>SUM(AZ8:AZ16)</f>
        <v>65720.5569</v>
      </c>
      <c r="BA17" s="31">
        <f>SUM(BA8:BA16)</f>
        <v>1154355.0369000002</v>
      </c>
      <c r="BB17" s="31">
        <f>SUM(BB8:BB16)</f>
        <v>28892.129106</v>
      </c>
      <c r="BC17" s="31">
        <f>SUM(BC8:BC16)</f>
        <v>27171.013326</v>
      </c>
      <c r="BD17" s="17"/>
      <c r="BE17" s="31">
        <f>SUM(BE8:BE16)</f>
        <v>36264.528</v>
      </c>
      <c r="BF17" s="31">
        <f>SUM(BF8:BF16)</f>
        <v>2189.27934</v>
      </c>
      <c r="BG17" s="31">
        <f>SUM(BG8:BG16)</f>
        <v>38453.80734</v>
      </c>
      <c r="BH17" s="31">
        <f>SUM(BH8:BH16)</f>
        <v>962.4529116</v>
      </c>
      <c r="BI17" s="31">
        <f>SUM(BI8:BI16)</f>
        <v>905.1192036</v>
      </c>
      <c r="BJ17" s="17"/>
      <c r="BK17" s="31">
        <f>SUM(BK8:BK16)</f>
        <v>4417.904</v>
      </c>
      <c r="BL17" s="31">
        <f>SUM(BL8:BL16)</f>
        <v>266.70762</v>
      </c>
      <c r="BM17" s="31">
        <f>SUM(BM8:BM16)</f>
        <v>4684.61162</v>
      </c>
      <c r="BN17" s="31">
        <f>SUM(BN8:BN16)</f>
        <v>117.2502388</v>
      </c>
      <c r="BO17" s="31">
        <f>SUM(BO8:BO16)</f>
        <v>110.2655948</v>
      </c>
      <c r="BP17" s="17"/>
      <c r="BQ17" s="31">
        <f>SUM(BQ8:BQ16)</f>
        <v>917149.5999999999</v>
      </c>
      <c r="BR17" s="31">
        <f>SUM(BR8:BR16)</f>
        <v>55368.062999999995</v>
      </c>
      <c r="BS17" s="31">
        <f>SUM(BS8:BS16)</f>
        <v>972517.663</v>
      </c>
      <c r="BT17" s="31">
        <f>SUM(BT8:BT16)</f>
        <v>24340.95662</v>
      </c>
      <c r="BU17" s="31">
        <f>SUM(BU8:BU16)</f>
        <v>22890.95602</v>
      </c>
      <c r="BV17" s="17"/>
      <c r="BW17" s="31">
        <f>SUM(BW8:BW16)</f>
        <v>748318.416</v>
      </c>
      <c r="BX17" s="31">
        <f>SUM(BX8:BX16)</f>
        <v>45175.771980000005</v>
      </c>
      <c r="BY17" s="31">
        <f>SUM(BY8:BY16)</f>
        <v>793494.1879799999</v>
      </c>
      <c r="BZ17" s="31">
        <f>SUM(BZ8:BZ16)</f>
        <v>19860.2126652</v>
      </c>
      <c r="CA17" s="31">
        <f>SUM(CA8:CA16)</f>
        <v>18677.1317892</v>
      </c>
      <c r="CB17" s="17"/>
      <c r="CC17" s="31">
        <f>SUM(CC8:CC16)</f>
        <v>1704312.4</v>
      </c>
      <c r="CD17" s="31">
        <f>SUM(CD8:CD16)</f>
        <v>102888.8595</v>
      </c>
      <c r="CE17" s="31">
        <f>SUM(CE8:CE16)</f>
        <v>1807201.2595000002</v>
      </c>
      <c r="CF17" s="31">
        <f>SUM(CF8:CF16)</f>
        <v>45232.09103</v>
      </c>
      <c r="CG17" s="31">
        <f>SUM(CG8:CG16)</f>
        <v>42537.59713</v>
      </c>
      <c r="CH17" s="24"/>
      <c r="CI17" s="31">
        <f>SUM(CI8:CI16)</f>
        <v>186033.632</v>
      </c>
      <c r="CJ17" s="31">
        <f>SUM(CJ8:CJ16)</f>
        <v>11230.79796</v>
      </c>
      <c r="CK17" s="31">
        <f>SUM(CK8:CK16)</f>
        <v>197264.42996</v>
      </c>
      <c r="CL17" s="31">
        <f>SUM(CL8:CL16)</f>
        <v>4937.2932904</v>
      </c>
      <c r="CM17" s="31">
        <f>SUM(CM8:CM16)</f>
        <v>4643.1767384</v>
      </c>
      <c r="CN17" s="17"/>
      <c r="CO17" s="31">
        <f>SUM(CO8:CO16)</f>
        <v>186267.64800000002</v>
      </c>
      <c r="CP17" s="31">
        <f>SUM(CP8:CP16)</f>
        <v>11244.925439999999</v>
      </c>
      <c r="CQ17" s="31">
        <f>SUM(CQ8:CQ16)</f>
        <v>197512.57344000004</v>
      </c>
      <c r="CR17" s="31">
        <f>SUM(CR8:CR16)</f>
        <v>4943.5040256</v>
      </c>
      <c r="CS17" s="31">
        <f>SUM(CS8:CS16)</f>
        <v>4649.0174976</v>
      </c>
      <c r="CT17" s="24"/>
      <c r="CU17" s="31">
        <f>SUM(CU8:CU16)</f>
        <v>5251.728</v>
      </c>
      <c r="CV17" s="31">
        <f>SUM(CV8:CV16)</f>
        <v>317.04534</v>
      </c>
      <c r="CW17" s="31">
        <f>SUM(CW8:CW16)</f>
        <v>5568.77334</v>
      </c>
      <c r="CX17" s="31">
        <f>SUM(CX8:CX16)</f>
        <v>139.3797516</v>
      </c>
      <c r="CY17" s="31">
        <f>SUM(CY8:CY16)</f>
        <v>131.07684360000002</v>
      </c>
      <c r="CZ17" s="17"/>
      <c r="DA17" s="31">
        <f>SUM(DA8:DA16)</f>
        <v>1123218.864</v>
      </c>
      <c r="DB17" s="31">
        <f>SUM(DB8:DB16)</f>
        <v>67808.40642</v>
      </c>
      <c r="DC17" s="31">
        <f>SUM(DC8:DC16)</f>
        <v>1191027.27042</v>
      </c>
      <c r="DD17" s="31">
        <f>SUM(DD8:DD16)</f>
        <v>29809.9913508</v>
      </c>
      <c r="DE17" s="31">
        <f>SUM(DE8:DE16)</f>
        <v>28034.1981468</v>
      </c>
      <c r="DF17" s="17"/>
      <c r="DG17" s="31">
        <f>SUM(DG8:DG16)</f>
        <v>8612.016</v>
      </c>
      <c r="DH17" s="31">
        <f>SUM(DH8:DH16)</f>
        <v>519.90498</v>
      </c>
      <c r="DI17" s="31">
        <f>SUM(DI8:DI16)</f>
        <v>9131.920979999999</v>
      </c>
      <c r="DJ17" s="31">
        <f>SUM(DJ8:DJ16)</f>
        <v>228.5610852</v>
      </c>
      <c r="DK17" s="31">
        <f>SUM(DK8:DK16)</f>
        <v>214.9456092</v>
      </c>
      <c r="DL17" s="17"/>
      <c r="DM17" s="31">
        <f>SUM(DM8:DM16)</f>
        <v>72418.864</v>
      </c>
      <c r="DN17" s="31">
        <f>SUM(DN8:DN16)</f>
        <v>4371.906419999999</v>
      </c>
      <c r="DO17" s="31">
        <f>SUM(DO8:DO16)</f>
        <v>76790.77041999999</v>
      </c>
      <c r="DP17" s="31">
        <f>SUM(DP8:DP16)</f>
        <v>1921.9813508</v>
      </c>
      <c r="DQ17" s="31">
        <f>SUM(DQ8:DQ16)</f>
        <v>1807.4881468</v>
      </c>
      <c r="DR17" s="17"/>
      <c r="DS17" s="31">
        <f>SUM(DS8:DS16)</f>
        <v>11257.76</v>
      </c>
      <c r="DT17" s="31">
        <f>SUM(DT8:DT16)</f>
        <v>679.6277999999999</v>
      </c>
      <c r="DU17" s="31">
        <f>SUM(DU8:DU16)</f>
        <v>11937.3878</v>
      </c>
      <c r="DV17" s="31">
        <f>SUM(DV8:DV16)</f>
        <v>298.778572</v>
      </c>
      <c r="DW17" s="31">
        <f>SUM(DW8:DW16)</f>
        <v>280.980212</v>
      </c>
      <c r="DX17" s="17"/>
      <c r="DY17" s="31">
        <f>SUM(DY8:DY16)</f>
        <v>0</v>
      </c>
      <c r="DZ17" s="31">
        <f>SUM(DZ8:DZ16)</f>
        <v>0</v>
      </c>
      <c r="EA17" s="31">
        <f>SUM(EA8:EA16)</f>
        <v>0</v>
      </c>
      <c r="EB17" s="24"/>
      <c r="EC17" s="24"/>
    </row>
    <row r="18" ht="13.5" thickTop="1"/>
    <row r="20" spans="3:7" ht="12.75">
      <c r="C20" s="18">
        <f>I17+O17</f>
        <v>11360002.271999998</v>
      </c>
      <c r="D20" s="18">
        <f>J17+P17</f>
        <v>685800.13716</v>
      </c>
      <c r="F20" s="18">
        <f>L17+R17</f>
        <v>301492.06029840006</v>
      </c>
      <c r="G20" s="18">
        <f>M17+S17</f>
        <v>283532.0567064</v>
      </c>
    </row>
  </sheetData>
  <sheetProtection/>
  <printOptions/>
  <pageMargins left="0.75" right="0.75" top="1" bottom="1" header="0.5" footer="0.5"/>
  <pageSetup orientation="landscape" scale="72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ES17"/>
  <sheetViews>
    <sheetView zoomScale="150" zoomScaleNormal="150" zoomScalePageLayoutView="0" workbookViewId="0" topLeftCell="A1">
      <selection activeCell="C11" sqref="C11"/>
    </sheetView>
  </sheetViews>
  <sheetFormatPr defaultColWidth="11.8515625" defaultRowHeight="12.75"/>
  <cols>
    <col min="1" max="1" width="12.8515625" style="2" customWidth="1"/>
    <col min="2" max="2" width="5.28125" style="0" customWidth="1"/>
    <col min="3" max="6" width="18.140625" style="0" customWidth="1"/>
    <col min="7" max="7" width="21.140625" style="0" customWidth="1"/>
    <col min="8" max="8" width="4.8515625" style="0" customWidth="1"/>
    <col min="9" max="12" width="18.140625" style="0" customWidth="1"/>
    <col min="13" max="13" width="22.00390625" style="0" customWidth="1"/>
    <col min="14" max="14" width="4.8515625" style="0" customWidth="1"/>
    <col min="15" max="18" width="18.140625" style="0" customWidth="1"/>
    <col min="19" max="19" width="22.00390625" style="0" customWidth="1"/>
    <col min="20" max="20" width="4.8515625" style="0" customWidth="1"/>
    <col min="21" max="24" width="18.140625" style="0" customWidth="1"/>
    <col min="25" max="25" width="21.8515625" style="0" customWidth="1"/>
    <col min="26" max="26" width="4.8515625" style="0" customWidth="1"/>
    <col min="27" max="30" width="18.140625" style="0" customWidth="1"/>
    <col min="31" max="31" width="21.140625" style="0" customWidth="1"/>
    <col min="32" max="32" width="4.8515625" style="0" customWidth="1"/>
    <col min="33" max="36" width="18.140625" style="0" customWidth="1"/>
    <col min="37" max="37" width="22.00390625" style="0" customWidth="1"/>
    <col min="38" max="38" width="4.8515625" style="0" customWidth="1"/>
    <col min="39" max="42" width="18.140625" style="0" customWidth="1"/>
    <col min="43" max="43" width="20.8515625" style="0" customWidth="1"/>
    <col min="44" max="44" width="4.8515625" style="0" customWidth="1"/>
    <col min="45" max="48" width="18.140625" style="0" customWidth="1"/>
    <col min="49" max="49" width="22.00390625" style="0" customWidth="1"/>
    <col min="50" max="50" width="4.8515625" style="0" customWidth="1"/>
    <col min="51" max="54" width="18.140625" style="0" customWidth="1"/>
    <col min="55" max="55" width="21.421875" style="0" customWidth="1"/>
    <col min="56" max="56" width="4.8515625" style="0" customWidth="1"/>
    <col min="57" max="60" width="18.140625" style="0" customWidth="1"/>
    <col min="61" max="61" width="22.00390625" style="0" customWidth="1"/>
    <col min="62" max="62" width="4.8515625" style="0" customWidth="1"/>
    <col min="63" max="66" width="18.140625" style="0" customWidth="1"/>
    <col min="67" max="67" width="21.8515625" style="0" customWidth="1"/>
    <col min="68" max="68" width="4.8515625" style="0" customWidth="1"/>
    <col min="69" max="72" width="18.140625" style="0" customWidth="1"/>
    <col min="73" max="73" width="24.00390625" style="0" customWidth="1"/>
    <col min="74" max="74" width="4.8515625" style="0" customWidth="1"/>
    <col min="75" max="78" width="18.140625" style="0" customWidth="1"/>
    <col min="79" max="79" width="21.8515625" style="0" customWidth="1"/>
    <col min="80" max="80" width="4.8515625" style="0" customWidth="1"/>
    <col min="81" max="84" width="18.140625" style="0" customWidth="1"/>
    <col min="85" max="85" width="20.7109375" style="0" customWidth="1"/>
    <col min="86" max="86" width="4.8515625" style="0" customWidth="1"/>
    <col min="87" max="90" width="18.140625" style="0" customWidth="1"/>
    <col min="91" max="91" width="21.421875" style="0" customWidth="1"/>
    <col min="92" max="92" width="4.8515625" style="0" customWidth="1"/>
    <col min="93" max="96" width="18.140625" style="0" customWidth="1"/>
    <col min="97" max="97" width="22.00390625" style="0" customWidth="1"/>
    <col min="98" max="98" width="4.8515625" style="0" customWidth="1"/>
    <col min="99" max="102" width="18.140625" style="0" customWidth="1"/>
    <col min="103" max="103" width="22.00390625" style="0" customWidth="1"/>
    <col min="104" max="104" width="4.8515625" style="0" customWidth="1"/>
    <col min="105" max="108" width="18.140625" style="0" customWidth="1"/>
    <col min="109" max="109" width="22.00390625" style="0" customWidth="1"/>
    <col min="110" max="110" width="4.8515625" style="0" customWidth="1"/>
    <col min="111" max="114" width="18.140625" style="0" customWidth="1"/>
    <col min="115" max="115" width="22.00390625" style="0" customWidth="1"/>
    <col min="116" max="116" width="4.8515625" style="0" customWidth="1"/>
    <col min="117" max="120" width="18.140625" style="0" customWidth="1"/>
    <col min="121" max="121" width="21.8515625" style="0" customWidth="1"/>
    <col min="122" max="122" width="4.8515625" style="0" customWidth="1"/>
    <col min="123" max="126" width="18.140625" style="0" customWidth="1"/>
    <col min="127" max="127" width="21.140625" style="0" customWidth="1"/>
    <col min="128" max="128" width="4.8515625" style="0" customWidth="1"/>
    <col min="129" max="132" width="18.140625" style="0" customWidth="1"/>
    <col min="133" max="133" width="21.8515625" style="0" customWidth="1"/>
    <col min="134" max="134" width="4.8515625" style="0" customWidth="1"/>
    <col min="135" max="138" width="18.140625" style="0" customWidth="1"/>
    <col min="139" max="139" width="21.8515625" style="0" customWidth="1"/>
    <col min="140" max="140" width="4.8515625" style="0" customWidth="1"/>
    <col min="141" max="144" width="18.140625" style="0" customWidth="1"/>
    <col min="145" max="145" width="21.421875" style="0" customWidth="1"/>
  </cols>
  <sheetData>
    <row r="1" spans="1:99" ht="12.75">
      <c r="A1" s="26"/>
      <c r="B1" s="12"/>
      <c r="C1" s="25"/>
      <c r="D1" s="27"/>
      <c r="E1" s="18"/>
      <c r="F1" s="27" t="s">
        <v>24</v>
      </c>
      <c r="G1" s="18"/>
      <c r="H1" s="18"/>
      <c r="I1" s="18"/>
      <c r="J1" s="18"/>
      <c r="K1" s="27"/>
      <c r="L1" s="27"/>
      <c r="M1" s="18"/>
      <c r="N1" s="17"/>
      <c r="O1" s="17"/>
      <c r="P1" s="27"/>
      <c r="Q1" s="18"/>
      <c r="S1" s="27" t="s">
        <v>24</v>
      </c>
      <c r="W1" s="3"/>
      <c r="X1" s="4"/>
      <c r="Y1" s="3"/>
      <c r="Z1" s="3"/>
      <c r="AA1" s="3"/>
      <c r="AB1" s="4"/>
      <c r="AC1" s="3"/>
      <c r="AD1" s="3"/>
      <c r="AE1" s="27" t="s">
        <v>24</v>
      </c>
      <c r="AF1" s="4"/>
      <c r="AG1" s="3"/>
      <c r="AH1" s="3"/>
      <c r="AI1" s="3"/>
      <c r="AJ1" s="3"/>
      <c r="AK1" s="3"/>
      <c r="AL1" s="3"/>
      <c r="AM1" s="27"/>
      <c r="AN1" s="4"/>
      <c r="AO1" s="3"/>
      <c r="AP1" s="3"/>
      <c r="AQ1" s="27" t="s">
        <v>24</v>
      </c>
      <c r="AR1" s="3"/>
      <c r="AS1" s="3"/>
      <c r="AT1" s="3"/>
      <c r="AU1" s="3"/>
      <c r="AV1" s="3"/>
      <c r="AW1" s="3"/>
      <c r="AX1" s="3"/>
      <c r="AY1" s="27"/>
      <c r="AZ1" s="3"/>
      <c r="BA1" s="3"/>
      <c r="BB1" s="3"/>
      <c r="BC1" s="27" t="s">
        <v>24</v>
      </c>
      <c r="BD1" s="3"/>
      <c r="BE1" s="3"/>
      <c r="BF1" s="3"/>
      <c r="BG1" s="3"/>
      <c r="BH1" s="3"/>
      <c r="BI1" s="3"/>
      <c r="BJ1" s="3"/>
      <c r="BK1" s="27"/>
      <c r="BL1" s="3"/>
      <c r="BM1" s="3"/>
      <c r="BN1" s="3"/>
      <c r="BO1" s="27" t="s">
        <v>24</v>
      </c>
      <c r="BP1" s="3"/>
      <c r="BQ1" s="3"/>
      <c r="BR1" s="3"/>
      <c r="BS1" s="3"/>
      <c r="BT1" s="4"/>
      <c r="BU1" s="3"/>
      <c r="BV1" s="3"/>
      <c r="BW1" s="27"/>
      <c r="BX1" s="3"/>
      <c r="BY1" s="3"/>
      <c r="BZ1" s="3"/>
      <c r="CA1" s="27" t="s">
        <v>24</v>
      </c>
      <c r="CB1" s="3"/>
      <c r="CC1" s="3"/>
      <c r="CD1" s="3"/>
      <c r="CE1" s="3"/>
      <c r="CF1" s="3"/>
      <c r="CG1" s="3"/>
      <c r="CH1" s="3"/>
      <c r="CI1" s="27"/>
      <c r="CJ1" s="3"/>
      <c r="CK1" s="3"/>
      <c r="CL1" s="3"/>
      <c r="CM1" s="27" t="s">
        <v>24</v>
      </c>
      <c r="CN1" s="3"/>
      <c r="CO1" s="3"/>
      <c r="CP1" s="3"/>
      <c r="CQ1" s="3"/>
      <c r="CR1" s="4"/>
      <c r="CS1" s="3"/>
      <c r="CT1" s="3"/>
      <c r="CU1" s="27"/>
    </row>
    <row r="2" spans="1:99" ht="12.75">
      <c r="A2" s="26"/>
      <c r="B2" s="12"/>
      <c r="C2" s="25"/>
      <c r="D2" s="27"/>
      <c r="E2" s="18"/>
      <c r="F2" s="25" t="s">
        <v>57</v>
      </c>
      <c r="G2" s="18"/>
      <c r="H2" s="18"/>
      <c r="I2" s="18"/>
      <c r="J2" s="18"/>
      <c r="K2" s="27"/>
      <c r="L2" s="27"/>
      <c r="M2" s="18"/>
      <c r="N2" s="17"/>
      <c r="O2" s="17"/>
      <c r="P2" s="27"/>
      <c r="Q2" s="18"/>
      <c r="S2" s="25" t="str">
        <f>F2</f>
        <v>Distribution of Debt Service after 2012 A Bond Issue</v>
      </c>
      <c r="W2" s="3"/>
      <c r="X2" s="4"/>
      <c r="Y2" s="3"/>
      <c r="Z2" s="3"/>
      <c r="AA2" s="3"/>
      <c r="AB2" s="4"/>
      <c r="AC2" s="3"/>
      <c r="AD2" s="3"/>
      <c r="AE2" s="25" t="str">
        <f>S2</f>
        <v>Distribution of Debt Service after 2012 A Bond Issue</v>
      </c>
      <c r="AF2" s="4"/>
      <c r="AG2" s="3"/>
      <c r="AH2" s="3"/>
      <c r="AI2" s="3"/>
      <c r="AJ2" s="3"/>
      <c r="AK2" s="3"/>
      <c r="AL2" s="3"/>
      <c r="AM2" s="27"/>
      <c r="AN2" s="4"/>
      <c r="AO2" s="3"/>
      <c r="AP2" s="3"/>
      <c r="AQ2" s="25" t="str">
        <f>AE2</f>
        <v>Distribution of Debt Service after 2012 A Bond Issue</v>
      </c>
      <c r="AR2" s="3"/>
      <c r="AS2" s="3"/>
      <c r="AT2" s="3"/>
      <c r="AU2" s="3"/>
      <c r="AV2" s="3"/>
      <c r="AW2" s="3"/>
      <c r="AX2" s="3"/>
      <c r="AY2" s="27"/>
      <c r="AZ2" s="3"/>
      <c r="BA2" s="3"/>
      <c r="BB2" s="3"/>
      <c r="BC2" s="25" t="str">
        <f>AQ2</f>
        <v>Distribution of Debt Service after 2012 A Bond Issue</v>
      </c>
      <c r="BD2" s="3"/>
      <c r="BE2" s="3"/>
      <c r="BF2" s="3"/>
      <c r="BG2" s="3"/>
      <c r="BH2" s="3"/>
      <c r="BI2" s="3"/>
      <c r="BJ2" s="3"/>
      <c r="BK2" s="27"/>
      <c r="BL2" s="3"/>
      <c r="BM2" s="3"/>
      <c r="BN2" s="3"/>
      <c r="BO2" s="25" t="str">
        <f>BC2</f>
        <v>Distribution of Debt Service after 2012 A Bond Issue</v>
      </c>
      <c r="BP2" s="3"/>
      <c r="BQ2" s="3"/>
      <c r="BR2" s="3"/>
      <c r="BS2" s="3"/>
      <c r="BT2" s="4"/>
      <c r="BU2" s="3"/>
      <c r="BV2" s="3"/>
      <c r="BW2" s="27"/>
      <c r="BX2" s="3"/>
      <c r="BY2" s="3"/>
      <c r="BZ2" s="3"/>
      <c r="CA2" s="25" t="str">
        <f>BO2</f>
        <v>Distribution of Debt Service after 2012 A Bond Issue</v>
      </c>
      <c r="CB2" s="3"/>
      <c r="CC2" s="3"/>
      <c r="CD2" s="3"/>
      <c r="CE2" s="3"/>
      <c r="CF2" s="3"/>
      <c r="CG2" s="3"/>
      <c r="CH2" s="3"/>
      <c r="CI2" s="27"/>
      <c r="CJ2" s="3"/>
      <c r="CK2" s="3"/>
      <c r="CL2" s="3"/>
      <c r="CM2" s="25" t="str">
        <f>CA2</f>
        <v>Distribution of Debt Service after 2012 A Bond Issue</v>
      </c>
      <c r="CN2" s="3"/>
      <c r="CO2" s="3"/>
      <c r="CP2" s="3"/>
      <c r="CQ2" s="3"/>
      <c r="CR2" s="4"/>
      <c r="CS2" s="3"/>
      <c r="CT2" s="3"/>
      <c r="CU2" s="27"/>
    </row>
    <row r="3" spans="1:99" ht="12.75">
      <c r="A3" s="26"/>
      <c r="B3" s="12"/>
      <c r="C3" s="25"/>
      <c r="D3" s="25"/>
      <c r="E3" s="18"/>
      <c r="F3" s="27" t="s">
        <v>25</v>
      </c>
      <c r="G3" s="18"/>
      <c r="H3" s="18"/>
      <c r="I3" s="18"/>
      <c r="J3" s="18"/>
      <c r="K3" s="25"/>
      <c r="L3" s="25"/>
      <c r="M3" s="18"/>
      <c r="N3" s="17"/>
      <c r="O3" s="17"/>
      <c r="P3" s="25"/>
      <c r="Q3" s="18"/>
      <c r="S3" s="27" t="s">
        <v>25</v>
      </c>
      <c r="W3" s="3"/>
      <c r="X3" s="3"/>
      <c r="Y3" s="3"/>
      <c r="Z3" s="3"/>
      <c r="AA3" s="3"/>
      <c r="AB3" s="3"/>
      <c r="AC3" s="3"/>
      <c r="AD3" s="3"/>
      <c r="AE3" s="27" t="s">
        <v>25</v>
      </c>
      <c r="AF3" s="3"/>
      <c r="AG3" s="3"/>
      <c r="AH3" s="3"/>
      <c r="AI3" s="3"/>
      <c r="AJ3" s="3"/>
      <c r="AK3" s="3"/>
      <c r="AL3" s="3"/>
      <c r="AM3" s="27"/>
      <c r="AN3" s="3"/>
      <c r="AO3" s="3"/>
      <c r="AP3" s="3"/>
      <c r="AQ3" s="27" t="s">
        <v>25</v>
      </c>
      <c r="AR3" s="3"/>
      <c r="AS3" s="3"/>
      <c r="AT3" s="3"/>
      <c r="AU3" s="3"/>
      <c r="AV3" s="3"/>
      <c r="AW3" s="3"/>
      <c r="AX3" s="3"/>
      <c r="AY3" s="27"/>
      <c r="AZ3" s="3"/>
      <c r="BA3" s="3"/>
      <c r="BB3" s="3"/>
      <c r="BC3" s="27" t="s">
        <v>25</v>
      </c>
      <c r="BD3" s="3"/>
      <c r="BE3" s="3"/>
      <c r="BF3" s="3"/>
      <c r="BG3" s="3"/>
      <c r="BH3" s="3"/>
      <c r="BI3" s="3"/>
      <c r="BJ3" s="3"/>
      <c r="BK3" s="27"/>
      <c r="BL3" s="3"/>
      <c r="BM3" s="3"/>
      <c r="BN3" s="3"/>
      <c r="BO3" s="27" t="s">
        <v>25</v>
      </c>
      <c r="BP3" s="3"/>
      <c r="BQ3" s="3"/>
      <c r="BR3" s="3"/>
      <c r="BS3" s="3"/>
      <c r="BT3" s="3"/>
      <c r="BU3" s="3"/>
      <c r="BV3" s="3"/>
      <c r="BW3" s="27"/>
      <c r="BX3" s="3"/>
      <c r="BY3" s="3"/>
      <c r="BZ3" s="3"/>
      <c r="CA3" s="27" t="s">
        <v>25</v>
      </c>
      <c r="CB3" s="3"/>
      <c r="CC3" s="3"/>
      <c r="CD3" s="3"/>
      <c r="CE3" s="3"/>
      <c r="CF3" s="3"/>
      <c r="CG3" s="3"/>
      <c r="CH3" s="3"/>
      <c r="CI3" s="27"/>
      <c r="CJ3" s="3"/>
      <c r="CK3" s="3"/>
      <c r="CL3" s="3"/>
      <c r="CM3" s="27" t="s">
        <v>25</v>
      </c>
      <c r="CN3" s="3"/>
      <c r="CO3" s="3"/>
      <c r="CP3" s="3"/>
      <c r="CQ3" s="3"/>
      <c r="CR3" s="3"/>
      <c r="CS3" s="3"/>
      <c r="CT3" s="3"/>
      <c r="CU3" s="27"/>
    </row>
    <row r="4" ht="12.75">
      <c r="A4" s="26"/>
    </row>
    <row r="5" spans="1:145" ht="12.75">
      <c r="A5" s="5" t="s">
        <v>1</v>
      </c>
      <c r="C5" s="6" t="s">
        <v>27</v>
      </c>
      <c r="D5" s="7"/>
      <c r="E5" s="8"/>
      <c r="F5" s="23"/>
      <c r="G5" s="23"/>
      <c r="H5" s="3"/>
      <c r="I5" s="42" t="s">
        <v>28</v>
      </c>
      <c r="J5" s="43"/>
      <c r="K5" s="44"/>
      <c r="L5" s="23"/>
      <c r="M5" s="23"/>
      <c r="N5" s="3"/>
      <c r="O5" s="6" t="s">
        <v>29</v>
      </c>
      <c r="P5" s="7"/>
      <c r="Q5" s="8"/>
      <c r="R5" s="23"/>
      <c r="S5" s="23"/>
      <c r="T5" s="13"/>
      <c r="U5" s="6" t="s">
        <v>30</v>
      </c>
      <c r="V5" s="7"/>
      <c r="W5" s="8"/>
      <c r="X5" s="23"/>
      <c r="Y5" s="23"/>
      <c r="Z5" s="13"/>
      <c r="AA5" s="6" t="s">
        <v>31</v>
      </c>
      <c r="AB5" s="7"/>
      <c r="AC5" s="8"/>
      <c r="AD5" s="23"/>
      <c r="AE5" s="23"/>
      <c r="AF5" s="13"/>
      <c r="AG5" s="6" t="s">
        <v>32</v>
      </c>
      <c r="AH5" s="7"/>
      <c r="AI5" s="8"/>
      <c r="AJ5" s="23"/>
      <c r="AK5" s="23"/>
      <c r="AL5" s="3"/>
      <c r="AM5" s="6" t="s">
        <v>33</v>
      </c>
      <c r="AN5" s="7"/>
      <c r="AO5" s="8"/>
      <c r="AP5" s="23"/>
      <c r="AQ5" s="23"/>
      <c r="AR5" s="3"/>
      <c r="AS5" s="6" t="s">
        <v>34</v>
      </c>
      <c r="AT5" s="7"/>
      <c r="AU5" s="8"/>
      <c r="AV5" s="23"/>
      <c r="AW5" s="23"/>
      <c r="AX5" s="3"/>
      <c r="AY5" s="36" t="s">
        <v>35</v>
      </c>
      <c r="AZ5" s="37"/>
      <c r="BA5" s="38"/>
      <c r="BB5" s="23"/>
      <c r="BC5" s="23"/>
      <c r="BD5" s="3"/>
      <c r="BE5" s="6" t="s">
        <v>36</v>
      </c>
      <c r="BF5" s="7"/>
      <c r="BG5" s="8"/>
      <c r="BH5" s="23"/>
      <c r="BI5" s="23"/>
      <c r="BJ5" s="3"/>
      <c r="BK5" s="6" t="s">
        <v>37</v>
      </c>
      <c r="BL5" s="7"/>
      <c r="BM5" s="8"/>
      <c r="BN5" s="23"/>
      <c r="BO5" s="23"/>
      <c r="BP5" s="13"/>
      <c r="BQ5" s="6" t="s">
        <v>38</v>
      </c>
      <c r="BR5" s="7"/>
      <c r="BS5" s="8"/>
      <c r="BT5" s="23"/>
      <c r="BU5" s="23"/>
      <c r="BV5" s="3"/>
      <c r="BW5" s="36" t="s">
        <v>39</v>
      </c>
      <c r="BX5" s="7"/>
      <c r="BY5" s="8"/>
      <c r="BZ5" s="23"/>
      <c r="CA5" s="23"/>
      <c r="CB5" s="13"/>
      <c r="CC5" s="45" t="s">
        <v>40</v>
      </c>
      <c r="CD5" s="7"/>
      <c r="CE5" s="8"/>
      <c r="CF5" s="23"/>
      <c r="CG5" s="23"/>
      <c r="CH5" s="3"/>
      <c r="CI5" s="45" t="s">
        <v>41</v>
      </c>
      <c r="CJ5" s="7"/>
      <c r="CK5" s="8"/>
      <c r="CL5" s="23"/>
      <c r="CM5" s="23"/>
      <c r="CN5" s="3"/>
      <c r="CO5" s="6" t="s">
        <v>42</v>
      </c>
      <c r="CP5" s="7"/>
      <c r="CQ5" s="8"/>
      <c r="CR5" s="23"/>
      <c r="CS5" s="23"/>
      <c r="CT5" s="3"/>
      <c r="CU5" s="6" t="s">
        <v>43</v>
      </c>
      <c r="CV5" s="7"/>
      <c r="CW5" s="8"/>
      <c r="CX5" s="23"/>
      <c r="CY5" s="23"/>
      <c r="CZ5" s="3"/>
      <c r="DA5" s="6" t="s">
        <v>44</v>
      </c>
      <c r="DB5" s="7"/>
      <c r="DC5" s="8"/>
      <c r="DD5" s="23"/>
      <c r="DE5" s="23"/>
      <c r="DF5" s="13"/>
      <c r="DG5" s="6" t="s">
        <v>45</v>
      </c>
      <c r="DH5" s="7"/>
      <c r="DI5" s="8"/>
      <c r="DJ5" s="23"/>
      <c r="DK5" s="23"/>
      <c r="DL5" s="13"/>
      <c r="DM5" s="6" t="s">
        <v>46</v>
      </c>
      <c r="DN5" s="7"/>
      <c r="DO5" s="8"/>
      <c r="DP5" s="23"/>
      <c r="DQ5" s="23"/>
      <c r="DR5" s="13"/>
      <c r="DS5" s="6" t="s">
        <v>49</v>
      </c>
      <c r="DT5" s="7"/>
      <c r="DU5" s="8"/>
      <c r="DV5" s="23"/>
      <c r="DW5" s="23"/>
      <c r="DX5" s="13"/>
      <c r="DY5" s="6" t="s">
        <v>47</v>
      </c>
      <c r="DZ5" s="7"/>
      <c r="EA5" s="8"/>
      <c r="EB5" s="23"/>
      <c r="EC5" s="23"/>
      <c r="ED5" s="13"/>
      <c r="EE5" s="42" t="s">
        <v>50</v>
      </c>
      <c r="EF5" s="7"/>
      <c r="EG5" s="8"/>
      <c r="EH5" s="23"/>
      <c r="EI5" s="23"/>
      <c r="EJ5" s="13"/>
      <c r="EK5" s="6" t="s">
        <v>48</v>
      </c>
      <c r="EL5" s="7"/>
      <c r="EM5" s="8"/>
      <c r="EN5" s="23"/>
      <c r="EO5" s="23"/>
    </row>
    <row r="6" spans="1:145" ht="12.75">
      <c r="A6" s="28" t="s">
        <v>3</v>
      </c>
      <c r="C6" s="29"/>
      <c r="D6" s="16">
        <v>0.0254216</v>
      </c>
      <c r="E6" s="30"/>
      <c r="F6" s="23" t="s">
        <v>52</v>
      </c>
      <c r="G6" s="23" t="s">
        <v>52</v>
      </c>
      <c r="H6" s="1"/>
      <c r="I6" s="29"/>
      <c r="J6" s="16">
        <v>0.0515093</v>
      </c>
      <c r="K6" s="30"/>
      <c r="L6" s="23" t="s">
        <v>52</v>
      </c>
      <c r="M6" s="23" t="s">
        <v>52</v>
      </c>
      <c r="N6" s="1"/>
      <c r="O6" s="29"/>
      <c r="P6" s="16">
        <v>0.0015841</v>
      </c>
      <c r="Q6" s="30"/>
      <c r="R6" s="23" t="s">
        <v>52</v>
      </c>
      <c r="S6" s="23" t="s">
        <v>52</v>
      </c>
      <c r="T6" s="11"/>
      <c r="U6" s="29"/>
      <c r="V6" s="16">
        <v>0.0139298</v>
      </c>
      <c r="W6" s="30"/>
      <c r="X6" s="23" t="s">
        <v>52</v>
      </c>
      <c r="Y6" s="23" t="s">
        <v>52</v>
      </c>
      <c r="Z6" s="11"/>
      <c r="AA6" s="29"/>
      <c r="AB6" s="16">
        <v>0.0179703</v>
      </c>
      <c r="AC6" s="30"/>
      <c r="AD6" s="23" t="s">
        <v>52</v>
      </c>
      <c r="AE6" s="23" t="s">
        <v>52</v>
      </c>
      <c r="AF6" s="11"/>
      <c r="AG6" s="29"/>
      <c r="AH6" s="16">
        <v>0.0008919</v>
      </c>
      <c r="AI6" s="30"/>
      <c r="AJ6" s="23" t="s">
        <v>52</v>
      </c>
      <c r="AK6" s="23" t="s">
        <v>52</v>
      </c>
      <c r="AL6" s="1"/>
      <c r="AM6" s="29"/>
      <c r="AN6" s="16">
        <v>0.0039122</v>
      </c>
      <c r="AO6" s="30"/>
      <c r="AP6" s="23" t="s">
        <v>52</v>
      </c>
      <c r="AQ6" s="23" t="s">
        <v>52</v>
      </c>
      <c r="AR6" s="1"/>
      <c r="AS6" s="29"/>
      <c r="AT6" s="16">
        <v>0.0062341</v>
      </c>
      <c r="AU6" s="30"/>
      <c r="AV6" s="23" t="s">
        <v>52</v>
      </c>
      <c r="AW6" s="23" t="s">
        <v>52</v>
      </c>
      <c r="AX6" s="1"/>
      <c r="AY6" s="39"/>
      <c r="AZ6" s="40">
        <v>0.0192415</v>
      </c>
      <c r="BA6" s="41"/>
      <c r="BB6" s="23" t="s">
        <v>52</v>
      </c>
      <c r="BC6" s="23" t="s">
        <v>52</v>
      </c>
      <c r="BD6" s="1"/>
      <c r="BE6" s="29"/>
      <c r="BF6" s="16">
        <v>0.0012309</v>
      </c>
      <c r="BG6" s="30"/>
      <c r="BH6" s="23" t="s">
        <v>52</v>
      </c>
      <c r="BI6" s="23" t="s">
        <v>52</v>
      </c>
      <c r="BJ6" s="1"/>
      <c r="BK6" s="29"/>
      <c r="BL6" s="16">
        <v>0.0002497</v>
      </c>
      <c r="BM6" s="30"/>
      <c r="BN6" s="23" t="s">
        <v>52</v>
      </c>
      <c r="BO6" s="23" t="s">
        <v>52</v>
      </c>
      <c r="BP6" s="11"/>
      <c r="BQ6" s="29"/>
      <c r="BR6" s="16">
        <v>0.0706439</v>
      </c>
      <c r="BS6" s="30"/>
      <c r="BT6" s="23" t="s">
        <v>52</v>
      </c>
      <c r="BU6" s="23" t="s">
        <v>52</v>
      </c>
      <c r="BV6" s="1"/>
      <c r="BW6" s="29"/>
      <c r="BX6" s="16">
        <v>0.0024016</v>
      </c>
      <c r="BY6" s="30"/>
      <c r="BZ6" s="23" t="s">
        <v>52</v>
      </c>
      <c r="CA6" s="23" t="s">
        <v>52</v>
      </c>
      <c r="CB6" s="11"/>
      <c r="CC6" s="29"/>
      <c r="CD6" s="16">
        <v>0.0100876</v>
      </c>
      <c r="CE6" s="30"/>
      <c r="CF6" s="23" t="s">
        <v>52</v>
      </c>
      <c r="CG6" s="23" t="s">
        <v>52</v>
      </c>
      <c r="CH6" s="1"/>
      <c r="CI6" s="29"/>
      <c r="CJ6" s="16">
        <v>0.0063046</v>
      </c>
      <c r="CK6" s="30"/>
      <c r="CL6" s="23" t="s">
        <v>52</v>
      </c>
      <c r="CM6" s="23" t="s">
        <v>52</v>
      </c>
      <c r="CN6" s="1"/>
      <c r="CO6" s="29"/>
      <c r="CP6" s="16">
        <v>0.001324</v>
      </c>
      <c r="CQ6" s="30"/>
      <c r="CR6" s="23" t="s">
        <v>52</v>
      </c>
      <c r="CS6" s="23" t="s">
        <v>52</v>
      </c>
      <c r="CT6" s="1"/>
      <c r="CU6" s="29"/>
      <c r="CV6" s="16">
        <v>0.0085343</v>
      </c>
      <c r="CW6" s="30"/>
      <c r="CX6" s="23" t="s">
        <v>52</v>
      </c>
      <c r="CY6" s="23" t="s">
        <v>52</v>
      </c>
      <c r="CZ6" s="1"/>
      <c r="DA6" s="29"/>
      <c r="DB6" s="16">
        <v>0.0096243</v>
      </c>
      <c r="DC6" s="30"/>
      <c r="DD6" s="23" t="s">
        <v>52</v>
      </c>
      <c r="DE6" s="23" t="s">
        <v>52</v>
      </c>
      <c r="DF6" s="11"/>
      <c r="DG6" s="29"/>
      <c r="DH6" s="16">
        <v>0.0015935</v>
      </c>
      <c r="DI6" s="30"/>
      <c r="DJ6" s="23" t="s">
        <v>52</v>
      </c>
      <c r="DK6" s="23" t="s">
        <v>52</v>
      </c>
      <c r="DL6" s="11"/>
      <c r="DM6" s="29"/>
      <c r="DN6" s="16">
        <v>0.0063148</v>
      </c>
      <c r="DO6" s="30"/>
      <c r="DP6" s="23" t="s">
        <v>52</v>
      </c>
      <c r="DQ6" s="23" t="s">
        <v>52</v>
      </c>
      <c r="DR6" s="11"/>
      <c r="DS6" s="29"/>
      <c r="DT6" s="16">
        <v>8.56E-05</v>
      </c>
      <c r="DU6" s="30"/>
      <c r="DV6" s="23" t="s">
        <v>52</v>
      </c>
      <c r="DW6" s="23" t="s">
        <v>52</v>
      </c>
      <c r="DX6" s="11"/>
      <c r="DY6" s="29"/>
      <c r="DZ6" s="16">
        <v>0.0060033</v>
      </c>
      <c r="EA6" s="30"/>
      <c r="EB6" s="23" t="s">
        <v>52</v>
      </c>
      <c r="EC6" s="23" t="s">
        <v>52</v>
      </c>
      <c r="ED6" s="11"/>
      <c r="EE6" s="29"/>
      <c r="EF6" s="16">
        <v>0.0025696</v>
      </c>
      <c r="EG6" s="30"/>
      <c r="EH6" s="23" t="s">
        <v>52</v>
      </c>
      <c r="EI6" s="23" t="s">
        <v>52</v>
      </c>
      <c r="EJ6" s="11"/>
      <c r="EK6" s="29"/>
      <c r="EL6" s="16">
        <v>0.0049239</v>
      </c>
      <c r="EM6" s="30"/>
      <c r="EN6" s="23" t="s">
        <v>52</v>
      </c>
      <c r="EO6" s="23" t="s">
        <v>52</v>
      </c>
    </row>
    <row r="7" spans="1:145" ht="12.75">
      <c r="A7" s="9"/>
      <c r="C7" s="10" t="s">
        <v>4</v>
      </c>
      <c r="D7" s="10" t="s">
        <v>5</v>
      </c>
      <c r="E7" s="10" t="s">
        <v>0</v>
      </c>
      <c r="F7" s="23" t="s">
        <v>53</v>
      </c>
      <c r="G7" s="23" t="s">
        <v>54</v>
      </c>
      <c r="H7" s="3"/>
      <c r="I7" s="10" t="s">
        <v>4</v>
      </c>
      <c r="J7" s="10" t="s">
        <v>5</v>
      </c>
      <c r="K7" s="10" t="s">
        <v>0</v>
      </c>
      <c r="L7" s="23" t="s">
        <v>53</v>
      </c>
      <c r="M7" s="23" t="s">
        <v>54</v>
      </c>
      <c r="N7" s="3"/>
      <c r="O7" s="10" t="s">
        <v>4</v>
      </c>
      <c r="P7" s="10" t="s">
        <v>5</v>
      </c>
      <c r="Q7" s="10" t="s">
        <v>0</v>
      </c>
      <c r="R7" s="23" t="s">
        <v>53</v>
      </c>
      <c r="S7" s="23" t="s">
        <v>54</v>
      </c>
      <c r="T7" s="14"/>
      <c r="U7" s="10" t="s">
        <v>4</v>
      </c>
      <c r="V7" s="10" t="s">
        <v>5</v>
      </c>
      <c r="W7" s="10" t="s">
        <v>0</v>
      </c>
      <c r="X7" s="23" t="s">
        <v>53</v>
      </c>
      <c r="Y7" s="23" t="s">
        <v>54</v>
      </c>
      <c r="Z7" s="14"/>
      <c r="AA7" s="10" t="s">
        <v>4</v>
      </c>
      <c r="AB7" s="10" t="s">
        <v>5</v>
      </c>
      <c r="AC7" s="10" t="s">
        <v>0</v>
      </c>
      <c r="AD7" s="23" t="s">
        <v>53</v>
      </c>
      <c r="AE7" s="23" t="s">
        <v>54</v>
      </c>
      <c r="AF7" s="14"/>
      <c r="AG7" s="10" t="s">
        <v>4</v>
      </c>
      <c r="AH7" s="10" t="s">
        <v>5</v>
      </c>
      <c r="AI7" s="10" t="s">
        <v>0</v>
      </c>
      <c r="AJ7" s="23" t="s">
        <v>53</v>
      </c>
      <c r="AK7" s="23" t="s">
        <v>54</v>
      </c>
      <c r="AL7" s="3"/>
      <c r="AM7" s="10" t="s">
        <v>4</v>
      </c>
      <c r="AN7" s="10" t="s">
        <v>5</v>
      </c>
      <c r="AO7" s="10" t="s">
        <v>0</v>
      </c>
      <c r="AP7" s="23" t="s">
        <v>53</v>
      </c>
      <c r="AQ7" s="23" t="s">
        <v>54</v>
      </c>
      <c r="AR7" s="3"/>
      <c r="AS7" s="10" t="s">
        <v>4</v>
      </c>
      <c r="AT7" s="10" t="s">
        <v>5</v>
      </c>
      <c r="AU7" s="10" t="s">
        <v>0</v>
      </c>
      <c r="AV7" s="23" t="s">
        <v>53</v>
      </c>
      <c r="AW7" s="23" t="s">
        <v>54</v>
      </c>
      <c r="AX7" s="3"/>
      <c r="AY7" s="10" t="s">
        <v>4</v>
      </c>
      <c r="AZ7" s="10" t="s">
        <v>5</v>
      </c>
      <c r="BA7" s="10" t="s">
        <v>0</v>
      </c>
      <c r="BB7" s="23" t="s">
        <v>53</v>
      </c>
      <c r="BC7" s="23" t="s">
        <v>54</v>
      </c>
      <c r="BD7" s="3"/>
      <c r="BE7" s="10" t="s">
        <v>4</v>
      </c>
      <c r="BF7" s="10" t="s">
        <v>5</v>
      </c>
      <c r="BG7" s="10" t="s">
        <v>0</v>
      </c>
      <c r="BH7" s="23" t="s">
        <v>53</v>
      </c>
      <c r="BI7" s="23" t="s">
        <v>54</v>
      </c>
      <c r="BJ7" s="3"/>
      <c r="BK7" s="10" t="s">
        <v>4</v>
      </c>
      <c r="BL7" s="10" t="s">
        <v>5</v>
      </c>
      <c r="BM7" s="10" t="s">
        <v>0</v>
      </c>
      <c r="BN7" s="23" t="s">
        <v>53</v>
      </c>
      <c r="BO7" s="23" t="s">
        <v>54</v>
      </c>
      <c r="BP7" s="14"/>
      <c r="BQ7" s="10" t="s">
        <v>4</v>
      </c>
      <c r="BR7" s="10" t="s">
        <v>5</v>
      </c>
      <c r="BS7" s="10" t="s">
        <v>0</v>
      </c>
      <c r="BT7" s="23" t="s">
        <v>53</v>
      </c>
      <c r="BU7" s="23" t="s">
        <v>54</v>
      </c>
      <c r="BV7" s="3"/>
      <c r="BW7" s="10" t="s">
        <v>4</v>
      </c>
      <c r="BX7" s="10" t="s">
        <v>5</v>
      </c>
      <c r="BY7" s="10" t="s">
        <v>0</v>
      </c>
      <c r="BZ7" s="23" t="s">
        <v>53</v>
      </c>
      <c r="CA7" s="23" t="s">
        <v>54</v>
      </c>
      <c r="CB7" s="14"/>
      <c r="CC7" s="10" t="s">
        <v>4</v>
      </c>
      <c r="CD7" s="10" t="s">
        <v>5</v>
      </c>
      <c r="CE7" s="10" t="s">
        <v>0</v>
      </c>
      <c r="CF7" s="23" t="s">
        <v>53</v>
      </c>
      <c r="CG7" s="23" t="s">
        <v>54</v>
      </c>
      <c r="CH7" s="3"/>
      <c r="CI7" s="10" t="s">
        <v>4</v>
      </c>
      <c r="CJ7" s="10" t="s">
        <v>5</v>
      </c>
      <c r="CK7" s="10" t="s">
        <v>0</v>
      </c>
      <c r="CL7" s="23" t="s">
        <v>53</v>
      </c>
      <c r="CM7" s="23" t="s">
        <v>54</v>
      </c>
      <c r="CN7" s="3"/>
      <c r="CO7" s="10" t="s">
        <v>4</v>
      </c>
      <c r="CP7" s="10" t="s">
        <v>5</v>
      </c>
      <c r="CQ7" s="10" t="s">
        <v>0</v>
      </c>
      <c r="CR7" s="23" t="s">
        <v>53</v>
      </c>
      <c r="CS7" s="23" t="s">
        <v>54</v>
      </c>
      <c r="CT7" s="3"/>
      <c r="CU7" s="10" t="s">
        <v>4</v>
      </c>
      <c r="CV7" s="10" t="s">
        <v>5</v>
      </c>
      <c r="CW7" s="10" t="s">
        <v>0</v>
      </c>
      <c r="CX7" s="23" t="s">
        <v>53</v>
      </c>
      <c r="CY7" s="23" t="s">
        <v>54</v>
      </c>
      <c r="CZ7" s="3"/>
      <c r="DA7" s="10" t="s">
        <v>4</v>
      </c>
      <c r="DB7" s="10" t="s">
        <v>5</v>
      </c>
      <c r="DC7" s="10" t="s">
        <v>0</v>
      </c>
      <c r="DD7" s="23" t="s">
        <v>53</v>
      </c>
      <c r="DE7" s="23" t="s">
        <v>54</v>
      </c>
      <c r="DF7" s="14"/>
      <c r="DG7" s="10" t="s">
        <v>4</v>
      </c>
      <c r="DH7" s="10" t="s">
        <v>5</v>
      </c>
      <c r="DI7" s="10" t="s">
        <v>0</v>
      </c>
      <c r="DJ7" s="23" t="s">
        <v>53</v>
      </c>
      <c r="DK7" s="23" t="s">
        <v>54</v>
      </c>
      <c r="DL7" s="14"/>
      <c r="DM7" s="10" t="s">
        <v>4</v>
      </c>
      <c r="DN7" s="10" t="s">
        <v>5</v>
      </c>
      <c r="DO7" s="10" t="s">
        <v>0</v>
      </c>
      <c r="DP7" s="23" t="s">
        <v>53</v>
      </c>
      <c r="DQ7" s="23" t="s">
        <v>54</v>
      </c>
      <c r="DR7" s="14"/>
      <c r="DS7" s="10" t="s">
        <v>4</v>
      </c>
      <c r="DT7" s="10" t="s">
        <v>5</v>
      </c>
      <c r="DU7" s="10" t="s">
        <v>0</v>
      </c>
      <c r="DV7" s="23" t="s">
        <v>53</v>
      </c>
      <c r="DW7" s="23" t="s">
        <v>54</v>
      </c>
      <c r="DX7" s="14"/>
      <c r="DY7" s="10" t="s">
        <v>4</v>
      </c>
      <c r="DZ7" s="10" t="s">
        <v>5</v>
      </c>
      <c r="EA7" s="10" t="s">
        <v>0</v>
      </c>
      <c r="EB7" s="23" t="s">
        <v>53</v>
      </c>
      <c r="EC7" s="23" t="s">
        <v>54</v>
      </c>
      <c r="ED7" s="14"/>
      <c r="EE7" s="10" t="s">
        <v>4</v>
      </c>
      <c r="EF7" s="10" t="s">
        <v>5</v>
      </c>
      <c r="EG7" s="10" t="s">
        <v>0</v>
      </c>
      <c r="EH7" s="23" t="s">
        <v>53</v>
      </c>
      <c r="EI7" s="23" t="s">
        <v>54</v>
      </c>
      <c r="EJ7" s="14"/>
      <c r="EK7" s="10" t="s">
        <v>4</v>
      </c>
      <c r="EL7" s="10" t="s">
        <v>5</v>
      </c>
      <c r="EM7" s="10" t="s">
        <v>0</v>
      </c>
      <c r="EN7" s="23" t="s">
        <v>53</v>
      </c>
      <c r="EO7" s="23" t="s">
        <v>54</v>
      </c>
    </row>
    <row r="8" spans="1:149" ht="12.75">
      <c r="A8" s="2">
        <v>43009</v>
      </c>
      <c r="C8" s="50">
        <f>D$6*'02A-12A'!$C8</f>
        <v>0</v>
      </c>
      <c r="D8" s="50">
        <f>D$6*'02A-12A'!$D8</f>
        <v>5775.78752</v>
      </c>
      <c r="E8" s="50">
        <f>C8+D8</f>
        <v>5775.78752</v>
      </c>
      <c r="F8" s="50">
        <f>D$6*'02A-12A'!$F8</f>
        <v>1916.1022567999999</v>
      </c>
      <c r="G8" s="50">
        <f>D$6*'02A-12A'!$G8</f>
        <v>1801.9592728</v>
      </c>
      <c r="H8" s="50"/>
      <c r="I8" s="50">
        <f>J$6*'02A-12A'!$C8</f>
        <v>0</v>
      </c>
      <c r="J8" s="50">
        <f>J$6*'02A-12A'!$D8</f>
        <v>11702.91296</v>
      </c>
      <c r="K8" s="50">
        <f>I8+J8</f>
        <v>11702.91296</v>
      </c>
      <c r="L8" s="50">
        <f>J$6*'02A-12A'!$F8</f>
        <v>3882.4104689</v>
      </c>
      <c r="M8" s="50">
        <f>J$6*'02A-12A'!$G8</f>
        <v>3651.1337119</v>
      </c>
      <c r="N8" s="50"/>
      <c r="O8" s="50">
        <f>P$6*'02A-12A'!$C8</f>
        <v>0</v>
      </c>
      <c r="P8" s="50">
        <f>P$6*'02A-12A'!$D8</f>
        <v>359.90752</v>
      </c>
      <c r="Q8" s="50">
        <f>O8+P8</f>
        <v>359.90752</v>
      </c>
      <c r="R8" s="50">
        <f>P$6*'02A-12A'!$F8</f>
        <v>119.3983693</v>
      </c>
      <c r="S8" s="50">
        <f>P$6*'02A-12A'!$G8</f>
        <v>112.28576029999999</v>
      </c>
      <c r="T8" s="50"/>
      <c r="U8" s="50">
        <f>V$6*'02A-12A'!$C8</f>
        <v>0</v>
      </c>
      <c r="V8" s="50">
        <f>V$6*'02A-12A'!$D8</f>
        <v>3164.8505600000003</v>
      </c>
      <c r="W8" s="50">
        <f>U8+V8</f>
        <v>3164.8505600000003</v>
      </c>
      <c r="X8" s="50">
        <f>V$6*'02A-12A'!$F8</f>
        <v>1049.9308154</v>
      </c>
      <c r="Y8" s="50">
        <f>V$6*'02A-12A'!$G8</f>
        <v>987.3860134</v>
      </c>
      <c r="Z8" s="50"/>
      <c r="AA8" s="50">
        <f>AB$6*'02A-12A'!$C8</f>
        <v>0</v>
      </c>
      <c r="AB8" s="50">
        <f>AB$6*'02A-12A'!$D8</f>
        <v>4082.8521600000004</v>
      </c>
      <c r="AC8" s="50">
        <f>AA8+AB8</f>
        <v>4082.8521600000004</v>
      </c>
      <c r="AD8" s="50">
        <f>AB$6*'02A-12A'!$F8</f>
        <v>1354.4754219000001</v>
      </c>
      <c r="AE8" s="50">
        <f>AB$6*'02A-12A'!$G8</f>
        <v>1273.7887749000001</v>
      </c>
      <c r="AF8" s="50"/>
      <c r="AG8" s="50">
        <f>AH$6*'02A-12A'!$C8</f>
        <v>0</v>
      </c>
      <c r="AH8" s="50">
        <f>AH$6*'02A-12A'!$D8</f>
        <v>202.63968</v>
      </c>
      <c r="AI8" s="50">
        <f>AG8+AH8</f>
        <v>202.63968</v>
      </c>
      <c r="AJ8" s="50">
        <f>AH$6*'02A-12A'!$F8</f>
        <v>67.2251787</v>
      </c>
      <c r="AK8" s="50">
        <f>AH$6*'02A-12A'!$G8</f>
        <v>63.220547700000004</v>
      </c>
      <c r="AL8" s="50"/>
      <c r="AM8" s="50">
        <f>AN$6*'02A-12A'!$C8</f>
        <v>0</v>
      </c>
      <c r="AN8" s="50">
        <f>AN$6*'02A-12A'!$D8</f>
        <v>888.85184</v>
      </c>
      <c r="AO8" s="50">
        <f>AM8+AN8</f>
        <v>888.85184</v>
      </c>
      <c r="AP8" s="50">
        <f>AN$6*'02A-12A'!$F8</f>
        <v>294.87425060000004</v>
      </c>
      <c r="AQ8" s="50">
        <f>AN$6*'02A-12A'!$G8</f>
        <v>277.3084726</v>
      </c>
      <c r="AR8" s="50"/>
      <c r="AS8" s="50">
        <f>AT$6*'02A-12A'!$C8</f>
        <v>0</v>
      </c>
      <c r="AT8" s="50">
        <f>AT$6*'02A-12A'!$D8</f>
        <v>1416.38752</v>
      </c>
      <c r="AU8" s="50">
        <f>AS8+AT8</f>
        <v>1416.38752</v>
      </c>
      <c r="AV8" s="50">
        <f>AT$6*'02A-12A'!$F8</f>
        <v>469.8828193</v>
      </c>
      <c r="AW8" s="50">
        <f>AT$6*'02A-12A'!$G8</f>
        <v>441.8917103</v>
      </c>
      <c r="AX8" s="50"/>
      <c r="AY8" s="50">
        <f>AZ$6*'02A-12A'!$C8</f>
        <v>0</v>
      </c>
      <c r="AZ8" s="50">
        <f>AZ$6*'02A-12A'!$D8</f>
        <v>4371.6688</v>
      </c>
      <c r="BA8" s="50">
        <f>AY8+AZ8</f>
        <v>4371.6688</v>
      </c>
      <c r="BB8" s="50">
        <f>AZ$6*'02A-12A'!$F8</f>
        <v>1450.2895795000002</v>
      </c>
      <c r="BC8" s="50">
        <f>AZ$6*'02A-12A'!$G8</f>
        <v>1363.8952445000002</v>
      </c>
      <c r="BD8" s="50"/>
      <c r="BE8" s="50">
        <f>BF$6*'02A-12A'!$C8</f>
        <v>0</v>
      </c>
      <c r="BF8" s="50">
        <f>BF$6*'02A-12A'!$D8</f>
        <v>279.66048</v>
      </c>
      <c r="BG8" s="50">
        <f>BE8+BF8</f>
        <v>279.66048</v>
      </c>
      <c r="BH8" s="50">
        <f>BF$6*'02A-12A'!$F8</f>
        <v>92.7766257</v>
      </c>
      <c r="BI8" s="50">
        <f>BF$6*'02A-12A'!$G8</f>
        <v>87.24988470000001</v>
      </c>
      <c r="BJ8" s="50"/>
      <c r="BK8" s="50">
        <f>BL$6*'02A-12A'!$C8</f>
        <v>0</v>
      </c>
      <c r="BL8" s="50">
        <f>BL$6*'02A-12A'!$D8</f>
        <v>56.73184</v>
      </c>
      <c r="BM8" s="50">
        <f>BK8+BL8</f>
        <v>56.73184</v>
      </c>
      <c r="BN8" s="50">
        <f>BL$6*'02A-12A'!$F8</f>
        <v>18.8206381</v>
      </c>
      <c r="BO8" s="50">
        <f>BL$6*'02A-12A'!$G8</f>
        <v>17.6994851</v>
      </c>
      <c r="BP8" s="50"/>
      <c r="BQ8" s="50">
        <f>BR$6*'02A-12A'!$C8</f>
        <v>0</v>
      </c>
      <c r="BR8" s="50">
        <f>BR$6*'02A-12A'!$D8</f>
        <v>16050.29408</v>
      </c>
      <c r="BS8" s="50">
        <f>BQ8+BR8</f>
        <v>16050.29408</v>
      </c>
      <c r="BT8" s="50">
        <f>BR$6*'02A-12A'!$F8</f>
        <v>5324.6426747</v>
      </c>
      <c r="BU8" s="50">
        <f>BR$6*'02A-12A'!$G8</f>
        <v>5007.4515636999995</v>
      </c>
      <c r="BV8" s="50"/>
      <c r="BW8" s="50">
        <f>BX$6*'02A-12A'!$C8</f>
        <v>0</v>
      </c>
      <c r="BX8" s="50">
        <f>BX$6*'02A-12A'!$D8</f>
        <v>545.64352</v>
      </c>
      <c r="BY8" s="50">
        <f>BW8+BX8</f>
        <v>545.64352</v>
      </c>
      <c r="BZ8" s="50">
        <f>BX$6*'02A-12A'!$F8</f>
        <v>181.01579679999998</v>
      </c>
      <c r="CA8" s="50">
        <f>BX$6*'02A-12A'!$G8</f>
        <v>170.2326128</v>
      </c>
      <c r="CB8" s="50"/>
      <c r="CC8" s="50">
        <f>CD$6*'02A-12A'!$C8</f>
        <v>0</v>
      </c>
      <c r="CD8" s="50">
        <f>CD$6*'02A-12A'!$D8</f>
        <v>2291.90272</v>
      </c>
      <c r="CE8" s="50">
        <f>CC8+CD8</f>
        <v>2291.90272</v>
      </c>
      <c r="CF8" s="50">
        <f>CD$6*'02A-12A'!$F8</f>
        <v>760.3326748000001</v>
      </c>
      <c r="CG8" s="50">
        <f>CD$6*'02A-12A'!$G8</f>
        <v>715.0393508000001</v>
      </c>
      <c r="CH8" s="50"/>
      <c r="CI8" s="50">
        <f>CJ$6*'02A-12A'!$C8</f>
        <v>0</v>
      </c>
      <c r="CJ8" s="50">
        <f>CJ$6*'02A-12A'!$D8</f>
        <v>1432.40512</v>
      </c>
      <c r="CK8" s="50">
        <f>CI8+CJ8</f>
        <v>1432.40512</v>
      </c>
      <c r="CL8" s="50">
        <f>CJ$6*'02A-12A'!$F8</f>
        <v>475.19661579999996</v>
      </c>
      <c r="CM8" s="50">
        <f>CJ$6*'02A-12A'!$G8</f>
        <v>446.88896179999995</v>
      </c>
      <c r="CN8" s="50"/>
      <c r="CO8" s="50">
        <f>CP$6*'02A-12A'!$C8</f>
        <v>0</v>
      </c>
      <c r="CP8" s="50">
        <f>CP$6*'02A-12A'!$D8</f>
        <v>300.81280000000004</v>
      </c>
      <c r="CQ8" s="50">
        <f>CO8+CP8</f>
        <v>300.81280000000004</v>
      </c>
      <c r="CR8" s="50">
        <f>CP$6*'02A-12A'!$F8</f>
        <v>99.793852</v>
      </c>
      <c r="CS8" s="50">
        <f>CP$6*'02A-12A'!$G8</f>
        <v>93.84909200000001</v>
      </c>
      <c r="CT8" s="50"/>
      <c r="CU8" s="50">
        <f>CV$6*'02A-12A'!$C8</f>
        <v>0</v>
      </c>
      <c r="CV8" s="50">
        <f>CV$6*'02A-12A'!$D8</f>
        <v>1938.99296</v>
      </c>
      <c r="CW8" s="50">
        <f>CU8+CV8</f>
        <v>1938.99296</v>
      </c>
      <c r="CX8" s="50">
        <f>CV$6*'02A-12A'!$F8</f>
        <v>643.2557939</v>
      </c>
      <c r="CY8" s="50">
        <f>CV$6*'02A-12A'!$G8</f>
        <v>604.9367869</v>
      </c>
      <c r="CZ8" s="50"/>
      <c r="DA8" s="50">
        <f>DB$6*'02A-12A'!$C8</f>
        <v>0</v>
      </c>
      <c r="DB8" s="50">
        <f>DB$6*'02A-12A'!$D8</f>
        <v>2186.64096</v>
      </c>
      <c r="DC8" s="50">
        <f>DA8+DB8</f>
        <v>2186.64096</v>
      </c>
      <c r="DD8" s="50">
        <f>DB$6*'02A-12A'!$F8</f>
        <v>725.4123639000001</v>
      </c>
      <c r="DE8" s="50">
        <f>DB$6*'02A-12A'!$G8</f>
        <v>682.1992569</v>
      </c>
      <c r="DF8" s="50"/>
      <c r="DG8" s="50">
        <f>DH$6*'02A-12A'!$C8</f>
        <v>0</v>
      </c>
      <c r="DH8" s="50">
        <f>DH$6*'02A-12A'!$D8</f>
        <v>362.0432</v>
      </c>
      <c r="DI8" s="50">
        <f>DG8+DH8</f>
        <v>362.0432</v>
      </c>
      <c r="DJ8" s="50">
        <f>DH$6*'02A-12A'!$F8</f>
        <v>120.1068755</v>
      </c>
      <c r="DK8" s="50">
        <f>DH$6*'02A-12A'!$G8</f>
        <v>112.9520605</v>
      </c>
      <c r="DL8" s="50"/>
      <c r="DM8" s="50">
        <f>DN$6*'02A-12A'!$C8</f>
        <v>0</v>
      </c>
      <c r="DN8" s="50">
        <f>DN$6*'02A-12A'!$D8</f>
        <v>1434.72256</v>
      </c>
      <c r="DO8" s="50">
        <f>DM8+DN8</f>
        <v>1434.72256</v>
      </c>
      <c r="DP8" s="50">
        <f>DN$6*'02A-12A'!$F8</f>
        <v>475.96542039999997</v>
      </c>
      <c r="DQ8" s="50">
        <f>DN$6*'02A-12A'!$G8</f>
        <v>447.61196839999997</v>
      </c>
      <c r="DR8" s="50"/>
      <c r="DS8" s="50">
        <f>DT$6*'02A-12A'!$C8</f>
        <v>0</v>
      </c>
      <c r="DT8" s="50">
        <f>DT$6*'02A-12A'!$D8</f>
        <v>19.44832</v>
      </c>
      <c r="DU8" s="50">
        <f>DS8+DT8</f>
        <v>19.44832</v>
      </c>
      <c r="DV8" s="50">
        <f>DT$6*'02A-12A'!$F8</f>
        <v>6.451928799999999</v>
      </c>
      <c r="DW8" s="50">
        <f>DT$6*'02A-12A'!$G8</f>
        <v>6.0675848</v>
      </c>
      <c r="DX8" s="50"/>
      <c r="DY8" s="50">
        <f>DZ$6*'02A-12A'!$C8</f>
        <v>0</v>
      </c>
      <c r="DZ8" s="50">
        <f>DZ$6*'02A-12A'!$D8</f>
        <v>1363.94976</v>
      </c>
      <c r="EA8" s="50">
        <f>DY8+DZ8</f>
        <v>1363.94976</v>
      </c>
      <c r="EB8" s="50">
        <f>DZ$6*'02A-12A'!$F8</f>
        <v>452.4867309</v>
      </c>
      <c r="EC8" s="50">
        <f>DZ$6*'02A-12A'!$G8</f>
        <v>425.53191389999995</v>
      </c>
      <c r="ED8" s="50"/>
      <c r="EE8" s="50">
        <f>EF$6*'02A-12A'!$C8</f>
        <v>0</v>
      </c>
      <c r="EF8" s="50">
        <f>EF$6*'02A-12A'!$D8</f>
        <v>583.81312</v>
      </c>
      <c r="EG8" s="50">
        <f>EE8+EF8</f>
        <v>583.81312</v>
      </c>
      <c r="EH8" s="50">
        <f>EF$6*'02A-12A'!$F8</f>
        <v>193.6784608</v>
      </c>
      <c r="EI8" s="50">
        <f>EF$6*'02A-12A'!$G8</f>
        <v>182.1409568</v>
      </c>
      <c r="EJ8" s="50"/>
      <c r="EK8" s="50">
        <f>EL$6*'02A-12A'!$C8</f>
        <v>0</v>
      </c>
      <c r="EL8" s="50">
        <f>EL$6*'02A-12A'!$D8</f>
        <v>1118.71008</v>
      </c>
      <c r="EM8" s="50">
        <f>EK8+EL8</f>
        <v>1118.71008</v>
      </c>
      <c r="EN8" s="50">
        <f>EL$6*'02A-12A'!$F8</f>
        <v>371.1291147</v>
      </c>
      <c r="EO8" s="50">
        <f>EL$6*'02A-12A'!$G8</f>
        <v>349.0208037</v>
      </c>
      <c r="EP8" s="50"/>
      <c r="EQ8" s="50"/>
      <c r="ER8" s="50"/>
      <c r="ES8" s="50"/>
    </row>
    <row r="9" spans="1:149" ht="12.75">
      <c r="A9" s="33">
        <v>43191</v>
      </c>
      <c r="C9" s="50">
        <f>D$6*'02A-12A'!$C9</f>
        <v>141725.41999999998</v>
      </c>
      <c r="D9" s="50">
        <f>D$6*'02A-12A'!$D9</f>
        <v>5775.78752</v>
      </c>
      <c r="E9" s="50">
        <f>C9+D9</f>
        <v>147501.20752</v>
      </c>
      <c r="F9" s="50">
        <f>D$6*'02A-12A'!$F9</f>
        <v>1916.1022567999999</v>
      </c>
      <c r="G9" s="50">
        <f>D$6*'02A-12A'!$G9</f>
        <v>1801.9592728</v>
      </c>
      <c r="H9" s="51"/>
      <c r="I9" s="50">
        <f>J$6*'02A-12A'!$C9</f>
        <v>287164.34750000003</v>
      </c>
      <c r="J9" s="50">
        <f>J$6*'02A-12A'!$D9</f>
        <v>11702.91296</v>
      </c>
      <c r="K9" s="50">
        <f>I9+J9</f>
        <v>298867.26046</v>
      </c>
      <c r="L9" s="50">
        <f>J$6*'02A-12A'!$F9</f>
        <v>3882.4104689</v>
      </c>
      <c r="M9" s="50">
        <f>J$6*'02A-12A'!$G9</f>
        <v>3651.1337119</v>
      </c>
      <c r="N9" s="51"/>
      <c r="O9" s="50">
        <f>P$6*'02A-12A'!$C9</f>
        <v>8831.3575</v>
      </c>
      <c r="P9" s="50">
        <f>P$6*'02A-12A'!$D9</f>
        <v>359.90752</v>
      </c>
      <c r="Q9" s="50">
        <f>O9+P9</f>
        <v>9191.26502</v>
      </c>
      <c r="R9" s="50">
        <f>P$6*'02A-12A'!$F9</f>
        <v>119.3983693</v>
      </c>
      <c r="S9" s="50">
        <f>P$6*'02A-12A'!$G9</f>
        <v>112.28576029999999</v>
      </c>
      <c r="T9" s="51"/>
      <c r="U9" s="50">
        <f>V$6*'02A-12A'!$C9</f>
        <v>77658.63500000001</v>
      </c>
      <c r="V9" s="50">
        <f>V$6*'02A-12A'!$D9</f>
        <v>3164.8505600000003</v>
      </c>
      <c r="W9" s="50">
        <f>U9+V9</f>
        <v>80823.48556000002</v>
      </c>
      <c r="X9" s="50">
        <f>V$6*'02A-12A'!$F9</f>
        <v>1049.9308154</v>
      </c>
      <c r="Y9" s="50">
        <f>V$6*'02A-12A'!$G9</f>
        <v>987.3860134</v>
      </c>
      <c r="Z9" s="51"/>
      <c r="AA9" s="50">
        <f>AB$6*'02A-12A'!$C9</f>
        <v>100184.42250000002</v>
      </c>
      <c r="AB9" s="50">
        <f>AB$6*'02A-12A'!$D9</f>
        <v>4082.8521600000004</v>
      </c>
      <c r="AC9" s="50">
        <f>AA9+AB9</f>
        <v>104267.27466000001</v>
      </c>
      <c r="AD9" s="50">
        <f>AB$6*'02A-12A'!$F9</f>
        <v>1354.4754219000001</v>
      </c>
      <c r="AE9" s="50">
        <f>AB$6*'02A-12A'!$G9</f>
        <v>1273.7887749000001</v>
      </c>
      <c r="AF9" s="51"/>
      <c r="AG9" s="50">
        <f>AH$6*'02A-12A'!$C9</f>
        <v>4972.342500000001</v>
      </c>
      <c r="AH9" s="50">
        <f>AH$6*'02A-12A'!$D9</f>
        <v>202.63968</v>
      </c>
      <c r="AI9" s="50">
        <f>AG9+AH9</f>
        <v>5174.982180000001</v>
      </c>
      <c r="AJ9" s="50">
        <f>AH$6*'02A-12A'!$F9</f>
        <v>67.2251787</v>
      </c>
      <c r="AK9" s="50">
        <f>AH$6*'02A-12A'!$G9</f>
        <v>63.220547700000004</v>
      </c>
      <c r="AL9" s="51"/>
      <c r="AM9" s="50">
        <f>AN$6*'02A-12A'!$C9</f>
        <v>21810.515000000003</v>
      </c>
      <c r="AN9" s="50">
        <f>AN$6*'02A-12A'!$D9</f>
        <v>888.85184</v>
      </c>
      <c r="AO9" s="50">
        <f>AM9+AN9</f>
        <v>22699.366840000002</v>
      </c>
      <c r="AP9" s="50">
        <f>AN$6*'02A-12A'!$F9</f>
        <v>294.87425060000004</v>
      </c>
      <c r="AQ9" s="50">
        <f>AN$6*'02A-12A'!$G9</f>
        <v>277.3084726</v>
      </c>
      <c r="AR9" s="51"/>
      <c r="AS9" s="50">
        <f>AT$6*'02A-12A'!$C9</f>
        <v>34755.1075</v>
      </c>
      <c r="AT9" s="50">
        <f>AT$6*'02A-12A'!$D9</f>
        <v>1416.38752</v>
      </c>
      <c r="AU9" s="50">
        <f>AS9+AT9</f>
        <v>36171.495019999995</v>
      </c>
      <c r="AV9" s="50">
        <f>AT$6*'02A-12A'!$F9</f>
        <v>469.8828193</v>
      </c>
      <c r="AW9" s="50">
        <f>AT$6*'02A-12A'!$G9</f>
        <v>441.8917103</v>
      </c>
      <c r="AX9" s="51"/>
      <c r="AY9" s="50">
        <f>AZ$6*'02A-12A'!$C9</f>
        <v>107271.3625</v>
      </c>
      <c r="AZ9" s="50">
        <f>AZ$6*'02A-12A'!$D9</f>
        <v>4371.6688</v>
      </c>
      <c r="BA9" s="50">
        <f>AY9+AZ9</f>
        <v>111643.0313</v>
      </c>
      <c r="BB9" s="50">
        <f>AZ$6*'02A-12A'!$F9</f>
        <v>1450.2895795000002</v>
      </c>
      <c r="BC9" s="50">
        <f>AZ$6*'02A-12A'!$G9</f>
        <v>1363.8952445000002</v>
      </c>
      <c r="BD9" s="51"/>
      <c r="BE9" s="50">
        <f>BF$6*'02A-12A'!$C9</f>
        <v>6862.2675</v>
      </c>
      <c r="BF9" s="50">
        <f>BF$6*'02A-12A'!$D9</f>
        <v>279.66048</v>
      </c>
      <c r="BG9" s="50">
        <f>BE9+BF9</f>
        <v>7141.92798</v>
      </c>
      <c r="BH9" s="50">
        <f>BF$6*'02A-12A'!$F9</f>
        <v>92.7766257</v>
      </c>
      <c r="BI9" s="50">
        <f>BF$6*'02A-12A'!$G9</f>
        <v>87.24988470000001</v>
      </c>
      <c r="BJ9" s="51"/>
      <c r="BK9" s="50">
        <f>BL$6*'02A-12A'!$C9</f>
        <v>1392.0775</v>
      </c>
      <c r="BL9" s="50">
        <f>BL$6*'02A-12A'!$D9</f>
        <v>56.73184</v>
      </c>
      <c r="BM9" s="50">
        <f>BK9+BL9</f>
        <v>1448.80934</v>
      </c>
      <c r="BN9" s="50">
        <f>BL$6*'02A-12A'!$F9</f>
        <v>18.8206381</v>
      </c>
      <c r="BO9" s="50">
        <f>BL$6*'02A-12A'!$G9</f>
        <v>17.6994851</v>
      </c>
      <c r="BP9" s="50"/>
      <c r="BQ9" s="50">
        <f>BR$6*'02A-12A'!$C9</f>
        <v>393839.7425</v>
      </c>
      <c r="BR9" s="50">
        <f>BR$6*'02A-12A'!$D9</f>
        <v>16050.29408</v>
      </c>
      <c r="BS9" s="50">
        <f>BQ9+BR9</f>
        <v>409890.03658</v>
      </c>
      <c r="BT9" s="50">
        <f>BR$6*'02A-12A'!$F9</f>
        <v>5324.6426747</v>
      </c>
      <c r="BU9" s="50">
        <f>BR$6*'02A-12A'!$G9</f>
        <v>5007.4515636999995</v>
      </c>
      <c r="BV9" s="51"/>
      <c r="BW9" s="50">
        <f>BX$6*'02A-12A'!$C9</f>
        <v>13388.919999999998</v>
      </c>
      <c r="BX9" s="50">
        <f>BX$6*'02A-12A'!$D9</f>
        <v>545.64352</v>
      </c>
      <c r="BY9" s="50">
        <f>BW9+BX9</f>
        <v>13934.563519999998</v>
      </c>
      <c r="BZ9" s="50">
        <f>BX$6*'02A-12A'!$F9</f>
        <v>181.01579679999998</v>
      </c>
      <c r="CA9" s="50">
        <f>BX$6*'02A-12A'!$G9</f>
        <v>170.2326128</v>
      </c>
      <c r="CB9" s="51"/>
      <c r="CC9" s="50">
        <f>CD$6*'02A-12A'!$C9</f>
        <v>56238.37</v>
      </c>
      <c r="CD9" s="50">
        <f>CD$6*'02A-12A'!$D9</f>
        <v>2291.90272</v>
      </c>
      <c r="CE9" s="50">
        <f>CC9+CD9</f>
        <v>58530.27272</v>
      </c>
      <c r="CF9" s="50">
        <f>CD$6*'02A-12A'!$F9</f>
        <v>760.3326748000001</v>
      </c>
      <c r="CG9" s="50">
        <f>CD$6*'02A-12A'!$G9</f>
        <v>715.0393508000001</v>
      </c>
      <c r="CH9" s="51"/>
      <c r="CI9" s="50">
        <f>CJ$6*'02A-12A'!$C9</f>
        <v>35148.145</v>
      </c>
      <c r="CJ9" s="50">
        <f>CJ$6*'02A-12A'!$D9</f>
        <v>1432.40512</v>
      </c>
      <c r="CK9" s="50">
        <f>CI9+CJ9</f>
        <v>36580.55012</v>
      </c>
      <c r="CL9" s="50">
        <f>CJ$6*'02A-12A'!$F9</f>
        <v>475.19661579999996</v>
      </c>
      <c r="CM9" s="50">
        <f>CJ$6*'02A-12A'!$G9</f>
        <v>446.88896179999995</v>
      </c>
      <c r="CN9" s="51"/>
      <c r="CO9" s="50">
        <f>CP$6*'02A-12A'!$C9</f>
        <v>7381.3</v>
      </c>
      <c r="CP9" s="50">
        <f>CP$6*'02A-12A'!$D9</f>
        <v>300.81280000000004</v>
      </c>
      <c r="CQ9" s="50">
        <f>CO9+CP9</f>
        <v>7682.1128</v>
      </c>
      <c r="CR9" s="50">
        <f>CP$6*'02A-12A'!$F9</f>
        <v>99.793852</v>
      </c>
      <c r="CS9" s="50">
        <f>CP$6*'02A-12A'!$G9</f>
        <v>93.84909200000001</v>
      </c>
      <c r="CT9" s="51"/>
      <c r="CU9" s="50">
        <f>CV$6*'02A-12A'!$C9</f>
        <v>47578.722499999996</v>
      </c>
      <c r="CV9" s="50">
        <f>CV$6*'02A-12A'!$D9</f>
        <v>1938.99296</v>
      </c>
      <c r="CW9" s="50">
        <f>CU9+CV9</f>
        <v>49517.71546</v>
      </c>
      <c r="CX9" s="50">
        <f>CV$6*'02A-12A'!$F9</f>
        <v>643.2557939</v>
      </c>
      <c r="CY9" s="50">
        <f>CV$6*'02A-12A'!$G9</f>
        <v>604.9367869</v>
      </c>
      <c r="CZ9" s="51"/>
      <c r="DA9" s="50">
        <f>DB$6*'02A-12A'!$C9</f>
        <v>53655.4725</v>
      </c>
      <c r="DB9" s="50">
        <f>DB$6*'02A-12A'!$D9</f>
        <v>2186.64096</v>
      </c>
      <c r="DC9" s="50">
        <f>DA9+DB9</f>
        <v>55842.11346</v>
      </c>
      <c r="DD9" s="50">
        <f>DB$6*'02A-12A'!$F9</f>
        <v>725.4123639000001</v>
      </c>
      <c r="DE9" s="50">
        <f>DB$6*'02A-12A'!$G9</f>
        <v>682.1992569</v>
      </c>
      <c r="DF9" s="51"/>
      <c r="DG9" s="50">
        <f>DH$6*'02A-12A'!$C9</f>
        <v>8883.7625</v>
      </c>
      <c r="DH9" s="50">
        <f>DH$6*'02A-12A'!$D9</f>
        <v>362.0432</v>
      </c>
      <c r="DI9" s="50">
        <f>DG9+DH9</f>
        <v>9245.8057</v>
      </c>
      <c r="DJ9" s="50">
        <f>DH$6*'02A-12A'!$F9</f>
        <v>120.1068755</v>
      </c>
      <c r="DK9" s="50">
        <f>DH$6*'02A-12A'!$G9</f>
        <v>112.9520605</v>
      </c>
      <c r="DL9" s="51"/>
      <c r="DM9" s="50">
        <f>DN$6*'02A-12A'!$C9</f>
        <v>35205.01</v>
      </c>
      <c r="DN9" s="50">
        <f>DN$6*'02A-12A'!$D9</f>
        <v>1434.72256</v>
      </c>
      <c r="DO9" s="50">
        <f>DM9+DN9</f>
        <v>36639.732560000004</v>
      </c>
      <c r="DP9" s="50">
        <f>DN$6*'02A-12A'!$F9</f>
        <v>475.96542039999997</v>
      </c>
      <c r="DQ9" s="50">
        <f>DN$6*'02A-12A'!$G9</f>
        <v>447.61196839999997</v>
      </c>
      <c r="DR9" s="51"/>
      <c r="DS9" s="50">
        <f>DT$6*'02A-12A'!$C9</f>
        <v>477.21999999999997</v>
      </c>
      <c r="DT9" s="50">
        <f>DT$6*'02A-12A'!$D9</f>
        <v>19.44832</v>
      </c>
      <c r="DU9" s="50">
        <f>DS9+DT9</f>
        <v>496.66832</v>
      </c>
      <c r="DV9" s="50">
        <f>DT$6*'02A-12A'!$F9</f>
        <v>6.451928799999999</v>
      </c>
      <c r="DW9" s="50">
        <f>DT$6*'02A-12A'!$G9</f>
        <v>6.0675848</v>
      </c>
      <c r="DX9" s="51"/>
      <c r="DY9" s="50">
        <f>DZ$6*'02A-12A'!$C9</f>
        <v>33468.3975</v>
      </c>
      <c r="DZ9" s="50">
        <f>DZ$6*'02A-12A'!$D9</f>
        <v>1363.94976</v>
      </c>
      <c r="EA9" s="50">
        <f>DY9+DZ9</f>
        <v>34832.34726</v>
      </c>
      <c r="EB9" s="50">
        <f>DZ$6*'02A-12A'!$F9</f>
        <v>452.4867309</v>
      </c>
      <c r="EC9" s="50">
        <f>DZ$6*'02A-12A'!$G9</f>
        <v>425.53191389999995</v>
      </c>
      <c r="ED9" s="51"/>
      <c r="EE9" s="50">
        <f>EF$6*'02A-12A'!$C9</f>
        <v>14325.52</v>
      </c>
      <c r="EF9" s="50">
        <f>EF$6*'02A-12A'!$D9</f>
        <v>583.81312</v>
      </c>
      <c r="EG9" s="50">
        <f>EE9+EF9</f>
        <v>14909.333120000001</v>
      </c>
      <c r="EH9" s="50">
        <f>EF$6*'02A-12A'!$F9</f>
        <v>193.6784608</v>
      </c>
      <c r="EI9" s="50">
        <f>EF$6*'02A-12A'!$G9</f>
        <v>182.1409568</v>
      </c>
      <c r="EJ9" s="51"/>
      <c r="EK9" s="50">
        <f>EL$6*'02A-12A'!$C9</f>
        <v>27450.7425</v>
      </c>
      <c r="EL9" s="50">
        <f>EL$6*'02A-12A'!$D9</f>
        <v>1118.71008</v>
      </c>
      <c r="EM9" s="50">
        <f>EK9+EL9</f>
        <v>28569.45258</v>
      </c>
      <c r="EN9" s="50">
        <f>EL$6*'02A-12A'!$F9</f>
        <v>371.1291147</v>
      </c>
      <c r="EO9" s="50">
        <f>EL$6*'02A-12A'!$G9</f>
        <v>349.0208037</v>
      </c>
      <c r="EP9" s="50"/>
      <c r="EQ9" s="50"/>
      <c r="ER9" s="50"/>
      <c r="ES9" s="50"/>
    </row>
    <row r="10" spans="1:149" ht="12.75">
      <c r="A10" s="33">
        <v>43374</v>
      </c>
      <c r="C10" s="50">
        <f>D$6*'02A-12A'!$C10</f>
        <v>0</v>
      </c>
      <c r="D10" s="50">
        <f>D$6*'02A-12A'!$D10</f>
        <v>2941.2791199999997</v>
      </c>
      <c r="E10" s="50">
        <f>C10+D10</f>
        <v>2941.2791199999997</v>
      </c>
      <c r="F10" s="50">
        <f>D$6*'02A-12A'!$F10</f>
        <v>1916.1022567999999</v>
      </c>
      <c r="G10" s="50">
        <f>D$6*'02A-12A'!$G10</f>
        <v>1801.9592728</v>
      </c>
      <c r="H10" s="51"/>
      <c r="I10" s="50">
        <f>J$6*'02A-12A'!$C10</f>
        <v>0</v>
      </c>
      <c r="J10" s="50">
        <f>J$6*'02A-12A'!$D10</f>
        <v>5959.62601</v>
      </c>
      <c r="K10" s="50">
        <f>I10+J10</f>
        <v>5959.62601</v>
      </c>
      <c r="L10" s="50">
        <f>J$6*'02A-12A'!$F10</f>
        <v>3882.4104689</v>
      </c>
      <c r="M10" s="50">
        <f>J$6*'02A-12A'!$G10</f>
        <v>3651.1337119</v>
      </c>
      <c r="N10" s="51"/>
      <c r="O10" s="50">
        <f>P$6*'02A-12A'!$C10</f>
        <v>0</v>
      </c>
      <c r="P10" s="50">
        <f>P$6*'02A-12A'!$D10</f>
        <v>183.28037</v>
      </c>
      <c r="Q10" s="50">
        <f>O10+P10</f>
        <v>183.28037</v>
      </c>
      <c r="R10" s="50">
        <f>P$6*'02A-12A'!$F10</f>
        <v>119.3983693</v>
      </c>
      <c r="S10" s="50">
        <f>P$6*'02A-12A'!$G10</f>
        <v>112.28576029999999</v>
      </c>
      <c r="T10" s="51"/>
      <c r="U10" s="50">
        <f>V$6*'02A-12A'!$C10</f>
        <v>0</v>
      </c>
      <c r="V10" s="50">
        <f>V$6*'02A-12A'!$D10</f>
        <v>1611.67786</v>
      </c>
      <c r="W10" s="50">
        <f>U10+V10</f>
        <v>1611.67786</v>
      </c>
      <c r="X10" s="50">
        <f>V$6*'02A-12A'!$F10</f>
        <v>1049.9308154</v>
      </c>
      <c r="Y10" s="50">
        <f>V$6*'02A-12A'!$G10</f>
        <v>987.3860134</v>
      </c>
      <c r="Z10" s="51"/>
      <c r="AA10" s="50">
        <f>AB$6*'02A-12A'!$C10</f>
        <v>0</v>
      </c>
      <c r="AB10" s="50">
        <f>AB$6*'02A-12A'!$D10</f>
        <v>2079.1637100000003</v>
      </c>
      <c r="AC10" s="50">
        <f>AA10+AB10</f>
        <v>2079.1637100000003</v>
      </c>
      <c r="AD10" s="50">
        <f>AB$6*'02A-12A'!$F10</f>
        <v>1354.4754219000001</v>
      </c>
      <c r="AE10" s="50">
        <f>AB$6*'02A-12A'!$G10</f>
        <v>1273.7887749000001</v>
      </c>
      <c r="AF10" s="51"/>
      <c r="AG10" s="50">
        <f>AH$6*'02A-12A'!$C10</f>
        <v>0</v>
      </c>
      <c r="AH10" s="50">
        <f>AH$6*'02A-12A'!$D10</f>
        <v>103.19283</v>
      </c>
      <c r="AI10" s="50">
        <f>AG10+AH10</f>
        <v>103.19283</v>
      </c>
      <c r="AJ10" s="50">
        <f>AH$6*'02A-12A'!$F10</f>
        <v>67.2251787</v>
      </c>
      <c r="AK10" s="50">
        <f>AH$6*'02A-12A'!$G10</f>
        <v>63.220547700000004</v>
      </c>
      <c r="AL10" s="51"/>
      <c r="AM10" s="50">
        <f>AN$6*'02A-12A'!$C10</f>
        <v>0</v>
      </c>
      <c r="AN10" s="50">
        <f>AN$6*'02A-12A'!$D10</f>
        <v>452.64154</v>
      </c>
      <c r="AO10" s="50">
        <f>AM10+AN10</f>
        <v>452.64154</v>
      </c>
      <c r="AP10" s="50">
        <f>AN$6*'02A-12A'!$F10</f>
        <v>294.87425060000004</v>
      </c>
      <c r="AQ10" s="50">
        <f>AN$6*'02A-12A'!$G10</f>
        <v>277.3084726</v>
      </c>
      <c r="AR10" s="51"/>
      <c r="AS10" s="50">
        <f>AT$6*'02A-12A'!$C10</f>
        <v>0</v>
      </c>
      <c r="AT10" s="50">
        <f>AT$6*'02A-12A'!$D10</f>
        <v>721.2853700000001</v>
      </c>
      <c r="AU10" s="50">
        <f>AS10+AT10</f>
        <v>721.2853700000001</v>
      </c>
      <c r="AV10" s="50">
        <f>AT$6*'02A-12A'!$F10</f>
        <v>469.8828193</v>
      </c>
      <c r="AW10" s="50">
        <f>AT$6*'02A-12A'!$G10</f>
        <v>441.8917103</v>
      </c>
      <c r="AX10" s="51"/>
      <c r="AY10" s="50">
        <f>AZ$6*'02A-12A'!$C10</f>
        <v>0</v>
      </c>
      <c r="AZ10" s="50">
        <f>AZ$6*'02A-12A'!$D10</f>
        <v>2226.24155</v>
      </c>
      <c r="BA10" s="50">
        <f>AY10+AZ10</f>
        <v>2226.24155</v>
      </c>
      <c r="BB10" s="50">
        <f>AZ$6*'02A-12A'!$F10</f>
        <v>1450.2895795000002</v>
      </c>
      <c r="BC10" s="50">
        <f>AZ$6*'02A-12A'!$G10</f>
        <v>1363.8952445000002</v>
      </c>
      <c r="BD10" s="51"/>
      <c r="BE10" s="50">
        <f>BF$6*'02A-12A'!$C10</f>
        <v>0</v>
      </c>
      <c r="BF10" s="50">
        <f>BF$6*'02A-12A'!$D10</f>
        <v>142.41513</v>
      </c>
      <c r="BG10" s="50">
        <f>BE10+BF10</f>
        <v>142.41513</v>
      </c>
      <c r="BH10" s="50">
        <f>BF$6*'02A-12A'!$F10</f>
        <v>92.7766257</v>
      </c>
      <c r="BI10" s="50">
        <f>BF$6*'02A-12A'!$G10</f>
        <v>87.24988470000001</v>
      </c>
      <c r="BJ10" s="51"/>
      <c r="BK10" s="50">
        <f>BL$6*'02A-12A'!$C10</f>
        <v>0</v>
      </c>
      <c r="BL10" s="50">
        <f>BL$6*'02A-12A'!$D10</f>
        <v>28.89029</v>
      </c>
      <c r="BM10" s="50">
        <f>BK10+BL10</f>
        <v>28.89029</v>
      </c>
      <c r="BN10" s="50">
        <f>BL$6*'02A-12A'!$F10</f>
        <v>18.8206381</v>
      </c>
      <c r="BO10" s="50">
        <f>BL$6*'02A-12A'!$G10</f>
        <v>17.6994851</v>
      </c>
      <c r="BP10" s="50"/>
      <c r="BQ10" s="50">
        <f>BR$6*'02A-12A'!$C10</f>
        <v>0</v>
      </c>
      <c r="BR10" s="50">
        <f>BR$6*'02A-12A'!$D10</f>
        <v>8173.499229999999</v>
      </c>
      <c r="BS10" s="50">
        <f>BQ10+BR10</f>
        <v>8173.499229999999</v>
      </c>
      <c r="BT10" s="50">
        <f>BR$6*'02A-12A'!$F10</f>
        <v>5324.6426747</v>
      </c>
      <c r="BU10" s="50">
        <f>BR$6*'02A-12A'!$G10</f>
        <v>5007.4515636999995</v>
      </c>
      <c r="BV10" s="51"/>
      <c r="BW10" s="50">
        <f>BX$6*'02A-12A'!$C10</f>
        <v>0</v>
      </c>
      <c r="BX10" s="50">
        <f>BX$6*'02A-12A'!$D10</f>
        <v>277.86512</v>
      </c>
      <c r="BY10" s="50">
        <f>BW10+BX10</f>
        <v>277.86512</v>
      </c>
      <c r="BZ10" s="50">
        <f>BX$6*'02A-12A'!$F10</f>
        <v>181.01579679999998</v>
      </c>
      <c r="CA10" s="50">
        <f>BX$6*'02A-12A'!$G10</f>
        <v>170.2326128</v>
      </c>
      <c r="CB10" s="51"/>
      <c r="CC10" s="50">
        <f>CD$6*'02A-12A'!$C10</f>
        <v>0</v>
      </c>
      <c r="CD10" s="50">
        <f>CD$6*'02A-12A'!$D10</f>
        <v>1167.13532</v>
      </c>
      <c r="CE10" s="50">
        <f>CC10+CD10</f>
        <v>1167.13532</v>
      </c>
      <c r="CF10" s="50">
        <f>CD$6*'02A-12A'!$F10</f>
        <v>760.3326748000001</v>
      </c>
      <c r="CG10" s="50">
        <f>CD$6*'02A-12A'!$G10</f>
        <v>715.0393508000001</v>
      </c>
      <c r="CH10" s="51"/>
      <c r="CI10" s="50">
        <f>CJ$6*'02A-12A'!$C10</f>
        <v>0</v>
      </c>
      <c r="CJ10" s="50">
        <f>CJ$6*'02A-12A'!$D10</f>
        <v>729.4422199999999</v>
      </c>
      <c r="CK10" s="50">
        <f>CI10+CJ10</f>
        <v>729.4422199999999</v>
      </c>
      <c r="CL10" s="50">
        <f>CJ$6*'02A-12A'!$F10</f>
        <v>475.19661579999996</v>
      </c>
      <c r="CM10" s="50">
        <f>CJ$6*'02A-12A'!$G10</f>
        <v>446.88896179999995</v>
      </c>
      <c r="CN10" s="51"/>
      <c r="CO10" s="50">
        <f>CP$6*'02A-12A'!$C10</f>
        <v>0</v>
      </c>
      <c r="CP10" s="50">
        <f>CP$6*'02A-12A'!$D10</f>
        <v>153.1868</v>
      </c>
      <c r="CQ10" s="50">
        <f>CO10+CP10</f>
        <v>153.1868</v>
      </c>
      <c r="CR10" s="50">
        <f>CP$6*'02A-12A'!$F10</f>
        <v>99.793852</v>
      </c>
      <c r="CS10" s="50">
        <f>CP$6*'02A-12A'!$G10</f>
        <v>93.84909200000001</v>
      </c>
      <c r="CT10" s="51"/>
      <c r="CU10" s="50">
        <f>CV$6*'02A-12A'!$C10</f>
        <v>0</v>
      </c>
      <c r="CV10" s="50">
        <f>CV$6*'02A-12A'!$D10</f>
        <v>987.41851</v>
      </c>
      <c r="CW10" s="50">
        <f>CU10+CV10</f>
        <v>987.41851</v>
      </c>
      <c r="CX10" s="50">
        <f>CV$6*'02A-12A'!$F10</f>
        <v>643.2557939</v>
      </c>
      <c r="CY10" s="50">
        <f>CV$6*'02A-12A'!$G10</f>
        <v>604.9367869</v>
      </c>
      <c r="CZ10" s="51"/>
      <c r="DA10" s="50">
        <f>DB$6*'02A-12A'!$C10</f>
        <v>0</v>
      </c>
      <c r="DB10" s="50">
        <f>DB$6*'02A-12A'!$D10</f>
        <v>1113.53151</v>
      </c>
      <c r="DC10" s="50">
        <f>DA10+DB10</f>
        <v>1113.53151</v>
      </c>
      <c r="DD10" s="50">
        <f>DB$6*'02A-12A'!$F10</f>
        <v>725.4123639000001</v>
      </c>
      <c r="DE10" s="50">
        <f>DB$6*'02A-12A'!$G10</f>
        <v>682.1992569</v>
      </c>
      <c r="DF10" s="51"/>
      <c r="DG10" s="50">
        <f>DH$6*'02A-12A'!$C10</f>
        <v>0</v>
      </c>
      <c r="DH10" s="50">
        <f>DH$6*'02A-12A'!$D10</f>
        <v>184.36795</v>
      </c>
      <c r="DI10" s="50">
        <f>DG10+DH10</f>
        <v>184.36795</v>
      </c>
      <c r="DJ10" s="50">
        <f>DH$6*'02A-12A'!$F10</f>
        <v>120.1068755</v>
      </c>
      <c r="DK10" s="50">
        <f>DH$6*'02A-12A'!$G10</f>
        <v>112.9520605</v>
      </c>
      <c r="DL10" s="51"/>
      <c r="DM10" s="50">
        <f>DN$6*'02A-12A'!$C10</f>
        <v>0</v>
      </c>
      <c r="DN10" s="50">
        <f>DN$6*'02A-12A'!$D10</f>
        <v>730.62236</v>
      </c>
      <c r="DO10" s="50">
        <f>DM10+DN10</f>
        <v>730.62236</v>
      </c>
      <c r="DP10" s="50">
        <f>DN$6*'02A-12A'!$F10</f>
        <v>475.96542039999997</v>
      </c>
      <c r="DQ10" s="50">
        <f>DN$6*'02A-12A'!$G10</f>
        <v>447.61196839999997</v>
      </c>
      <c r="DR10" s="51"/>
      <c r="DS10" s="50">
        <f>DT$6*'02A-12A'!$C10</f>
        <v>0</v>
      </c>
      <c r="DT10" s="50">
        <f>DT$6*'02A-12A'!$D10</f>
        <v>9.90392</v>
      </c>
      <c r="DU10" s="50">
        <f>DS10+DT10</f>
        <v>9.90392</v>
      </c>
      <c r="DV10" s="50">
        <f>DT$6*'02A-12A'!$F10</f>
        <v>6.451928799999999</v>
      </c>
      <c r="DW10" s="50">
        <f>DT$6*'02A-12A'!$G10</f>
        <v>6.0675848</v>
      </c>
      <c r="DX10" s="51"/>
      <c r="DY10" s="50">
        <f>DZ$6*'02A-12A'!$C10</f>
        <v>0</v>
      </c>
      <c r="DZ10" s="50">
        <f>DZ$6*'02A-12A'!$D10</f>
        <v>694.5818099999999</v>
      </c>
      <c r="EA10" s="50">
        <f>DY10+DZ10</f>
        <v>694.5818099999999</v>
      </c>
      <c r="EB10" s="50">
        <f>DZ$6*'02A-12A'!$F10</f>
        <v>452.4867309</v>
      </c>
      <c r="EC10" s="50">
        <f>DZ$6*'02A-12A'!$G10</f>
        <v>425.53191389999995</v>
      </c>
      <c r="ED10" s="51"/>
      <c r="EE10" s="50">
        <f>EF$6*'02A-12A'!$C10</f>
        <v>0</v>
      </c>
      <c r="EF10" s="50">
        <f>EF$6*'02A-12A'!$D10</f>
        <v>297.30272</v>
      </c>
      <c r="EG10" s="50">
        <f>EE10+EF10</f>
        <v>297.30272</v>
      </c>
      <c r="EH10" s="50">
        <f>EF$6*'02A-12A'!$F10</f>
        <v>193.6784608</v>
      </c>
      <c r="EI10" s="50">
        <f>EF$6*'02A-12A'!$G10</f>
        <v>182.1409568</v>
      </c>
      <c r="EJ10" s="51"/>
      <c r="EK10" s="50">
        <f>EL$6*'02A-12A'!$C10</f>
        <v>0</v>
      </c>
      <c r="EL10" s="50">
        <f>EL$6*'02A-12A'!$D10</f>
        <v>569.69523</v>
      </c>
      <c r="EM10" s="50">
        <f>EK10+EL10</f>
        <v>569.69523</v>
      </c>
      <c r="EN10" s="50">
        <f>EL$6*'02A-12A'!$F10</f>
        <v>371.1291147</v>
      </c>
      <c r="EO10" s="50">
        <f>EL$6*'02A-12A'!$G10</f>
        <v>349.0208037</v>
      </c>
      <c r="EP10" s="50"/>
      <c r="EQ10" s="50"/>
      <c r="ER10" s="50"/>
      <c r="ES10" s="50"/>
    </row>
    <row r="11" spans="1:149" ht="12.75">
      <c r="A11" s="33">
        <v>43556</v>
      </c>
      <c r="C11" s="50">
        <f>D$6*'02A-12A'!$C11</f>
        <v>147063.956</v>
      </c>
      <c r="D11" s="50">
        <f>D$6*'02A-12A'!$D11</f>
        <v>2941.2791199999997</v>
      </c>
      <c r="E11" s="50">
        <f>C11+D11</f>
        <v>150005.23512</v>
      </c>
      <c r="F11" s="50">
        <f>D$6*'02A-12A'!$F11</f>
        <v>1916.1022567999999</v>
      </c>
      <c r="G11" s="50">
        <f>D$6*'02A-12A'!$G11</f>
        <v>1801.9592728</v>
      </c>
      <c r="H11" s="51"/>
      <c r="I11" s="50">
        <f>J$6*'02A-12A'!$C11</f>
        <v>297981.3005</v>
      </c>
      <c r="J11" s="50">
        <f>J$6*'02A-12A'!$D11</f>
        <v>5959.62601</v>
      </c>
      <c r="K11" s="50">
        <f>I11+J11</f>
        <v>303940.92651</v>
      </c>
      <c r="L11" s="50">
        <f>J$6*'02A-12A'!$F11</f>
        <v>3882.4104689</v>
      </c>
      <c r="M11" s="50">
        <f>J$6*'02A-12A'!$G11</f>
        <v>3651.1337119</v>
      </c>
      <c r="N11" s="51"/>
      <c r="O11" s="50">
        <f>P$6*'02A-12A'!$C11</f>
        <v>9164.0185</v>
      </c>
      <c r="P11" s="50">
        <f>P$6*'02A-12A'!$D11</f>
        <v>183.28037</v>
      </c>
      <c r="Q11" s="50">
        <f>O11+P11</f>
        <v>9347.29887</v>
      </c>
      <c r="R11" s="50">
        <f>P$6*'02A-12A'!$F11</f>
        <v>119.3983693</v>
      </c>
      <c r="S11" s="50">
        <f>P$6*'02A-12A'!$G11</f>
        <v>112.28576029999999</v>
      </c>
      <c r="T11" s="51"/>
      <c r="U11" s="50">
        <f>V$6*'02A-12A'!$C11</f>
        <v>80583.89300000001</v>
      </c>
      <c r="V11" s="50">
        <f>V$6*'02A-12A'!$D11</f>
        <v>1611.67786</v>
      </c>
      <c r="W11" s="50">
        <f>U11+V11</f>
        <v>82195.57086</v>
      </c>
      <c r="X11" s="50">
        <f>V$6*'02A-12A'!$F11</f>
        <v>1049.9308154</v>
      </c>
      <c r="Y11" s="50">
        <f>V$6*'02A-12A'!$G11</f>
        <v>987.3860134</v>
      </c>
      <c r="Z11" s="51"/>
      <c r="AA11" s="50">
        <f>AB$6*'02A-12A'!$C11</f>
        <v>103958.1855</v>
      </c>
      <c r="AB11" s="50">
        <f>AB$6*'02A-12A'!$D11</f>
        <v>2079.1637100000003</v>
      </c>
      <c r="AC11" s="50">
        <f>AA11+AB11</f>
        <v>106037.34921</v>
      </c>
      <c r="AD11" s="50">
        <f>AB$6*'02A-12A'!$F11</f>
        <v>1354.4754219000001</v>
      </c>
      <c r="AE11" s="50">
        <f>AB$6*'02A-12A'!$G11</f>
        <v>1273.7887749000001</v>
      </c>
      <c r="AF11" s="51"/>
      <c r="AG11" s="50">
        <f>AH$6*'02A-12A'!$C11</f>
        <v>5159.641500000001</v>
      </c>
      <c r="AH11" s="50">
        <f>AH$6*'02A-12A'!$D11</f>
        <v>103.19283</v>
      </c>
      <c r="AI11" s="50">
        <f>AG11+AH11</f>
        <v>5262.834330000001</v>
      </c>
      <c r="AJ11" s="50">
        <f>AH$6*'02A-12A'!$F11</f>
        <v>67.2251787</v>
      </c>
      <c r="AK11" s="50">
        <f>AH$6*'02A-12A'!$G11</f>
        <v>63.220547700000004</v>
      </c>
      <c r="AL11" s="51"/>
      <c r="AM11" s="50">
        <f>AN$6*'02A-12A'!$C11</f>
        <v>22632.077</v>
      </c>
      <c r="AN11" s="50">
        <f>AN$6*'02A-12A'!$D11</f>
        <v>452.64154</v>
      </c>
      <c r="AO11" s="50">
        <f>AM11+AN11</f>
        <v>23084.71854</v>
      </c>
      <c r="AP11" s="50">
        <f>AN$6*'02A-12A'!$F11</f>
        <v>294.87425060000004</v>
      </c>
      <c r="AQ11" s="50">
        <f>AN$6*'02A-12A'!$G11</f>
        <v>277.3084726</v>
      </c>
      <c r="AR11" s="51"/>
      <c r="AS11" s="50">
        <f>AT$6*'02A-12A'!$C11</f>
        <v>36064.2685</v>
      </c>
      <c r="AT11" s="50">
        <f>AT$6*'02A-12A'!$D11</f>
        <v>721.2853700000001</v>
      </c>
      <c r="AU11" s="50">
        <f>AS11+AT11</f>
        <v>36785.553869999996</v>
      </c>
      <c r="AV11" s="50">
        <f>AT$6*'02A-12A'!$F11</f>
        <v>469.8828193</v>
      </c>
      <c r="AW11" s="50">
        <f>AT$6*'02A-12A'!$G11</f>
        <v>441.8917103</v>
      </c>
      <c r="AX11" s="51"/>
      <c r="AY11" s="50">
        <f>AZ$6*'02A-12A'!$C11</f>
        <v>111312.07750000001</v>
      </c>
      <c r="AZ11" s="50">
        <f>AZ$6*'02A-12A'!$D11</f>
        <v>2226.24155</v>
      </c>
      <c r="BA11" s="50">
        <f>AY11+AZ11</f>
        <v>113538.31905000002</v>
      </c>
      <c r="BB11" s="50">
        <f>AZ$6*'02A-12A'!$F11</f>
        <v>1450.2895795000002</v>
      </c>
      <c r="BC11" s="50">
        <f>AZ$6*'02A-12A'!$G11</f>
        <v>1363.8952445000002</v>
      </c>
      <c r="BD11" s="51"/>
      <c r="BE11" s="50">
        <f>BF$6*'02A-12A'!$C11</f>
        <v>7120.7565</v>
      </c>
      <c r="BF11" s="50">
        <f>BF$6*'02A-12A'!$D11</f>
        <v>142.41513</v>
      </c>
      <c r="BG11" s="50">
        <f>BE11+BF11</f>
        <v>7263.171630000001</v>
      </c>
      <c r="BH11" s="50">
        <f>BF$6*'02A-12A'!$F11</f>
        <v>92.7766257</v>
      </c>
      <c r="BI11" s="50">
        <f>BF$6*'02A-12A'!$G11</f>
        <v>87.24988470000001</v>
      </c>
      <c r="BJ11" s="51"/>
      <c r="BK11" s="50">
        <f>BL$6*'02A-12A'!$C11</f>
        <v>1444.5145</v>
      </c>
      <c r="BL11" s="50">
        <f>BL$6*'02A-12A'!$D11</f>
        <v>28.89029</v>
      </c>
      <c r="BM11" s="50">
        <f>BK11+BL11</f>
        <v>1473.40479</v>
      </c>
      <c r="BN11" s="50">
        <f>BL$6*'02A-12A'!$F11</f>
        <v>18.8206381</v>
      </c>
      <c r="BO11" s="50">
        <f>BL$6*'02A-12A'!$G11</f>
        <v>17.6994851</v>
      </c>
      <c r="BP11" s="50"/>
      <c r="BQ11" s="50">
        <f>BR$6*'02A-12A'!$C11</f>
        <v>408674.9615</v>
      </c>
      <c r="BR11" s="50">
        <f>BR$6*'02A-12A'!$D11</f>
        <v>8173.499229999999</v>
      </c>
      <c r="BS11" s="50">
        <f>BQ11+BR11</f>
        <v>416848.46073</v>
      </c>
      <c r="BT11" s="50">
        <f>BR$6*'02A-12A'!$F11</f>
        <v>5324.6426747</v>
      </c>
      <c r="BU11" s="50">
        <f>BR$6*'02A-12A'!$G11</f>
        <v>5007.4515636999995</v>
      </c>
      <c r="BV11" s="51"/>
      <c r="BW11" s="50">
        <f>BX$6*'02A-12A'!$C11</f>
        <v>13893.256</v>
      </c>
      <c r="BX11" s="50">
        <f>BX$6*'02A-12A'!$D11</f>
        <v>277.86512</v>
      </c>
      <c r="BY11" s="50">
        <f>BW11+BX11</f>
        <v>14171.12112</v>
      </c>
      <c r="BZ11" s="50">
        <f>BX$6*'02A-12A'!$F11</f>
        <v>181.01579679999998</v>
      </c>
      <c r="CA11" s="50">
        <f>BX$6*'02A-12A'!$G11</f>
        <v>170.2326128</v>
      </c>
      <c r="CB11" s="51"/>
      <c r="CC11" s="50">
        <f>CD$6*'02A-12A'!$C11</f>
        <v>58356.766</v>
      </c>
      <c r="CD11" s="50">
        <f>CD$6*'02A-12A'!$D11</f>
        <v>1167.13532</v>
      </c>
      <c r="CE11" s="50">
        <f>CC11+CD11</f>
        <v>59523.901320000004</v>
      </c>
      <c r="CF11" s="50">
        <f>CD$6*'02A-12A'!$F11</f>
        <v>760.3326748000001</v>
      </c>
      <c r="CG11" s="50">
        <f>CD$6*'02A-12A'!$G11</f>
        <v>715.0393508000001</v>
      </c>
      <c r="CH11" s="51"/>
      <c r="CI11" s="50">
        <f>CJ$6*'02A-12A'!$C11</f>
        <v>36472.111</v>
      </c>
      <c r="CJ11" s="50">
        <f>CJ$6*'02A-12A'!$D11</f>
        <v>729.4422199999999</v>
      </c>
      <c r="CK11" s="50">
        <f>CI11+CJ11</f>
        <v>37201.553219999994</v>
      </c>
      <c r="CL11" s="50">
        <f>CJ$6*'02A-12A'!$F11</f>
        <v>475.19661579999996</v>
      </c>
      <c r="CM11" s="50">
        <f>CJ$6*'02A-12A'!$G11</f>
        <v>446.88896179999995</v>
      </c>
      <c r="CN11" s="51"/>
      <c r="CO11" s="50">
        <f>CP$6*'02A-12A'!$C11</f>
        <v>7659.34</v>
      </c>
      <c r="CP11" s="50">
        <f>CP$6*'02A-12A'!$D11</f>
        <v>153.1868</v>
      </c>
      <c r="CQ11" s="50">
        <f>CO11+CP11</f>
        <v>7812.526800000001</v>
      </c>
      <c r="CR11" s="50">
        <f>CP$6*'02A-12A'!$F11</f>
        <v>99.793852</v>
      </c>
      <c r="CS11" s="50">
        <f>CP$6*'02A-12A'!$G11</f>
        <v>93.84909200000001</v>
      </c>
      <c r="CT11" s="51"/>
      <c r="CU11" s="50">
        <f>CV$6*'02A-12A'!$C11</f>
        <v>49370.9255</v>
      </c>
      <c r="CV11" s="50">
        <f>CV$6*'02A-12A'!$D11</f>
        <v>987.41851</v>
      </c>
      <c r="CW11" s="50">
        <f>CU11+CV11</f>
        <v>50358.34401</v>
      </c>
      <c r="CX11" s="50">
        <f>CV$6*'02A-12A'!$F11</f>
        <v>643.2557939</v>
      </c>
      <c r="CY11" s="50">
        <f>CV$6*'02A-12A'!$G11</f>
        <v>604.9367869</v>
      </c>
      <c r="CZ11" s="51"/>
      <c r="DA11" s="50">
        <f>DB$6*'02A-12A'!$C11</f>
        <v>55676.575500000006</v>
      </c>
      <c r="DB11" s="50">
        <f>DB$6*'02A-12A'!$D11</f>
        <v>1113.53151</v>
      </c>
      <c r="DC11" s="50">
        <f>DA11+DB11</f>
        <v>56790.10701000001</v>
      </c>
      <c r="DD11" s="50">
        <f>DB$6*'02A-12A'!$F11</f>
        <v>725.4123639000001</v>
      </c>
      <c r="DE11" s="50">
        <f>DB$6*'02A-12A'!$G11</f>
        <v>682.1992569</v>
      </c>
      <c r="DF11" s="51"/>
      <c r="DG11" s="50">
        <f>DH$6*'02A-12A'!$C11</f>
        <v>9218.397500000001</v>
      </c>
      <c r="DH11" s="50">
        <f>DH$6*'02A-12A'!$D11</f>
        <v>184.36795</v>
      </c>
      <c r="DI11" s="50">
        <f>DG11+DH11</f>
        <v>9402.76545</v>
      </c>
      <c r="DJ11" s="50">
        <f>DH$6*'02A-12A'!$F11</f>
        <v>120.1068755</v>
      </c>
      <c r="DK11" s="50">
        <f>DH$6*'02A-12A'!$G11</f>
        <v>112.9520605</v>
      </c>
      <c r="DL11" s="51"/>
      <c r="DM11" s="50">
        <f>DN$6*'02A-12A'!$C11</f>
        <v>36531.118</v>
      </c>
      <c r="DN11" s="50">
        <f>DN$6*'02A-12A'!$D11</f>
        <v>730.62236</v>
      </c>
      <c r="DO11" s="50">
        <f>DM11+DN11</f>
        <v>37261.74036</v>
      </c>
      <c r="DP11" s="50">
        <f>DN$6*'02A-12A'!$F11</f>
        <v>475.96542039999997</v>
      </c>
      <c r="DQ11" s="50">
        <f>DN$6*'02A-12A'!$G11</f>
        <v>447.61196839999997</v>
      </c>
      <c r="DR11" s="51"/>
      <c r="DS11" s="50">
        <f>DT$6*'02A-12A'!$C11</f>
        <v>495.19599999999997</v>
      </c>
      <c r="DT11" s="50">
        <f>DT$6*'02A-12A'!$D11</f>
        <v>9.90392</v>
      </c>
      <c r="DU11" s="50">
        <f>DS11+DT11</f>
        <v>505.09992</v>
      </c>
      <c r="DV11" s="50">
        <f>DT$6*'02A-12A'!$F11</f>
        <v>6.451928799999999</v>
      </c>
      <c r="DW11" s="50">
        <f>DT$6*'02A-12A'!$G11</f>
        <v>6.0675848</v>
      </c>
      <c r="DX11" s="51"/>
      <c r="DY11" s="50">
        <f>DZ$6*'02A-12A'!$C11</f>
        <v>34729.0905</v>
      </c>
      <c r="DZ11" s="50">
        <f>DZ$6*'02A-12A'!$D11</f>
        <v>694.5818099999999</v>
      </c>
      <c r="EA11" s="50">
        <f>DY11+DZ11</f>
        <v>35423.67231</v>
      </c>
      <c r="EB11" s="50">
        <f>DZ$6*'02A-12A'!$F11</f>
        <v>452.4867309</v>
      </c>
      <c r="EC11" s="50">
        <f>DZ$6*'02A-12A'!$G11</f>
        <v>425.53191389999995</v>
      </c>
      <c r="ED11" s="51"/>
      <c r="EE11" s="50">
        <f>EF$6*'02A-12A'!$C11</f>
        <v>14865.136</v>
      </c>
      <c r="EF11" s="50">
        <f>EF$6*'02A-12A'!$D11</f>
        <v>297.30272</v>
      </c>
      <c r="EG11" s="50">
        <f>EE11+EF11</f>
        <v>15162.43872</v>
      </c>
      <c r="EH11" s="50">
        <f>EF$6*'02A-12A'!$F11</f>
        <v>193.6784608</v>
      </c>
      <c r="EI11" s="50">
        <f>EF$6*'02A-12A'!$G11</f>
        <v>182.1409568</v>
      </c>
      <c r="EJ11" s="51"/>
      <c r="EK11" s="50">
        <f>EL$6*'02A-12A'!$C11</f>
        <v>28484.7615</v>
      </c>
      <c r="EL11" s="50">
        <f>EL$6*'02A-12A'!$D11</f>
        <v>569.69523</v>
      </c>
      <c r="EM11" s="50">
        <f>EK11+EL11</f>
        <v>29054.45673</v>
      </c>
      <c r="EN11" s="50">
        <f>EL$6*'02A-12A'!$F11</f>
        <v>371.1291147</v>
      </c>
      <c r="EO11" s="50">
        <f>EL$6*'02A-12A'!$G11</f>
        <v>349.0208037</v>
      </c>
      <c r="EP11" s="50"/>
      <c r="EQ11" s="50"/>
      <c r="ER11" s="50"/>
      <c r="ES11" s="50"/>
    </row>
    <row r="12" spans="1:149" ht="12.75" hidden="1">
      <c r="A12" s="33">
        <v>43739</v>
      </c>
      <c r="C12" s="50">
        <v>0</v>
      </c>
      <c r="D12" s="50">
        <v>0</v>
      </c>
      <c r="E12" s="50">
        <v>0</v>
      </c>
      <c r="F12" s="50"/>
      <c r="G12" s="50"/>
      <c r="H12" s="51"/>
      <c r="I12" s="50">
        <v>0</v>
      </c>
      <c r="J12" s="50">
        <v>0</v>
      </c>
      <c r="K12" s="50">
        <v>0</v>
      </c>
      <c r="L12" s="50"/>
      <c r="M12" s="50"/>
      <c r="N12" s="51"/>
      <c r="O12" s="50">
        <v>0</v>
      </c>
      <c r="P12" s="50">
        <v>0</v>
      </c>
      <c r="Q12" s="50">
        <v>0</v>
      </c>
      <c r="R12" s="50"/>
      <c r="S12" s="50"/>
      <c r="T12" s="51"/>
      <c r="U12" s="50">
        <v>0</v>
      </c>
      <c r="V12" s="50">
        <v>0</v>
      </c>
      <c r="W12" s="50">
        <v>0</v>
      </c>
      <c r="X12" s="50"/>
      <c r="Y12" s="50"/>
      <c r="Z12" s="51"/>
      <c r="AA12" s="50">
        <v>0</v>
      </c>
      <c r="AB12" s="50">
        <v>0</v>
      </c>
      <c r="AC12" s="50">
        <v>0</v>
      </c>
      <c r="AD12" s="50"/>
      <c r="AE12" s="50"/>
      <c r="AF12" s="51"/>
      <c r="AG12" s="50">
        <v>0</v>
      </c>
      <c r="AH12" s="50">
        <v>0</v>
      </c>
      <c r="AI12" s="50">
        <v>0</v>
      </c>
      <c r="AJ12" s="50"/>
      <c r="AK12" s="50"/>
      <c r="AL12" s="51"/>
      <c r="AM12" s="50">
        <v>0</v>
      </c>
      <c r="AN12" s="50">
        <v>0</v>
      </c>
      <c r="AO12" s="50">
        <v>0</v>
      </c>
      <c r="AP12" s="50"/>
      <c r="AQ12" s="50"/>
      <c r="AR12" s="51"/>
      <c r="AS12" s="50">
        <v>0</v>
      </c>
      <c r="AT12" s="50">
        <v>0</v>
      </c>
      <c r="AU12" s="50">
        <v>0</v>
      </c>
      <c r="AV12" s="50"/>
      <c r="AW12" s="50"/>
      <c r="AX12" s="51"/>
      <c r="AY12" s="50">
        <v>0</v>
      </c>
      <c r="AZ12" s="50">
        <v>0</v>
      </c>
      <c r="BA12" s="50">
        <v>0</v>
      </c>
      <c r="BB12" s="50"/>
      <c r="BC12" s="50"/>
      <c r="BD12" s="51"/>
      <c r="BE12" s="50">
        <v>0</v>
      </c>
      <c r="BF12" s="50">
        <v>0</v>
      </c>
      <c r="BG12" s="50">
        <v>0</v>
      </c>
      <c r="BH12" s="50"/>
      <c r="BI12" s="50"/>
      <c r="BJ12" s="51"/>
      <c r="BK12" s="50">
        <v>0</v>
      </c>
      <c r="BL12" s="50">
        <v>0</v>
      </c>
      <c r="BM12" s="50">
        <v>0</v>
      </c>
      <c r="BN12" s="50"/>
      <c r="BO12" s="50"/>
      <c r="BP12" s="50"/>
      <c r="BQ12" s="50">
        <v>0</v>
      </c>
      <c r="BR12" s="50">
        <v>0</v>
      </c>
      <c r="BS12" s="50">
        <v>0</v>
      </c>
      <c r="BT12" s="50"/>
      <c r="BU12" s="50"/>
      <c r="BV12" s="51"/>
      <c r="BW12" s="50">
        <v>0</v>
      </c>
      <c r="BX12" s="50">
        <v>0</v>
      </c>
      <c r="BY12" s="50">
        <v>0</v>
      </c>
      <c r="BZ12" s="50"/>
      <c r="CA12" s="50"/>
      <c r="CB12" s="51"/>
      <c r="CC12" s="50">
        <v>0</v>
      </c>
      <c r="CD12" s="50">
        <v>0</v>
      </c>
      <c r="CE12" s="50">
        <v>0</v>
      </c>
      <c r="CF12" s="50"/>
      <c r="CG12" s="50"/>
      <c r="CH12" s="51"/>
      <c r="CI12" s="50">
        <v>0</v>
      </c>
      <c r="CJ12" s="50">
        <v>0</v>
      </c>
      <c r="CK12" s="50">
        <v>0</v>
      </c>
      <c r="CL12" s="50"/>
      <c r="CM12" s="50"/>
      <c r="CN12" s="51"/>
      <c r="CO12" s="50">
        <v>0</v>
      </c>
      <c r="CP12" s="50">
        <v>0</v>
      </c>
      <c r="CQ12" s="50">
        <v>0</v>
      </c>
      <c r="CR12" s="50"/>
      <c r="CS12" s="50"/>
      <c r="CT12" s="51"/>
      <c r="CU12" s="50">
        <v>0</v>
      </c>
      <c r="CV12" s="50">
        <v>0</v>
      </c>
      <c r="CW12" s="50">
        <v>0</v>
      </c>
      <c r="CX12" s="50"/>
      <c r="CY12" s="50"/>
      <c r="CZ12" s="51"/>
      <c r="DA12" s="50">
        <v>0</v>
      </c>
      <c r="DB12" s="50">
        <v>0</v>
      </c>
      <c r="DC12" s="50">
        <v>0</v>
      </c>
      <c r="DD12" s="50"/>
      <c r="DE12" s="50"/>
      <c r="DF12" s="51"/>
      <c r="DG12" s="50">
        <v>0</v>
      </c>
      <c r="DH12" s="50">
        <v>0</v>
      </c>
      <c r="DI12" s="50">
        <v>0</v>
      </c>
      <c r="DJ12" s="50"/>
      <c r="DK12" s="50"/>
      <c r="DL12" s="51"/>
      <c r="DM12" s="50">
        <v>0</v>
      </c>
      <c r="DN12" s="50">
        <v>0</v>
      </c>
      <c r="DO12" s="50">
        <v>0</v>
      </c>
      <c r="DP12" s="50"/>
      <c r="DQ12" s="50"/>
      <c r="DR12" s="51"/>
      <c r="DS12" s="50">
        <v>0</v>
      </c>
      <c r="DT12" s="50">
        <v>0</v>
      </c>
      <c r="DU12" s="50">
        <v>0</v>
      </c>
      <c r="DV12" s="50"/>
      <c r="DW12" s="50"/>
      <c r="DX12" s="51"/>
      <c r="DY12" s="50">
        <v>0</v>
      </c>
      <c r="DZ12" s="50">
        <v>0</v>
      </c>
      <c r="EA12" s="50">
        <v>0</v>
      </c>
      <c r="EB12" s="50"/>
      <c r="EC12" s="50"/>
      <c r="ED12" s="51"/>
      <c r="EE12" s="50">
        <v>0</v>
      </c>
      <c r="EF12" s="50">
        <v>0</v>
      </c>
      <c r="EG12" s="50">
        <v>0</v>
      </c>
      <c r="EH12" s="50"/>
      <c r="EI12" s="50"/>
      <c r="EJ12" s="51"/>
      <c r="EK12" s="50">
        <v>0</v>
      </c>
      <c r="EL12" s="50">
        <v>0</v>
      </c>
      <c r="EM12" s="50">
        <v>0</v>
      </c>
      <c r="EN12" s="50"/>
      <c r="EO12" s="50"/>
      <c r="EP12" s="50"/>
      <c r="EQ12" s="50"/>
      <c r="ER12" s="50"/>
      <c r="ES12" s="50"/>
    </row>
    <row r="13" spans="1:149" ht="12.75" hidden="1">
      <c r="A13" s="33">
        <v>43922</v>
      </c>
      <c r="C13" s="50">
        <v>0</v>
      </c>
      <c r="D13" s="50">
        <v>0</v>
      </c>
      <c r="E13" s="50">
        <v>0</v>
      </c>
      <c r="F13" s="50"/>
      <c r="G13" s="50"/>
      <c r="H13" s="51"/>
      <c r="I13" s="50">
        <v>0</v>
      </c>
      <c r="J13" s="50">
        <v>0</v>
      </c>
      <c r="K13" s="50">
        <v>0</v>
      </c>
      <c r="L13" s="50"/>
      <c r="M13" s="50"/>
      <c r="N13" s="51"/>
      <c r="O13" s="50">
        <v>0</v>
      </c>
      <c r="P13" s="50">
        <v>0</v>
      </c>
      <c r="Q13" s="50">
        <v>0</v>
      </c>
      <c r="R13" s="50"/>
      <c r="S13" s="50"/>
      <c r="T13" s="51"/>
      <c r="U13" s="50">
        <v>0</v>
      </c>
      <c r="V13" s="50">
        <v>0</v>
      </c>
      <c r="W13" s="50">
        <v>0</v>
      </c>
      <c r="X13" s="50"/>
      <c r="Y13" s="50"/>
      <c r="Z13" s="51"/>
      <c r="AA13" s="50">
        <v>0</v>
      </c>
      <c r="AB13" s="50">
        <v>0</v>
      </c>
      <c r="AC13" s="50">
        <v>0</v>
      </c>
      <c r="AD13" s="50"/>
      <c r="AE13" s="50"/>
      <c r="AF13" s="51"/>
      <c r="AG13" s="50">
        <v>0</v>
      </c>
      <c r="AH13" s="50">
        <v>0</v>
      </c>
      <c r="AI13" s="50">
        <v>0</v>
      </c>
      <c r="AJ13" s="50"/>
      <c r="AK13" s="50"/>
      <c r="AL13" s="51"/>
      <c r="AM13" s="50">
        <v>0</v>
      </c>
      <c r="AN13" s="50">
        <v>0</v>
      </c>
      <c r="AO13" s="50">
        <v>0</v>
      </c>
      <c r="AP13" s="50"/>
      <c r="AQ13" s="50"/>
      <c r="AR13" s="51"/>
      <c r="AS13" s="50">
        <v>0</v>
      </c>
      <c r="AT13" s="50">
        <v>0</v>
      </c>
      <c r="AU13" s="50">
        <v>0</v>
      </c>
      <c r="AV13" s="50"/>
      <c r="AW13" s="50"/>
      <c r="AX13" s="51"/>
      <c r="AY13" s="50">
        <v>0</v>
      </c>
      <c r="AZ13" s="50">
        <v>0</v>
      </c>
      <c r="BA13" s="50">
        <v>0</v>
      </c>
      <c r="BB13" s="50"/>
      <c r="BC13" s="50"/>
      <c r="BD13" s="51"/>
      <c r="BE13" s="50">
        <v>0</v>
      </c>
      <c r="BF13" s="50">
        <v>0</v>
      </c>
      <c r="BG13" s="50">
        <v>0</v>
      </c>
      <c r="BH13" s="50"/>
      <c r="BI13" s="50"/>
      <c r="BJ13" s="51"/>
      <c r="BK13" s="50">
        <v>0</v>
      </c>
      <c r="BL13" s="50">
        <v>0</v>
      </c>
      <c r="BM13" s="50">
        <v>0</v>
      </c>
      <c r="BN13" s="50"/>
      <c r="BO13" s="50"/>
      <c r="BP13" s="50"/>
      <c r="BQ13" s="50">
        <v>0</v>
      </c>
      <c r="BR13" s="50">
        <v>0</v>
      </c>
      <c r="BS13" s="50">
        <v>0</v>
      </c>
      <c r="BT13" s="50"/>
      <c r="BU13" s="50"/>
      <c r="BV13" s="51"/>
      <c r="BW13" s="50">
        <v>0</v>
      </c>
      <c r="BX13" s="50">
        <v>0</v>
      </c>
      <c r="BY13" s="50">
        <v>0</v>
      </c>
      <c r="BZ13" s="50"/>
      <c r="CA13" s="50"/>
      <c r="CB13" s="51"/>
      <c r="CC13" s="50">
        <v>0</v>
      </c>
      <c r="CD13" s="50">
        <v>0</v>
      </c>
      <c r="CE13" s="50">
        <v>0</v>
      </c>
      <c r="CF13" s="50"/>
      <c r="CG13" s="50"/>
      <c r="CH13" s="51"/>
      <c r="CI13" s="50">
        <v>0</v>
      </c>
      <c r="CJ13" s="50">
        <v>0</v>
      </c>
      <c r="CK13" s="50">
        <v>0</v>
      </c>
      <c r="CL13" s="50"/>
      <c r="CM13" s="50"/>
      <c r="CN13" s="51"/>
      <c r="CO13" s="50">
        <v>0</v>
      </c>
      <c r="CP13" s="50">
        <v>0</v>
      </c>
      <c r="CQ13" s="50">
        <v>0</v>
      </c>
      <c r="CR13" s="50"/>
      <c r="CS13" s="50"/>
      <c r="CT13" s="51"/>
      <c r="CU13" s="50">
        <v>0</v>
      </c>
      <c r="CV13" s="50">
        <v>0</v>
      </c>
      <c r="CW13" s="50">
        <v>0</v>
      </c>
      <c r="CX13" s="50"/>
      <c r="CY13" s="50"/>
      <c r="CZ13" s="51"/>
      <c r="DA13" s="50">
        <v>0</v>
      </c>
      <c r="DB13" s="50">
        <v>0</v>
      </c>
      <c r="DC13" s="50">
        <v>0</v>
      </c>
      <c r="DD13" s="50"/>
      <c r="DE13" s="50"/>
      <c r="DF13" s="51"/>
      <c r="DG13" s="50">
        <v>0</v>
      </c>
      <c r="DH13" s="50">
        <v>0</v>
      </c>
      <c r="DI13" s="50">
        <v>0</v>
      </c>
      <c r="DJ13" s="50"/>
      <c r="DK13" s="50"/>
      <c r="DL13" s="51"/>
      <c r="DM13" s="50">
        <v>0</v>
      </c>
      <c r="DN13" s="50">
        <v>0</v>
      </c>
      <c r="DO13" s="50">
        <v>0</v>
      </c>
      <c r="DP13" s="50"/>
      <c r="DQ13" s="50"/>
      <c r="DR13" s="51"/>
      <c r="DS13" s="50">
        <v>0</v>
      </c>
      <c r="DT13" s="50">
        <v>0</v>
      </c>
      <c r="DU13" s="50">
        <v>0</v>
      </c>
      <c r="DV13" s="50"/>
      <c r="DW13" s="50"/>
      <c r="DX13" s="51"/>
      <c r="DY13" s="50">
        <v>0</v>
      </c>
      <c r="DZ13" s="50">
        <v>0</v>
      </c>
      <c r="EA13" s="50">
        <v>0</v>
      </c>
      <c r="EB13" s="50"/>
      <c r="EC13" s="50"/>
      <c r="ED13" s="51"/>
      <c r="EE13" s="50">
        <v>0</v>
      </c>
      <c r="EF13" s="50">
        <v>0</v>
      </c>
      <c r="EG13" s="50">
        <v>0</v>
      </c>
      <c r="EH13" s="50"/>
      <c r="EI13" s="50"/>
      <c r="EJ13" s="51"/>
      <c r="EK13" s="50">
        <v>0</v>
      </c>
      <c r="EL13" s="50">
        <v>0</v>
      </c>
      <c r="EM13" s="50">
        <v>0</v>
      </c>
      <c r="EN13" s="50"/>
      <c r="EO13" s="50"/>
      <c r="EP13" s="50"/>
      <c r="EQ13" s="50"/>
      <c r="ER13" s="50"/>
      <c r="ES13" s="50"/>
    </row>
    <row r="14" spans="1:149" ht="12.75" hidden="1">
      <c r="A14" s="33">
        <v>44105</v>
      </c>
      <c r="C14" s="50">
        <v>0</v>
      </c>
      <c r="D14" s="50">
        <v>0</v>
      </c>
      <c r="E14" s="50">
        <v>0</v>
      </c>
      <c r="F14" s="50"/>
      <c r="G14" s="50"/>
      <c r="H14" s="51"/>
      <c r="I14" s="50">
        <v>0</v>
      </c>
      <c r="J14" s="50">
        <v>0</v>
      </c>
      <c r="K14" s="50">
        <v>0</v>
      </c>
      <c r="L14" s="50"/>
      <c r="M14" s="50"/>
      <c r="N14" s="51"/>
      <c r="O14" s="50">
        <v>0</v>
      </c>
      <c r="P14" s="50">
        <v>0</v>
      </c>
      <c r="Q14" s="50">
        <v>0</v>
      </c>
      <c r="R14" s="50"/>
      <c r="S14" s="50"/>
      <c r="T14" s="51"/>
      <c r="U14" s="50">
        <v>0</v>
      </c>
      <c r="V14" s="50">
        <v>0</v>
      </c>
      <c r="W14" s="50">
        <v>0</v>
      </c>
      <c r="X14" s="50"/>
      <c r="Y14" s="50"/>
      <c r="Z14" s="51"/>
      <c r="AA14" s="50">
        <v>0</v>
      </c>
      <c r="AB14" s="50">
        <v>0</v>
      </c>
      <c r="AC14" s="50">
        <v>0</v>
      </c>
      <c r="AD14" s="50"/>
      <c r="AE14" s="50"/>
      <c r="AF14" s="51"/>
      <c r="AG14" s="50">
        <v>0</v>
      </c>
      <c r="AH14" s="50">
        <v>0</v>
      </c>
      <c r="AI14" s="50">
        <v>0</v>
      </c>
      <c r="AJ14" s="50"/>
      <c r="AK14" s="50"/>
      <c r="AL14" s="51"/>
      <c r="AM14" s="50">
        <v>0</v>
      </c>
      <c r="AN14" s="50">
        <v>0</v>
      </c>
      <c r="AO14" s="50">
        <v>0</v>
      </c>
      <c r="AP14" s="50"/>
      <c r="AQ14" s="50"/>
      <c r="AR14" s="51"/>
      <c r="AS14" s="50">
        <v>0</v>
      </c>
      <c r="AT14" s="50">
        <v>0</v>
      </c>
      <c r="AU14" s="50">
        <v>0</v>
      </c>
      <c r="AV14" s="50"/>
      <c r="AW14" s="50"/>
      <c r="AX14" s="51"/>
      <c r="AY14" s="50">
        <v>0</v>
      </c>
      <c r="AZ14" s="50">
        <v>0</v>
      </c>
      <c r="BA14" s="50">
        <v>0</v>
      </c>
      <c r="BB14" s="50"/>
      <c r="BC14" s="50"/>
      <c r="BD14" s="51"/>
      <c r="BE14" s="50">
        <v>0</v>
      </c>
      <c r="BF14" s="50">
        <v>0</v>
      </c>
      <c r="BG14" s="50">
        <v>0</v>
      </c>
      <c r="BH14" s="50"/>
      <c r="BI14" s="50"/>
      <c r="BJ14" s="51"/>
      <c r="BK14" s="50">
        <v>0</v>
      </c>
      <c r="BL14" s="50">
        <v>0</v>
      </c>
      <c r="BM14" s="50">
        <v>0</v>
      </c>
      <c r="BN14" s="50"/>
      <c r="BO14" s="50"/>
      <c r="BP14" s="50"/>
      <c r="BQ14" s="50">
        <v>0</v>
      </c>
      <c r="BR14" s="50">
        <v>0</v>
      </c>
      <c r="BS14" s="50">
        <v>0</v>
      </c>
      <c r="BT14" s="50"/>
      <c r="BU14" s="50"/>
      <c r="BV14" s="51"/>
      <c r="BW14" s="50">
        <v>0</v>
      </c>
      <c r="BX14" s="50">
        <v>0</v>
      </c>
      <c r="BY14" s="50">
        <v>0</v>
      </c>
      <c r="BZ14" s="50"/>
      <c r="CA14" s="50"/>
      <c r="CB14" s="51"/>
      <c r="CC14" s="50">
        <v>0</v>
      </c>
      <c r="CD14" s="50">
        <v>0</v>
      </c>
      <c r="CE14" s="50">
        <v>0</v>
      </c>
      <c r="CF14" s="50"/>
      <c r="CG14" s="50"/>
      <c r="CH14" s="51"/>
      <c r="CI14" s="50">
        <v>0</v>
      </c>
      <c r="CJ14" s="50">
        <v>0</v>
      </c>
      <c r="CK14" s="50">
        <v>0</v>
      </c>
      <c r="CL14" s="50"/>
      <c r="CM14" s="50"/>
      <c r="CN14" s="51"/>
      <c r="CO14" s="50">
        <v>0</v>
      </c>
      <c r="CP14" s="50">
        <v>0</v>
      </c>
      <c r="CQ14" s="50">
        <v>0</v>
      </c>
      <c r="CR14" s="50"/>
      <c r="CS14" s="50"/>
      <c r="CT14" s="51"/>
      <c r="CU14" s="50">
        <v>0</v>
      </c>
      <c r="CV14" s="50">
        <v>0</v>
      </c>
      <c r="CW14" s="50">
        <v>0</v>
      </c>
      <c r="CX14" s="50"/>
      <c r="CY14" s="50"/>
      <c r="CZ14" s="51"/>
      <c r="DA14" s="50">
        <v>0</v>
      </c>
      <c r="DB14" s="50">
        <v>0</v>
      </c>
      <c r="DC14" s="50">
        <v>0</v>
      </c>
      <c r="DD14" s="50"/>
      <c r="DE14" s="50"/>
      <c r="DF14" s="51"/>
      <c r="DG14" s="50">
        <v>0</v>
      </c>
      <c r="DH14" s="50">
        <v>0</v>
      </c>
      <c r="DI14" s="50">
        <v>0</v>
      </c>
      <c r="DJ14" s="50"/>
      <c r="DK14" s="50"/>
      <c r="DL14" s="51"/>
      <c r="DM14" s="50">
        <v>0</v>
      </c>
      <c r="DN14" s="50">
        <v>0</v>
      </c>
      <c r="DO14" s="50">
        <v>0</v>
      </c>
      <c r="DP14" s="50"/>
      <c r="DQ14" s="50"/>
      <c r="DR14" s="51"/>
      <c r="DS14" s="50">
        <v>0</v>
      </c>
      <c r="DT14" s="50">
        <v>0</v>
      </c>
      <c r="DU14" s="50">
        <v>0</v>
      </c>
      <c r="DV14" s="50"/>
      <c r="DW14" s="50"/>
      <c r="DX14" s="51"/>
      <c r="DY14" s="50">
        <v>0</v>
      </c>
      <c r="DZ14" s="50">
        <v>0</v>
      </c>
      <c r="EA14" s="50">
        <v>0</v>
      </c>
      <c r="EB14" s="50"/>
      <c r="EC14" s="50"/>
      <c r="ED14" s="51"/>
      <c r="EE14" s="50">
        <v>0</v>
      </c>
      <c r="EF14" s="50">
        <v>0</v>
      </c>
      <c r="EG14" s="50">
        <v>0</v>
      </c>
      <c r="EH14" s="50"/>
      <c r="EI14" s="50"/>
      <c r="EJ14" s="51"/>
      <c r="EK14" s="50">
        <v>0</v>
      </c>
      <c r="EL14" s="50">
        <v>0</v>
      </c>
      <c r="EM14" s="50">
        <v>0</v>
      </c>
      <c r="EN14" s="50"/>
      <c r="EO14" s="50"/>
      <c r="EP14" s="50"/>
      <c r="EQ14" s="50"/>
      <c r="ER14" s="50"/>
      <c r="ES14" s="50"/>
    </row>
    <row r="15" spans="1:149" ht="12.75" hidden="1">
      <c r="A15" s="33">
        <v>44287</v>
      </c>
      <c r="C15" s="50">
        <v>0</v>
      </c>
      <c r="D15" s="50">
        <v>0</v>
      </c>
      <c r="E15" s="50">
        <v>0</v>
      </c>
      <c r="F15" s="50"/>
      <c r="G15" s="50"/>
      <c r="H15" s="51"/>
      <c r="I15" s="50">
        <v>0</v>
      </c>
      <c r="J15" s="50">
        <v>0</v>
      </c>
      <c r="K15" s="50">
        <v>0</v>
      </c>
      <c r="L15" s="50"/>
      <c r="M15" s="50"/>
      <c r="N15" s="51"/>
      <c r="O15" s="50">
        <v>0</v>
      </c>
      <c r="P15" s="50">
        <v>0</v>
      </c>
      <c r="Q15" s="50">
        <v>0</v>
      </c>
      <c r="R15" s="50"/>
      <c r="S15" s="50"/>
      <c r="T15" s="51"/>
      <c r="U15" s="50">
        <v>0</v>
      </c>
      <c r="V15" s="50">
        <v>0</v>
      </c>
      <c r="W15" s="50">
        <v>0</v>
      </c>
      <c r="X15" s="50"/>
      <c r="Y15" s="50"/>
      <c r="Z15" s="51"/>
      <c r="AA15" s="50">
        <v>0</v>
      </c>
      <c r="AB15" s="50">
        <v>0</v>
      </c>
      <c r="AC15" s="50">
        <v>0</v>
      </c>
      <c r="AD15" s="50"/>
      <c r="AE15" s="50"/>
      <c r="AF15" s="51"/>
      <c r="AG15" s="50">
        <v>0</v>
      </c>
      <c r="AH15" s="50">
        <v>0</v>
      </c>
      <c r="AI15" s="50">
        <v>0</v>
      </c>
      <c r="AJ15" s="50"/>
      <c r="AK15" s="50"/>
      <c r="AL15" s="51"/>
      <c r="AM15" s="50">
        <v>0</v>
      </c>
      <c r="AN15" s="50">
        <v>0</v>
      </c>
      <c r="AO15" s="50">
        <v>0</v>
      </c>
      <c r="AP15" s="50"/>
      <c r="AQ15" s="50"/>
      <c r="AR15" s="51"/>
      <c r="AS15" s="50">
        <v>0</v>
      </c>
      <c r="AT15" s="50">
        <v>0</v>
      </c>
      <c r="AU15" s="50">
        <v>0</v>
      </c>
      <c r="AV15" s="50"/>
      <c r="AW15" s="50"/>
      <c r="AX15" s="51"/>
      <c r="AY15" s="50">
        <v>0</v>
      </c>
      <c r="AZ15" s="50">
        <v>0</v>
      </c>
      <c r="BA15" s="50">
        <v>0</v>
      </c>
      <c r="BB15" s="50"/>
      <c r="BC15" s="50"/>
      <c r="BD15" s="51"/>
      <c r="BE15" s="50">
        <v>0</v>
      </c>
      <c r="BF15" s="50">
        <v>0</v>
      </c>
      <c r="BG15" s="50">
        <v>0</v>
      </c>
      <c r="BH15" s="50"/>
      <c r="BI15" s="50"/>
      <c r="BJ15" s="51"/>
      <c r="BK15" s="50">
        <v>0</v>
      </c>
      <c r="BL15" s="50">
        <v>0</v>
      </c>
      <c r="BM15" s="50">
        <v>0</v>
      </c>
      <c r="BN15" s="50"/>
      <c r="BO15" s="50"/>
      <c r="BP15" s="50"/>
      <c r="BQ15" s="50">
        <v>0</v>
      </c>
      <c r="BR15" s="50">
        <v>0</v>
      </c>
      <c r="BS15" s="50">
        <v>0</v>
      </c>
      <c r="BT15" s="50"/>
      <c r="BU15" s="50"/>
      <c r="BV15" s="51"/>
      <c r="BW15" s="50">
        <v>0</v>
      </c>
      <c r="BX15" s="50">
        <v>0</v>
      </c>
      <c r="BY15" s="50">
        <v>0</v>
      </c>
      <c r="BZ15" s="50"/>
      <c r="CA15" s="50"/>
      <c r="CB15" s="51"/>
      <c r="CC15" s="50">
        <v>0</v>
      </c>
      <c r="CD15" s="50">
        <v>0</v>
      </c>
      <c r="CE15" s="50">
        <v>0</v>
      </c>
      <c r="CF15" s="50"/>
      <c r="CG15" s="50"/>
      <c r="CH15" s="51"/>
      <c r="CI15" s="50">
        <v>0</v>
      </c>
      <c r="CJ15" s="50">
        <v>0</v>
      </c>
      <c r="CK15" s="50">
        <v>0</v>
      </c>
      <c r="CL15" s="50"/>
      <c r="CM15" s="50"/>
      <c r="CN15" s="51"/>
      <c r="CO15" s="50">
        <v>0</v>
      </c>
      <c r="CP15" s="50">
        <v>0</v>
      </c>
      <c r="CQ15" s="50">
        <v>0</v>
      </c>
      <c r="CR15" s="50"/>
      <c r="CS15" s="50"/>
      <c r="CT15" s="51"/>
      <c r="CU15" s="50">
        <v>0</v>
      </c>
      <c r="CV15" s="50">
        <v>0</v>
      </c>
      <c r="CW15" s="50">
        <v>0</v>
      </c>
      <c r="CX15" s="50"/>
      <c r="CY15" s="50"/>
      <c r="CZ15" s="51"/>
      <c r="DA15" s="50">
        <v>0</v>
      </c>
      <c r="DB15" s="50">
        <v>0</v>
      </c>
      <c r="DC15" s="50">
        <v>0</v>
      </c>
      <c r="DD15" s="50"/>
      <c r="DE15" s="50"/>
      <c r="DF15" s="51"/>
      <c r="DG15" s="50">
        <v>0</v>
      </c>
      <c r="DH15" s="50">
        <v>0</v>
      </c>
      <c r="DI15" s="50">
        <v>0</v>
      </c>
      <c r="DJ15" s="50"/>
      <c r="DK15" s="50"/>
      <c r="DL15" s="51"/>
      <c r="DM15" s="50">
        <v>0</v>
      </c>
      <c r="DN15" s="50">
        <v>0</v>
      </c>
      <c r="DO15" s="50">
        <v>0</v>
      </c>
      <c r="DP15" s="50"/>
      <c r="DQ15" s="50"/>
      <c r="DR15" s="51"/>
      <c r="DS15" s="50">
        <v>0</v>
      </c>
      <c r="DT15" s="50">
        <v>0</v>
      </c>
      <c r="DU15" s="50">
        <v>0</v>
      </c>
      <c r="DV15" s="50"/>
      <c r="DW15" s="50"/>
      <c r="DX15" s="51"/>
      <c r="DY15" s="50">
        <v>0</v>
      </c>
      <c r="DZ15" s="50">
        <v>0</v>
      </c>
      <c r="EA15" s="50">
        <v>0</v>
      </c>
      <c r="EB15" s="50"/>
      <c r="EC15" s="50"/>
      <c r="ED15" s="51"/>
      <c r="EE15" s="50">
        <v>0</v>
      </c>
      <c r="EF15" s="50">
        <v>0</v>
      </c>
      <c r="EG15" s="50">
        <v>0</v>
      </c>
      <c r="EH15" s="50"/>
      <c r="EI15" s="50"/>
      <c r="EJ15" s="51"/>
      <c r="EK15" s="50">
        <v>0</v>
      </c>
      <c r="EL15" s="50">
        <v>0</v>
      </c>
      <c r="EM15" s="50">
        <v>0</v>
      </c>
      <c r="EN15" s="50"/>
      <c r="EO15" s="50"/>
      <c r="EP15" s="50"/>
      <c r="EQ15" s="50"/>
      <c r="ER15" s="50"/>
      <c r="ES15" s="50"/>
    </row>
    <row r="16" spans="3:149" ht="12.75">
      <c r="C16" s="51"/>
      <c r="D16" s="51"/>
      <c r="E16" s="51"/>
      <c r="F16" s="51"/>
      <c r="G16" s="51"/>
      <c r="H16" s="50"/>
      <c r="I16" s="51"/>
      <c r="J16" s="51"/>
      <c r="K16" s="51"/>
      <c r="L16" s="51"/>
      <c r="M16" s="51"/>
      <c r="N16" s="50"/>
      <c r="O16" s="51"/>
      <c r="P16" s="51"/>
      <c r="Q16" s="51"/>
      <c r="R16" s="51"/>
      <c r="S16" s="51"/>
      <c r="T16" s="50"/>
      <c r="U16" s="50"/>
      <c r="V16" s="50"/>
      <c r="W16" s="51"/>
      <c r="X16" s="51"/>
      <c r="Y16" s="51"/>
      <c r="Z16" s="50"/>
      <c r="AA16" s="51"/>
      <c r="AB16" s="51"/>
      <c r="AC16" s="51"/>
      <c r="AD16" s="51"/>
      <c r="AE16" s="51"/>
      <c r="AF16" s="50"/>
      <c r="AG16" s="51"/>
      <c r="AH16" s="51"/>
      <c r="AI16" s="51"/>
      <c r="AJ16" s="51"/>
      <c r="AK16" s="51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1"/>
      <c r="DH16" s="51"/>
      <c r="DI16" s="51"/>
      <c r="DJ16" s="51"/>
      <c r="DK16" s="51"/>
      <c r="DL16" s="50"/>
      <c r="DM16" s="51"/>
      <c r="DN16" s="51"/>
      <c r="DO16" s="51"/>
      <c r="DP16" s="51"/>
      <c r="DQ16" s="51"/>
      <c r="DR16" s="50"/>
      <c r="DS16" s="51"/>
      <c r="DT16" s="51"/>
      <c r="DU16" s="51"/>
      <c r="DV16" s="51"/>
      <c r="DW16" s="51"/>
      <c r="DX16" s="50"/>
      <c r="DY16" s="51"/>
      <c r="DZ16" s="51"/>
      <c r="EA16" s="51"/>
      <c r="EB16" s="51"/>
      <c r="EC16" s="51"/>
      <c r="ED16" s="50"/>
      <c r="EE16" s="51"/>
      <c r="EF16" s="51"/>
      <c r="EG16" s="51"/>
      <c r="EH16" s="51"/>
      <c r="EI16" s="51"/>
      <c r="EJ16" s="50"/>
      <c r="EK16" s="51"/>
      <c r="EL16" s="51"/>
      <c r="EM16" s="51"/>
      <c r="EN16" s="51"/>
      <c r="EO16" s="51"/>
      <c r="EP16" s="50"/>
      <c r="EQ16" s="50"/>
      <c r="ER16" s="50"/>
      <c r="ES16" s="50"/>
    </row>
    <row r="17" spans="1:149" ht="13.5" thickBot="1">
      <c r="A17" s="15" t="s">
        <v>0</v>
      </c>
      <c r="C17" s="52">
        <f>SUM(C8:C16)</f>
        <v>288789.376</v>
      </c>
      <c r="D17" s="52">
        <f>SUM(D8:D16)</f>
        <v>17434.13328</v>
      </c>
      <c r="E17" s="52">
        <f>SUM(E8:E16)</f>
        <v>306223.50928</v>
      </c>
      <c r="F17" s="52">
        <f>SUM(F8:F16)</f>
        <v>7664.409027199999</v>
      </c>
      <c r="G17" s="52">
        <f>SUM(G8:G16)</f>
        <v>7207.8370912</v>
      </c>
      <c r="H17" s="52"/>
      <c r="I17" s="52">
        <f>SUM(I8:I16)</f>
        <v>585145.648</v>
      </c>
      <c r="J17" s="52">
        <f>SUM(J8:J16)</f>
        <v>35325.07794</v>
      </c>
      <c r="K17" s="52">
        <f>SUM(K8:K16)</f>
        <v>620470.72594</v>
      </c>
      <c r="L17" s="52">
        <f>SUM(L8:L16)</f>
        <v>15529.6418756</v>
      </c>
      <c r="M17" s="52">
        <f>SUM(M8:M16)</f>
        <v>14604.5348476</v>
      </c>
      <c r="N17" s="52">
        <f>SUM(N8:N16)</f>
        <v>0</v>
      </c>
      <c r="O17" s="52">
        <f>SUM(O8:O16)</f>
        <v>17995.376</v>
      </c>
      <c r="P17" s="52">
        <f>SUM(P8:P16)</f>
        <v>1086.3757799999998</v>
      </c>
      <c r="Q17" s="52">
        <f>SUM(Q8:Q16)</f>
        <v>19081.751780000002</v>
      </c>
      <c r="R17" s="52">
        <f>SUM(R8:R16)</f>
        <v>477.5934772</v>
      </c>
      <c r="S17" s="52">
        <f>SUM(S8:S16)</f>
        <v>449.14304119999997</v>
      </c>
      <c r="T17" s="52">
        <f>SUM(T8:T16)</f>
        <v>0</v>
      </c>
      <c r="U17" s="52">
        <f>SUM(U8:U16)</f>
        <v>158242.52800000002</v>
      </c>
      <c r="V17" s="52">
        <f>SUM(V8:V16)</f>
        <v>9553.056840000001</v>
      </c>
      <c r="W17" s="52">
        <f>SUM(W8:W16)</f>
        <v>167795.58484000002</v>
      </c>
      <c r="X17" s="52">
        <f>SUM(X8:X16)</f>
        <v>4199.7232616</v>
      </c>
      <c r="Y17" s="52">
        <f>SUM(Y8:Y16)</f>
        <v>3949.5440536</v>
      </c>
      <c r="Z17" s="52">
        <f>SUM(Z8:Z16)</f>
        <v>0</v>
      </c>
      <c r="AA17" s="52">
        <f>SUM(AA8:AA16)</f>
        <v>204142.608</v>
      </c>
      <c r="AB17" s="52">
        <f>SUM(AB8:AB16)</f>
        <v>12324.031740000002</v>
      </c>
      <c r="AC17" s="52">
        <f>SUM(AC8:AC16)</f>
        <v>216466.63974</v>
      </c>
      <c r="AD17" s="52">
        <f>SUM(AD8:AD16)</f>
        <v>5417.9016876000005</v>
      </c>
      <c r="AE17" s="52">
        <f>SUM(AE8:AE16)</f>
        <v>5095.1550996000005</v>
      </c>
      <c r="AF17" s="52">
        <f>SUM(AF8:AF16)</f>
        <v>0</v>
      </c>
      <c r="AG17" s="52">
        <f>SUM(AG8:AG16)</f>
        <v>10131.984</v>
      </c>
      <c r="AH17" s="52">
        <f>SUM(AH8:AH16)</f>
        <v>611.66502</v>
      </c>
      <c r="AI17" s="52">
        <f>SUM(AI8:AI16)</f>
        <v>10743.64902</v>
      </c>
      <c r="AJ17" s="52">
        <f>SUM(AJ8:AJ16)</f>
        <v>268.9007148</v>
      </c>
      <c r="AK17" s="52">
        <f>SUM(AK8:AK16)</f>
        <v>252.88219080000002</v>
      </c>
      <c r="AL17" s="52">
        <f>SUM(AL8:AL16)</f>
        <v>0</v>
      </c>
      <c r="AM17" s="52">
        <f>SUM(AM8:AM16)</f>
        <v>44442.592000000004</v>
      </c>
      <c r="AN17" s="52">
        <f>SUM(AN8:AN16)</f>
        <v>2682.9867600000002</v>
      </c>
      <c r="AO17" s="52">
        <f>SUM(AO8:AO16)</f>
        <v>47125.578760000004</v>
      </c>
      <c r="AP17" s="52">
        <f>SUM(AP8:AP16)</f>
        <v>1179.4970024000002</v>
      </c>
      <c r="AQ17" s="52">
        <f>SUM(AQ8:AQ16)</f>
        <v>1109.2338904</v>
      </c>
      <c r="AR17" s="52">
        <f>SUM(AR8:AR16)</f>
        <v>0</v>
      </c>
      <c r="AS17" s="52">
        <f>SUM(AS8:AS16)</f>
        <v>70819.37599999999</v>
      </c>
      <c r="AT17" s="52">
        <f>SUM(AT8:AT16)</f>
        <v>4275.34578</v>
      </c>
      <c r="AU17" s="52">
        <f>SUM(AU8:AU16)</f>
        <v>75094.72177999999</v>
      </c>
      <c r="AV17" s="52">
        <f>SUM(AV8:AV16)</f>
        <v>1879.5312772</v>
      </c>
      <c r="AW17" s="52">
        <f>SUM(AW8:AW16)</f>
        <v>1767.5668412</v>
      </c>
      <c r="AX17" s="52">
        <f>SUM(AX8:AX16)</f>
        <v>0</v>
      </c>
      <c r="AY17" s="52">
        <f>SUM(AY8:AY16)</f>
        <v>218583.44</v>
      </c>
      <c r="AZ17" s="52">
        <f>SUM(AZ8:AZ16)</f>
        <v>13195.820700000002</v>
      </c>
      <c r="BA17" s="52">
        <f>SUM(BA8:BA16)</f>
        <v>231779.26070000004</v>
      </c>
      <c r="BB17" s="52">
        <f>SUM(BB8:BB16)</f>
        <v>5801.158318000001</v>
      </c>
      <c r="BC17" s="52">
        <f>SUM(BC8:BC16)</f>
        <v>5455.580978000001</v>
      </c>
      <c r="BD17" s="52">
        <f>SUM(BD8:BD16)</f>
        <v>0</v>
      </c>
      <c r="BE17" s="52">
        <f>SUM(BE8:BE16)</f>
        <v>13983.024000000001</v>
      </c>
      <c r="BF17" s="52">
        <f>SUM(BF8:BF16)</f>
        <v>844.15122</v>
      </c>
      <c r="BG17" s="52">
        <f>SUM(BG8:BG16)</f>
        <v>14827.175220000001</v>
      </c>
      <c r="BH17" s="52">
        <f>SUM(BH8:BH16)</f>
        <v>371.1065028</v>
      </c>
      <c r="BI17" s="52">
        <f>SUM(BI8:BI16)</f>
        <v>348.99953880000004</v>
      </c>
      <c r="BJ17" s="52">
        <f>SUM(BJ8:BJ16)</f>
        <v>0</v>
      </c>
      <c r="BK17" s="52">
        <f>SUM(BK8:BK16)</f>
        <v>2836.592</v>
      </c>
      <c r="BL17" s="52">
        <f>SUM(BL8:BL16)</f>
        <v>171.24426</v>
      </c>
      <c r="BM17" s="52">
        <f>SUM(BM8:BM16)</f>
        <v>3007.83626</v>
      </c>
      <c r="BN17" s="52">
        <f>SUM(BN8:BN16)</f>
        <v>75.2825524</v>
      </c>
      <c r="BO17" s="52">
        <f>SUM(BO8:BO16)</f>
        <v>70.7979404</v>
      </c>
      <c r="BP17" s="52">
        <f>SUM(BP8:BP16)</f>
        <v>0</v>
      </c>
      <c r="BQ17" s="52">
        <f>SUM(BQ8:BQ16)</f>
        <v>802514.7039999999</v>
      </c>
      <c r="BR17" s="52">
        <f>SUM(BR8:BR16)</f>
        <v>48447.58662</v>
      </c>
      <c r="BS17" s="52">
        <f>SUM(BS8:BS16)</f>
        <v>850962.2906200001</v>
      </c>
      <c r="BT17" s="52">
        <f>SUM(BT8:BT16)</f>
        <v>21298.5706988</v>
      </c>
      <c r="BU17" s="52">
        <f>SUM(BU8:BU16)</f>
        <v>20029.806254799998</v>
      </c>
      <c r="BV17" s="52">
        <f>SUM(BV8:BV16)</f>
        <v>0</v>
      </c>
      <c r="BW17" s="52">
        <f>SUM(BW8:BW16)</f>
        <v>27282.176</v>
      </c>
      <c r="BX17" s="52">
        <f>SUM(BX8:BX16)</f>
        <v>1647.0172799999998</v>
      </c>
      <c r="BY17" s="52">
        <f>SUM(BY8:BY16)</f>
        <v>28929.19328</v>
      </c>
      <c r="BZ17" s="52">
        <f>SUM(BZ8:BZ16)</f>
        <v>724.0631871999999</v>
      </c>
      <c r="CA17" s="52">
        <f>SUM(CA8:CA16)</f>
        <v>680.9304512</v>
      </c>
      <c r="CB17" s="52">
        <f>SUM(CB8:CB16)</f>
        <v>0</v>
      </c>
      <c r="CC17" s="52">
        <f>SUM(CC8:CC16)</f>
        <v>114595.136</v>
      </c>
      <c r="CD17" s="52">
        <f>SUM(CD8:CD16)</f>
        <v>6918.076080000001</v>
      </c>
      <c r="CE17" s="52">
        <f>SUM(CE8:CE16)</f>
        <v>121513.21208</v>
      </c>
      <c r="CF17" s="52">
        <f>SUM(CF8:CF16)</f>
        <v>3041.3306992000003</v>
      </c>
      <c r="CG17" s="52">
        <f>SUM(CG8:CG16)</f>
        <v>2860.1574032000003</v>
      </c>
      <c r="CH17" s="52">
        <f>SUM(CH8:CH16)</f>
        <v>0</v>
      </c>
      <c r="CI17" s="52">
        <f>SUM(CI8:CI16)</f>
        <v>71620.256</v>
      </c>
      <c r="CJ17" s="52">
        <f>SUM(CJ8:CJ16)</f>
        <v>4323.69468</v>
      </c>
      <c r="CK17" s="52">
        <f>SUM(CK8:CK16)</f>
        <v>75943.95068</v>
      </c>
      <c r="CL17" s="52">
        <f>SUM(CL8:CL16)</f>
        <v>1900.7864631999998</v>
      </c>
      <c r="CM17" s="52">
        <f>SUM(CM8:CM16)</f>
        <v>1787.5558471999998</v>
      </c>
      <c r="CN17" s="52">
        <f>SUM(CN8:CN16)</f>
        <v>0</v>
      </c>
      <c r="CO17" s="52">
        <f>SUM(CO8:CO16)</f>
        <v>15040.64</v>
      </c>
      <c r="CP17" s="52">
        <f>SUM(CP8:CP16)</f>
        <v>907.9992</v>
      </c>
      <c r="CQ17" s="52">
        <f>SUM(CQ8:CQ16)</f>
        <v>15948.639200000001</v>
      </c>
      <c r="CR17" s="52">
        <f>SUM(CR8:CR16)</f>
        <v>399.175408</v>
      </c>
      <c r="CS17" s="52">
        <f>SUM(CS8:CS16)</f>
        <v>375.39636800000005</v>
      </c>
      <c r="CT17" s="52">
        <f>SUM(CT8:CT16)</f>
        <v>0</v>
      </c>
      <c r="CU17" s="52">
        <f>SUM(CU8:CU16)</f>
        <v>96949.64799999999</v>
      </c>
      <c r="CV17" s="52">
        <f>SUM(CV8:CV16)</f>
        <v>5852.82294</v>
      </c>
      <c r="CW17" s="52">
        <f>SUM(CW8:CW16)</f>
        <v>102802.47094</v>
      </c>
      <c r="CX17" s="52">
        <f>SUM(CX8:CX16)</f>
        <v>2573.0231756</v>
      </c>
      <c r="CY17" s="52">
        <f>SUM(CY8:CY16)</f>
        <v>2419.7471476</v>
      </c>
      <c r="CZ17" s="52">
        <f>SUM(CZ8:CZ16)</f>
        <v>0</v>
      </c>
      <c r="DA17" s="52">
        <f>SUM(DA8:DA16)</f>
        <v>109332.04800000001</v>
      </c>
      <c r="DB17" s="52">
        <f>SUM(DB8:DB16)</f>
        <v>6600.34494</v>
      </c>
      <c r="DC17" s="52">
        <f>SUM(DC8:DC16)</f>
        <v>115932.39294</v>
      </c>
      <c r="DD17" s="52">
        <f>SUM(DD8:DD16)</f>
        <v>2901.6494556000002</v>
      </c>
      <c r="DE17" s="52">
        <f>SUM(DE8:DE16)</f>
        <v>2728.7970276</v>
      </c>
      <c r="DF17" s="52">
        <f>SUM(DF8:DF16)</f>
        <v>0</v>
      </c>
      <c r="DG17" s="52">
        <f>SUM(DG8:DG16)</f>
        <v>18102.160000000003</v>
      </c>
      <c r="DH17" s="52">
        <f>SUM(DH8:DH16)</f>
        <v>1092.8223</v>
      </c>
      <c r="DI17" s="52">
        <f>SUM(DI8:DI16)</f>
        <v>19194.982300000003</v>
      </c>
      <c r="DJ17" s="52">
        <f>SUM(DJ8:DJ16)</f>
        <v>480.427502</v>
      </c>
      <c r="DK17" s="52">
        <f>SUM(DK8:DK16)</f>
        <v>451.808242</v>
      </c>
      <c r="DL17" s="52">
        <f>SUM(DL8:DL16)</f>
        <v>0</v>
      </c>
      <c r="DM17" s="52">
        <f>SUM(DM8:DM16)</f>
        <v>71736.128</v>
      </c>
      <c r="DN17" s="52">
        <f>SUM(DN8:DN16)</f>
        <v>4330.68984</v>
      </c>
      <c r="DO17" s="52">
        <f>SUM(DO8:DO16)</f>
        <v>76066.81784</v>
      </c>
      <c r="DP17" s="52">
        <f>SUM(DP8:DP16)</f>
        <v>1903.8616815999999</v>
      </c>
      <c r="DQ17" s="52">
        <f>SUM(DQ8:DQ16)</f>
        <v>1790.4478735999999</v>
      </c>
      <c r="DR17" s="52">
        <f>SUM(DR8:DR16)</f>
        <v>0</v>
      </c>
      <c r="DS17" s="52">
        <f>SUM(DS8:DS16)</f>
        <v>972.4159999999999</v>
      </c>
      <c r="DT17" s="52">
        <f>SUM(DT8:DT16)</f>
        <v>58.70448</v>
      </c>
      <c r="DU17" s="52">
        <f>SUM(DU8:DU16)</f>
        <v>1031.12048</v>
      </c>
      <c r="DV17" s="52">
        <f>SUM(DV8:DV16)</f>
        <v>25.807715199999997</v>
      </c>
      <c r="DW17" s="52">
        <f>SUM(DW8:DW16)</f>
        <v>24.2703392</v>
      </c>
      <c r="DX17" s="52">
        <f>SUM(DX8:DX16)</f>
        <v>0</v>
      </c>
      <c r="DY17" s="52">
        <f>SUM(DY8:DY16)</f>
        <v>68197.488</v>
      </c>
      <c r="DZ17" s="52">
        <f>SUM(DZ8:DZ16)</f>
        <v>4117.063139999999</v>
      </c>
      <c r="EA17" s="52">
        <f>SUM(EA8:EA16)</f>
        <v>72314.55114000001</v>
      </c>
      <c r="EB17" s="52">
        <f>SUM(EB8:EB16)</f>
        <v>1809.9469236</v>
      </c>
      <c r="EC17" s="52">
        <f>SUM(EC8:EC16)</f>
        <v>1702.1276555999998</v>
      </c>
      <c r="ED17" s="52">
        <f>SUM(ED8:ED16)</f>
        <v>0</v>
      </c>
      <c r="EE17" s="52">
        <f>SUM(EE8:EE16)</f>
        <v>29190.656000000003</v>
      </c>
      <c r="EF17" s="52">
        <f>SUM(EF8:EF16)</f>
        <v>1762.2316800000003</v>
      </c>
      <c r="EG17" s="52">
        <f>SUM(EG8:EG16)</f>
        <v>30952.88768</v>
      </c>
      <c r="EH17" s="52">
        <f>SUM(EH8:EH16)</f>
        <v>774.7138432</v>
      </c>
      <c r="EI17" s="52">
        <f>SUM(EI8:EI16)</f>
        <v>728.5638272</v>
      </c>
      <c r="EJ17" s="52">
        <f>SUM(EJ8:EJ16)</f>
        <v>0</v>
      </c>
      <c r="EK17" s="52">
        <f>SUM(EK8:EK16)</f>
        <v>55935.504</v>
      </c>
      <c r="EL17" s="52">
        <f>SUM(EL8:EL16)</f>
        <v>3376.81062</v>
      </c>
      <c r="EM17" s="52">
        <f>SUM(EM8:EM16)</f>
        <v>59312.314620000005</v>
      </c>
      <c r="EN17" s="52">
        <f>SUM(EN8:EN16)</f>
        <v>1484.5164588</v>
      </c>
      <c r="EO17" s="52">
        <f>SUM(EO8:EO16)</f>
        <v>1396.0832148</v>
      </c>
      <c r="EP17" s="50"/>
      <c r="EQ17" s="50"/>
      <c r="ER17" s="50"/>
      <c r="ES17" s="50"/>
    </row>
    <row r="18" ht="13.5" thickTop="1"/>
  </sheetData>
  <sheetProtection/>
  <printOptions/>
  <pageMargins left="0.75" right="0.75" top="1" bottom="1" header="0.5" footer="0.5"/>
  <pageSetup orientation="landscape" scale="69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3366FF"/>
  </sheetPr>
  <dimension ref="A1:ED19"/>
  <sheetViews>
    <sheetView zoomScale="150" zoomScaleNormal="15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15" sqref="D15"/>
    </sheetView>
  </sheetViews>
  <sheetFormatPr defaultColWidth="11.8515625" defaultRowHeight="12.75"/>
  <cols>
    <col min="1" max="1" width="12.8515625" style="2" customWidth="1"/>
    <col min="2" max="2" width="4.8515625" style="0" customWidth="1"/>
    <col min="3" max="6" width="18.140625" style="18" customWidth="1"/>
    <col min="7" max="7" width="21.8515625" style="18" customWidth="1"/>
    <col min="8" max="8" width="4.8515625" style="17" customWidth="1"/>
    <col min="9" max="12" width="18.140625" style="17" customWidth="1"/>
    <col min="13" max="13" width="22.421875" style="17" customWidth="1"/>
    <col min="14" max="14" width="4.8515625" style="0" customWidth="1"/>
    <col min="15" max="18" width="18.140625" style="0" customWidth="1"/>
    <col min="19" max="19" width="22.00390625" style="0" customWidth="1"/>
    <col min="20" max="20" width="4.8515625" style="0" customWidth="1"/>
    <col min="21" max="24" width="18.140625" style="3" customWidth="1"/>
    <col min="25" max="25" width="22.00390625" style="3" customWidth="1"/>
    <col min="26" max="26" width="4.8515625" style="3" customWidth="1"/>
    <col min="27" max="30" width="18.140625" style="3" customWidth="1"/>
    <col min="31" max="31" width="21.28125" style="3" customWidth="1"/>
    <col min="32" max="32" width="4.8515625" style="3" customWidth="1"/>
    <col min="33" max="36" width="18.140625" style="3" customWidth="1"/>
    <col min="37" max="37" width="20.7109375" style="3" customWidth="1"/>
    <col min="38" max="38" width="4.8515625" style="3" customWidth="1"/>
    <col min="39" max="42" width="18.140625" style="3" customWidth="1"/>
    <col min="43" max="43" width="23.28125" style="3" customWidth="1"/>
    <col min="44" max="44" width="4.8515625" style="3" customWidth="1"/>
    <col min="45" max="48" width="18.140625" style="3" customWidth="1"/>
    <col min="49" max="49" width="20.8515625" style="3" customWidth="1"/>
    <col min="50" max="50" width="4.8515625" style="3" customWidth="1"/>
    <col min="51" max="54" width="18.140625" style="3" customWidth="1"/>
    <col min="55" max="55" width="20.7109375" style="3" customWidth="1"/>
    <col min="56" max="56" width="4.8515625" style="3" customWidth="1"/>
    <col min="57" max="60" width="18.140625" style="3" customWidth="1"/>
    <col min="61" max="61" width="22.421875" style="3" customWidth="1"/>
    <col min="62" max="62" width="4.8515625" style="3" customWidth="1"/>
    <col min="63" max="66" width="18.140625" style="3" customWidth="1"/>
    <col min="67" max="67" width="20.8515625" style="3" customWidth="1"/>
    <col min="68" max="68" width="4.8515625" style="3" customWidth="1"/>
    <col min="69" max="72" width="18.140625" style="3" customWidth="1"/>
    <col min="73" max="73" width="23.28125" style="3" customWidth="1"/>
    <col min="74" max="74" width="4.8515625" style="3" customWidth="1"/>
    <col min="75" max="78" width="18.140625" style="3" customWidth="1"/>
    <col min="79" max="79" width="20.7109375" style="3" customWidth="1"/>
    <col min="80" max="80" width="4.8515625" style="3" customWidth="1"/>
    <col min="81" max="84" width="18.140625" style="3" customWidth="1"/>
    <col min="85" max="85" width="21.28125" style="3" customWidth="1"/>
    <col min="86" max="86" width="4.8515625" style="3" customWidth="1"/>
    <col min="87" max="90" width="18.140625" style="3" customWidth="1"/>
    <col min="91" max="91" width="24.140625" style="3" customWidth="1"/>
    <col min="92" max="92" width="4.8515625" style="3" customWidth="1"/>
    <col min="93" max="96" width="18.140625" style="3" customWidth="1"/>
    <col min="97" max="97" width="21.8515625" style="3" customWidth="1"/>
    <col min="98" max="98" width="4.8515625" style="3" customWidth="1"/>
    <col min="99" max="102" width="18.140625" style="3" customWidth="1"/>
    <col min="103" max="103" width="21.140625" style="3" customWidth="1"/>
    <col min="104" max="104" width="4.8515625" style="3" customWidth="1"/>
    <col min="105" max="108" width="18.140625" style="3" customWidth="1"/>
    <col min="109" max="109" width="22.00390625" style="3" customWidth="1"/>
    <col min="110" max="110" width="4.8515625" style="3" customWidth="1"/>
    <col min="111" max="114" width="18.140625" style="3" customWidth="1"/>
    <col min="115" max="115" width="21.421875" style="3" customWidth="1"/>
    <col min="116" max="116" width="4.8515625" style="3" customWidth="1"/>
    <col min="117" max="120" width="18.140625" style="3" customWidth="1"/>
    <col min="121" max="121" width="22.00390625" style="3" customWidth="1"/>
    <col min="122" max="122" width="4.8515625" style="3" customWidth="1"/>
    <col min="123" max="126" width="18.140625" style="3" customWidth="1"/>
    <col min="127" max="127" width="21.8515625" style="3" customWidth="1"/>
    <col min="128" max="128" width="4.8515625" style="3" customWidth="1"/>
    <col min="129" max="133" width="18.140625" style="3" customWidth="1"/>
    <col min="134" max="134" width="4.8515625" style="3" customWidth="1"/>
  </cols>
  <sheetData>
    <row r="1" spans="1:134" ht="12.75">
      <c r="A1" s="26"/>
      <c r="B1" s="12"/>
      <c r="C1" s="25"/>
      <c r="D1" s="27"/>
      <c r="F1" s="27" t="s">
        <v>24</v>
      </c>
      <c r="H1" s="18"/>
      <c r="I1" s="18"/>
      <c r="J1" s="18"/>
      <c r="K1" s="27"/>
      <c r="L1" s="27"/>
      <c r="M1" s="18"/>
      <c r="N1" s="17"/>
      <c r="O1" s="17"/>
      <c r="P1" s="27"/>
      <c r="Q1" s="18"/>
      <c r="S1" s="27" t="s">
        <v>24</v>
      </c>
      <c r="U1"/>
      <c r="V1"/>
      <c r="X1" s="4"/>
      <c r="AB1" s="4"/>
      <c r="AE1" s="27" t="s">
        <v>24</v>
      </c>
      <c r="AF1" s="4"/>
      <c r="AM1" s="27"/>
      <c r="AN1" s="4"/>
      <c r="AQ1" s="27" t="s">
        <v>24</v>
      </c>
      <c r="AY1" s="27"/>
      <c r="BC1" s="27" t="s">
        <v>24</v>
      </c>
      <c r="BK1" s="27"/>
      <c r="BO1" s="27" t="s">
        <v>24</v>
      </c>
      <c r="BT1" s="4"/>
      <c r="BW1" s="27"/>
      <c r="CA1" s="27" t="s">
        <v>24</v>
      </c>
      <c r="CI1" s="27"/>
      <c r="CM1" s="27" t="s">
        <v>24</v>
      </c>
      <c r="CR1" s="4"/>
      <c r="CU1" s="27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</row>
    <row r="2" spans="1:134" ht="12.75">
      <c r="A2" s="26"/>
      <c r="B2" s="12"/>
      <c r="C2" s="25"/>
      <c r="D2" s="27"/>
      <c r="F2" s="25" t="s">
        <v>61</v>
      </c>
      <c r="H2" s="18"/>
      <c r="I2" s="18"/>
      <c r="J2" s="18"/>
      <c r="K2" s="27"/>
      <c r="L2" s="27"/>
      <c r="M2" s="18"/>
      <c r="N2" s="17"/>
      <c r="O2" s="17"/>
      <c r="P2" s="27"/>
      <c r="Q2" s="18"/>
      <c r="S2" s="25" t="str">
        <f>F2</f>
        <v>Distribution of Debt Service after 2015 A Bond Issue</v>
      </c>
      <c r="U2"/>
      <c r="V2"/>
      <c r="X2" s="4"/>
      <c r="AB2" s="4"/>
      <c r="AE2" s="25" t="s">
        <v>56</v>
      </c>
      <c r="AF2" s="4"/>
      <c r="AM2" s="27"/>
      <c r="AN2" s="4"/>
      <c r="AQ2" s="25" t="s">
        <v>56</v>
      </c>
      <c r="AY2" s="27"/>
      <c r="BC2" s="25" t="s">
        <v>56</v>
      </c>
      <c r="BK2" s="27"/>
      <c r="BO2" s="25" t="s">
        <v>56</v>
      </c>
      <c r="BT2" s="4"/>
      <c r="BW2" s="27"/>
      <c r="CA2" s="25" t="s">
        <v>56</v>
      </c>
      <c r="CI2" s="27"/>
      <c r="CM2" s="25" t="s">
        <v>56</v>
      </c>
      <c r="CR2" s="4"/>
      <c r="CU2" s="27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</row>
    <row r="3" spans="1:134" ht="12.75">
      <c r="A3" s="26"/>
      <c r="B3" s="12"/>
      <c r="C3" s="25"/>
      <c r="D3" s="25"/>
      <c r="F3" s="27" t="s">
        <v>25</v>
      </c>
      <c r="H3" s="18"/>
      <c r="I3" s="18"/>
      <c r="J3" s="18"/>
      <c r="K3" s="25"/>
      <c r="L3" s="25"/>
      <c r="M3" s="18"/>
      <c r="N3" s="17"/>
      <c r="O3" s="17"/>
      <c r="P3" s="25"/>
      <c r="Q3" s="18"/>
      <c r="S3" s="27" t="s">
        <v>25</v>
      </c>
      <c r="U3"/>
      <c r="V3"/>
      <c r="AE3" s="27" t="s">
        <v>25</v>
      </c>
      <c r="AM3" s="27"/>
      <c r="AQ3" s="27" t="s">
        <v>25</v>
      </c>
      <c r="AY3" s="27"/>
      <c r="BC3" s="27" t="s">
        <v>25</v>
      </c>
      <c r="BK3" s="27"/>
      <c r="BO3" s="27" t="s">
        <v>25</v>
      </c>
      <c r="BW3" s="27"/>
      <c r="CA3" s="27" t="s">
        <v>25</v>
      </c>
      <c r="CI3" s="27"/>
      <c r="CM3" s="27" t="s">
        <v>25</v>
      </c>
      <c r="CU3" s="27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</row>
    <row r="4" spans="1:130" ht="12.75">
      <c r="A4" s="26"/>
      <c r="B4" s="12"/>
      <c r="C4" s="27"/>
      <c r="D4" s="27"/>
      <c r="J4" s="27"/>
      <c r="K4" s="18"/>
      <c r="L4" s="18"/>
      <c r="M4" s="18"/>
      <c r="V4" s="4"/>
      <c r="AB4" s="4"/>
      <c r="AH4" s="4"/>
      <c r="AT4" s="4"/>
      <c r="CP4" s="4"/>
      <c r="DZ4" s="4"/>
    </row>
    <row r="5" spans="1:134" ht="12.75">
      <c r="A5" s="5" t="s">
        <v>1</v>
      </c>
      <c r="C5" s="48" t="s">
        <v>60</v>
      </c>
      <c r="D5" s="46"/>
      <c r="E5" s="47"/>
      <c r="F5" s="23"/>
      <c r="G5" s="23"/>
      <c r="I5" s="19" t="s">
        <v>6</v>
      </c>
      <c r="J5" s="20"/>
      <c r="K5" s="21"/>
      <c r="L5" s="23"/>
      <c r="M5" s="23"/>
      <c r="O5" s="19" t="s">
        <v>7</v>
      </c>
      <c r="P5" s="20"/>
      <c r="Q5" s="21"/>
      <c r="R5" s="23"/>
      <c r="S5" s="23"/>
      <c r="U5" s="6" t="s">
        <v>8</v>
      </c>
      <c r="V5" s="7"/>
      <c r="W5" s="8"/>
      <c r="X5" s="23"/>
      <c r="Y5" s="23"/>
      <c r="AA5" s="6" t="s">
        <v>9</v>
      </c>
      <c r="AB5" s="7"/>
      <c r="AC5" s="8"/>
      <c r="AD5" s="23"/>
      <c r="AE5" s="23"/>
      <c r="AG5" s="6" t="s">
        <v>10</v>
      </c>
      <c r="AH5" s="7"/>
      <c r="AI5" s="8"/>
      <c r="AJ5" s="23"/>
      <c r="AK5" s="23"/>
      <c r="AL5" s="13"/>
      <c r="AM5" s="6" t="s">
        <v>51</v>
      </c>
      <c r="AN5" s="7"/>
      <c r="AO5" s="8"/>
      <c r="AP5" s="23"/>
      <c r="AQ5" s="23"/>
      <c r="AR5" s="13"/>
      <c r="AS5" s="6" t="s">
        <v>11</v>
      </c>
      <c r="AT5" s="7"/>
      <c r="AU5" s="8"/>
      <c r="AV5" s="23"/>
      <c r="AW5" s="23"/>
      <c r="AX5" s="13"/>
      <c r="AY5" s="6" t="s">
        <v>26</v>
      </c>
      <c r="AZ5" s="7"/>
      <c r="BA5" s="8"/>
      <c r="BB5" s="23"/>
      <c r="BC5" s="23"/>
      <c r="BE5" s="6" t="s">
        <v>12</v>
      </c>
      <c r="BF5" s="7"/>
      <c r="BG5" s="8"/>
      <c r="BH5" s="23"/>
      <c r="BI5" s="23"/>
      <c r="BK5" s="6" t="s">
        <v>13</v>
      </c>
      <c r="BL5" s="7"/>
      <c r="BM5" s="8"/>
      <c r="BN5" s="23"/>
      <c r="BO5" s="23"/>
      <c r="BQ5" s="36" t="s">
        <v>14</v>
      </c>
      <c r="BR5" s="37"/>
      <c r="BS5" s="38"/>
      <c r="BT5" s="23"/>
      <c r="BU5" s="23"/>
      <c r="BW5" s="6" t="s">
        <v>15</v>
      </c>
      <c r="BX5" s="7"/>
      <c r="BY5" s="8"/>
      <c r="BZ5" s="23"/>
      <c r="CA5" s="23"/>
      <c r="CC5" s="6" t="s">
        <v>16</v>
      </c>
      <c r="CD5" s="7"/>
      <c r="CE5" s="8"/>
      <c r="CF5" s="23"/>
      <c r="CG5" s="23"/>
      <c r="CH5" s="13"/>
      <c r="CI5" s="6" t="s">
        <v>17</v>
      </c>
      <c r="CJ5" s="7"/>
      <c r="CK5" s="8"/>
      <c r="CL5" s="23"/>
      <c r="CM5" s="23"/>
      <c r="CO5" s="6" t="s">
        <v>18</v>
      </c>
      <c r="CP5" s="7"/>
      <c r="CQ5" s="8"/>
      <c r="CR5" s="23"/>
      <c r="CS5" s="23"/>
      <c r="CT5" s="13"/>
      <c r="CU5" s="6" t="s">
        <v>19</v>
      </c>
      <c r="CV5" s="7"/>
      <c r="CW5" s="8"/>
      <c r="CX5" s="23"/>
      <c r="CY5" s="23"/>
      <c r="DA5" s="6" t="s">
        <v>20</v>
      </c>
      <c r="DB5" s="7"/>
      <c r="DC5" s="8"/>
      <c r="DD5" s="23"/>
      <c r="DE5" s="23"/>
      <c r="DG5" s="6" t="s">
        <v>21</v>
      </c>
      <c r="DH5" s="7"/>
      <c r="DI5" s="8"/>
      <c r="DJ5" s="23"/>
      <c r="DK5" s="23"/>
      <c r="DM5" s="6" t="s">
        <v>22</v>
      </c>
      <c r="DN5" s="7"/>
      <c r="DO5" s="8"/>
      <c r="DP5" s="23"/>
      <c r="DQ5" s="23"/>
      <c r="DS5" s="6" t="s">
        <v>23</v>
      </c>
      <c r="DT5" s="7"/>
      <c r="DU5" s="8"/>
      <c r="DV5" s="23"/>
      <c r="DW5" s="23"/>
      <c r="DX5" s="13"/>
      <c r="DY5" s="6" t="s">
        <v>2</v>
      </c>
      <c r="DZ5" s="7"/>
      <c r="EA5" s="8"/>
      <c r="EB5" s="23"/>
      <c r="EC5" s="23"/>
      <c r="ED5" s="13"/>
    </row>
    <row r="6" spans="1:134" s="1" customFormat="1" ht="12.75">
      <c r="A6" s="28" t="s">
        <v>3</v>
      </c>
      <c r="C6" s="49" t="s">
        <v>62</v>
      </c>
      <c r="D6" s="49"/>
      <c r="E6" s="49"/>
      <c r="F6" s="23" t="s">
        <v>52</v>
      </c>
      <c r="G6" s="23" t="s">
        <v>55</v>
      </c>
      <c r="H6" s="17"/>
      <c r="I6" s="22"/>
      <c r="J6" s="35">
        <v>0.2725862000000001</v>
      </c>
      <c r="K6" s="21"/>
      <c r="L6" s="23" t="s">
        <v>52</v>
      </c>
      <c r="M6" s="23" t="s">
        <v>55</v>
      </c>
      <c r="O6" s="22"/>
      <c r="P6" s="40">
        <f>V6+AB6+AH6+AN6+AT6+AZ6+BF6+BL6+BR6+BX6+CD6+CJ6+CP6+CV6+DB6+DH6+DN6+DT6</f>
        <v>0.7274137999999999</v>
      </c>
      <c r="Q6" s="21"/>
      <c r="R6" s="23" t="s">
        <v>52</v>
      </c>
      <c r="S6" s="23" t="s">
        <v>55</v>
      </c>
      <c r="U6" s="29"/>
      <c r="V6" s="16">
        <v>0.0002074</v>
      </c>
      <c r="W6" s="30"/>
      <c r="X6" s="23" t="s">
        <v>52</v>
      </c>
      <c r="Y6" s="23" t="s">
        <v>55</v>
      </c>
      <c r="AA6" s="29"/>
      <c r="AB6" s="16">
        <v>0.1097811</v>
      </c>
      <c r="AC6" s="30"/>
      <c r="AD6" s="23" t="s">
        <v>52</v>
      </c>
      <c r="AE6" s="23" t="s">
        <v>55</v>
      </c>
      <c r="AG6" s="29"/>
      <c r="AH6" s="16">
        <v>0.077308</v>
      </c>
      <c r="AI6" s="30"/>
      <c r="AJ6" s="23" t="s">
        <v>52</v>
      </c>
      <c r="AK6" s="23" t="s">
        <v>55</v>
      </c>
      <c r="AL6" s="11"/>
      <c r="AM6" s="29"/>
      <c r="AN6" s="16">
        <v>0.0035746</v>
      </c>
      <c r="AO6" s="30"/>
      <c r="AP6" s="23" t="s">
        <v>52</v>
      </c>
      <c r="AQ6" s="23" t="s">
        <v>55</v>
      </c>
      <c r="AR6" s="11"/>
      <c r="AS6" s="29"/>
      <c r="AT6" s="16">
        <v>0.0002612</v>
      </c>
      <c r="AU6" s="30"/>
      <c r="AV6" s="23" t="s">
        <v>52</v>
      </c>
      <c r="AW6" s="23" t="s">
        <v>55</v>
      </c>
      <c r="AX6" s="11"/>
      <c r="AY6" s="29"/>
      <c r="AZ6" s="16">
        <v>0.0958305</v>
      </c>
      <c r="BA6" s="30"/>
      <c r="BB6" s="23" t="s">
        <v>52</v>
      </c>
      <c r="BC6" s="23" t="s">
        <v>55</v>
      </c>
      <c r="BE6" s="29"/>
      <c r="BF6" s="16">
        <v>0.0031923</v>
      </c>
      <c r="BG6" s="30"/>
      <c r="BH6" s="23" t="s">
        <v>52</v>
      </c>
      <c r="BI6" s="23" t="s">
        <v>55</v>
      </c>
      <c r="BK6" s="29"/>
      <c r="BL6" s="16">
        <v>0.0003889</v>
      </c>
      <c r="BM6" s="30"/>
      <c r="BN6" s="23" t="s">
        <v>52</v>
      </c>
      <c r="BO6" s="23" t="s">
        <v>55</v>
      </c>
      <c r="BQ6" s="39"/>
      <c r="BR6" s="40">
        <v>0.080735</v>
      </c>
      <c r="BS6" s="41"/>
      <c r="BT6" s="23" t="s">
        <v>52</v>
      </c>
      <c r="BU6" s="23" t="s">
        <v>55</v>
      </c>
      <c r="BW6" s="29"/>
      <c r="BX6" s="16">
        <v>0.0658731</v>
      </c>
      <c r="BY6" s="30"/>
      <c r="BZ6" s="23" t="s">
        <v>52</v>
      </c>
      <c r="CA6" s="23" t="s">
        <v>55</v>
      </c>
      <c r="CC6" s="29"/>
      <c r="CD6" s="16">
        <v>0.1500275</v>
      </c>
      <c r="CE6" s="30"/>
      <c r="CF6" s="23" t="s">
        <v>52</v>
      </c>
      <c r="CG6" s="23" t="s">
        <v>55</v>
      </c>
      <c r="CH6" s="11"/>
      <c r="CI6" s="29"/>
      <c r="CJ6" s="16">
        <v>0.0163762</v>
      </c>
      <c r="CK6" s="30"/>
      <c r="CL6" s="23" t="s">
        <v>52</v>
      </c>
      <c r="CM6" s="23" t="s">
        <v>55</v>
      </c>
      <c r="CO6" s="29"/>
      <c r="CP6" s="16">
        <v>0.0163968</v>
      </c>
      <c r="CQ6" s="30"/>
      <c r="CR6" s="23" t="s">
        <v>52</v>
      </c>
      <c r="CS6" s="23" t="s">
        <v>55</v>
      </c>
      <c r="CT6" s="11"/>
      <c r="CU6" s="29"/>
      <c r="CV6" s="16">
        <v>0.0004623</v>
      </c>
      <c r="CW6" s="30"/>
      <c r="CX6" s="23" t="s">
        <v>52</v>
      </c>
      <c r="CY6" s="23" t="s">
        <v>55</v>
      </c>
      <c r="DA6" s="29"/>
      <c r="DB6" s="16">
        <v>0.0988749</v>
      </c>
      <c r="DC6" s="30"/>
      <c r="DD6" s="23" t="s">
        <v>52</v>
      </c>
      <c r="DE6" s="23" t="s">
        <v>55</v>
      </c>
      <c r="DG6" s="29"/>
      <c r="DH6" s="16">
        <v>0.0007581</v>
      </c>
      <c r="DI6" s="30"/>
      <c r="DJ6" s="23" t="s">
        <v>52</v>
      </c>
      <c r="DK6" s="23" t="s">
        <v>55</v>
      </c>
      <c r="DM6" s="29"/>
      <c r="DN6" s="16">
        <v>0.0063749</v>
      </c>
      <c r="DO6" s="30"/>
      <c r="DP6" s="23" t="s">
        <v>52</v>
      </c>
      <c r="DQ6" s="23" t="s">
        <v>55</v>
      </c>
      <c r="DS6" s="29"/>
      <c r="DT6" s="16">
        <v>0.000991</v>
      </c>
      <c r="DU6" s="30"/>
      <c r="DV6" s="23" t="s">
        <v>52</v>
      </c>
      <c r="DW6" s="23" t="s">
        <v>55</v>
      </c>
      <c r="DX6" s="11"/>
      <c r="DY6" s="29"/>
      <c r="DZ6" s="16"/>
      <c r="EA6" s="30"/>
      <c r="EB6" s="23" t="s">
        <v>52</v>
      </c>
      <c r="EC6" s="23" t="s">
        <v>55</v>
      </c>
      <c r="ED6" s="11"/>
    </row>
    <row r="7" spans="1:134" ht="12.75">
      <c r="A7" s="9"/>
      <c r="C7" s="23" t="s">
        <v>4</v>
      </c>
      <c r="D7" s="23" t="s">
        <v>5</v>
      </c>
      <c r="E7" s="23" t="s">
        <v>0</v>
      </c>
      <c r="F7" s="23" t="s">
        <v>53</v>
      </c>
      <c r="G7" s="23" t="s">
        <v>54</v>
      </c>
      <c r="I7" s="23" t="s">
        <v>4</v>
      </c>
      <c r="J7" s="23" t="s">
        <v>5</v>
      </c>
      <c r="K7" s="23" t="s">
        <v>0</v>
      </c>
      <c r="L7" s="23" t="s">
        <v>53</v>
      </c>
      <c r="M7" s="23" t="s">
        <v>54</v>
      </c>
      <c r="O7" s="23" t="s">
        <v>4</v>
      </c>
      <c r="P7" s="23" t="s">
        <v>5</v>
      </c>
      <c r="Q7" s="23" t="s">
        <v>0</v>
      </c>
      <c r="R7" s="23" t="s">
        <v>53</v>
      </c>
      <c r="S7" s="23" t="s">
        <v>54</v>
      </c>
      <c r="U7" s="10" t="s">
        <v>4</v>
      </c>
      <c r="V7" s="10" t="s">
        <v>5</v>
      </c>
      <c r="W7" s="10" t="s">
        <v>0</v>
      </c>
      <c r="X7" s="23" t="s">
        <v>53</v>
      </c>
      <c r="Y7" s="23" t="s">
        <v>54</v>
      </c>
      <c r="AA7" s="10" t="s">
        <v>4</v>
      </c>
      <c r="AB7" s="10" t="s">
        <v>5</v>
      </c>
      <c r="AC7" s="10" t="s">
        <v>0</v>
      </c>
      <c r="AD7" s="23" t="s">
        <v>53</v>
      </c>
      <c r="AE7" s="23" t="s">
        <v>54</v>
      </c>
      <c r="AG7" s="10" t="s">
        <v>4</v>
      </c>
      <c r="AH7" s="10" t="s">
        <v>5</v>
      </c>
      <c r="AI7" s="10" t="s">
        <v>0</v>
      </c>
      <c r="AJ7" s="23" t="s">
        <v>53</v>
      </c>
      <c r="AK7" s="23" t="s">
        <v>54</v>
      </c>
      <c r="AL7" s="14"/>
      <c r="AM7" s="10" t="s">
        <v>4</v>
      </c>
      <c r="AN7" s="10" t="s">
        <v>5</v>
      </c>
      <c r="AO7" s="10" t="s">
        <v>0</v>
      </c>
      <c r="AP7" s="23" t="s">
        <v>53</v>
      </c>
      <c r="AQ7" s="23" t="s">
        <v>54</v>
      </c>
      <c r="AR7" s="14"/>
      <c r="AS7" s="10" t="s">
        <v>4</v>
      </c>
      <c r="AT7" s="10" t="s">
        <v>5</v>
      </c>
      <c r="AU7" s="10" t="s">
        <v>0</v>
      </c>
      <c r="AV7" s="23" t="s">
        <v>53</v>
      </c>
      <c r="AW7" s="23" t="s">
        <v>54</v>
      </c>
      <c r="AX7" s="14"/>
      <c r="AY7" s="10" t="s">
        <v>4</v>
      </c>
      <c r="AZ7" s="10" t="s">
        <v>5</v>
      </c>
      <c r="BA7" s="10" t="s">
        <v>0</v>
      </c>
      <c r="BB7" s="23" t="s">
        <v>53</v>
      </c>
      <c r="BC7" s="23" t="s">
        <v>54</v>
      </c>
      <c r="BE7" s="10" t="s">
        <v>4</v>
      </c>
      <c r="BF7" s="10" t="s">
        <v>5</v>
      </c>
      <c r="BG7" s="10" t="s">
        <v>0</v>
      </c>
      <c r="BH7" s="23" t="s">
        <v>53</v>
      </c>
      <c r="BI7" s="23" t="s">
        <v>54</v>
      </c>
      <c r="BK7" s="10" t="s">
        <v>4</v>
      </c>
      <c r="BL7" s="10" t="s">
        <v>5</v>
      </c>
      <c r="BM7" s="10" t="s">
        <v>0</v>
      </c>
      <c r="BN7" s="23" t="s">
        <v>53</v>
      </c>
      <c r="BO7" s="23" t="s">
        <v>54</v>
      </c>
      <c r="BQ7" s="10" t="s">
        <v>4</v>
      </c>
      <c r="BR7" s="10" t="s">
        <v>5</v>
      </c>
      <c r="BS7" s="10" t="s">
        <v>0</v>
      </c>
      <c r="BT7" s="23" t="s">
        <v>53</v>
      </c>
      <c r="BU7" s="23" t="s">
        <v>54</v>
      </c>
      <c r="BW7" s="10" t="s">
        <v>4</v>
      </c>
      <c r="BX7" s="10" t="s">
        <v>5</v>
      </c>
      <c r="BY7" s="10" t="s">
        <v>0</v>
      </c>
      <c r="BZ7" s="23" t="s">
        <v>53</v>
      </c>
      <c r="CA7" s="23" t="s">
        <v>54</v>
      </c>
      <c r="CC7" s="10" t="s">
        <v>4</v>
      </c>
      <c r="CD7" s="10" t="s">
        <v>5</v>
      </c>
      <c r="CE7" s="10" t="s">
        <v>0</v>
      </c>
      <c r="CF7" s="23" t="s">
        <v>53</v>
      </c>
      <c r="CG7" s="23" t="s">
        <v>54</v>
      </c>
      <c r="CH7" s="14"/>
      <c r="CI7" s="10" t="s">
        <v>4</v>
      </c>
      <c r="CJ7" s="10" t="s">
        <v>5</v>
      </c>
      <c r="CK7" s="10" t="s">
        <v>0</v>
      </c>
      <c r="CL7" s="23" t="s">
        <v>53</v>
      </c>
      <c r="CM7" s="23" t="s">
        <v>54</v>
      </c>
      <c r="CO7" s="10" t="s">
        <v>4</v>
      </c>
      <c r="CP7" s="10" t="s">
        <v>5</v>
      </c>
      <c r="CQ7" s="10" t="s">
        <v>0</v>
      </c>
      <c r="CR7" s="23" t="s">
        <v>53</v>
      </c>
      <c r="CS7" s="23" t="s">
        <v>54</v>
      </c>
      <c r="CT7" s="14"/>
      <c r="CU7" s="10" t="s">
        <v>4</v>
      </c>
      <c r="CV7" s="10" t="s">
        <v>5</v>
      </c>
      <c r="CW7" s="10" t="s">
        <v>0</v>
      </c>
      <c r="CX7" s="23" t="s">
        <v>53</v>
      </c>
      <c r="CY7" s="23" t="s">
        <v>54</v>
      </c>
      <c r="DA7" s="10" t="s">
        <v>4</v>
      </c>
      <c r="DB7" s="10" t="s">
        <v>5</v>
      </c>
      <c r="DC7" s="10" t="s">
        <v>0</v>
      </c>
      <c r="DD7" s="23" t="s">
        <v>53</v>
      </c>
      <c r="DE7" s="23" t="s">
        <v>54</v>
      </c>
      <c r="DG7" s="10" t="s">
        <v>4</v>
      </c>
      <c r="DH7" s="10" t="s">
        <v>5</v>
      </c>
      <c r="DI7" s="10" t="s">
        <v>0</v>
      </c>
      <c r="DJ7" s="23" t="s">
        <v>53</v>
      </c>
      <c r="DK7" s="23" t="s">
        <v>54</v>
      </c>
      <c r="DM7" s="10" t="s">
        <v>4</v>
      </c>
      <c r="DN7" s="10" t="s">
        <v>5</v>
      </c>
      <c r="DO7" s="10" t="s">
        <v>0</v>
      </c>
      <c r="DP7" s="23" t="s">
        <v>53</v>
      </c>
      <c r="DQ7" s="23" t="s">
        <v>54</v>
      </c>
      <c r="DS7" s="10" t="s">
        <v>4</v>
      </c>
      <c r="DT7" s="10" t="s">
        <v>5</v>
      </c>
      <c r="DU7" s="10" t="s">
        <v>0</v>
      </c>
      <c r="DV7" s="23" t="s">
        <v>53</v>
      </c>
      <c r="DW7" s="23" t="s">
        <v>54</v>
      </c>
      <c r="DX7" s="14"/>
      <c r="DY7" s="10" t="s">
        <v>4</v>
      </c>
      <c r="DZ7" s="10" t="s">
        <v>5</v>
      </c>
      <c r="EA7" s="10" t="s">
        <v>0</v>
      </c>
      <c r="EB7" s="23" t="s">
        <v>53</v>
      </c>
      <c r="EC7" s="23" t="s">
        <v>54</v>
      </c>
      <c r="ED7" s="14"/>
    </row>
    <row r="8" spans="1:134" ht="12.75">
      <c r="A8" s="2">
        <v>43009</v>
      </c>
      <c r="D8" s="18">
        <v>295250</v>
      </c>
      <c r="E8" s="18">
        <f aca="true" t="shared" si="0" ref="E8:E15">C8+D8</f>
        <v>295250</v>
      </c>
      <c r="F8" s="18">
        <v>247497</v>
      </c>
      <c r="G8" s="18">
        <f aca="true" t="shared" si="1" ref="G8:G15">73968</f>
        <v>73968</v>
      </c>
      <c r="I8" s="24"/>
      <c r="J8" s="24">
        <f>'2005A-2015A Academic'!D8+'2005A-2015A Academic'!J8+'2005A-2015A Academic'!P8+'2005A-2015A Academic'!V8+'2005A-2015A Academic'!AB8+'2005A-2015A Academic'!AH8+'2005A-2015A Academic'!AN8+'2005A-2015A Academic'!AT8+'2005A-2015A Academic'!AZ8+'2005A-2015A Academic'!BF8+'2005A-2015A Academic'!BL8+'2005A-2015A Academic'!BR8+'2005A-2015A Academic'!BX8+'2005A-2015A Academic'!CD8+'2005A-2015A Academic'!CJ8+'2005A-2015A Academic'!CP8+'2005A-2015A Academic'!CV8+'2005A-2015A Academic'!DB8+'2005A-2015A Academic'!DH8+'2005A-2015A Academic'!DN8+'2005A-2015A Academic'!DT8+'2005A-2015A Academic'!DZ8+'2005A-2015A Academic'!EF8+'2005A-2015A Academic'!EL8</f>
        <v>80481.13459999999</v>
      </c>
      <c r="K8" s="18">
        <f aca="true" t="shared" si="2" ref="K8:K15">SUM(I8:J8)</f>
        <v>80481.13459999999</v>
      </c>
      <c r="L8" s="24">
        <f>'2005A-2015A Academic'!F8+'2005A-2015A Academic'!L8+'2005A-2015A Academic'!R8+'2005A-2015A Academic'!X8+'2005A-2015A Academic'!AD8+'2005A-2015A Academic'!AJ8+'2005A-2015A Academic'!AP8+'2005A-2015A Academic'!AV8+'2005A-2015A Academic'!BB8+'2005A-2015A Academic'!BH8+'2005A-2015A Academic'!BN8+'2005A-2015A Academic'!BT8+'2005A-2015A Academic'!BZ8+'2005A-2015A Academic'!CF8+'2005A-2015A Academic'!CL8+'2005A-2015A Academic'!CR8+'2005A-2015A Academic'!CX8+'2005A-2015A Academic'!DD8+'2005A-2015A Academic'!DJ8+'2005A-2015A Academic'!DP8+'2005A-2015A Academic'!DV8+'2005A-2015A Academic'!EB8+'2005A-2015A Academic'!EH8+'2005A-2015A Academic'!EN8</f>
        <v>67464.3162408</v>
      </c>
      <c r="M8" s="24">
        <f>'2005A-2015A Academic'!G8+'2005A-2015A Academic'!M8+'2005A-2015A Academic'!S8+'2005A-2015A Academic'!Y8+'2005A-2015A Academic'!AE8+'2005A-2015A Academic'!AK8+'2005A-2015A Academic'!AQ8+'2005A-2015A Academic'!AW8+'2005A-2015A Academic'!BC8+'2005A-2015A Academic'!BI8+'2005A-2015A Academic'!BO8+'2005A-2015A Academic'!BU8+'2005A-2015A Academic'!CA8+'2005A-2015A Academic'!CG8+'2005A-2015A Academic'!CM8+'2005A-2015A Academic'!CS8+'2005A-2015A Academic'!CY8+'2005A-2015A Academic'!DE8+'2005A-2015A Academic'!DK8+'2005A-2015A Academic'!DQ8+'2005A-2015A Academic'!DW8+'2005A-2015A Academic'!EC8+'2005A-2015A Academic'!EI8+'2005A-2015A Academic'!EO8</f>
        <v>20162.670835200002</v>
      </c>
      <c r="O8" s="17"/>
      <c r="P8" s="17">
        <f aca="true" t="shared" si="3" ref="P8:P15">V8+AB8+AH8+AN8+AT8+AZ8+BF8+BL8+BR8+BX8+CD8+CJ8+CP8+CV8+DB8+DH8+DN8+DT8+DZ8</f>
        <v>214768.92445000008</v>
      </c>
      <c r="Q8" s="17">
        <f aca="true" t="shared" si="4" ref="Q8:Q15">O8+P8</f>
        <v>214768.92445000008</v>
      </c>
      <c r="R8" s="17">
        <f aca="true" t="shared" si="5" ref="R8:R15">X8+AD8+AJ8+AP8+AV8+BB8+BH8+BN8+BT8+BZ8+CF8+CL8+CR8+CX8+DD8+DJ8+DP8+DV8+EB8</f>
        <v>180032.7332586</v>
      </c>
      <c r="S8" s="17">
        <f aca="true" t="shared" si="6" ref="S8:S15">Y8+AE8+AK8+AQ8+AW8+BC8+BI8+BO8+BU8+CA8+CG8+CM8+CS8+CY8+DE8+DK8+DQ8+DW8+EC8</f>
        <v>53805.34395840001</v>
      </c>
      <c r="U8" s="17"/>
      <c r="V8" s="17">
        <f aca="true" t="shared" si="7" ref="V8:V15">V$6*$D8</f>
        <v>61.23485</v>
      </c>
      <c r="W8" s="17">
        <f aca="true" t="shared" si="8" ref="W8:W15">U8+V8</f>
        <v>61.23485</v>
      </c>
      <c r="X8" s="17">
        <f aca="true" t="shared" si="9" ref="X8:X15">V$6*$F8</f>
        <v>51.3308778</v>
      </c>
      <c r="Y8" s="17">
        <f aca="true" t="shared" si="10" ref="Y8:Y15">V$6*$G8</f>
        <v>15.3409632</v>
      </c>
      <c r="Z8" s="17"/>
      <c r="AA8" s="17"/>
      <c r="AB8" s="17">
        <f aca="true" t="shared" si="11" ref="AB8:AB15">AB$6*$D8</f>
        <v>32412.869775000003</v>
      </c>
      <c r="AC8" s="17">
        <f aca="true" t="shared" si="12" ref="AC8:AC15">AA8+AB8</f>
        <v>32412.869775000003</v>
      </c>
      <c r="AD8" s="17">
        <f aca="true" t="shared" si="13" ref="AD8:AD15">AB$6*$F8</f>
        <v>27170.4929067</v>
      </c>
      <c r="AE8" s="17">
        <f aca="true" t="shared" si="14" ref="AE8:AE15">AB$6*$G8</f>
        <v>8120.2884048000005</v>
      </c>
      <c r="AF8" s="17"/>
      <c r="AG8" s="17"/>
      <c r="AH8" s="17">
        <f aca="true" t="shared" si="15" ref="AH8:AH15">AH$6*$D8</f>
        <v>22825.187</v>
      </c>
      <c r="AI8" s="17">
        <f aca="true" t="shared" si="16" ref="AI8:AI15">AG8+AH8</f>
        <v>22825.187</v>
      </c>
      <c r="AJ8" s="17">
        <f aca="true" t="shared" si="17" ref="AJ8:AJ15">AH$6*$F8</f>
        <v>19133.498076</v>
      </c>
      <c r="AK8" s="17">
        <f aca="true" t="shared" si="18" ref="AK8:AK15">AH$6*$G8</f>
        <v>5718.318144</v>
      </c>
      <c r="AL8" s="17"/>
      <c r="AM8" s="17"/>
      <c r="AN8" s="17">
        <f aca="true" t="shared" si="19" ref="AN8:AN15">AN$6*$D8</f>
        <v>1055.40065</v>
      </c>
      <c r="AO8" s="17">
        <f aca="true" t="shared" si="20" ref="AO8:AO15">AM8+AN8</f>
        <v>1055.40065</v>
      </c>
      <c r="AP8" s="17">
        <f aca="true" t="shared" si="21" ref="AP8:AP15">AN$6*$F8</f>
        <v>884.7027761999999</v>
      </c>
      <c r="AQ8" s="17">
        <f aca="true" t="shared" si="22" ref="AQ8:AQ15">AN$6*$G8</f>
        <v>264.4060128</v>
      </c>
      <c r="AR8" s="17"/>
      <c r="AS8" s="17"/>
      <c r="AT8" s="17">
        <f aca="true" t="shared" si="23" ref="AT8:AT15">AT$6*$D8</f>
        <v>77.1193</v>
      </c>
      <c r="AU8" s="17">
        <f aca="true" t="shared" si="24" ref="AU8:AU15">AS8+AT8</f>
        <v>77.1193</v>
      </c>
      <c r="AV8" s="17">
        <f aca="true" t="shared" si="25" ref="AV8:AV15">AT$6*$F8</f>
        <v>64.6462164</v>
      </c>
      <c r="AW8" s="17">
        <f aca="true" t="shared" si="26" ref="AW8:AW15">AT$6*$G8</f>
        <v>19.3204416</v>
      </c>
      <c r="AX8" s="17"/>
      <c r="AY8" s="17"/>
      <c r="AZ8" s="17">
        <f aca="true" t="shared" si="27" ref="AZ8:AZ15">AZ$6*$D8</f>
        <v>28293.955125</v>
      </c>
      <c r="BA8" s="17">
        <f aca="true" t="shared" si="28" ref="BA8:BA15">AY8+AZ8</f>
        <v>28293.955125</v>
      </c>
      <c r="BB8" s="17">
        <f aca="true" t="shared" si="29" ref="BB8:BB15">AZ$6*$F8</f>
        <v>23717.7612585</v>
      </c>
      <c r="BC8" s="17">
        <f aca="true" t="shared" si="30" ref="BC8:BC15">AZ$6*$G8</f>
        <v>7088.390424</v>
      </c>
      <c r="BD8" s="17"/>
      <c r="BE8" s="17"/>
      <c r="BF8" s="17">
        <f aca="true" t="shared" si="31" ref="BF8:BF15">BF$6*$D8</f>
        <v>942.526575</v>
      </c>
      <c r="BG8" s="17">
        <f aca="true" t="shared" si="32" ref="BG8:BG15">BE8+BF8</f>
        <v>942.526575</v>
      </c>
      <c r="BH8" s="17">
        <f aca="true" t="shared" si="33" ref="BH8:BH15">BF$6*$F8</f>
        <v>790.0846731</v>
      </c>
      <c r="BI8" s="17">
        <f aca="true" t="shared" si="34" ref="BI8:BI15">BF$6*$G8</f>
        <v>236.1280464</v>
      </c>
      <c r="BJ8" s="17"/>
      <c r="BK8" s="17"/>
      <c r="BL8" s="17">
        <f aca="true" t="shared" si="35" ref="BL8:BL15">BL$6*$D8</f>
        <v>114.822725</v>
      </c>
      <c r="BM8" s="17">
        <f aca="true" t="shared" si="36" ref="BM8:BM15">BK8+BL8</f>
        <v>114.822725</v>
      </c>
      <c r="BN8" s="17">
        <f aca="true" t="shared" si="37" ref="BN8:BN15">BL$6*$F8</f>
        <v>96.25158330000001</v>
      </c>
      <c r="BO8" s="17">
        <f aca="true" t="shared" si="38" ref="BO8:BO15">BL$6*$G8</f>
        <v>28.7661552</v>
      </c>
      <c r="BP8" s="17"/>
      <c r="BQ8" s="17"/>
      <c r="BR8" s="17">
        <f aca="true" t="shared" si="39" ref="BR8:BR15">BR$6*$D8</f>
        <v>23837.00875</v>
      </c>
      <c r="BS8" s="17">
        <f aca="true" t="shared" si="40" ref="BS8:BS15">BQ8+BR8</f>
        <v>23837.00875</v>
      </c>
      <c r="BT8" s="17">
        <f aca="true" t="shared" si="41" ref="BT8:BT15">BR$6*$F8</f>
        <v>19981.670295</v>
      </c>
      <c r="BU8" s="17">
        <f aca="true" t="shared" si="42" ref="BU8:BU15">BR$6*$G8</f>
        <v>5971.80648</v>
      </c>
      <c r="BV8" s="17"/>
      <c r="BW8" s="17"/>
      <c r="BX8" s="17">
        <f aca="true" t="shared" si="43" ref="BX8:BX15">BX$6*$D8</f>
        <v>19449.032775</v>
      </c>
      <c r="BY8" s="17">
        <f aca="true" t="shared" si="44" ref="BY8:BY15">BW8+BX8</f>
        <v>19449.032775</v>
      </c>
      <c r="BZ8" s="17">
        <f aca="true" t="shared" si="45" ref="BZ8:BZ15">BX$6*$F8</f>
        <v>16303.3946307</v>
      </c>
      <c r="CA8" s="17">
        <f aca="true" t="shared" si="46" ref="CA8:CA15">BX$6*$G8</f>
        <v>4872.5014608</v>
      </c>
      <c r="CB8" s="17"/>
      <c r="CC8" s="17"/>
      <c r="CD8" s="17">
        <f aca="true" t="shared" si="47" ref="CD8:CD15">CD$6*$D8</f>
        <v>44295.619375</v>
      </c>
      <c r="CE8" s="17">
        <f aca="true" t="shared" si="48" ref="CE8:CE15">CC8+CD8</f>
        <v>44295.619375</v>
      </c>
      <c r="CF8" s="17">
        <f aca="true" t="shared" si="49" ref="CF8:CF15">CD$6*$F8</f>
        <v>37131.3561675</v>
      </c>
      <c r="CG8" s="17">
        <f aca="true" t="shared" si="50" ref="CG8:CG15">CD$6*$G8</f>
        <v>11097.234120000001</v>
      </c>
      <c r="CH8" s="17"/>
      <c r="CI8" s="17"/>
      <c r="CJ8" s="17">
        <f aca="true" t="shared" si="51" ref="CJ8:CJ15">CJ$6*$D8</f>
        <v>4835.07305</v>
      </c>
      <c r="CK8" s="17">
        <f aca="true" t="shared" si="52" ref="CK8:CK15">CI8+CJ8</f>
        <v>4835.07305</v>
      </c>
      <c r="CL8" s="17">
        <f aca="true" t="shared" si="53" ref="CL8:CL15">CJ$6*$F8</f>
        <v>4053.0603714</v>
      </c>
      <c r="CM8" s="17">
        <f aca="true" t="shared" si="54" ref="CM8:CM15">CJ$6*$G8</f>
        <v>1211.3147616</v>
      </c>
      <c r="CN8" s="17"/>
      <c r="CO8" s="17"/>
      <c r="CP8" s="17">
        <f aca="true" t="shared" si="55" ref="CP8:CP15">CP$6*$D8</f>
        <v>4841.1552</v>
      </c>
      <c r="CQ8" s="17">
        <f aca="true" t="shared" si="56" ref="CQ8:CQ15">CO8+CP8</f>
        <v>4841.1552</v>
      </c>
      <c r="CR8" s="17">
        <f aca="true" t="shared" si="57" ref="CR8:CR15">CP$6*$F8</f>
        <v>4058.1588096</v>
      </c>
      <c r="CS8" s="17">
        <f aca="true" t="shared" si="58" ref="CS8:CS15">CP$6*$G8</f>
        <v>1212.8385024</v>
      </c>
      <c r="CT8" s="17"/>
      <c r="CU8" s="17"/>
      <c r="CV8" s="17">
        <f aca="true" t="shared" si="59" ref="CV8:CV15">CV$6*$D8</f>
        <v>136.494075</v>
      </c>
      <c r="CW8" s="17">
        <f aca="true" t="shared" si="60" ref="CW8:CW15">CU8+CV8</f>
        <v>136.494075</v>
      </c>
      <c r="CX8" s="17">
        <f aca="true" t="shared" si="61" ref="CX8:CX15">CV$6*$F8</f>
        <v>114.4178631</v>
      </c>
      <c r="CY8" s="17">
        <f aca="true" t="shared" si="62" ref="CY8:CY15">CV$6*$G8</f>
        <v>34.1954064</v>
      </c>
      <c r="CZ8" s="17"/>
      <c r="DA8" s="17"/>
      <c r="DB8" s="17">
        <f aca="true" t="shared" si="63" ref="DB8:DB15">DB$6*$D8</f>
        <v>29192.814225000002</v>
      </c>
      <c r="DC8" s="17">
        <f aca="true" t="shared" si="64" ref="DC8:DC15">DA8+DB8</f>
        <v>29192.814225000002</v>
      </c>
      <c r="DD8" s="17">
        <f aca="true" t="shared" si="65" ref="DD8:DD15">DB$6*$F8</f>
        <v>24471.2411253</v>
      </c>
      <c r="DE8" s="17">
        <f aca="true" t="shared" si="66" ref="DE8:DE15">DB$6*$G8</f>
        <v>7313.5786032000005</v>
      </c>
      <c r="DF8" s="17"/>
      <c r="DG8" s="17"/>
      <c r="DH8" s="17">
        <f aca="true" t="shared" si="67" ref="DH8:DH15">DH$6*$D8</f>
        <v>223.829025</v>
      </c>
      <c r="DI8" s="17">
        <f aca="true" t="shared" si="68" ref="DI8:DI15">DG8+DH8</f>
        <v>223.829025</v>
      </c>
      <c r="DJ8" s="17">
        <f aca="true" t="shared" si="69" ref="DJ8:DJ15">DH$6*$F8</f>
        <v>187.62747570000002</v>
      </c>
      <c r="DK8" s="17">
        <f aca="true" t="shared" si="70" ref="DK8:DK15">DH$6*$G8</f>
        <v>56.07514080000001</v>
      </c>
      <c r="DL8" s="17"/>
      <c r="DM8" s="17"/>
      <c r="DN8" s="17">
        <f aca="true" t="shared" si="71" ref="DN8:DN15">DN$6*$D8</f>
        <v>1882.189225</v>
      </c>
      <c r="DO8" s="17">
        <f aca="true" t="shared" si="72" ref="DO8:DO15">DM8+DN8</f>
        <v>1882.189225</v>
      </c>
      <c r="DP8" s="17">
        <f aca="true" t="shared" si="73" ref="DP8:DP15">DN$6*$F8</f>
        <v>1577.7686253</v>
      </c>
      <c r="DQ8" s="17">
        <f aca="true" t="shared" si="74" ref="DQ8:DQ15">DN$6*$G8</f>
        <v>471.5386032</v>
      </c>
      <c r="DR8" s="17"/>
      <c r="DS8" s="17"/>
      <c r="DT8" s="17">
        <f aca="true" t="shared" si="75" ref="DT8:DT15">DT$6*$D8</f>
        <v>292.59274999999997</v>
      </c>
      <c r="DU8" s="17">
        <f aca="true" t="shared" si="76" ref="DU8:DU15">DS8+DT8</f>
        <v>292.59274999999997</v>
      </c>
      <c r="DV8" s="17">
        <f aca="true" t="shared" si="77" ref="DV8:DV15">DT$6*$F8</f>
        <v>245.26952699999998</v>
      </c>
      <c r="DW8" s="17">
        <f aca="true" t="shared" si="78" ref="DW8:DW15">DT$6*$G8</f>
        <v>73.30228799999999</v>
      </c>
      <c r="DX8" s="17"/>
      <c r="DY8" s="17"/>
      <c r="DZ8" s="17">
        <f aca="true" t="shared" si="79" ref="DZ8:DZ15">DZ$6*$D8</f>
        <v>0</v>
      </c>
      <c r="EA8" s="17">
        <f aca="true" t="shared" si="80" ref="EA8:EA15">DY8+DZ8</f>
        <v>0</v>
      </c>
      <c r="EB8" s="17">
        <f aca="true" t="shared" si="81" ref="EB8:EB15">DZ$6*$F8</f>
        <v>0</v>
      </c>
      <c r="EC8" s="17">
        <f aca="true" t="shared" si="82" ref="EC8:EC15">DZ$6*$G8</f>
        <v>0</v>
      </c>
      <c r="ED8" s="17"/>
    </row>
    <row r="9" spans="1:134" s="34" customFormat="1" ht="12.75">
      <c r="A9" s="33">
        <v>43191</v>
      </c>
      <c r="C9" s="24">
        <v>0</v>
      </c>
      <c r="D9" s="24">
        <v>295250</v>
      </c>
      <c r="E9" s="18">
        <f t="shared" si="0"/>
        <v>295250</v>
      </c>
      <c r="F9" s="18">
        <v>247497</v>
      </c>
      <c r="G9" s="18">
        <f t="shared" si="1"/>
        <v>73968</v>
      </c>
      <c r="H9" s="32"/>
      <c r="I9" s="24">
        <f>'2005A-2015A Academic'!C9+'2005A-2015A Academic'!I9+'2005A-2015A Academic'!O9+'2005A-2015A Academic'!U9+'2005A-2015A Academic'!AA9+'2005A-2015A Academic'!AG9+'2005A-2015A Academic'!AM9+'2005A-2015A Academic'!AS9+'2005A-2015A Academic'!AY9+'2005A-2015A Academic'!BE9+'2005A-2015A Academic'!BK9+'2005A-2015A Academic'!BQ9+'2005A-2015A Academic'!BW9+'2005A-2015A Academic'!CC9+'2005A-2015A Academic'!CI9+'2005A-2015A Academic'!CO9+'2005A-2015A Academic'!CU9+'2005A-2015A Academic'!DA9+'2005A-2015A Academic'!DG9+'2005A-2015A Academic'!DM9+'2005A-2015A Academic'!DS9+'2005A-2015A Academic'!DY9+'2005A-2015A Academic'!EE9+'2005A-2015A Academic'!EK9</f>
        <v>0</v>
      </c>
      <c r="J9" s="24">
        <f>'2005A-2015A Academic'!D9+'2005A-2015A Academic'!J9+'2005A-2015A Academic'!P9+'2005A-2015A Academic'!V9+'2005A-2015A Academic'!AB9+'2005A-2015A Academic'!AH9+'2005A-2015A Academic'!AN9+'2005A-2015A Academic'!AT9+'2005A-2015A Academic'!AZ9+'2005A-2015A Academic'!BF9+'2005A-2015A Academic'!BL9+'2005A-2015A Academic'!BR9+'2005A-2015A Academic'!BX9+'2005A-2015A Academic'!CD9+'2005A-2015A Academic'!CJ9+'2005A-2015A Academic'!CP9+'2005A-2015A Academic'!CV9+'2005A-2015A Academic'!DB9+'2005A-2015A Academic'!DH9+'2005A-2015A Academic'!DN9+'2005A-2015A Academic'!DT9+'2005A-2015A Academic'!DZ9+'2005A-2015A Academic'!EF9+'2005A-2015A Academic'!EL9</f>
        <v>80481.13459999999</v>
      </c>
      <c r="K9" s="18">
        <f t="shared" si="2"/>
        <v>80481.13459999999</v>
      </c>
      <c r="L9" s="24">
        <f>'2005A-2015A Academic'!F9+'2005A-2015A Academic'!L9+'2005A-2015A Academic'!R9+'2005A-2015A Academic'!X9+'2005A-2015A Academic'!AD9+'2005A-2015A Academic'!AJ9+'2005A-2015A Academic'!AP9+'2005A-2015A Academic'!AV9+'2005A-2015A Academic'!BB9+'2005A-2015A Academic'!BH9+'2005A-2015A Academic'!BN9+'2005A-2015A Academic'!BT9+'2005A-2015A Academic'!BZ9+'2005A-2015A Academic'!CF9+'2005A-2015A Academic'!CL9+'2005A-2015A Academic'!CR9+'2005A-2015A Academic'!CX9+'2005A-2015A Academic'!DD9+'2005A-2015A Academic'!DJ9+'2005A-2015A Academic'!DP9+'2005A-2015A Academic'!DV9+'2005A-2015A Academic'!EB9+'2005A-2015A Academic'!EH9+'2005A-2015A Academic'!EN9</f>
        <v>67464.3162408</v>
      </c>
      <c r="M9" s="24">
        <f>'2005A-2015A Academic'!G9+'2005A-2015A Academic'!M9+'2005A-2015A Academic'!S9+'2005A-2015A Academic'!Y9+'2005A-2015A Academic'!AE9+'2005A-2015A Academic'!AK9+'2005A-2015A Academic'!AQ9+'2005A-2015A Academic'!AW9+'2005A-2015A Academic'!BC9+'2005A-2015A Academic'!BI9+'2005A-2015A Academic'!BO9+'2005A-2015A Academic'!BU9+'2005A-2015A Academic'!CA9+'2005A-2015A Academic'!CG9+'2005A-2015A Academic'!CM9+'2005A-2015A Academic'!CS9+'2005A-2015A Academic'!CY9+'2005A-2015A Academic'!DE9+'2005A-2015A Academic'!DK9+'2005A-2015A Academic'!DQ9+'2005A-2015A Academic'!DW9+'2005A-2015A Academic'!EC9+'2005A-2015A Academic'!EI9+'2005A-2015A Academic'!EO9</f>
        <v>20162.670835200002</v>
      </c>
      <c r="O9" s="17">
        <f aca="true" t="shared" si="83" ref="O9:O15">U9+AA9+AG9+AM9+AS9+AY9+BE9+BK9+BQ9+BW9+CC9+CI9+CO9+CU9+DA9+DG9+DM9+DS9+DY9</f>
        <v>0</v>
      </c>
      <c r="P9" s="17">
        <f t="shared" si="3"/>
        <v>214768.92445000008</v>
      </c>
      <c r="Q9" s="17">
        <f t="shared" si="4"/>
        <v>214768.92445000008</v>
      </c>
      <c r="R9" s="17">
        <f t="shared" si="5"/>
        <v>180032.7332586</v>
      </c>
      <c r="S9" s="17">
        <f t="shared" si="6"/>
        <v>53805.34395840001</v>
      </c>
      <c r="U9" s="17">
        <f aca="true" t="shared" si="84" ref="U9:U15">V$6*$C9</f>
        <v>0</v>
      </c>
      <c r="V9" s="17">
        <f t="shared" si="7"/>
        <v>61.23485</v>
      </c>
      <c r="W9" s="17">
        <f t="shared" si="8"/>
        <v>61.23485</v>
      </c>
      <c r="X9" s="17">
        <f t="shared" si="9"/>
        <v>51.3308778</v>
      </c>
      <c r="Y9" s="17">
        <f t="shared" si="10"/>
        <v>15.3409632</v>
      </c>
      <c r="Z9" s="32"/>
      <c r="AA9" s="17">
        <f aca="true" t="shared" si="85" ref="AA9:AA15">AB$6*$C9</f>
        <v>0</v>
      </c>
      <c r="AB9" s="17">
        <f t="shared" si="11"/>
        <v>32412.869775000003</v>
      </c>
      <c r="AC9" s="17">
        <f t="shared" si="12"/>
        <v>32412.869775000003</v>
      </c>
      <c r="AD9" s="17">
        <f t="shared" si="13"/>
        <v>27170.4929067</v>
      </c>
      <c r="AE9" s="17">
        <f t="shared" si="14"/>
        <v>8120.2884048000005</v>
      </c>
      <c r="AF9" s="32"/>
      <c r="AG9" s="17">
        <f aca="true" t="shared" si="86" ref="AG9:AG15">AH$6*$C9</f>
        <v>0</v>
      </c>
      <c r="AH9" s="17">
        <f t="shared" si="15"/>
        <v>22825.187</v>
      </c>
      <c r="AI9" s="17">
        <f t="shared" si="16"/>
        <v>22825.187</v>
      </c>
      <c r="AJ9" s="17">
        <f t="shared" si="17"/>
        <v>19133.498076</v>
      </c>
      <c r="AK9" s="17">
        <f t="shared" si="18"/>
        <v>5718.318144</v>
      </c>
      <c r="AL9" s="32"/>
      <c r="AM9" s="17">
        <f aca="true" t="shared" si="87" ref="AM9:AM15">AN$6*$C9</f>
        <v>0</v>
      </c>
      <c r="AN9" s="17">
        <f t="shared" si="19"/>
        <v>1055.40065</v>
      </c>
      <c r="AO9" s="17">
        <f t="shared" si="20"/>
        <v>1055.40065</v>
      </c>
      <c r="AP9" s="17">
        <f t="shared" si="21"/>
        <v>884.7027761999999</v>
      </c>
      <c r="AQ9" s="17">
        <f t="shared" si="22"/>
        <v>264.4060128</v>
      </c>
      <c r="AR9" s="32"/>
      <c r="AS9" s="17">
        <f aca="true" t="shared" si="88" ref="AS9:AS15">AT$6*$C9</f>
        <v>0</v>
      </c>
      <c r="AT9" s="17">
        <f t="shared" si="23"/>
        <v>77.1193</v>
      </c>
      <c r="AU9" s="17">
        <f t="shared" si="24"/>
        <v>77.1193</v>
      </c>
      <c r="AV9" s="17">
        <f t="shared" si="25"/>
        <v>64.6462164</v>
      </c>
      <c r="AW9" s="17">
        <f t="shared" si="26"/>
        <v>19.3204416</v>
      </c>
      <c r="AX9" s="32"/>
      <c r="AY9" s="17">
        <f aca="true" t="shared" si="89" ref="AY9:AY15">AZ$6*$C9</f>
        <v>0</v>
      </c>
      <c r="AZ9" s="17">
        <f t="shared" si="27"/>
        <v>28293.955125</v>
      </c>
      <c r="BA9" s="17">
        <f t="shared" si="28"/>
        <v>28293.955125</v>
      </c>
      <c r="BB9" s="17">
        <f t="shared" si="29"/>
        <v>23717.7612585</v>
      </c>
      <c r="BC9" s="17">
        <f t="shared" si="30"/>
        <v>7088.390424</v>
      </c>
      <c r="BD9" s="32"/>
      <c r="BE9" s="17">
        <f aca="true" t="shared" si="90" ref="BE9:BE15">BF$6*$C9</f>
        <v>0</v>
      </c>
      <c r="BF9" s="17">
        <f t="shared" si="31"/>
        <v>942.526575</v>
      </c>
      <c r="BG9" s="17">
        <f t="shared" si="32"/>
        <v>942.526575</v>
      </c>
      <c r="BH9" s="17">
        <f t="shared" si="33"/>
        <v>790.0846731</v>
      </c>
      <c r="BI9" s="17">
        <f t="shared" si="34"/>
        <v>236.1280464</v>
      </c>
      <c r="BJ9" s="32"/>
      <c r="BK9" s="17">
        <f aca="true" t="shared" si="91" ref="BK9:BK15">BL$6*$C9</f>
        <v>0</v>
      </c>
      <c r="BL9" s="17">
        <f t="shared" si="35"/>
        <v>114.822725</v>
      </c>
      <c r="BM9" s="17">
        <f t="shared" si="36"/>
        <v>114.822725</v>
      </c>
      <c r="BN9" s="17">
        <f t="shared" si="37"/>
        <v>96.25158330000001</v>
      </c>
      <c r="BO9" s="17">
        <f t="shared" si="38"/>
        <v>28.7661552</v>
      </c>
      <c r="BP9" s="32"/>
      <c r="BQ9" s="17">
        <f aca="true" t="shared" si="92" ref="BQ9:BQ15">BR$6*$C9</f>
        <v>0</v>
      </c>
      <c r="BR9" s="17">
        <f t="shared" si="39"/>
        <v>23837.00875</v>
      </c>
      <c r="BS9" s="17">
        <f t="shared" si="40"/>
        <v>23837.00875</v>
      </c>
      <c r="BT9" s="17">
        <f t="shared" si="41"/>
        <v>19981.670295</v>
      </c>
      <c r="BU9" s="17">
        <f t="shared" si="42"/>
        <v>5971.80648</v>
      </c>
      <c r="BV9" s="32"/>
      <c r="BW9" s="17">
        <f aca="true" t="shared" si="93" ref="BW9:BW15">BX$6*$C9</f>
        <v>0</v>
      </c>
      <c r="BX9" s="17">
        <f t="shared" si="43"/>
        <v>19449.032775</v>
      </c>
      <c r="BY9" s="17">
        <f t="shared" si="44"/>
        <v>19449.032775</v>
      </c>
      <c r="BZ9" s="17">
        <f t="shared" si="45"/>
        <v>16303.3946307</v>
      </c>
      <c r="CA9" s="17">
        <f t="shared" si="46"/>
        <v>4872.5014608</v>
      </c>
      <c r="CB9" s="32"/>
      <c r="CC9" s="17">
        <f aca="true" t="shared" si="94" ref="CC9:CC15">CD$6*$C9</f>
        <v>0</v>
      </c>
      <c r="CD9" s="17">
        <f t="shared" si="47"/>
        <v>44295.619375</v>
      </c>
      <c r="CE9" s="17">
        <f t="shared" si="48"/>
        <v>44295.619375</v>
      </c>
      <c r="CF9" s="17">
        <f t="shared" si="49"/>
        <v>37131.3561675</v>
      </c>
      <c r="CG9" s="17">
        <f t="shared" si="50"/>
        <v>11097.234120000001</v>
      </c>
      <c r="CH9" s="17"/>
      <c r="CI9" s="17">
        <f aca="true" t="shared" si="95" ref="CI9:CI15">CJ$6*$C9</f>
        <v>0</v>
      </c>
      <c r="CJ9" s="17">
        <f t="shared" si="51"/>
        <v>4835.07305</v>
      </c>
      <c r="CK9" s="17">
        <f t="shared" si="52"/>
        <v>4835.07305</v>
      </c>
      <c r="CL9" s="17">
        <f t="shared" si="53"/>
        <v>4053.0603714</v>
      </c>
      <c r="CM9" s="17">
        <f t="shared" si="54"/>
        <v>1211.3147616</v>
      </c>
      <c r="CN9" s="32"/>
      <c r="CO9" s="17">
        <f aca="true" t="shared" si="96" ref="CO9:CO15">CP$6*$C9</f>
        <v>0</v>
      </c>
      <c r="CP9" s="17">
        <f t="shared" si="55"/>
        <v>4841.1552</v>
      </c>
      <c r="CQ9" s="17">
        <f t="shared" si="56"/>
        <v>4841.1552</v>
      </c>
      <c r="CR9" s="17">
        <f t="shared" si="57"/>
        <v>4058.1588096</v>
      </c>
      <c r="CS9" s="17">
        <f t="shared" si="58"/>
        <v>1212.8385024</v>
      </c>
      <c r="CT9" s="32"/>
      <c r="CU9" s="17">
        <f aca="true" t="shared" si="97" ref="CU9:CU15">CV$6*$C9</f>
        <v>0</v>
      </c>
      <c r="CV9" s="17">
        <f t="shared" si="59"/>
        <v>136.494075</v>
      </c>
      <c r="CW9" s="17">
        <f t="shared" si="60"/>
        <v>136.494075</v>
      </c>
      <c r="CX9" s="17">
        <f t="shared" si="61"/>
        <v>114.4178631</v>
      </c>
      <c r="CY9" s="17">
        <f t="shared" si="62"/>
        <v>34.1954064</v>
      </c>
      <c r="CZ9" s="32"/>
      <c r="DA9" s="17">
        <f aca="true" t="shared" si="98" ref="DA9:DA15">DB$6*$C9</f>
        <v>0</v>
      </c>
      <c r="DB9" s="17">
        <f t="shared" si="63"/>
        <v>29192.814225000002</v>
      </c>
      <c r="DC9" s="17">
        <f t="shared" si="64"/>
        <v>29192.814225000002</v>
      </c>
      <c r="DD9" s="17">
        <f t="shared" si="65"/>
        <v>24471.2411253</v>
      </c>
      <c r="DE9" s="17">
        <f t="shared" si="66"/>
        <v>7313.5786032000005</v>
      </c>
      <c r="DF9" s="32"/>
      <c r="DG9" s="17">
        <f aca="true" t="shared" si="99" ref="DG9:DG15">DH$6*$C9</f>
        <v>0</v>
      </c>
      <c r="DH9" s="17">
        <f t="shared" si="67"/>
        <v>223.829025</v>
      </c>
      <c r="DI9" s="17">
        <f t="shared" si="68"/>
        <v>223.829025</v>
      </c>
      <c r="DJ9" s="17">
        <f t="shared" si="69"/>
        <v>187.62747570000002</v>
      </c>
      <c r="DK9" s="17">
        <f t="shared" si="70"/>
        <v>56.07514080000001</v>
      </c>
      <c r="DL9" s="32"/>
      <c r="DM9" s="17">
        <f aca="true" t="shared" si="100" ref="DM9:DM15">DN$6*$C9</f>
        <v>0</v>
      </c>
      <c r="DN9" s="17">
        <f t="shared" si="71"/>
        <v>1882.189225</v>
      </c>
      <c r="DO9" s="17">
        <f t="shared" si="72"/>
        <v>1882.189225</v>
      </c>
      <c r="DP9" s="17">
        <f t="shared" si="73"/>
        <v>1577.7686253</v>
      </c>
      <c r="DQ9" s="17">
        <f t="shared" si="74"/>
        <v>471.5386032</v>
      </c>
      <c r="DR9" s="32"/>
      <c r="DS9" s="17">
        <f aca="true" t="shared" si="101" ref="DS9:DS15">DT$6*$C9</f>
        <v>0</v>
      </c>
      <c r="DT9" s="17">
        <f t="shared" si="75"/>
        <v>292.59274999999997</v>
      </c>
      <c r="DU9" s="17">
        <f t="shared" si="76"/>
        <v>292.59274999999997</v>
      </c>
      <c r="DV9" s="17">
        <f t="shared" si="77"/>
        <v>245.26952699999998</v>
      </c>
      <c r="DW9" s="17">
        <f t="shared" si="78"/>
        <v>73.30228799999999</v>
      </c>
      <c r="DX9" s="32"/>
      <c r="DY9" s="17">
        <f aca="true" t="shared" si="102" ref="DY9:DY15">DZ$6*$C9</f>
        <v>0</v>
      </c>
      <c r="DZ9" s="17">
        <f t="shared" si="79"/>
        <v>0</v>
      </c>
      <c r="EA9" s="17">
        <f t="shared" si="80"/>
        <v>0</v>
      </c>
      <c r="EB9" s="17">
        <f t="shared" si="81"/>
        <v>0</v>
      </c>
      <c r="EC9" s="17">
        <f t="shared" si="82"/>
        <v>0</v>
      </c>
      <c r="ED9" s="32"/>
    </row>
    <row r="10" spans="1:134" s="34" customFormat="1" ht="12.75">
      <c r="A10" s="33">
        <v>43374</v>
      </c>
      <c r="C10" s="24"/>
      <c r="D10" s="24">
        <v>295250</v>
      </c>
      <c r="E10" s="18">
        <f t="shared" si="0"/>
        <v>295250</v>
      </c>
      <c r="F10" s="18">
        <v>247497</v>
      </c>
      <c r="G10" s="18">
        <f t="shared" si="1"/>
        <v>73968</v>
      </c>
      <c r="H10" s="32"/>
      <c r="I10" s="24"/>
      <c r="J10" s="24">
        <f>'2005A-2015A Academic'!D10+'2005A-2015A Academic'!J10+'2005A-2015A Academic'!P10+'2005A-2015A Academic'!V10+'2005A-2015A Academic'!AB10+'2005A-2015A Academic'!AH10+'2005A-2015A Academic'!AN10+'2005A-2015A Academic'!AT10+'2005A-2015A Academic'!AZ10+'2005A-2015A Academic'!BF10+'2005A-2015A Academic'!BL10+'2005A-2015A Academic'!BR10+'2005A-2015A Academic'!BX10+'2005A-2015A Academic'!CD10+'2005A-2015A Academic'!CJ10+'2005A-2015A Academic'!CP10+'2005A-2015A Academic'!CV10+'2005A-2015A Academic'!DB10+'2005A-2015A Academic'!DH10+'2005A-2015A Academic'!DN10+'2005A-2015A Academic'!DT10+'2005A-2015A Academic'!DZ10+'2005A-2015A Academic'!EF10+'2005A-2015A Academic'!EL10</f>
        <v>80481.13459999999</v>
      </c>
      <c r="K10" s="18">
        <f t="shared" si="2"/>
        <v>80481.13459999999</v>
      </c>
      <c r="L10" s="24">
        <f>'2005A-2015A Academic'!F10+'2005A-2015A Academic'!L10+'2005A-2015A Academic'!R10+'2005A-2015A Academic'!X10+'2005A-2015A Academic'!AD10+'2005A-2015A Academic'!AJ10+'2005A-2015A Academic'!AP10+'2005A-2015A Academic'!AV10+'2005A-2015A Academic'!BB10+'2005A-2015A Academic'!BH10+'2005A-2015A Academic'!BN10+'2005A-2015A Academic'!BT10+'2005A-2015A Academic'!BZ10+'2005A-2015A Academic'!CF10+'2005A-2015A Academic'!CL10+'2005A-2015A Academic'!CR10+'2005A-2015A Academic'!CX10+'2005A-2015A Academic'!DD10+'2005A-2015A Academic'!DJ10+'2005A-2015A Academic'!DP10+'2005A-2015A Academic'!DV10+'2005A-2015A Academic'!EB10+'2005A-2015A Academic'!EH10+'2005A-2015A Academic'!EN10</f>
        <v>67464.3162408</v>
      </c>
      <c r="M10" s="24">
        <f>'2005A-2015A Academic'!G10+'2005A-2015A Academic'!M10+'2005A-2015A Academic'!S10+'2005A-2015A Academic'!Y10+'2005A-2015A Academic'!AE10+'2005A-2015A Academic'!AK10+'2005A-2015A Academic'!AQ10+'2005A-2015A Academic'!AW10+'2005A-2015A Academic'!BC10+'2005A-2015A Academic'!BI10+'2005A-2015A Academic'!BO10+'2005A-2015A Academic'!BU10+'2005A-2015A Academic'!CA10+'2005A-2015A Academic'!CG10+'2005A-2015A Academic'!CM10+'2005A-2015A Academic'!CS10+'2005A-2015A Academic'!CY10+'2005A-2015A Academic'!DE10+'2005A-2015A Academic'!DK10+'2005A-2015A Academic'!DQ10+'2005A-2015A Academic'!DW10+'2005A-2015A Academic'!EC10+'2005A-2015A Academic'!EI10+'2005A-2015A Academic'!EO10</f>
        <v>20162.670835200002</v>
      </c>
      <c r="O10" s="17"/>
      <c r="P10" s="17">
        <f t="shared" si="3"/>
        <v>214768.92445000008</v>
      </c>
      <c r="Q10" s="17">
        <f t="shared" si="4"/>
        <v>214768.92445000008</v>
      </c>
      <c r="R10" s="17">
        <f t="shared" si="5"/>
        <v>180032.7332586</v>
      </c>
      <c r="S10" s="17">
        <f t="shared" si="6"/>
        <v>53805.34395840001</v>
      </c>
      <c r="U10" s="17"/>
      <c r="V10" s="17">
        <f t="shared" si="7"/>
        <v>61.23485</v>
      </c>
      <c r="W10" s="17">
        <f t="shared" si="8"/>
        <v>61.23485</v>
      </c>
      <c r="X10" s="17">
        <f t="shared" si="9"/>
        <v>51.3308778</v>
      </c>
      <c r="Y10" s="17">
        <f t="shared" si="10"/>
        <v>15.3409632</v>
      </c>
      <c r="Z10" s="32"/>
      <c r="AA10" s="17"/>
      <c r="AB10" s="17">
        <f t="shared" si="11"/>
        <v>32412.869775000003</v>
      </c>
      <c r="AC10" s="17">
        <f t="shared" si="12"/>
        <v>32412.869775000003</v>
      </c>
      <c r="AD10" s="17">
        <f t="shared" si="13"/>
        <v>27170.4929067</v>
      </c>
      <c r="AE10" s="17">
        <f t="shared" si="14"/>
        <v>8120.2884048000005</v>
      </c>
      <c r="AF10" s="32"/>
      <c r="AG10" s="17"/>
      <c r="AH10" s="17">
        <f t="shared" si="15"/>
        <v>22825.187</v>
      </c>
      <c r="AI10" s="17">
        <f t="shared" si="16"/>
        <v>22825.187</v>
      </c>
      <c r="AJ10" s="17">
        <f t="shared" si="17"/>
        <v>19133.498076</v>
      </c>
      <c r="AK10" s="17">
        <f t="shared" si="18"/>
        <v>5718.318144</v>
      </c>
      <c r="AL10" s="32"/>
      <c r="AM10" s="17"/>
      <c r="AN10" s="17">
        <f t="shared" si="19"/>
        <v>1055.40065</v>
      </c>
      <c r="AO10" s="17">
        <f t="shared" si="20"/>
        <v>1055.40065</v>
      </c>
      <c r="AP10" s="17">
        <f t="shared" si="21"/>
        <v>884.7027761999999</v>
      </c>
      <c r="AQ10" s="17">
        <f t="shared" si="22"/>
        <v>264.4060128</v>
      </c>
      <c r="AR10" s="32"/>
      <c r="AS10" s="17"/>
      <c r="AT10" s="17">
        <f t="shared" si="23"/>
        <v>77.1193</v>
      </c>
      <c r="AU10" s="17">
        <f t="shared" si="24"/>
        <v>77.1193</v>
      </c>
      <c r="AV10" s="17">
        <f t="shared" si="25"/>
        <v>64.6462164</v>
      </c>
      <c r="AW10" s="17">
        <f t="shared" si="26"/>
        <v>19.3204416</v>
      </c>
      <c r="AX10" s="32"/>
      <c r="AY10" s="17"/>
      <c r="AZ10" s="17">
        <f t="shared" si="27"/>
        <v>28293.955125</v>
      </c>
      <c r="BA10" s="17">
        <f t="shared" si="28"/>
        <v>28293.955125</v>
      </c>
      <c r="BB10" s="17">
        <f t="shared" si="29"/>
        <v>23717.7612585</v>
      </c>
      <c r="BC10" s="17">
        <f t="shared" si="30"/>
        <v>7088.390424</v>
      </c>
      <c r="BD10" s="32"/>
      <c r="BE10" s="17"/>
      <c r="BF10" s="17">
        <f t="shared" si="31"/>
        <v>942.526575</v>
      </c>
      <c r="BG10" s="17">
        <f t="shared" si="32"/>
        <v>942.526575</v>
      </c>
      <c r="BH10" s="17">
        <f t="shared" si="33"/>
        <v>790.0846731</v>
      </c>
      <c r="BI10" s="17">
        <f t="shared" si="34"/>
        <v>236.1280464</v>
      </c>
      <c r="BJ10" s="32"/>
      <c r="BK10" s="17"/>
      <c r="BL10" s="17">
        <f t="shared" si="35"/>
        <v>114.822725</v>
      </c>
      <c r="BM10" s="17">
        <f t="shared" si="36"/>
        <v>114.822725</v>
      </c>
      <c r="BN10" s="17">
        <f t="shared" si="37"/>
        <v>96.25158330000001</v>
      </c>
      <c r="BO10" s="17">
        <f t="shared" si="38"/>
        <v>28.7661552</v>
      </c>
      <c r="BP10" s="32"/>
      <c r="BQ10" s="17"/>
      <c r="BR10" s="17">
        <f t="shared" si="39"/>
        <v>23837.00875</v>
      </c>
      <c r="BS10" s="17">
        <f t="shared" si="40"/>
        <v>23837.00875</v>
      </c>
      <c r="BT10" s="17">
        <f t="shared" si="41"/>
        <v>19981.670295</v>
      </c>
      <c r="BU10" s="17">
        <f t="shared" si="42"/>
        <v>5971.80648</v>
      </c>
      <c r="BV10" s="32"/>
      <c r="BW10" s="17"/>
      <c r="BX10" s="17">
        <f t="shared" si="43"/>
        <v>19449.032775</v>
      </c>
      <c r="BY10" s="17">
        <f t="shared" si="44"/>
        <v>19449.032775</v>
      </c>
      <c r="BZ10" s="17">
        <f t="shared" si="45"/>
        <v>16303.3946307</v>
      </c>
      <c r="CA10" s="17">
        <f t="shared" si="46"/>
        <v>4872.5014608</v>
      </c>
      <c r="CB10" s="32"/>
      <c r="CC10" s="17"/>
      <c r="CD10" s="17">
        <f t="shared" si="47"/>
        <v>44295.619375</v>
      </c>
      <c r="CE10" s="17">
        <f t="shared" si="48"/>
        <v>44295.619375</v>
      </c>
      <c r="CF10" s="17">
        <f t="shared" si="49"/>
        <v>37131.3561675</v>
      </c>
      <c r="CG10" s="17">
        <f t="shared" si="50"/>
        <v>11097.234120000001</v>
      </c>
      <c r="CH10" s="17"/>
      <c r="CI10" s="17"/>
      <c r="CJ10" s="17">
        <f t="shared" si="51"/>
        <v>4835.07305</v>
      </c>
      <c r="CK10" s="17">
        <f t="shared" si="52"/>
        <v>4835.07305</v>
      </c>
      <c r="CL10" s="17">
        <f t="shared" si="53"/>
        <v>4053.0603714</v>
      </c>
      <c r="CM10" s="17">
        <f t="shared" si="54"/>
        <v>1211.3147616</v>
      </c>
      <c r="CN10" s="32"/>
      <c r="CO10" s="17"/>
      <c r="CP10" s="17">
        <f t="shared" si="55"/>
        <v>4841.1552</v>
      </c>
      <c r="CQ10" s="17">
        <f t="shared" si="56"/>
        <v>4841.1552</v>
      </c>
      <c r="CR10" s="17">
        <f t="shared" si="57"/>
        <v>4058.1588096</v>
      </c>
      <c r="CS10" s="17">
        <f t="shared" si="58"/>
        <v>1212.8385024</v>
      </c>
      <c r="CT10" s="32"/>
      <c r="CU10" s="17"/>
      <c r="CV10" s="17">
        <f t="shared" si="59"/>
        <v>136.494075</v>
      </c>
      <c r="CW10" s="17">
        <f t="shared" si="60"/>
        <v>136.494075</v>
      </c>
      <c r="CX10" s="17">
        <f t="shared" si="61"/>
        <v>114.4178631</v>
      </c>
      <c r="CY10" s="17">
        <f t="shared" si="62"/>
        <v>34.1954064</v>
      </c>
      <c r="CZ10" s="32"/>
      <c r="DA10" s="17"/>
      <c r="DB10" s="17">
        <f t="shared" si="63"/>
        <v>29192.814225000002</v>
      </c>
      <c r="DC10" s="17">
        <f t="shared" si="64"/>
        <v>29192.814225000002</v>
      </c>
      <c r="DD10" s="17">
        <f t="shared" si="65"/>
        <v>24471.2411253</v>
      </c>
      <c r="DE10" s="17">
        <f t="shared" si="66"/>
        <v>7313.5786032000005</v>
      </c>
      <c r="DF10" s="32"/>
      <c r="DG10" s="17"/>
      <c r="DH10" s="17">
        <f t="shared" si="67"/>
        <v>223.829025</v>
      </c>
      <c r="DI10" s="17">
        <f t="shared" si="68"/>
        <v>223.829025</v>
      </c>
      <c r="DJ10" s="17">
        <f t="shared" si="69"/>
        <v>187.62747570000002</v>
      </c>
      <c r="DK10" s="17">
        <f t="shared" si="70"/>
        <v>56.07514080000001</v>
      </c>
      <c r="DL10" s="32"/>
      <c r="DM10" s="17"/>
      <c r="DN10" s="17">
        <f t="shared" si="71"/>
        <v>1882.189225</v>
      </c>
      <c r="DO10" s="17">
        <f t="shared" si="72"/>
        <v>1882.189225</v>
      </c>
      <c r="DP10" s="17">
        <f t="shared" si="73"/>
        <v>1577.7686253</v>
      </c>
      <c r="DQ10" s="17">
        <f t="shared" si="74"/>
        <v>471.5386032</v>
      </c>
      <c r="DR10" s="32"/>
      <c r="DS10" s="17"/>
      <c r="DT10" s="17">
        <f t="shared" si="75"/>
        <v>292.59274999999997</v>
      </c>
      <c r="DU10" s="17">
        <f t="shared" si="76"/>
        <v>292.59274999999997</v>
      </c>
      <c r="DV10" s="17">
        <f t="shared" si="77"/>
        <v>245.26952699999998</v>
      </c>
      <c r="DW10" s="17">
        <f t="shared" si="78"/>
        <v>73.30228799999999</v>
      </c>
      <c r="DX10" s="32"/>
      <c r="DY10" s="17"/>
      <c r="DZ10" s="17">
        <f t="shared" si="79"/>
        <v>0</v>
      </c>
      <c r="EA10" s="17">
        <f t="shared" si="80"/>
        <v>0</v>
      </c>
      <c r="EB10" s="17">
        <f t="shared" si="81"/>
        <v>0</v>
      </c>
      <c r="EC10" s="17">
        <f t="shared" si="82"/>
        <v>0</v>
      </c>
      <c r="ED10" s="32"/>
    </row>
    <row r="11" spans="1:134" s="34" customFormat="1" ht="12.75">
      <c r="A11" s="33">
        <v>43556</v>
      </c>
      <c r="C11" s="24">
        <v>0</v>
      </c>
      <c r="D11" s="24">
        <v>295250</v>
      </c>
      <c r="E11" s="18">
        <f t="shared" si="0"/>
        <v>295250</v>
      </c>
      <c r="F11" s="18">
        <v>247497</v>
      </c>
      <c r="G11" s="18">
        <f t="shared" si="1"/>
        <v>73968</v>
      </c>
      <c r="H11" s="32"/>
      <c r="I11" s="24">
        <f>'2005A-2015A Academic'!C11+'2005A-2015A Academic'!I11+'2005A-2015A Academic'!O11+'2005A-2015A Academic'!U11+'2005A-2015A Academic'!AA11+'2005A-2015A Academic'!AG11+'2005A-2015A Academic'!AM11+'2005A-2015A Academic'!AS11+'2005A-2015A Academic'!AY11+'2005A-2015A Academic'!BE11+'2005A-2015A Academic'!BK11+'2005A-2015A Academic'!BQ11+'2005A-2015A Academic'!BW11+'2005A-2015A Academic'!CC11+'2005A-2015A Academic'!CI11+'2005A-2015A Academic'!CO11+'2005A-2015A Academic'!CU11+'2005A-2015A Academic'!DA11+'2005A-2015A Academic'!DG11+'2005A-2015A Academic'!DM11+'2005A-2015A Academic'!DS11+'2005A-2015A Academic'!DY11+'2005A-2015A Academic'!EE11+'2005A-2015A Academic'!EK11</f>
        <v>0</v>
      </c>
      <c r="J11" s="24">
        <f>'2005A-2015A Academic'!D11+'2005A-2015A Academic'!J11+'2005A-2015A Academic'!P11+'2005A-2015A Academic'!V11+'2005A-2015A Academic'!AB11+'2005A-2015A Academic'!AH11+'2005A-2015A Academic'!AN11+'2005A-2015A Academic'!AT11+'2005A-2015A Academic'!AZ11+'2005A-2015A Academic'!BF11+'2005A-2015A Academic'!BL11+'2005A-2015A Academic'!BR11+'2005A-2015A Academic'!BX11+'2005A-2015A Academic'!CD11+'2005A-2015A Academic'!CJ11+'2005A-2015A Academic'!CP11+'2005A-2015A Academic'!CV11+'2005A-2015A Academic'!DB11+'2005A-2015A Academic'!DH11+'2005A-2015A Academic'!DN11+'2005A-2015A Academic'!DT11+'2005A-2015A Academic'!DZ11+'2005A-2015A Academic'!EF11+'2005A-2015A Academic'!EL11</f>
        <v>80481.13459999999</v>
      </c>
      <c r="K11" s="18">
        <f t="shared" si="2"/>
        <v>80481.13459999999</v>
      </c>
      <c r="L11" s="24">
        <f>'2005A-2015A Academic'!F11+'2005A-2015A Academic'!L11+'2005A-2015A Academic'!R11+'2005A-2015A Academic'!X11+'2005A-2015A Academic'!AD11+'2005A-2015A Academic'!AJ11+'2005A-2015A Academic'!AP11+'2005A-2015A Academic'!AV11+'2005A-2015A Academic'!BB11+'2005A-2015A Academic'!BH11+'2005A-2015A Academic'!BN11+'2005A-2015A Academic'!BT11+'2005A-2015A Academic'!BZ11+'2005A-2015A Academic'!CF11+'2005A-2015A Academic'!CL11+'2005A-2015A Academic'!CR11+'2005A-2015A Academic'!CX11+'2005A-2015A Academic'!DD11+'2005A-2015A Academic'!DJ11+'2005A-2015A Academic'!DP11+'2005A-2015A Academic'!DV11+'2005A-2015A Academic'!EB11+'2005A-2015A Academic'!EH11+'2005A-2015A Academic'!EN11</f>
        <v>67464.3162408</v>
      </c>
      <c r="M11" s="24">
        <f>'2005A-2015A Academic'!G11+'2005A-2015A Academic'!M11+'2005A-2015A Academic'!S11+'2005A-2015A Academic'!Y11+'2005A-2015A Academic'!AE11+'2005A-2015A Academic'!AK11+'2005A-2015A Academic'!AQ11+'2005A-2015A Academic'!AW11+'2005A-2015A Academic'!BC11+'2005A-2015A Academic'!BI11+'2005A-2015A Academic'!BO11+'2005A-2015A Academic'!BU11+'2005A-2015A Academic'!CA11+'2005A-2015A Academic'!CG11+'2005A-2015A Academic'!CM11+'2005A-2015A Academic'!CS11+'2005A-2015A Academic'!CY11+'2005A-2015A Academic'!DE11+'2005A-2015A Academic'!DK11+'2005A-2015A Academic'!DQ11+'2005A-2015A Academic'!DW11+'2005A-2015A Academic'!EC11+'2005A-2015A Academic'!EI11+'2005A-2015A Academic'!EO11</f>
        <v>20162.670835200002</v>
      </c>
      <c r="O11" s="17">
        <f t="shared" si="83"/>
        <v>0</v>
      </c>
      <c r="P11" s="17">
        <f t="shared" si="3"/>
        <v>214768.92445000008</v>
      </c>
      <c r="Q11" s="17">
        <f t="shared" si="4"/>
        <v>214768.92445000008</v>
      </c>
      <c r="R11" s="17">
        <f t="shared" si="5"/>
        <v>180032.7332586</v>
      </c>
      <c r="S11" s="17">
        <f t="shared" si="6"/>
        <v>53805.34395840001</v>
      </c>
      <c r="U11" s="17">
        <f t="shared" si="84"/>
        <v>0</v>
      </c>
      <c r="V11" s="17">
        <f t="shared" si="7"/>
        <v>61.23485</v>
      </c>
      <c r="W11" s="17">
        <f t="shared" si="8"/>
        <v>61.23485</v>
      </c>
      <c r="X11" s="17">
        <f t="shared" si="9"/>
        <v>51.3308778</v>
      </c>
      <c r="Y11" s="17">
        <f t="shared" si="10"/>
        <v>15.3409632</v>
      </c>
      <c r="Z11" s="32"/>
      <c r="AA11" s="17">
        <f t="shared" si="85"/>
        <v>0</v>
      </c>
      <c r="AB11" s="17">
        <f t="shared" si="11"/>
        <v>32412.869775000003</v>
      </c>
      <c r="AC11" s="17">
        <f t="shared" si="12"/>
        <v>32412.869775000003</v>
      </c>
      <c r="AD11" s="17">
        <f t="shared" si="13"/>
        <v>27170.4929067</v>
      </c>
      <c r="AE11" s="17">
        <f t="shared" si="14"/>
        <v>8120.2884048000005</v>
      </c>
      <c r="AF11" s="32"/>
      <c r="AG11" s="17">
        <f t="shared" si="86"/>
        <v>0</v>
      </c>
      <c r="AH11" s="17">
        <f t="shared" si="15"/>
        <v>22825.187</v>
      </c>
      <c r="AI11" s="17">
        <f t="shared" si="16"/>
        <v>22825.187</v>
      </c>
      <c r="AJ11" s="17">
        <f t="shared" si="17"/>
        <v>19133.498076</v>
      </c>
      <c r="AK11" s="17">
        <f t="shared" si="18"/>
        <v>5718.318144</v>
      </c>
      <c r="AL11" s="32"/>
      <c r="AM11" s="17">
        <f t="shared" si="87"/>
        <v>0</v>
      </c>
      <c r="AN11" s="17">
        <f t="shared" si="19"/>
        <v>1055.40065</v>
      </c>
      <c r="AO11" s="17">
        <f t="shared" si="20"/>
        <v>1055.40065</v>
      </c>
      <c r="AP11" s="17">
        <f t="shared" si="21"/>
        <v>884.7027761999999</v>
      </c>
      <c r="AQ11" s="17">
        <f t="shared" si="22"/>
        <v>264.4060128</v>
      </c>
      <c r="AR11" s="32"/>
      <c r="AS11" s="17">
        <f t="shared" si="88"/>
        <v>0</v>
      </c>
      <c r="AT11" s="17">
        <f t="shared" si="23"/>
        <v>77.1193</v>
      </c>
      <c r="AU11" s="17">
        <f t="shared" si="24"/>
        <v>77.1193</v>
      </c>
      <c r="AV11" s="17">
        <f t="shared" si="25"/>
        <v>64.6462164</v>
      </c>
      <c r="AW11" s="17">
        <f t="shared" si="26"/>
        <v>19.3204416</v>
      </c>
      <c r="AX11" s="32"/>
      <c r="AY11" s="17">
        <f t="shared" si="89"/>
        <v>0</v>
      </c>
      <c r="AZ11" s="17">
        <f t="shared" si="27"/>
        <v>28293.955125</v>
      </c>
      <c r="BA11" s="17">
        <f t="shared" si="28"/>
        <v>28293.955125</v>
      </c>
      <c r="BB11" s="17">
        <f t="shared" si="29"/>
        <v>23717.7612585</v>
      </c>
      <c r="BC11" s="17">
        <f t="shared" si="30"/>
        <v>7088.390424</v>
      </c>
      <c r="BD11" s="32"/>
      <c r="BE11" s="17">
        <f t="shared" si="90"/>
        <v>0</v>
      </c>
      <c r="BF11" s="17">
        <f t="shared" si="31"/>
        <v>942.526575</v>
      </c>
      <c r="BG11" s="17">
        <f t="shared" si="32"/>
        <v>942.526575</v>
      </c>
      <c r="BH11" s="17">
        <f t="shared" si="33"/>
        <v>790.0846731</v>
      </c>
      <c r="BI11" s="17">
        <f t="shared" si="34"/>
        <v>236.1280464</v>
      </c>
      <c r="BJ11" s="32"/>
      <c r="BK11" s="17">
        <f t="shared" si="91"/>
        <v>0</v>
      </c>
      <c r="BL11" s="17">
        <f t="shared" si="35"/>
        <v>114.822725</v>
      </c>
      <c r="BM11" s="17">
        <f t="shared" si="36"/>
        <v>114.822725</v>
      </c>
      <c r="BN11" s="17">
        <f t="shared" si="37"/>
        <v>96.25158330000001</v>
      </c>
      <c r="BO11" s="17">
        <f t="shared" si="38"/>
        <v>28.7661552</v>
      </c>
      <c r="BP11" s="32"/>
      <c r="BQ11" s="17">
        <f t="shared" si="92"/>
        <v>0</v>
      </c>
      <c r="BR11" s="17">
        <f t="shared" si="39"/>
        <v>23837.00875</v>
      </c>
      <c r="BS11" s="17">
        <f t="shared" si="40"/>
        <v>23837.00875</v>
      </c>
      <c r="BT11" s="17">
        <f t="shared" si="41"/>
        <v>19981.670295</v>
      </c>
      <c r="BU11" s="17">
        <f t="shared" si="42"/>
        <v>5971.80648</v>
      </c>
      <c r="BV11" s="32"/>
      <c r="BW11" s="17">
        <f t="shared" si="93"/>
        <v>0</v>
      </c>
      <c r="BX11" s="17">
        <f t="shared" si="43"/>
        <v>19449.032775</v>
      </c>
      <c r="BY11" s="17">
        <f t="shared" si="44"/>
        <v>19449.032775</v>
      </c>
      <c r="BZ11" s="17">
        <f t="shared" si="45"/>
        <v>16303.3946307</v>
      </c>
      <c r="CA11" s="17">
        <f t="shared" si="46"/>
        <v>4872.5014608</v>
      </c>
      <c r="CB11" s="32"/>
      <c r="CC11" s="17">
        <f t="shared" si="94"/>
        <v>0</v>
      </c>
      <c r="CD11" s="17">
        <f t="shared" si="47"/>
        <v>44295.619375</v>
      </c>
      <c r="CE11" s="17">
        <f t="shared" si="48"/>
        <v>44295.619375</v>
      </c>
      <c r="CF11" s="17">
        <f t="shared" si="49"/>
        <v>37131.3561675</v>
      </c>
      <c r="CG11" s="17">
        <f t="shared" si="50"/>
        <v>11097.234120000001</v>
      </c>
      <c r="CH11" s="17"/>
      <c r="CI11" s="17">
        <f t="shared" si="95"/>
        <v>0</v>
      </c>
      <c r="CJ11" s="17">
        <f t="shared" si="51"/>
        <v>4835.07305</v>
      </c>
      <c r="CK11" s="17">
        <f t="shared" si="52"/>
        <v>4835.07305</v>
      </c>
      <c r="CL11" s="17">
        <f t="shared" si="53"/>
        <v>4053.0603714</v>
      </c>
      <c r="CM11" s="17">
        <f t="shared" si="54"/>
        <v>1211.3147616</v>
      </c>
      <c r="CN11" s="32"/>
      <c r="CO11" s="17">
        <f t="shared" si="96"/>
        <v>0</v>
      </c>
      <c r="CP11" s="17">
        <f t="shared" si="55"/>
        <v>4841.1552</v>
      </c>
      <c r="CQ11" s="17">
        <f t="shared" si="56"/>
        <v>4841.1552</v>
      </c>
      <c r="CR11" s="17">
        <f t="shared" si="57"/>
        <v>4058.1588096</v>
      </c>
      <c r="CS11" s="17">
        <f t="shared" si="58"/>
        <v>1212.8385024</v>
      </c>
      <c r="CT11" s="32"/>
      <c r="CU11" s="17">
        <f t="shared" si="97"/>
        <v>0</v>
      </c>
      <c r="CV11" s="17">
        <f t="shared" si="59"/>
        <v>136.494075</v>
      </c>
      <c r="CW11" s="17">
        <f t="shared" si="60"/>
        <v>136.494075</v>
      </c>
      <c r="CX11" s="17">
        <f t="shared" si="61"/>
        <v>114.4178631</v>
      </c>
      <c r="CY11" s="17">
        <f t="shared" si="62"/>
        <v>34.1954064</v>
      </c>
      <c r="CZ11" s="32"/>
      <c r="DA11" s="17">
        <f t="shared" si="98"/>
        <v>0</v>
      </c>
      <c r="DB11" s="17">
        <f t="shared" si="63"/>
        <v>29192.814225000002</v>
      </c>
      <c r="DC11" s="17">
        <f t="shared" si="64"/>
        <v>29192.814225000002</v>
      </c>
      <c r="DD11" s="17">
        <f t="shared" si="65"/>
        <v>24471.2411253</v>
      </c>
      <c r="DE11" s="17">
        <f t="shared" si="66"/>
        <v>7313.5786032000005</v>
      </c>
      <c r="DF11" s="32"/>
      <c r="DG11" s="17">
        <f t="shared" si="99"/>
        <v>0</v>
      </c>
      <c r="DH11" s="17">
        <f t="shared" si="67"/>
        <v>223.829025</v>
      </c>
      <c r="DI11" s="17">
        <f t="shared" si="68"/>
        <v>223.829025</v>
      </c>
      <c r="DJ11" s="17">
        <f t="shared" si="69"/>
        <v>187.62747570000002</v>
      </c>
      <c r="DK11" s="17">
        <f t="shared" si="70"/>
        <v>56.07514080000001</v>
      </c>
      <c r="DL11" s="32"/>
      <c r="DM11" s="17">
        <f t="shared" si="100"/>
        <v>0</v>
      </c>
      <c r="DN11" s="17">
        <f t="shared" si="71"/>
        <v>1882.189225</v>
      </c>
      <c r="DO11" s="17">
        <f t="shared" si="72"/>
        <v>1882.189225</v>
      </c>
      <c r="DP11" s="17">
        <f t="shared" si="73"/>
        <v>1577.7686253</v>
      </c>
      <c r="DQ11" s="17">
        <f t="shared" si="74"/>
        <v>471.5386032</v>
      </c>
      <c r="DR11" s="32"/>
      <c r="DS11" s="17">
        <f t="shared" si="101"/>
        <v>0</v>
      </c>
      <c r="DT11" s="17">
        <f t="shared" si="75"/>
        <v>292.59274999999997</v>
      </c>
      <c r="DU11" s="17">
        <f t="shared" si="76"/>
        <v>292.59274999999997</v>
      </c>
      <c r="DV11" s="17">
        <f t="shared" si="77"/>
        <v>245.26952699999998</v>
      </c>
      <c r="DW11" s="17">
        <f t="shared" si="78"/>
        <v>73.30228799999999</v>
      </c>
      <c r="DX11" s="32"/>
      <c r="DY11" s="17">
        <f t="shared" si="102"/>
        <v>0</v>
      </c>
      <c r="DZ11" s="17">
        <f t="shared" si="79"/>
        <v>0</v>
      </c>
      <c r="EA11" s="17">
        <f t="shared" si="80"/>
        <v>0</v>
      </c>
      <c r="EB11" s="17">
        <f t="shared" si="81"/>
        <v>0</v>
      </c>
      <c r="EC11" s="17">
        <f t="shared" si="82"/>
        <v>0</v>
      </c>
      <c r="ED11" s="32"/>
    </row>
    <row r="12" spans="1:134" s="34" customFormat="1" ht="12.75">
      <c r="A12" s="33">
        <v>43739</v>
      </c>
      <c r="C12" s="24"/>
      <c r="D12" s="24">
        <v>295250</v>
      </c>
      <c r="E12" s="18">
        <f t="shared" si="0"/>
        <v>295250</v>
      </c>
      <c r="F12" s="18">
        <v>247497</v>
      </c>
      <c r="G12" s="18">
        <f t="shared" si="1"/>
        <v>73968</v>
      </c>
      <c r="H12" s="32"/>
      <c r="I12" s="24"/>
      <c r="J12" s="24">
        <f>'2005A-2015A Academic'!D12+'2005A-2015A Academic'!J12+'2005A-2015A Academic'!P12+'2005A-2015A Academic'!V12+'2005A-2015A Academic'!AB12+'2005A-2015A Academic'!AH12+'2005A-2015A Academic'!AN12+'2005A-2015A Academic'!AT12+'2005A-2015A Academic'!AZ12+'2005A-2015A Academic'!BF12+'2005A-2015A Academic'!BL12+'2005A-2015A Academic'!BR12+'2005A-2015A Academic'!BX12+'2005A-2015A Academic'!CD12+'2005A-2015A Academic'!CJ12+'2005A-2015A Academic'!CP12+'2005A-2015A Academic'!CV12+'2005A-2015A Academic'!DB12+'2005A-2015A Academic'!DH12+'2005A-2015A Academic'!DN12+'2005A-2015A Academic'!DT12+'2005A-2015A Academic'!DZ12+'2005A-2015A Academic'!EF12+'2005A-2015A Academic'!EL12</f>
        <v>80481.13459999999</v>
      </c>
      <c r="K12" s="18">
        <f t="shared" si="2"/>
        <v>80481.13459999999</v>
      </c>
      <c r="L12" s="24">
        <f>'2005A-2015A Academic'!F12+'2005A-2015A Academic'!L12+'2005A-2015A Academic'!R12+'2005A-2015A Academic'!X12+'2005A-2015A Academic'!AD12+'2005A-2015A Academic'!AJ12+'2005A-2015A Academic'!AP12+'2005A-2015A Academic'!AV12+'2005A-2015A Academic'!BB12+'2005A-2015A Academic'!BH12+'2005A-2015A Academic'!BN12+'2005A-2015A Academic'!BT12+'2005A-2015A Academic'!BZ12+'2005A-2015A Academic'!CF12+'2005A-2015A Academic'!CL12+'2005A-2015A Academic'!CR12+'2005A-2015A Academic'!CX12+'2005A-2015A Academic'!DD12+'2005A-2015A Academic'!DJ12+'2005A-2015A Academic'!DP12+'2005A-2015A Academic'!DV12+'2005A-2015A Academic'!EB12+'2005A-2015A Academic'!EH12+'2005A-2015A Academic'!EN12</f>
        <v>67464.3162408</v>
      </c>
      <c r="M12" s="24">
        <f>'2005A-2015A Academic'!G12+'2005A-2015A Academic'!M12+'2005A-2015A Academic'!S12+'2005A-2015A Academic'!Y12+'2005A-2015A Academic'!AE12+'2005A-2015A Academic'!AK12+'2005A-2015A Academic'!AQ12+'2005A-2015A Academic'!AW12+'2005A-2015A Academic'!BC12+'2005A-2015A Academic'!BI12+'2005A-2015A Academic'!BO12+'2005A-2015A Academic'!BU12+'2005A-2015A Academic'!CA12+'2005A-2015A Academic'!CG12+'2005A-2015A Academic'!CM12+'2005A-2015A Academic'!CS12+'2005A-2015A Academic'!CY12+'2005A-2015A Academic'!DE12+'2005A-2015A Academic'!DK12+'2005A-2015A Academic'!DQ12+'2005A-2015A Academic'!DW12+'2005A-2015A Academic'!EC12+'2005A-2015A Academic'!EI12+'2005A-2015A Academic'!EO12</f>
        <v>20162.670835200002</v>
      </c>
      <c r="O12" s="17"/>
      <c r="P12" s="17">
        <f t="shared" si="3"/>
        <v>214768.92445000008</v>
      </c>
      <c r="Q12" s="17">
        <f t="shared" si="4"/>
        <v>214768.92445000008</v>
      </c>
      <c r="R12" s="17">
        <f t="shared" si="5"/>
        <v>180032.7332586</v>
      </c>
      <c r="S12" s="17">
        <f t="shared" si="6"/>
        <v>53805.34395840001</v>
      </c>
      <c r="U12" s="17"/>
      <c r="V12" s="17">
        <f t="shared" si="7"/>
        <v>61.23485</v>
      </c>
      <c r="W12" s="17">
        <f t="shared" si="8"/>
        <v>61.23485</v>
      </c>
      <c r="X12" s="17">
        <f t="shared" si="9"/>
        <v>51.3308778</v>
      </c>
      <c r="Y12" s="17">
        <f t="shared" si="10"/>
        <v>15.3409632</v>
      </c>
      <c r="Z12" s="32"/>
      <c r="AA12" s="17"/>
      <c r="AB12" s="17">
        <f t="shared" si="11"/>
        <v>32412.869775000003</v>
      </c>
      <c r="AC12" s="17">
        <f t="shared" si="12"/>
        <v>32412.869775000003</v>
      </c>
      <c r="AD12" s="17">
        <f t="shared" si="13"/>
        <v>27170.4929067</v>
      </c>
      <c r="AE12" s="17">
        <f t="shared" si="14"/>
        <v>8120.2884048000005</v>
      </c>
      <c r="AF12" s="32"/>
      <c r="AG12" s="17"/>
      <c r="AH12" s="17">
        <f t="shared" si="15"/>
        <v>22825.187</v>
      </c>
      <c r="AI12" s="17">
        <f t="shared" si="16"/>
        <v>22825.187</v>
      </c>
      <c r="AJ12" s="17">
        <f t="shared" si="17"/>
        <v>19133.498076</v>
      </c>
      <c r="AK12" s="17">
        <f t="shared" si="18"/>
        <v>5718.318144</v>
      </c>
      <c r="AL12" s="32"/>
      <c r="AM12" s="17"/>
      <c r="AN12" s="17">
        <f t="shared" si="19"/>
        <v>1055.40065</v>
      </c>
      <c r="AO12" s="17">
        <f t="shared" si="20"/>
        <v>1055.40065</v>
      </c>
      <c r="AP12" s="17">
        <f t="shared" si="21"/>
        <v>884.7027761999999</v>
      </c>
      <c r="AQ12" s="17">
        <f t="shared" si="22"/>
        <v>264.4060128</v>
      </c>
      <c r="AR12" s="32"/>
      <c r="AS12" s="17"/>
      <c r="AT12" s="17">
        <f t="shared" si="23"/>
        <v>77.1193</v>
      </c>
      <c r="AU12" s="17">
        <f t="shared" si="24"/>
        <v>77.1193</v>
      </c>
      <c r="AV12" s="17">
        <f t="shared" si="25"/>
        <v>64.6462164</v>
      </c>
      <c r="AW12" s="17">
        <f t="shared" si="26"/>
        <v>19.3204416</v>
      </c>
      <c r="AX12" s="32"/>
      <c r="AY12" s="17"/>
      <c r="AZ12" s="17">
        <f t="shared" si="27"/>
        <v>28293.955125</v>
      </c>
      <c r="BA12" s="17">
        <f t="shared" si="28"/>
        <v>28293.955125</v>
      </c>
      <c r="BB12" s="17">
        <f t="shared" si="29"/>
        <v>23717.7612585</v>
      </c>
      <c r="BC12" s="17">
        <f t="shared" si="30"/>
        <v>7088.390424</v>
      </c>
      <c r="BD12" s="32"/>
      <c r="BE12" s="17"/>
      <c r="BF12" s="17">
        <f t="shared" si="31"/>
        <v>942.526575</v>
      </c>
      <c r="BG12" s="17">
        <f t="shared" si="32"/>
        <v>942.526575</v>
      </c>
      <c r="BH12" s="17">
        <f t="shared" si="33"/>
        <v>790.0846731</v>
      </c>
      <c r="BI12" s="17">
        <f t="shared" si="34"/>
        <v>236.1280464</v>
      </c>
      <c r="BJ12" s="32"/>
      <c r="BK12" s="17"/>
      <c r="BL12" s="17">
        <f t="shared" si="35"/>
        <v>114.822725</v>
      </c>
      <c r="BM12" s="17">
        <f t="shared" si="36"/>
        <v>114.822725</v>
      </c>
      <c r="BN12" s="17">
        <f t="shared" si="37"/>
        <v>96.25158330000001</v>
      </c>
      <c r="BO12" s="17">
        <f t="shared" si="38"/>
        <v>28.7661552</v>
      </c>
      <c r="BP12" s="32"/>
      <c r="BQ12" s="17"/>
      <c r="BR12" s="17">
        <f t="shared" si="39"/>
        <v>23837.00875</v>
      </c>
      <c r="BS12" s="17">
        <f t="shared" si="40"/>
        <v>23837.00875</v>
      </c>
      <c r="BT12" s="17">
        <f t="shared" si="41"/>
        <v>19981.670295</v>
      </c>
      <c r="BU12" s="17">
        <f t="shared" si="42"/>
        <v>5971.80648</v>
      </c>
      <c r="BV12" s="32"/>
      <c r="BW12" s="17"/>
      <c r="BX12" s="17">
        <f t="shared" si="43"/>
        <v>19449.032775</v>
      </c>
      <c r="BY12" s="17">
        <f t="shared" si="44"/>
        <v>19449.032775</v>
      </c>
      <c r="BZ12" s="17">
        <f t="shared" si="45"/>
        <v>16303.3946307</v>
      </c>
      <c r="CA12" s="17">
        <f t="shared" si="46"/>
        <v>4872.5014608</v>
      </c>
      <c r="CB12" s="32"/>
      <c r="CC12" s="17"/>
      <c r="CD12" s="17">
        <f t="shared" si="47"/>
        <v>44295.619375</v>
      </c>
      <c r="CE12" s="17">
        <f t="shared" si="48"/>
        <v>44295.619375</v>
      </c>
      <c r="CF12" s="17">
        <f t="shared" si="49"/>
        <v>37131.3561675</v>
      </c>
      <c r="CG12" s="17">
        <f t="shared" si="50"/>
        <v>11097.234120000001</v>
      </c>
      <c r="CH12" s="17"/>
      <c r="CI12" s="17"/>
      <c r="CJ12" s="17">
        <f t="shared" si="51"/>
        <v>4835.07305</v>
      </c>
      <c r="CK12" s="17">
        <f t="shared" si="52"/>
        <v>4835.07305</v>
      </c>
      <c r="CL12" s="17">
        <f t="shared" si="53"/>
        <v>4053.0603714</v>
      </c>
      <c r="CM12" s="17">
        <f t="shared" si="54"/>
        <v>1211.3147616</v>
      </c>
      <c r="CN12" s="32"/>
      <c r="CO12" s="17"/>
      <c r="CP12" s="17">
        <f t="shared" si="55"/>
        <v>4841.1552</v>
      </c>
      <c r="CQ12" s="17">
        <f t="shared" si="56"/>
        <v>4841.1552</v>
      </c>
      <c r="CR12" s="17">
        <f t="shared" si="57"/>
        <v>4058.1588096</v>
      </c>
      <c r="CS12" s="17">
        <f t="shared" si="58"/>
        <v>1212.8385024</v>
      </c>
      <c r="CT12" s="32"/>
      <c r="CU12" s="17"/>
      <c r="CV12" s="17">
        <f t="shared" si="59"/>
        <v>136.494075</v>
      </c>
      <c r="CW12" s="17">
        <f t="shared" si="60"/>
        <v>136.494075</v>
      </c>
      <c r="CX12" s="17">
        <f t="shared" si="61"/>
        <v>114.4178631</v>
      </c>
      <c r="CY12" s="17">
        <f t="shared" si="62"/>
        <v>34.1954064</v>
      </c>
      <c r="CZ12" s="32"/>
      <c r="DA12" s="17"/>
      <c r="DB12" s="17">
        <f t="shared" si="63"/>
        <v>29192.814225000002</v>
      </c>
      <c r="DC12" s="17">
        <f t="shared" si="64"/>
        <v>29192.814225000002</v>
      </c>
      <c r="DD12" s="17">
        <f t="shared" si="65"/>
        <v>24471.2411253</v>
      </c>
      <c r="DE12" s="17">
        <f t="shared" si="66"/>
        <v>7313.5786032000005</v>
      </c>
      <c r="DF12" s="32"/>
      <c r="DG12" s="17"/>
      <c r="DH12" s="17">
        <f t="shared" si="67"/>
        <v>223.829025</v>
      </c>
      <c r="DI12" s="17">
        <f t="shared" si="68"/>
        <v>223.829025</v>
      </c>
      <c r="DJ12" s="17">
        <f t="shared" si="69"/>
        <v>187.62747570000002</v>
      </c>
      <c r="DK12" s="17">
        <f t="shared" si="70"/>
        <v>56.07514080000001</v>
      </c>
      <c r="DL12" s="32"/>
      <c r="DM12" s="17"/>
      <c r="DN12" s="17">
        <f t="shared" si="71"/>
        <v>1882.189225</v>
      </c>
      <c r="DO12" s="17">
        <f t="shared" si="72"/>
        <v>1882.189225</v>
      </c>
      <c r="DP12" s="17">
        <f t="shared" si="73"/>
        <v>1577.7686253</v>
      </c>
      <c r="DQ12" s="17">
        <f t="shared" si="74"/>
        <v>471.5386032</v>
      </c>
      <c r="DR12" s="32"/>
      <c r="DS12" s="17"/>
      <c r="DT12" s="17">
        <f t="shared" si="75"/>
        <v>292.59274999999997</v>
      </c>
      <c r="DU12" s="17">
        <f t="shared" si="76"/>
        <v>292.59274999999997</v>
      </c>
      <c r="DV12" s="17">
        <f t="shared" si="77"/>
        <v>245.26952699999998</v>
      </c>
      <c r="DW12" s="17">
        <f t="shared" si="78"/>
        <v>73.30228799999999</v>
      </c>
      <c r="DX12" s="32"/>
      <c r="DY12" s="17"/>
      <c r="DZ12" s="17">
        <f t="shared" si="79"/>
        <v>0</v>
      </c>
      <c r="EA12" s="17">
        <f t="shared" si="80"/>
        <v>0</v>
      </c>
      <c r="EB12" s="17">
        <f t="shared" si="81"/>
        <v>0</v>
      </c>
      <c r="EC12" s="17">
        <f t="shared" si="82"/>
        <v>0</v>
      </c>
      <c r="ED12" s="32"/>
    </row>
    <row r="13" spans="1:134" s="34" customFormat="1" ht="12.75">
      <c r="A13" s="33">
        <v>43922</v>
      </c>
      <c r="C13" s="24">
        <v>5765000</v>
      </c>
      <c r="D13" s="24">
        <v>295250</v>
      </c>
      <c r="E13" s="18">
        <f t="shared" si="0"/>
        <v>6060250</v>
      </c>
      <c r="F13" s="18">
        <v>247497</v>
      </c>
      <c r="G13" s="18">
        <f t="shared" si="1"/>
        <v>73968</v>
      </c>
      <c r="H13" s="32"/>
      <c r="I13" s="24">
        <f>'2005A-2015A Academic'!C13+'2005A-2015A Academic'!I13+'2005A-2015A Academic'!O13+'2005A-2015A Academic'!U13+'2005A-2015A Academic'!AA13+'2005A-2015A Academic'!AG13+'2005A-2015A Academic'!AM13+'2005A-2015A Academic'!AS13+'2005A-2015A Academic'!AY13+'2005A-2015A Academic'!BE13+'2005A-2015A Academic'!BK13+'2005A-2015A Academic'!BQ13+'2005A-2015A Academic'!BW13+'2005A-2015A Academic'!CC13+'2005A-2015A Academic'!CI13+'2005A-2015A Academic'!CO13+'2005A-2015A Academic'!CU13+'2005A-2015A Academic'!DA13+'2005A-2015A Academic'!DG13+'2005A-2015A Academic'!DM13+'2005A-2015A Academic'!DS13+'2005A-2015A Academic'!DY13+'2005A-2015A Academic'!EE13+'2005A-2015A Academic'!EK13</f>
        <v>1571460.596</v>
      </c>
      <c r="J13" s="24">
        <f>'2005A-2015A Academic'!D13+'2005A-2015A Academic'!J13+'2005A-2015A Academic'!P13+'2005A-2015A Academic'!V13+'2005A-2015A Academic'!AB13+'2005A-2015A Academic'!AH13+'2005A-2015A Academic'!AN13+'2005A-2015A Academic'!AT13+'2005A-2015A Academic'!AZ13+'2005A-2015A Academic'!BF13+'2005A-2015A Academic'!BL13+'2005A-2015A Academic'!BR13+'2005A-2015A Academic'!BX13+'2005A-2015A Academic'!CD13+'2005A-2015A Academic'!CJ13+'2005A-2015A Academic'!CP13+'2005A-2015A Academic'!CV13+'2005A-2015A Academic'!DB13+'2005A-2015A Academic'!DH13+'2005A-2015A Academic'!DN13+'2005A-2015A Academic'!DT13+'2005A-2015A Academic'!DZ13+'2005A-2015A Academic'!EF13+'2005A-2015A Academic'!EL13</f>
        <v>80481.13459999999</v>
      </c>
      <c r="K13" s="18">
        <f t="shared" si="2"/>
        <v>1651941.7306</v>
      </c>
      <c r="L13" s="24">
        <f>'2005A-2015A Academic'!F13+'2005A-2015A Academic'!L13+'2005A-2015A Academic'!R13+'2005A-2015A Academic'!X13+'2005A-2015A Academic'!AD13+'2005A-2015A Academic'!AJ13+'2005A-2015A Academic'!AP13+'2005A-2015A Academic'!AV13+'2005A-2015A Academic'!BB13+'2005A-2015A Academic'!BH13+'2005A-2015A Academic'!BN13+'2005A-2015A Academic'!BT13+'2005A-2015A Academic'!BZ13+'2005A-2015A Academic'!CF13+'2005A-2015A Academic'!CL13+'2005A-2015A Academic'!CR13+'2005A-2015A Academic'!CX13+'2005A-2015A Academic'!DD13+'2005A-2015A Academic'!DJ13+'2005A-2015A Academic'!DP13+'2005A-2015A Academic'!DV13+'2005A-2015A Academic'!EB13+'2005A-2015A Academic'!EH13+'2005A-2015A Academic'!EN13</f>
        <v>67464.3162408</v>
      </c>
      <c r="M13" s="24">
        <f>'2005A-2015A Academic'!G13+'2005A-2015A Academic'!M13+'2005A-2015A Academic'!S13+'2005A-2015A Academic'!Y13+'2005A-2015A Academic'!AE13+'2005A-2015A Academic'!AK13+'2005A-2015A Academic'!AQ13+'2005A-2015A Academic'!AW13+'2005A-2015A Academic'!BC13+'2005A-2015A Academic'!BI13+'2005A-2015A Academic'!BO13+'2005A-2015A Academic'!BU13+'2005A-2015A Academic'!CA13+'2005A-2015A Academic'!CG13+'2005A-2015A Academic'!CM13+'2005A-2015A Academic'!CS13+'2005A-2015A Academic'!CY13+'2005A-2015A Academic'!DE13+'2005A-2015A Academic'!DK13+'2005A-2015A Academic'!DQ13+'2005A-2015A Academic'!DW13+'2005A-2015A Academic'!EC13+'2005A-2015A Academic'!EI13+'2005A-2015A Academic'!EO13</f>
        <v>20162.670835200002</v>
      </c>
      <c r="O13" s="17">
        <f t="shared" si="83"/>
        <v>4193540.557000001</v>
      </c>
      <c r="P13" s="17">
        <f t="shared" si="3"/>
        <v>214768.92445000008</v>
      </c>
      <c r="Q13" s="17">
        <f t="shared" si="4"/>
        <v>4408309.481450001</v>
      </c>
      <c r="R13" s="17">
        <f t="shared" si="5"/>
        <v>180032.7332586</v>
      </c>
      <c r="S13" s="17">
        <f t="shared" si="6"/>
        <v>53805.34395840001</v>
      </c>
      <c r="U13" s="17">
        <f t="shared" si="84"/>
        <v>1195.661</v>
      </c>
      <c r="V13" s="17">
        <f t="shared" si="7"/>
        <v>61.23485</v>
      </c>
      <c r="W13" s="17">
        <f t="shared" si="8"/>
        <v>1256.89585</v>
      </c>
      <c r="X13" s="17">
        <f t="shared" si="9"/>
        <v>51.3308778</v>
      </c>
      <c r="Y13" s="17">
        <f t="shared" si="10"/>
        <v>15.3409632</v>
      </c>
      <c r="Z13" s="32"/>
      <c r="AA13" s="17">
        <f t="shared" si="85"/>
        <v>632888.0415</v>
      </c>
      <c r="AB13" s="17">
        <f t="shared" si="11"/>
        <v>32412.869775000003</v>
      </c>
      <c r="AC13" s="17">
        <f t="shared" si="12"/>
        <v>665300.9112750001</v>
      </c>
      <c r="AD13" s="17">
        <f t="shared" si="13"/>
        <v>27170.4929067</v>
      </c>
      <c r="AE13" s="17">
        <f t="shared" si="14"/>
        <v>8120.2884048000005</v>
      </c>
      <c r="AF13" s="32"/>
      <c r="AG13" s="17">
        <f t="shared" si="86"/>
        <v>445680.62</v>
      </c>
      <c r="AH13" s="17">
        <f t="shared" si="15"/>
        <v>22825.187</v>
      </c>
      <c r="AI13" s="17">
        <f t="shared" si="16"/>
        <v>468505.807</v>
      </c>
      <c r="AJ13" s="17">
        <f t="shared" si="17"/>
        <v>19133.498076</v>
      </c>
      <c r="AK13" s="17">
        <f t="shared" si="18"/>
        <v>5718.318144</v>
      </c>
      <c r="AL13" s="32"/>
      <c r="AM13" s="17">
        <f t="shared" si="87"/>
        <v>20607.569</v>
      </c>
      <c r="AN13" s="17">
        <f t="shared" si="19"/>
        <v>1055.40065</v>
      </c>
      <c r="AO13" s="17">
        <f t="shared" si="20"/>
        <v>21662.96965</v>
      </c>
      <c r="AP13" s="17">
        <f t="shared" si="21"/>
        <v>884.7027761999999</v>
      </c>
      <c r="AQ13" s="17">
        <f t="shared" si="22"/>
        <v>264.4060128</v>
      </c>
      <c r="AR13" s="32"/>
      <c r="AS13" s="17">
        <f t="shared" si="88"/>
        <v>1505.818</v>
      </c>
      <c r="AT13" s="17">
        <f t="shared" si="23"/>
        <v>77.1193</v>
      </c>
      <c r="AU13" s="17">
        <f t="shared" si="24"/>
        <v>1582.9373</v>
      </c>
      <c r="AV13" s="17">
        <f t="shared" si="25"/>
        <v>64.6462164</v>
      </c>
      <c r="AW13" s="17">
        <f t="shared" si="26"/>
        <v>19.3204416</v>
      </c>
      <c r="AX13" s="32"/>
      <c r="AY13" s="17">
        <f t="shared" si="89"/>
        <v>552462.8325</v>
      </c>
      <c r="AZ13" s="17">
        <f t="shared" si="27"/>
        <v>28293.955125</v>
      </c>
      <c r="BA13" s="17">
        <f t="shared" si="28"/>
        <v>580756.787625</v>
      </c>
      <c r="BB13" s="17">
        <f t="shared" si="29"/>
        <v>23717.7612585</v>
      </c>
      <c r="BC13" s="17">
        <f t="shared" si="30"/>
        <v>7088.390424</v>
      </c>
      <c r="BD13" s="32"/>
      <c r="BE13" s="17">
        <f t="shared" si="90"/>
        <v>18403.6095</v>
      </c>
      <c r="BF13" s="17">
        <f t="shared" si="31"/>
        <v>942.526575</v>
      </c>
      <c r="BG13" s="17">
        <f t="shared" si="32"/>
        <v>19346.136075</v>
      </c>
      <c r="BH13" s="17">
        <f t="shared" si="33"/>
        <v>790.0846731</v>
      </c>
      <c r="BI13" s="17">
        <f t="shared" si="34"/>
        <v>236.1280464</v>
      </c>
      <c r="BJ13" s="32"/>
      <c r="BK13" s="17">
        <f t="shared" si="91"/>
        <v>2242.0085</v>
      </c>
      <c r="BL13" s="17">
        <f t="shared" si="35"/>
        <v>114.822725</v>
      </c>
      <c r="BM13" s="17">
        <f t="shared" si="36"/>
        <v>2356.831225</v>
      </c>
      <c r="BN13" s="17">
        <f t="shared" si="37"/>
        <v>96.25158330000001</v>
      </c>
      <c r="BO13" s="17">
        <f t="shared" si="38"/>
        <v>28.7661552</v>
      </c>
      <c r="BP13" s="32"/>
      <c r="BQ13" s="17">
        <f t="shared" si="92"/>
        <v>465437.275</v>
      </c>
      <c r="BR13" s="17">
        <f t="shared" si="39"/>
        <v>23837.00875</v>
      </c>
      <c r="BS13" s="17">
        <f t="shared" si="40"/>
        <v>489274.28375</v>
      </c>
      <c r="BT13" s="17">
        <f t="shared" si="41"/>
        <v>19981.670295</v>
      </c>
      <c r="BU13" s="17">
        <f t="shared" si="42"/>
        <v>5971.80648</v>
      </c>
      <c r="BV13" s="32"/>
      <c r="BW13" s="17">
        <f t="shared" si="93"/>
        <v>379758.4215</v>
      </c>
      <c r="BX13" s="17">
        <f t="shared" si="43"/>
        <v>19449.032775</v>
      </c>
      <c r="BY13" s="17">
        <f t="shared" si="44"/>
        <v>399207.454275</v>
      </c>
      <c r="BZ13" s="17">
        <f t="shared" si="45"/>
        <v>16303.3946307</v>
      </c>
      <c r="CA13" s="17">
        <f t="shared" si="46"/>
        <v>4872.5014608</v>
      </c>
      <c r="CB13" s="32"/>
      <c r="CC13" s="17">
        <f t="shared" si="94"/>
        <v>864908.5375000001</v>
      </c>
      <c r="CD13" s="17">
        <f t="shared" si="47"/>
        <v>44295.619375</v>
      </c>
      <c r="CE13" s="17">
        <f t="shared" si="48"/>
        <v>909204.1568750001</v>
      </c>
      <c r="CF13" s="17">
        <f t="shared" si="49"/>
        <v>37131.3561675</v>
      </c>
      <c r="CG13" s="17">
        <f t="shared" si="50"/>
        <v>11097.234120000001</v>
      </c>
      <c r="CH13" s="17"/>
      <c r="CI13" s="17">
        <f t="shared" si="95"/>
        <v>94408.793</v>
      </c>
      <c r="CJ13" s="17">
        <f t="shared" si="51"/>
        <v>4835.07305</v>
      </c>
      <c r="CK13" s="17">
        <f t="shared" si="52"/>
        <v>99243.86605000001</v>
      </c>
      <c r="CL13" s="17">
        <f t="shared" si="53"/>
        <v>4053.0603714</v>
      </c>
      <c r="CM13" s="17">
        <f t="shared" si="54"/>
        <v>1211.3147616</v>
      </c>
      <c r="CN13" s="32"/>
      <c r="CO13" s="17">
        <f t="shared" si="96"/>
        <v>94527.552</v>
      </c>
      <c r="CP13" s="17">
        <f t="shared" si="55"/>
        <v>4841.1552</v>
      </c>
      <c r="CQ13" s="17">
        <f t="shared" si="56"/>
        <v>99368.70719999999</v>
      </c>
      <c r="CR13" s="17">
        <f t="shared" si="57"/>
        <v>4058.1588096</v>
      </c>
      <c r="CS13" s="17">
        <f t="shared" si="58"/>
        <v>1212.8385024</v>
      </c>
      <c r="CT13" s="32"/>
      <c r="CU13" s="17">
        <f t="shared" si="97"/>
        <v>2665.1595</v>
      </c>
      <c r="CV13" s="17">
        <f t="shared" si="59"/>
        <v>136.494075</v>
      </c>
      <c r="CW13" s="17">
        <f t="shared" si="60"/>
        <v>2801.6535750000003</v>
      </c>
      <c r="CX13" s="17">
        <f t="shared" si="61"/>
        <v>114.4178631</v>
      </c>
      <c r="CY13" s="17">
        <f t="shared" si="62"/>
        <v>34.1954064</v>
      </c>
      <c r="CZ13" s="32"/>
      <c r="DA13" s="17">
        <f t="shared" si="98"/>
        <v>570013.7985</v>
      </c>
      <c r="DB13" s="17">
        <f t="shared" si="63"/>
        <v>29192.814225000002</v>
      </c>
      <c r="DC13" s="17">
        <f t="shared" si="64"/>
        <v>599206.612725</v>
      </c>
      <c r="DD13" s="17">
        <f t="shared" si="65"/>
        <v>24471.2411253</v>
      </c>
      <c r="DE13" s="17">
        <f t="shared" si="66"/>
        <v>7313.5786032000005</v>
      </c>
      <c r="DF13" s="32"/>
      <c r="DG13" s="17">
        <f t="shared" si="99"/>
        <v>4370.4465</v>
      </c>
      <c r="DH13" s="17">
        <f t="shared" si="67"/>
        <v>223.829025</v>
      </c>
      <c r="DI13" s="17">
        <f t="shared" si="68"/>
        <v>4594.275525</v>
      </c>
      <c r="DJ13" s="17">
        <f t="shared" si="69"/>
        <v>187.62747570000002</v>
      </c>
      <c r="DK13" s="17">
        <f t="shared" si="70"/>
        <v>56.07514080000001</v>
      </c>
      <c r="DL13" s="32"/>
      <c r="DM13" s="17">
        <f t="shared" si="100"/>
        <v>36751.298500000004</v>
      </c>
      <c r="DN13" s="17">
        <f t="shared" si="71"/>
        <v>1882.189225</v>
      </c>
      <c r="DO13" s="17">
        <f t="shared" si="72"/>
        <v>38633.487725000006</v>
      </c>
      <c r="DP13" s="17">
        <f t="shared" si="73"/>
        <v>1577.7686253</v>
      </c>
      <c r="DQ13" s="17">
        <f t="shared" si="74"/>
        <v>471.5386032</v>
      </c>
      <c r="DR13" s="32"/>
      <c r="DS13" s="17">
        <f t="shared" si="101"/>
        <v>5713.115</v>
      </c>
      <c r="DT13" s="17">
        <f t="shared" si="75"/>
        <v>292.59274999999997</v>
      </c>
      <c r="DU13" s="17">
        <f t="shared" si="76"/>
        <v>6005.70775</v>
      </c>
      <c r="DV13" s="17">
        <f t="shared" si="77"/>
        <v>245.26952699999998</v>
      </c>
      <c r="DW13" s="17">
        <f t="shared" si="78"/>
        <v>73.30228799999999</v>
      </c>
      <c r="DX13" s="32"/>
      <c r="DY13" s="17">
        <f t="shared" si="102"/>
        <v>0</v>
      </c>
      <c r="DZ13" s="17">
        <f t="shared" si="79"/>
        <v>0</v>
      </c>
      <c r="EA13" s="17">
        <f t="shared" si="80"/>
        <v>0</v>
      </c>
      <c r="EB13" s="17">
        <f t="shared" si="81"/>
        <v>0</v>
      </c>
      <c r="EC13" s="17">
        <f t="shared" si="82"/>
        <v>0</v>
      </c>
      <c r="ED13" s="32"/>
    </row>
    <row r="14" spans="1:134" s="34" customFormat="1" ht="12.75">
      <c r="A14" s="33">
        <v>44105</v>
      </c>
      <c r="C14" s="24"/>
      <c r="D14" s="24">
        <v>151125</v>
      </c>
      <c r="E14" s="18">
        <f t="shared" si="0"/>
        <v>151125</v>
      </c>
      <c r="F14" s="18">
        <v>247497</v>
      </c>
      <c r="G14" s="18">
        <f t="shared" si="1"/>
        <v>73968</v>
      </c>
      <c r="H14" s="32"/>
      <c r="I14" s="24"/>
      <c r="J14" s="24">
        <f>'2005A-2015A Academic'!D14+'2005A-2015A Academic'!J14+'2005A-2015A Academic'!P14+'2005A-2015A Academic'!V14+'2005A-2015A Academic'!AB14+'2005A-2015A Academic'!AH14+'2005A-2015A Academic'!AN14+'2005A-2015A Academic'!AT14+'2005A-2015A Academic'!AZ14+'2005A-2015A Academic'!BF14+'2005A-2015A Academic'!BL14+'2005A-2015A Academic'!BR14+'2005A-2015A Academic'!BX14+'2005A-2015A Academic'!CD14+'2005A-2015A Academic'!CJ14+'2005A-2015A Academic'!CP14+'2005A-2015A Academic'!CV14+'2005A-2015A Academic'!DB14+'2005A-2015A Academic'!DH14+'2005A-2015A Academic'!DN14+'2005A-2015A Academic'!DT14+'2005A-2015A Academic'!DZ14+'2005A-2015A Academic'!EF14+'2005A-2015A Academic'!EL14</f>
        <v>41194.61970000001</v>
      </c>
      <c r="K14" s="18">
        <f t="shared" si="2"/>
        <v>41194.61970000001</v>
      </c>
      <c r="L14" s="24">
        <f>'2005A-2015A Academic'!F14+'2005A-2015A Academic'!L14+'2005A-2015A Academic'!R14+'2005A-2015A Academic'!X14+'2005A-2015A Academic'!AD14+'2005A-2015A Academic'!AJ14+'2005A-2015A Academic'!AP14+'2005A-2015A Academic'!AV14+'2005A-2015A Academic'!BB14+'2005A-2015A Academic'!BH14+'2005A-2015A Academic'!BN14+'2005A-2015A Academic'!BT14+'2005A-2015A Academic'!BZ14+'2005A-2015A Academic'!CF14+'2005A-2015A Academic'!CL14+'2005A-2015A Academic'!CR14+'2005A-2015A Academic'!CX14+'2005A-2015A Academic'!DD14+'2005A-2015A Academic'!DJ14+'2005A-2015A Academic'!DP14+'2005A-2015A Academic'!DV14+'2005A-2015A Academic'!EB14+'2005A-2015A Academic'!EH14+'2005A-2015A Academic'!EN14</f>
        <v>67464.3162408</v>
      </c>
      <c r="M14" s="24">
        <f>'2005A-2015A Academic'!G14+'2005A-2015A Academic'!M14+'2005A-2015A Academic'!S14+'2005A-2015A Academic'!Y14+'2005A-2015A Academic'!AE14+'2005A-2015A Academic'!AK14+'2005A-2015A Academic'!AQ14+'2005A-2015A Academic'!AW14+'2005A-2015A Academic'!BC14+'2005A-2015A Academic'!BI14+'2005A-2015A Academic'!BO14+'2005A-2015A Academic'!BU14+'2005A-2015A Academic'!CA14+'2005A-2015A Academic'!CG14+'2005A-2015A Academic'!CM14+'2005A-2015A Academic'!CS14+'2005A-2015A Academic'!CY14+'2005A-2015A Academic'!DE14+'2005A-2015A Academic'!DK14+'2005A-2015A Academic'!DQ14+'2005A-2015A Academic'!DW14+'2005A-2015A Academic'!EC14+'2005A-2015A Academic'!EI14+'2005A-2015A Academic'!EO14</f>
        <v>20162.670835200002</v>
      </c>
      <c r="O14" s="17"/>
      <c r="P14" s="17">
        <f t="shared" si="3"/>
        <v>109930.410525</v>
      </c>
      <c r="Q14" s="17">
        <f t="shared" si="4"/>
        <v>109930.410525</v>
      </c>
      <c r="R14" s="17">
        <f t="shared" si="5"/>
        <v>180032.7332586</v>
      </c>
      <c r="S14" s="17">
        <f t="shared" si="6"/>
        <v>53805.34395840001</v>
      </c>
      <c r="U14" s="17"/>
      <c r="V14" s="17">
        <f t="shared" si="7"/>
        <v>31.343325</v>
      </c>
      <c r="W14" s="17">
        <f t="shared" si="8"/>
        <v>31.343325</v>
      </c>
      <c r="X14" s="17">
        <f t="shared" si="9"/>
        <v>51.3308778</v>
      </c>
      <c r="Y14" s="17">
        <f t="shared" si="10"/>
        <v>15.3409632</v>
      </c>
      <c r="Z14" s="32"/>
      <c r="AA14" s="17"/>
      <c r="AB14" s="17">
        <f t="shared" si="11"/>
        <v>16590.6687375</v>
      </c>
      <c r="AC14" s="17">
        <f t="shared" si="12"/>
        <v>16590.6687375</v>
      </c>
      <c r="AD14" s="17">
        <f t="shared" si="13"/>
        <v>27170.4929067</v>
      </c>
      <c r="AE14" s="17">
        <f t="shared" si="14"/>
        <v>8120.2884048000005</v>
      </c>
      <c r="AF14" s="32"/>
      <c r="AG14" s="17"/>
      <c r="AH14" s="17">
        <f t="shared" si="15"/>
        <v>11683.1715</v>
      </c>
      <c r="AI14" s="17">
        <f t="shared" si="16"/>
        <v>11683.1715</v>
      </c>
      <c r="AJ14" s="17">
        <f t="shared" si="17"/>
        <v>19133.498076</v>
      </c>
      <c r="AK14" s="17">
        <f t="shared" si="18"/>
        <v>5718.318144</v>
      </c>
      <c r="AL14" s="32"/>
      <c r="AM14" s="17"/>
      <c r="AN14" s="17">
        <f t="shared" si="19"/>
        <v>540.211425</v>
      </c>
      <c r="AO14" s="17">
        <f t="shared" si="20"/>
        <v>540.211425</v>
      </c>
      <c r="AP14" s="17">
        <f t="shared" si="21"/>
        <v>884.7027761999999</v>
      </c>
      <c r="AQ14" s="17">
        <f t="shared" si="22"/>
        <v>264.4060128</v>
      </c>
      <c r="AR14" s="32"/>
      <c r="AS14" s="17"/>
      <c r="AT14" s="17">
        <f t="shared" si="23"/>
        <v>39.47385</v>
      </c>
      <c r="AU14" s="17">
        <f t="shared" si="24"/>
        <v>39.47385</v>
      </c>
      <c r="AV14" s="17">
        <f t="shared" si="25"/>
        <v>64.6462164</v>
      </c>
      <c r="AW14" s="17">
        <f t="shared" si="26"/>
        <v>19.3204416</v>
      </c>
      <c r="AX14" s="32"/>
      <c r="AY14" s="17"/>
      <c r="AZ14" s="17">
        <f t="shared" si="27"/>
        <v>14482.3843125</v>
      </c>
      <c r="BA14" s="17">
        <f t="shared" si="28"/>
        <v>14482.3843125</v>
      </c>
      <c r="BB14" s="17">
        <f t="shared" si="29"/>
        <v>23717.7612585</v>
      </c>
      <c r="BC14" s="17">
        <f t="shared" si="30"/>
        <v>7088.390424</v>
      </c>
      <c r="BD14" s="32"/>
      <c r="BE14" s="17"/>
      <c r="BF14" s="17">
        <f t="shared" si="31"/>
        <v>482.4363375</v>
      </c>
      <c r="BG14" s="17">
        <f t="shared" si="32"/>
        <v>482.4363375</v>
      </c>
      <c r="BH14" s="17">
        <f t="shared" si="33"/>
        <v>790.0846731</v>
      </c>
      <c r="BI14" s="17">
        <f t="shared" si="34"/>
        <v>236.1280464</v>
      </c>
      <c r="BJ14" s="32"/>
      <c r="BK14" s="17"/>
      <c r="BL14" s="17">
        <f t="shared" si="35"/>
        <v>58.772512500000005</v>
      </c>
      <c r="BM14" s="17">
        <f t="shared" si="36"/>
        <v>58.772512500000005</v>
      </c>
      <c r="BN14" s="17">
        <f t="shared" si="37"/>
        <v>96.25158330000001</v>
      </c>
      <c r="BO14" s="17">
        <f t="shared" si="38"/>
        <v>28.7661552</v>
      </c>
      <c r="BP14" s="32"/>
      <c r="BQ14" s="17"/>
      <c r="BR14" s="17">
        <f t="shared" si="39"/>
        <v>12201.076875</v>
      </c>
      <c r="BS14" s="17">
        <f t="shared" si="40"/>
        <v>12201.076875</v>
      </c>
      <c r="BT14" s="17">
        <f t="shared" si="41"/>
        <v>19981.670295</v>
      </c>
      <c r="BU14" s="17">
        <f t="shared" si="42"/>
        <v>5971.80648</v>
      </c>
      <c r="BV14" s="32"/>
      <c r="BW14" s="17"/>
      <c r="BX14" s="17">
        <f t="shared" si="43"/>
        <v>9955.0722375</v>
      </c>
      <c r="BY14" s="17">
        <f t="shared" si="44"/>
        <v>9955.0722375</v>
      </c>
      <c r="BZ14" s="17">
        <f t="shared" si="45"/>
        <v>16303.3946307</v>
      </c>
      <c r="CA14" s="17">
        <f t="shared" si="46"/>
        <v>4872.5014608</v>
      </c>
      <c r="CB14" s="32"/>
      <c r="CC14" s="17"/>
      <c r="CD14" s="17">
        <f t="shared" si="47"/>
        <v>22672.9059375</v>
      </c>
      <c r="CE14" s="17">
        <f t="shared" si="48"/>
        <v>22672.9059375</v>
      </c>
      <c r="CF14" s="17">
        <f t="shared" si="49"/>
        <v>37131.3561675</v>
      </c>
      <c r="CG14" s="17">
        <f t="shared" si="50"/>
        <v>11097.234120000001</v>
      </c>
      <c r="CH14" s="17"/>
      <c r="CI14" s="17"/>
      <c r="CJ14" s="17">
        <f t="shared" si="51"/>
        <v>2474.8532250000003</v>
      </c>
      <c r="CK14" s="17">
        <f t="shared" si="52"/>
        <v>2474.8532250000003</v>
      </c>
      <c r="CL14" s="17">
        <f t="shared" si="53"/>
        <v>4053.0603714</v>
      </c>
      <c r="CM14" s="17">
        <f t="shared" si="54"/>
        <v>1211.3147616</v>
      </c>
      <c r="CN14" s="32"/>
      <c r="CO14" s="17"/>
      <c r="CP14" s="17">
        <f t="shared" si="55"/>
        <v>2477.9664</v>
      </c>
      <c r="CQ14" s="17">
        <f t="shared" si="56"/>
        <v>2477.9664</v>
      </c>
      <c r="CR14" s="17">
        <f t="shared" si="57"/>
        <v>4058.1588096</v>
      </c>
      <c r="CS14" s="17">
        <f t="shared" si="58"/>
        <v>1212.8385024</v>
      </c>
      <c r="CT14" s="32"/>
      <c r="CU14" s="17"/>
      <c r="CV14" s="17">
        <f t="shared" si="59"/>
        <v>69.8650875</v>
      </c>
      <c r="CW14" s="17">
        <f t="shared" si="60"/>
        <v>69.8650875</v>
      </c>
      <c r="CX14" s="17">
        <f t="shared" si="61"/>
        <v>114.4178631</v>
      </c>
      <c r="CY14" s="17">
        <f t="shared" si="62"/>
        <v>34.1954064</v>
      </c>
      <c r="CZ14" s="32"/>
      <c r="DA14" s="17"/>
      <c r="DB14" s="17">
        <f t="shared" si="63"/>
        <v>14942.4692625</v>
      </c>
      <c r="DC14" s="17">
        <f t="shared" si="64"/>
        <v>14942.4692625</v>
      </c>
      <c r="DD14" s="17">
        <f t="shared" si="65"/>
        <v>24471.2411253</v>
      </c>
      <c r="DE14" s="17">
        <f t="shared" si="66"/>
        <v>7313.5786032000005</v>
      </c>
      <c r="DF14" s="32"/>
      <c r="DG14" s="17"/>
      <c r="DH14" s="17">
        <f t="shared" si="67"/>
        <v>114.5678625</v>
      </c>
      <c r="DI14" s="17">
        <f t="shared" si="68"/>
        <v>114.5678625</v>
      </c>
      <c r="DJ14" s="17">
        <f t="shared" si="69"/>
        <v>187.62747570000002</v>
      </c>
      <c r="DK14" s="17">
        <f t="shared" si="70"/>
        <v>56.07514080000001</v>
      </c>
      <c r="DL14" s="32"/>
      <c r="DM14" s="17"/>
      <c r="DN14" s="17">
        <f t="shared" si="71"/>
        <v>963.4067625</v>
      </c>
      <c r="DO14" s="17">
        <f t="shared" si="72"/>
        <v>963.4067625</v>
      </c>
      <c r="DP14" s="17">
        <f t="shared" si="73"/>
        <v>1577.7686253</v>
      </c>
      <c r="DQ14" s="17">
        <f t="shared" si="74"/>
        <v>471.5386032</v>
      </c>
      <c r="DR14" s="32"/>
      <c r="DS14" s="17"/>
      <c r="DT14" s="17">
        <f t="shared" si="75"/>
        <v>149.764875</v>
      </c>
      <c r="DU14" s="17">
        <f t="shared" si="76"/>
        <v>149.764875</v>
      </c>
      <c r="DV14" s="17">
        <f t="shared" si="77"/>
        <v>245.26952699999998</v>
      </c>
      <c r="DW14" s="17">
        <f t="shared" si="78"/>
        <v>73.30228799999999</v>
      </c>
      <c r="DX14" s="32"/>
      <c r="DY14" s="17"/>
      <c r="DZ14" s="17">
        <f t="shared" si="79"/>
        <v>0</v>
      </c>
      <c r="EA14" s="17">
        <f t="shared" si="80"/>
        <v>0</v>
      </c>
      <c r="EB14" s="17">
        <f t="shared" si="81"/>
        <v>0</v>
      </c>
      <c r="EC14" s="17">
        <f t="shared" si="82"/>
        <v>0</v>
      </c>
      <c r="ED14" s="32"/>
    </row>
    <row r="15" spans="1:134" ht="12.75">
      <c r="A15" s="33">
        <v>44287</v>
      </c>
      <c r="C15" s="24">
        <v>6045000</v>
      </c>
      <c r="D15" s="24">
        <v>151125</v>
      </c>
      <c r="E15" s="18">
        <f t="shared" si="0"/>
        <v>6196125</v>
      </c>
      <c r="F15" s="18">
        <v>247497</v>
      </c>
      <c r="G15" s="18">
        <f t="shared" si="1"/>
        <v>73968</v>
      </c>
      <c r="I15" s="24">
        <f>'2005A-2015A Academic'!C15+'2005A-2015A Academic'!I15+'2005A-2015A Academic'!O15+'2005A-2015A Academic'!U15+'2005A-2015A Academic'!AA15+'2005A-2015A Academic'!AG15+'2005A-2015A Academic'!AM15+'2005A-2015A Academic'!AS15+'2005A-2015A Academic'!AY15+'2005A-2015A Academic'!BE15+'2005A-2015A Academic'!BK15+'2005A-2015A Academic'!BQ15+'2005A-2015A Academic'!BW15+'2005A-2015A Academic'!CC15+'2005A-2015A Academic'!CI15+'2005A-2015A Academic'!CO15+'2005A-2015A Academic'!CU15+'2005A-2015A Academic'!DA15+'2005A-2015A Academic'!DG15+'2005A-2015A Academic'!DM15+'2005A-2015A Academic'!DS15+'2005A-2015A Academic'!DY15+'2005A-2015A Academic'!EE15+'2005A-2015A Academic'!EK15</f>
        <v>1647784.788</v>
      </c>
      <c r="J15" s="24">
        <f>'2005A-2015A Academic'!D15+'2005A-2015A Academic'!J15+'2005A-2015A Academic'!P15+'2005A-2015A Academic'!V15+'2005A-2015A Academic'!AB15+'2005A-2015A Academic'!AH15+'2005A-2015A Academic'!AN15+'2005A-2015A Academic'!AT15+'2005A-2015A Academic'!AZ15+'2005A-2015A Academic'!BF15+'2005A-2015A Academic'!BL15+'2005A-2015A Academic'!BR15+'2005A-2015A Academic'!BX15+'2005A-2015A Academic'!CD15+'2005A-2015A Academic'!CJ15+'2005A-2015A Academic'!CP15+'2005A-2015A Academic'!CV15+'2005A-2015A Academic'!DB15+'2005A-2015A Academic'!DH15+'2005A-2015A Academic'!DN15+'2005A-2015A Academic'!DT15+'2005A-2015A Academic'!DZ15+'2005A-2015A Academic'!EF15+'2005A-2015A Academic'!EL15</f>
        <v>41194.61970000001</v>
      </c>
      <c r="K15" s="18">
        <f t="shared" si="2"/>
        <v>1688979.4076999999</v>
      </c>
      <c r="L15" s="24">
        <f>'2005A-2015A Academic'!F15+'2005A-2015A Academic'!L15+'2005A-2015A Academic'!R15+'2005A-2015A Academic'!X15+'2005A-2015A Academic'!AD15+'2005A-2015A Academic'!AJ15+'2005A-2015A Academic'!AP15+'2005A-2015A Academic'!AV15+'2005A-2015A Academic'!BB15+'2005A-2015A Academic'!BH15+'2005A-2015A Academic'!BN15+'2005A-2015A Academic'!BT15+'2005A-2015A Academic'!BZ15+'2005A-2015A Academic'!CF15+'2005A-2015A Academic'!CL15+'2005A-2015A Academic'!CR15+'2005A-2015A Academic'!CX15+'2005A-2015A Academic'!DD15+'2005A-2015A Academic'!DJ15+'2005A-2015A Academic'!DP15+'2005A-2015A Academic'!DV15+'2005A-2015A Academic'!EB15+'2005A-2015A Academic'!EH15+'2005A-2015A Academic'!EN15</f>
        <v>67464.3162408</v>
      </c>
      <c r="M15" s="24">
        <f>'2005A-2015A Academic'!G15+'2005A-2015A Academic'!M15+'2005A-2015A Academic'!S15+'2005A-2015A Academic'!Y15+'2005A-2015A Academic'!AE15+'2005A-2015A Academic'!AK15+'2005A-2015A Academic'!AQ15+'2005A-2015A Academic'!AW15+'2005A-2015A Academic'!BC15+'2005A-2015A Academic'!BI15+'2005A-2015A Academic'!BO15+'2005A-2015A Academic'!BU15+'2005A-2015A Academic'!CA15+'2005A-2015A Academic'!CG15+'2005A-2015A Academic'!CM15+'2005A-2015A Academic'!CS15+'2005A-2015A Academic'!CY15+'2005A-2015A Academic'!DE15+'2005A-2015A Academic'!DK15+'2005A-2015A Academic'!DQ15+'2005A-2015A Academic'!DW15+'2005A-2015A Academic'!EC15+'2005A-2015A Academic'!EI15+'2005A-2015A Academic'!EO15</f>
        <v>20162.670835200002</v>
      </c>
      <c r="O15" s="17">
        <f t="shared" si="83"/>
        <v>4397216.420999999</v>
      </c>
      <c r="P15" s="17">
        <f t="shared" si="3"/>
        <v>109930.410525</v>
      </c>
      <c r="Q15" s="17">
        <f t="shared" si="4"/>
        <v>4507146.831524999</v>
      </c>
      <c r="R15" s="17">
        <f t="shared" si="5"/>
        <v>180032.7332586</v>
      </c>
      <c r="S15" s="17">
        <f t="shared" si="6"/>
        <v>53805.34395840001</v>
      </c>
      <c r="U15" s="17">
        <f t="shared" si="84"/>
        <v>1253.733</v>
      </c>
      <c r="V15" s="17">
        <f t="shared" si="7"/>
        <v>31.343325</v>
      </c>
      <c r="W15" s="17">
        <f t="shared" si="8"/>
        <v>1285.076325</v>
      </c>
      <c r="X15" s="17">
        <f t="shared" si="9"/>
        <v>51.3308778</v>
      </c>
      <c r="Y15" s="17">
        <f t="shared" si="10"/>
        <v>15.3409632</v>
      </c>
      <c r="Z15" s="17"/>
      <c r="AA15" s="17">
        <f t="shared" si="85"/>
        <v>663626.7495</v>
      </c>
      <c r="AB15" s="17">
        <f t="shared" si="11"/>
        <v>16590.6687375</v>
      </c>
      <c r="AC15" s="17">
        <f t="shared" si="12"/>
        <v>680217.4182375</v>
      </c>
      <c r="AD15" s="17">
        <f t="shared" si="13"/>
        <v>27170.4929067</v>
      </c>
      <c r="AE15" s="17">
        <f t="shared" si="14"/>
        <v>8120.2884048000005</v>
      </c>
      <c r="AF15" s="17"/>
      <c r="AG15" s="17">
        <f t="shared" si="86"/>
        <v>467326.86</v>
      </c>
      <c r="AH15" s="17">
        <f t="shared" si="15"/>
        <v>11683.1715</v>
      </c>
      <c r="AI15" s="17">
        <f t="shared" si="16"/>
        <v>479010.0315</v>
      </c>
      <c r="AJ15" s="17">
        <f t="shared" si="17"/>
        <v>19133.498076</v>
      </c>
      <c r="AK15" s="17">
        <f t="shared" si="18"/>
        <v>5718.318144</v>
      </c>
      <c r="AL15" s="17"/>
      <c r="AM15" s="17">
        <f t="shared" si="87"/>
        <v>21608.457</v>
      </c>
      <c r="AN15" s="17">
        <f t="shared" si="19"/>
        <v>540.211425</v>
      </c>
      <c r="AO15" s="17">
        <f t="shared" si="20"/>
        <v>22148.668425</v>
      </c>
      <c r="AP15" s="17">
        <f t="shared" si="21"/>
        <v>884.7027761999999</v>
      </c>
      <c r="AQ15" s="17">
        <f t="shared" si="22"/>
        <v>264.4060128</v>
      </c>
      <c r="AR15" s="17"/>
      <c r="AS15" s="17">
        <f t="shared" si="88"/>
        <v>1578.954</v>
      </c>
      <c r="AT15" s="17">
        <f t="shared" si="23"/>
        <v>39.47385</v>
      </c>
      <c r="AU15" s="17">
        <f t="shared" si="24"/>
        <v>1618.42785</v>
      </c>
      <c r="AV15" s="17">
        <f t="shared" si="25"/>
        <v>64.6462164</v>
      </c>
      <c r="AW15" s="17">
        <f t="shared" si="26"/>
        <v>19.3204416</v>
      </c>
      <c r="AX15" s="17"/>
      <c r="AY15" s="17">
        <f t="shared" si="89"/>
        <v>579295.3724999999</v>
      </c>
      <c r="AZ15" s="17">
        <f t="shared" si="27"/>
        <v>14482.3843125</v>
      </c>
      <c r="BA15" s="17">
        <f t="shared" si="28"/>
        <v>593777.7568125</v>
      </c>
      <c r="BB15" s="17">
        <f t="shared" si="29"/>
        <v>23717.7612585</v>
      </c>
      <c r="BC15" s="17">
        <f t="shared" si="30"/>
        <v>7088.390424</v>
      </c>
      <c r="BD15" s="17"/>
      <c r="BE15" s="17">
        <f t="shared" si="90"/>
        <v>19297.4535</v>
      </c>
      <c r="BF15" s="17">
        <f t="shared" si="31"/>
        <v>482.4363375</v>
      </c>
      <c r="BG15" s="17">
        <f t="shared" si="32"/>
        <v>19779.8898375</v>
      </c>
      <c r="BH15" s="17">
        <f t="shared" si="33"/>
        <v>790.0846731</v>
      </c>
      <c r="BI15" s="17">
        <f t="shared" si="34"/>
        <v>236.1280464</v>
      </c>
      <c r="BJ15" s="17"/>
      <c r="BK15" s="17">
        <f t="shared" si="91"/>
        <v>2350.9005</v>
      </c>
      <c r="BL15" s="17">
        <f t="shared" si="35"/>
        <v>58.772512500000005</v>
      </c>
      <c r="BM15" s="17">
        <f t="shared" si="36"/>
        <v>2409.6730125000004</v>
      </c>
      <c r="BN15" s="17">
        <f t="shared" si="37"/>
        <v>96.25158330000001</v>
      </c>
      <c r="BO15" s="17">
        <f t="shared" si="38"/>
        <v>28.7661552</v>
      </c>
      <c r="BP15" s="17"/>
      <c r="BQ15" s="17">
        <f t="shared" si="92"/>
        <v>488043.075</v>
      </c>
      <c r="BR15" s="17">
        <f t="shared" si="39"/>
        <v>12201.076875</v>
      </c>
      <c r="BS15" s="17">
        <f t="shared" si="40"/>
        <v>500244.15187500004</v>
      </c>
      <c r="BT15" s="17">
        <f t="shared" si="41"/>
        <v>19981.670295</v>
      </c>
      <c r="BU15" s="17">
        <f t="shared" si="42"/>
        <v>5971.80648</v>
      </c>
      <c r="BV15" s="17"/>
      <c r="BW15" s="17">
        <f t="shared" si="93"/>
        <v>398202.88950000005</v>
      </c>
      <c r="BX15" s="17">
        <f t="shared" si="43"/>
        <v>9955.0722375</v>
      </c>
      <c r="BY15" s="17">
        <f t="shared" si="44"/>
        <v>408157.96173750004</v>
      </c>
      <c r="BZ15" s="17">
        <f t="shared" si="45"/>
        <v>16303.3946307</v>
      </c>
      <c r="CA15" s="17">
        <f t="shared" si="46"/>
        <v>4872.5014608</v>
      </c>
      <c r="CB15" s="17"/>
      <c r="CC15" s="17">
        <f t="shared" si="94"/>
        <v>906916.2375</v>
      </c>
      <c r="CD15" s="17">
        <f t="shared" si="47"/>
        <v>22672.9059375</v>
      </c>
      <c r="CE15" s="17">
        <f t="shared" si="48"/>
        <v>929589.1434375</v>
      </c>
      <c r="CF15" s="17">
        <f t="shared" si="49"/>
        <v>37131.3561675</v>
      </c>
      <c r="CG15" s="17">
        <f t="shared" si="50"/>
        <v>11097.234120000001</v>
      </c>
      <c r="CH15" s="17"/>
      <c r="CI15" s="17">
        <f t="shared" si="95"/>
        <v>98994.129</v>
      </c>
      <c r="CJ15" s="17">
        <f t="shared" si="51"/>
        <v>2474.8532250000003</v>
      </c>
      <c r="CK15" s="17">
        <f t="shared" si="52"/>
        <v>101468.982225</v>
      </c>
      <c r="CL15" s="17">
        <f t="shared" si="53"/>
        <v>4053.0603714</v>
      </c>
      <c r="CM15" s="17">
        <f t="shared" si="54"/>
        <v>1211.3147616</v>
      </c>
      <c r="CN15" s="17"/>
      <c r="CO15" s="17">
        <f t="shared" si="96"/>
        <v>99118.656</v>
      </c>
      <c r="CP15" s="17">
        <f t="shared" si="55"/>
        <v>2477.9664</v>
      </c>
      <c r="CQ15" s="17">
        <f t="shared" si="56"/>
        <v>101596.62240000001</v>
      </c>
      <c r="CR15" s="17">
        <f t="shared" si="57"/>
        <v>4058.1588096</v>
      </c>
      <c r="CS15" s="17">
        <f t="shared" si="58"/>
        <v>1212.8385024</v>
      </c>
      <c r="CT15" s="32"/>
      <c r="CU15" s="17">
        <f t="shared" si="97"/>
        <v>2794.6035</v>
      </c>
      <c r="CV15" s="17">
        <f t="shared" si="59"/>
        <v>69.8650875</v>
      </c>
      <c r="CW15" s="17">
        <f t="shared" si="60"/>
        <v>2864.4685875</v>
      </c>
      <c r="CX15" s="17">
        <f t="shared" si="61"/>
        <v>114.4178631</v>
      </c>
      <c r="CY15" s="17">
        <f t="shared" si="62"/>
        <v>34.1954064</v>
      </c>
      <c r="CZ15" s="17"/>
      <c r="DA15" s="17">
        <f t="shared" si="98"/>
        <v>597698.7705</v>
      </c>
      <c r="DB15" s="17">
        <f t="shared" si="63"/>
        <v>14942.4692625</v>
      </c>
      <c r="DC15" s="17">
        <f t="shared" si="64"/>
        <v>612641.2397624999</v>
      </c>
      <c r="DD15" s="17">
        <f t="shared" si="65"/>
        <v>24471.2411253</v>
      </c>
      <c r="DE15" s="17">
        <f t="shared" si="66"/>
        <v>7313.5786032000005</v>
      </c>
      <c r="DF15" s="17"/>
      <c r="DG15" s="17">
        <f t="shared" si="99"/>
        <v>4582.7145</v>
      </c>
      <c r="DH15" s="17">
        <f t="shared" si="67"/>
        <v>114.5678625</v>
      </c>
      <c r="DI15" s="17">
        <f t="shared" si="68"/>
        <v>4697.2823625</v>
      </c>
      <c r="DJ15" s="17">
        <f t="shared" si="69"/>
        <v>187.62747570000002</v>
      </c>
      <c r="DK15" s="17">
        <f t="shared" si="70"/>
        <v>56.07514080000001</v>
      </c>
      <c r="DL15" s="17"/>
      <c r="DM15" s="17">
        <f t="shared" si="100"/>
        <v>38536.2705</v>
      </c>
      <c r="DN15" s="17">
        <f t="shared" si="71"/>
        <v>963.4067625</v>
      </c>
      <c r="DO15" s="17">
        <f t="shared" si="72"/>
        <v>39499.6772625</v>
      </c>
      <c r="DP15" s="17">
        <f t="shared" si="73"/>
        <v>1577.7686253</v>
      </c>
      <c r="DQ15" s="17">
        <f t="shared" si="74"/>
        <v>471.5386032</v>
      </c>
      <c r="DR15" s="17"/>
      <c r="DS15" s="17">
        <f t="shared" si="101"/>
        <v>5990.594999999999</v>
      </c>
      <c r="DT15" s="17">
        <f t="shared" si="75"/>
        <v>149.764875</v>
      </c>
      <c r="DU15" s="17">
        <f t="shared" si="76"/>
        <v>6140.359874999999</v>
      </c>
      <c r="DV15" s="17">
        <f t="shared" si="77"/>
        <v>245.26952699999998</v>
      </c>
      <c r="DW15" s="17">
        <f t="shared" si="78"/>
        <v>73.30228799999999</v>
      </c>
      <c r="DX15" s="17"/>
      <c r="DY15" s="17">
        <f t="shared" si="102"/>
        <v>0</v>
      </c>
      <c r="DZ15" s="17">
        <f t="shared" si="79"/>
        <v>0</v>
      </c>
      <c r="EA15" s="17">
        <f t="shared" si="80"/>
        <v>0</v>
      </c>
      <c r="EB15" s="17">
        <f t="shared" si="81"/>
        <v>0</v>
      </c>
      <c r="EC15" s="17">
        <f t="shared" si="82"/>
        <v>0</v>
      </c>
      <c r="ED15" s="17"/>
    </row>
    <row r="16" spans="3:134" ht="12.75">
      <c r="C16" s="24"/>
      <c r="D16" s="24"/>
      <c r="E16" s="24"/>
      <c r="F16" s="24"/>
      <c r="G16" s="24"/>
      <c r="ED16" s="17"/>
    </row>
    <row r="17" spans="1:133" ht="13.5" thickBot="1">
      <c r="A17" s="15" t="s">
        <v>0</v>
      </c>
      <c r="C17" s="31">
        <f>SUM(C8:C16)</f>
        <v>11810000</v>
      </c>
      <c r="D17" s="31">
        <f>SUM(D8:D16)</f>
        <v>2073750</v>
      </c>
      <c r="E17" s="31">
        <f>SUM(E8:E16)</f>
        <v>13883750</v>
      </c>
      <c r="F17" s="31">
        <f>SUM(F8:F16)</f>
        <v>1979976</v>
      </c>
      <c r="G17" s="31">
        <f>SUM(G8:G16)</f>
        <v>591744</v>
      </c>
      <c r="I17" s="31">
        <f>SUM(I8:I16)</f>
        <v>3219245.3839999996</v>
      </c>
      <c r="J17" s="31">
        <f>SUM(J8:J16)</f>
        <v>565276.047</v>
      </c>
      <c r="K17" s="31">
        <f>SUM(K8:K16)</f>
        <v>3784521.431</v>
      </c>
      <c r="L17" s="31">
        <f>SUM(L8:L16)</f>
        <v>539714.5299264</v>
      </c>
      <c r="M17" s="31">
        <f>SUM(M8:M16)</f>
        <v>161301.36668160002</v>
      </c>
      <c r="O17" s="31">
        <f>SUM(O8:O16)</f>
        <v>8590756.978</v>
      </c>
      <c r="P17" s="31">
        <f>SUM(P8:P16)</f>
        <v>1508474.3677500004</v>
      </c>
      <c r="Q17" s="31">
        <f>SUM(Q8:Q16)</f>
        <v>10099231.34575</v>
      </c>
      <c r="R17" s="31">
        <f>SUM(R8:R16)</f>
        <v>1440261.8660688</v>
      </c>
      <c r="S17" s="31">
        <f>SUM(S8:S16)</f>
        <v>430442.75166720006</v>
      </c>
      <c r="U17" s="31">
        <f>SUM(U8:U16)</f>
        <v>2449.3940000000002</v>
      </c>
      <c r="V17" s="31">
        <f>SUM(V8:V16)</f>
        <v>430.09575</v>
      </c>
      <c r="W17" s="31">
        <f>SUM(W8:W16)</f>
        <v>2879.48975</v>
      </c>
      <c r="X17" s="31">
        <f>SUM(X8:X16)</f>
        <v>410.6470224</v>
      </c>
      <c r="Y17" s="31">
        <f>SUM(Y8:Y16)</f>
        <v>122.72770560000001</v>
      </c>
      <c r="Z17" s="17"/>
      <c r="AA17" s="31">
        <f>SUM(AA8:AA16)</f>
        <v>1296514.7910000002</v>
      </c>
      <c r="AB17" s="31">
        <f>SUM(AB8:AB16)</f>
        <v>227658.55612500003</v>
      </c>
      <c r="AC17" s="31">
        <f>SUM(AC8:AC16)</f>
        <v>1524173.347125</v>
      </c>
      <c r="AD17" s="31">
        <f>SUM(AD8:AD16)</f>
        <v>217363.9432536</v>
      </c>
      <c r="AE17" s="31">
        <f>SUM(AE8:AE16)</f>
        <v>64962.3072384</v>
      </c>
      <c r="AF17" s="17"/>
      <c r="AG17" s="31">
        <f>SUM(AG8:AG16)</f>
        <v>913007.48</v>
      </c>
      <c r="AH17" s="31">
        <f>SUM(AH8:AH16)</f>
        <v>160317.465</v>
      </c>
      <c r="AI17" s="31">
        <f>SUM(AI8:AI16)</f>
        <v>1073324.945</v>
      </c>
      <c r="AJ17" s="31">
        <f>SUM(AJ8:AJ16)</f>
        <v>153067.984608</v>
      </c>
      <c r="AK17" s="31">
        <f>SUM(AK8:AK16)</f>
        <v>45746.54515199999</v>
      </c>
      <c r="AL17" s="17"/>
      <c r="AM17" s="31">
        <f>SUM(AM8:AM16)</f>
        <v>42216.026</v>
      </c>
      <c r="AN17" s="31">
        <f>SUM(AN8:AN16)</f>
        <v>7412.826749999998</v>
      </c>
      <c r="AO17" s="31">
        <f>SUM(AO8:AO16)</f>
        <v>49628.852750000005</v>
      </c>
      <c r="AP17" s="31">
        <f>SUM(AP8:AP16)</f>
        <v>7077.622209599999</v>
      </c>
      <c r="AQ17" s="31">
        <f>SUM(AQ8:AQ16)</f>
        <v>2115.2481024000003</v>
      </c>
      <c r="AR17" s="17"/>
      <c r="AS17" s="31">
        <f>SUM(AS8:AS16)</f>
        <v>3084.772</v>
      </c>
      <c r="AT17" s="31">
        <f>SUM(AT8:AT16)</f>
        <v>541.6635</v>
      </c>
      <c r="AU17" s="31">
        <f>SUM(AU8:AU16)</f>
        <v>3626.4355000000005</v>
      </c>
      <c r="AV17" s="31">
        <f>SUM(AV8:AV16)</f>
        <v>517.1697312</v>
      </c>
      <c r="AW17" s="31">
        <f>SUM(AW8:AW16)</f>
        <v>154.5635328</v>
      </c>
      <c r="AX17" s="17"/>
      <c r="AY17" s="31">
        <f>SUM(AY8:AY16)</f>
        <v>1131758.205</v>
      </c>
      <c r="AZ17" s="31">
        <f>SUM(AZ8:AZ16)</f>
        <v>198728.49937500004</v>
      </c>
      <c r="BA17" s="31">
        <f>SUM(BA8:BA16)</f>
        <v>1330486.704375</v>
      </c>
      <c r="BB17" s="31">
        <f>SUM(BB8:BB16)</f>
        <v>189742.09006799996</v>
      </c>
      <c r="BC17" s="31">
        <f>SUM(BC8:BC16)</f>
        <v>56707.123391999994</v>
      </c>
      <c r="BD17" s="17"/>
      <c r="BE17" s="31">
        <f>SUM(BE8:BE16)</f>
        <v>37701.062999999995</v>
      </c>
      <c r="BF17" s="31">
        <f>SUM(BF8:BF16)</f>
        <v>6620.032125000001</v>
      </c>
      <c r="BG17" s="31">
        <f>SUM(BG8:BG16)</f>
        <v>44321.09512499999</v>
      </c>
      <c r="BH17" s="31">
        <f>SUM(BH8:BH16)</f>
        <v>6320.6773848</v>
      </c>
      <c r="BI17" s="31">
        <f>SUM(BI8:BI16)</f>
        <v>1889.0243711999997</v>
      </c>
      <c r="BJ17" s="17"/>
      <c r="BK17" s="31">
        <f>SUM(BK8:BK16)</f>
        <v>4592.909</v>
      </c>
      <c r="BL17" s="31">
        <f>SUM(BL8:BL16)</f>
        <v>806.4813750000001</v>
      </c>
      <c r="BM17" s="31">
        <f>SUM(BM8:BM16)</f>
        <v>5399.390375000001</v>
      </c>
      <c r="BN17" s="31">
        <f>SUM(BN8:BN16)</f>
        <v>770.0126664000001</v>
      </c>
      <c r="BO17" s="31">
        <f>SUM(BO8:BO16)</f>
        <v>230.12924160000006</v>
      </c>
      <c r="BP17" s="17"/>
      <c r="BQ17" s="31">
        <f>SUM(BQ8:BQ16)</f>
        <v>953480.3500000001</v>
      </c>
      <c r="BR17" s="31">
        <f>SUM(BR8:BR16)</f>
        <v>167424.20625000002</v>
      </c>
      <c r="BS17" s="31">
        <f>SUM(BS8:BS16)</f>
        <v>1120904.5562500001</v>
      </c>
      <c r="BT17" s="31">
        <f>SUM(BT8:BT16)</f>
        <v>159853.36236</v>
      </c>
      <c r="BU17" s="31">
        <f>SUM(BU8:BU16)</f>
        <v>47774.45184</v>
      </c>
      <c r="BV17" s="17"/>
      <c r="BW17" s="31">
        <f>SUM(BW8:BW16)</f>
        <v>777961.311</v>
      </c>
      <c r="BX17" s="31">
        <f>SUM(BX8:BX16)</f>
        <v>136604.341125</v>
      </c>
      <c r="BY17" s="31">
        <f>SUM(BY8:BY16)</f>
        <v>914565.652125</v>
      </c>
      <c r="BZ17" s="31">
        <f>SUM(BZ8:BZ16)</f>
        <v>130427.1570456</v>
      </c>
      <c r="CA17" s="31">
        <f>SUM(CA8:CA16)</f>
        <v>38980.011686399994</v>
      </c>
      <c r="CB17" s="17"/>
      <c r="CC17" s="31">
        <f>SUM(CC8:CC16)</f>
        <v>1771824.7750000001</v>
      </c>
      <c r="CD17" s="31">
        <f>SUM(CD8:CD16)</f>
        <v>311119.528125</v>
      </c>
      <c r="CE17" s="31">
        <f>SUM(CE8:CE16)</f>
        <v>2082944.303125</v>
      </c>
      <c r="CF17" s="31">
        <f>SUM(CF8:CF16)</f>
        <v>297050.84934</v>
      </c>
      <c r="CG17" s="31">
        <f>SUM(CG8:CG16)</f>
        <v>88777.87296000001</v>
      </c>
      <c r="CH17" s="24"/>
      <c r="CI17" s="31">
        <f>SUM(CI8:CI16)</f>
        <v>193402.92200000002</v>
      </c>
      <c r="CJ17" s="31">
        <f>SUM(CJ8:CJ16)</f>
        <v>33960.14475</v>
      </c>
      <c r="CK17" s="31">
        <f>SUM(CK8:CK16)</f>
        <v>227363.06675</v>
      </c>
      <c r="CL17" s="31">
        <f>SUM(CL8:CL16)</f>
        <v>32424.482971199996</v>
      </c>
      <c r="CM17" s="31">
        <f>SUM(CM8:CM16)</f>
        <v>9690.518092800003</v>
      </c>
      <c r="CN17" s="17"/>
      <c r="CO17" s="31">
        <f>SUM(CO8:CO16)</f>
        <v>193646.20799999998</v>
      </c>
      <c r="CP17" s="31">
        <f>SUM(CP8:CP16)</f>
        <v>34002.864</v>
      </c>
      <c r="CQ17" s="31">
        <f>SUM(CQ8:CQ16)</f>
        <v>227649.072</v>
      </c>
      <c r="CR17" s="31">
        <f>SUM(CR8:CR16)</f>
        <v>32465.270476800004</v>
      </c>
      <c r="CS17" s="31">
        <f>SUM(CS8:CS16)</f>
        <v>9702.7080192</v>
      </c>
      <c r="CT17" s="24"/>
      <c r="CU17" s="31">
        <f>SUM(CU8:CU16)</f>
        <v>5459.763000000001</v>
      </c>
      <c r="CV17" s="31">
        <f>SUM(CV8:CV16)</f>
        <v>958.6946250000001</v>
      </c>
      <c r="CW17" s="31">
        <f>SUM(CW8:CW16)</f>
        <v>6418.457625</v>
      </c>
      <c r="CX17" s="31">
        <f>SUM(CX8:CX16)</f>
        <v>915.3429047999999</v>
      </c>
      <c r="CY17" s="31">
        <f>SUM(CY8:CY16)</f>
        <v>273.5632512</v>
      </c>
      <c r="CZ17" s="17"/>
      <c r="DA17" s="31">
        <f>SUM(DA8:DA16)</f>
        <v>1167712.5690000001</v>
      </c>
      <c r="DB17" s="31">
        <f>SUM(DB8:DB16)</f>
        <v>205041.82387500003</v>
      </c>
      <c r="DC17" s="31">
        <f>SUM(DC8:DC16)</f>
        <v>1372754.392875</v>
      </c>
      <c r="DD17" s="31">
        <f>SUM(DD8:DD16)</f>
        <v>195769.9290024</v>
      </c>
      <c r="DE17" s="31">
        <f>SUM(DE8:DE16)</f>
        <v>58508.62882560001</v>
      </c>
      <c r="DF17" s="17"/>
      <c r="DG17" s="31">
        <f>SUM(DG8:DG16)</f>
        <v>8953.161</v>
      </c>
      <c r="DH17" s="31">
        <f>SUM(DH8:DH16)</f>
        <v>1572.109875</v>
      </c>
      <c r="DI17" s="31">
        <f>SUM(DI8:DI16)</f>
        <v>10525.270875</v>
      </c>
      <c r="DJ17" s="31">
        <f>SUM(DJ8:DJ16)</f>
        <v>1501.0198056000004</v>
      </c>
      <c r="DK17" s="31">
        <f>SUM(DK8:DK16)</f>
        <v>448.6011264</v>
      </c>
      <c r="DL17" s="17"/>
      <c r="DM17" s="31">
        <f>SUM(DM8:DM16)</f>
        <v>75287.569</v>
      </c>
      <c r="DN17" s="31">
        <f>SUM(DN8:DN16)</f>
        <v>13219.948875000002</v>
      </c>
      <c r="DO17" s="31">
        <f>SUM(DO8:DO16)</f>
        <v>88507.51787500002</v>
      </c>
      <c r="DP17" s="31">
        <f>SUM(DP8:DP16)</f>
        <v>12622.149002399998</v>
      </c>
      <c r="DQ17" s="31">
        <f>SUM(DQ8:DQ16)</f>
        <v>3772.3088256000005</v>
      </c>
      <c r="DR17" s="17"/>
      <c r="DS17" s="31">
        <f>SUM(DS8:DS16)</f>
        <v>11703.71</v>
      </c>
      <c r="DT17" s="31">
        <f>SUM(DT8:DT16)</f>
        <v>2055.08625</v>
      </c>
      <c r="DU17" s="31">
        <f>SUM(DU8:DU16)</f>
        <v>13758.79625</v>
      </c>
      <c r="DV17" s="31">
        <f>SUM(DV8:DV16)</f>
        <v>1962.1562159999996</v>
      </c>
      <c r="DW17" s="31">
        <f>SUM(DW8:DW16)</f>
        <v>586.4183039999999</v>
      </c>
      <c r="DX17" s="17"/>
      <c r="DY17" s="31">
        <f>SUM(DY8:DY16)</f>
        <v>0</v>
      </c>
      <c r="DZ17" s="31">
        <f>SUM(DZ8:DZ16)</f>
        <v>0</v>
      </c>
      <c r="EA17" s="31">
        <f>SUM(EA8:EA16)</f>
        <v>0</v>
      </c>
      <c r="EB17" s="24"/>
      <c r="EC17" s="24"/>
    </row>
    <row r="18" ht="13.5" thickTop="1"/>
    <row r="19" spans="3:7" ht="12.75">
      <c r="C19" s="18">
        <f>I17+O17</f>
        <v>11810002.362</v>
      </c>
      <c r="D19" s="18">
        <f>J17+P17</f>
        <v>2073750.4147500005</v>
      </c>
      <c r="E19" s="18">
        <f>K17+Q17</f>
        <v>13883752.77675</v>
      </c>
      <c r="F19" s="18">
        <f>L17+R17</f>
        <v>1979976.3959952001</v>
      </c>
      <c r="G19" s="18">
        <f>M17+S17</f>
        <v>591744.1183488001</v>
      </c>
    </row>
  </sheetData>
  <sheetProtection/>
  <printOptions/>
  <pageMargins left="0.75" right="0.75" top="1" bottom="1" header="0.5" footer="0.5"/>
  <pageSetup orientation="landscape" scale="7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3366FF"/>
  </sheetPr>
  <dimension ref="A1:ES17"/>
  <sheetViews>
    <sheetView zoomScale="150" zoomScaleNormal="150" zoomScalePageLayoutView="0" workbookViewId="0" topLeftCell="A1">
      <selection activeCell="E17" sqref="E17"/>
    </sheetView>
  </sheetViews>
  <sheetFormatPr defaultColWidth="11.8515625" defaultRowHeight="12.75"/>
  <cols>
    <col min="1" max="1" width="11.8515625" style="0" customWidth="1"/>
    <col min="2" max="2" width="5.421875" style="0" customWidth="1"/>
    <col min="3" max="6" width="18.140625" style="0" customWidth="1"/>
    <col min="7" max="7" width="22.421875" style="0" customWidth="1"/>
    <col min="8" max="8" width="4.8515625" style="0" customWidth="1"/>
    <col min="9" max="12" width="18.140625" style="0" customWidth="1"/>
    <col min="13" max="13" width="20.8515625" style="0" customWidth="1"/>
    <col min="14" max="14" width="4.8515625" style="0" customWidth="1"/>
    <col min="15" max="18" width="18.140625" style="0" customWidth="1"/>
    <col min="19" max="19" width="22.8515625" style="0" customWidth="1"/>
    <col min="20" max="20" width="4.8515625" style="0" customWidth="1"/>
    <col min="21" max="24" width="18.140625" style="0" customWidth="1"/>
    <col min="25" max="25" width="21.140625" style="0" customWidth="1"/>
    <col min="26" max="26" width="4.8515625" style="0" customWidth="1"/>
    <col min="27" max="30" width="18.140625" style="0" customWidth="1"/>
    <col min="31" max="31" width="20.8515625" style="0" customWidth="1"/>
    <col min="32" max="32" width="4.8515625" style="0" customWidth="1"/>
    <col min="33" max="36" width="18.140625" style="0" customWidth="1"/>
    <col min="37" max="37" width="20.7109375" style="0" customWidth="1"/>
    <col min="38" max="38" width="4.8515625" style="0" customWidth="1"/>
    <col min="39" max="42" width="18.140625" style="0" customWidth="1"/>
    <col min="43" max="43" width="21.140625" style="0" customWidth="1"/>
    <col min="44" max="44" width="4.8515625" style="0" customWidth="1"/>
    <col min="45" max="48" width="18.140625" style="0" customWidth="1"/>
    <col min="49" max="49" width="22.00390625" style="0" customWidth="1"/>
    <col min="50" max="50" width="4.8515625" style="0" customWidth="1"/>
    <col min="51" max="54" width="18.140625" style="0" customWidth="1"/>
    <col min="55" max="55" width="20.8515625" style="0" customWidth="1"/>
    <col min="56" max="56" width="4.8515625" style="0" customWidth="1"/>
    <col min="57" max="60" width="18.140625" style="0" customWidth="1"/>
    <col min="61" max="61" width="20.7109375" style="0" customWidth="1"/>
    <col min="62" max="62" width="4.8515625" style="0" customWidth="1"/>
    <col min="63" max="66" width="18.140625" style="0" customWidth="1"/>
    <col min="67" max="67" width="21.8515625" style="0" customWidth="1"/>
    <col min="68" max="68" width="4.8515625" style="0" customWidth="1"/>
    <col min="69" max="72" width="18.140625" style="0" customWidth="1"/>
    <col min="73" max="73" width="22.140625" style="0" customWidth="1"/>
    <col min="74" max="74" width="4.8515625" style="0" customWidth="1"/>
    <col min="75" max="78" width="18.140625" style="0" customWidth="1"/>
    <col min="79" max="79" width="21.140625" style="0" customWidth="1"/>
    <col min="80" max="80" width="4.8515625" style="0" customWidth="1"/>
    <col min="81" max="84" width="18.140625" style="0" customWidth="1"/>
    <col min="85" max="85" width="22.00390625" style="0" customWidth="1"/>
    <col min="86" max="86" width="4.8515625" style="0" customWidth="1"/>
    <col min="87" max="90" width="18.140625" style="0" customWidth="1"/>
    <col min="91" max="91" width="20.7109375" style="0" customWidth="1"/>
    <col min="92" max="92" width="4.8515625" style="0" customWidth="1"/>
    <col min="93" max="96" width="18.140625" style="0" customWidth="1"/>
    <col min="97" max="97" width="20.8515625" style="0" customWidth="1"/>
    <col min="98" max="98" width="4.8515625" style="0" customWidth="1"/>
    <col min="99" max="102" width="18.140625" style="0" customWidth="1"/>
    <col min="103" max="103" width="20.7109375" style="0" customWidth="1"/>
    <col min="104" max="104" width="4.8515625" style="0" customWidth="1"/>
    <col min="105" max="108" width="18.140625" style="0" customWidth="1"/>
    <col min="109" max="109" width="22.00390625" style="0" customWidth="1"/>
    <col min="110" max="110" width="4.8515625" style="0" customWidth="1"/>
    <col min="111" max="114" width="18.140625" style="0" customWidth="1"/>
    <col min="115" max="115" width="20.8515625" style="0" customWidth="1"/>
    <col min="116" max="116" width="4.8515625" style="0" customWidth="1"/>
    <col min="117" max="120" width="18.140625" style="0" customWidth="1"/>
    <col min="121" max="121" width="23.28125" style="0" customWidth="1"/>
    <col min="122" max="122" width="4.8515625" style="0" customWidth="1"/>
    <col min="123" max="126" width="18.140625" style="0" customWidth="1"/>
    <col min="127" max="127" width="20.7109375" style="0" customWidth="1"/>
    <col min="128" max="128" width="4.8515625" style="0" customWidth="1"/>
    <col min="129" max="132" width="18.140625" style="0" customWidth="1"/>
    <col min="133" max="133" width="22.8515625" style="0" customWidth="1"/>
    <col min="134" max="134" width="4.8515625" style="0" customWidth="1"/>
    <col min="135" max="138" width="18.140625" style="0" customWidth="1"/>
    <col min="139" max="139" width="20.8515625" style="0" customWidth="1"/>
    <col min="140" max="140" width="4.8515625" style="0" customWidth="1"/>
    <col min="141" max="144" width="18.140625" style="0" customWidth="1"/>
    <col min="145" max="145" width="22.140625" style="0" customWidth="1"/>
  </cols>
  <sheetData>
    <row r="1" spans="1:99" ht="12.75">
      <c r="A1" s="26"/>
      <c r="B1" s="12"/>
      <c r="C1" s="25"/>
      <c r="D1" s="27"/>
      <c r="E1" s="18"/>
      <c r="F1" s="27" t="s">
        <v>24</v>
      </c>
      <c r="G1" s="18"/>
      <c r="H1" s="18"/>
      <c r="I1" s="18"/>
      <c r="J1" s="18"/>
      <c r="K1" s="27"/>
      <c r="L1" s="27"/>
      <c r="M1" s="18"/>
      <c r="N1" s="17"/>
      <c r="O1" s="17"/>
      <c r="P1" s="27"/>
      <c r="Q1" s="18"/>
      <c r="S1" s="27" t="s">
        <v>24</v>
      </c>
      <c r="W1" s="3"/>
      <c r="X1" s="4"/>
      <c r="Y1" s="3"/>
      <c r="Z1" s="3"/>
      <c r="AA1" s="3"/>
      <c r="AB1" s="4"/>
      <c r="AC1" s="3"/>
      <c r="AD1" s="3"/>
      <c r="AE1" s="27" t="s">
        <v>24</v>
      </c>
      <c r="AF1" s="4"/>
      <c r="AG1" s="3"/>
      <c r="AH1" s="3"/>
      <c r="AI1" s="3"/>
      <c r="AJ1" s="3"/>
      <c r="AK1" s="3"/>
      <c r="AL1" s="3"/>
      <c r="AM1" s="27"/>
      <c r="AN1" s="4"/>
      <c r="AO1" s="3"/>
      <c r="AP1" s="3"/>
      <c r="AQ1" s="27" t="s">
        <v>24</v>
      </c>
      <c r="AR1" s="3"/>
      <c r="AS1" s="3"/>
      <c r="AT1" s="3"/>
      <c r="AU1" s="3"/>
      <c r="AV1" s="3"/>
      <c r="AW1" s="3"/>
      <c r="AX1" s="3"/>
      <c r="AY1" s="27"/>
      <c r="AZ1" s="3"/>
      <c r="BA1" s="3"/>
      <c r="BB1" s="3"/>
      <c r="BC1" s="27" t="s">
        <v>24</v>
      </c>
      <c r="BD1" s="3"/>
      <c r="BE1" s="3"/>
      <c r="BF1" s="3"/>
      <c r="BG1" s="3"/>
      <c r="BH1" s="3"/>
      <c r="BI1" s="3"/>
      <c r="BJ1" s="3"/>
      <c r="BK1" s="27"/>
      <c r="BL1" s="3"/>
      <c r="BM1" s="3"/>
      <c r="BN1" s="3"/>
      <c r="BO1" s="27" t="s">
        <v>24</v>
      </c>
      <c r="BP1" s="3"/>
      <c r="BQ1" s="3"/>
      <c r="BR1" s="3"/>
      <c r="BS1" s="3"/>
      <c r="BT1" s="4"/>
      <c r="BU1" s="3"/>
      <c r="BV1" s="3"/>
      <c r="BW1" s="27"/>
      <c r="BX1" s="3"/>
      <c r="BY1" s="3"/>
      <c r="BZ1" s="3"/>
      <c r="CA1" s="27" t="s">
        <v>24</v>
      </c>
      <c r="CB1" s="3"/>
      <c r="CC1" s="3"/>
      <c r="CD1" s="3"/>
      <c r="CE1" s="3"/>
      <c r="CF1" s="3"/>
      <c r="CG1" s="3"/>
      <c r="CH1" s="3"/>
      <c r="CI1" s="27"/>
      <c r="CJ1" s="3"/>
      <c r="CK1" s="3"/>
      <c r="CL1" s="3"/>
      <c r="CM1" s="27" t="s">
        <v>24</v>
      </c>
      <c r="CN1" s="3"/>
      <c r="CO1" s="3"/>
      <c r="CP1" s="3"/>
      <c r="CQ1" s="3"/>
      <c r="CR1" s="4"/>
      <c r="CS1" s="3"/>
      <c r="CT1" s="3"/>
      <c r="CU1" s="27"/>
    </row>
    <row r="2" spans="1:99" ht="12.75">
      <c r="A2" s="26"/>
      <c r="B2" s="12"/>
      <c r="C2" s="25"/>
      <c r="D2" s="27"/>
      <c r="E2" s="18"/>
      <c r="F2" s="25" t="s">
        <v>56</v>
      </c>
      <c r="G2" s="18"/>
      <c r="H2" s="18"/>
      <c r="I2" s="18"/>
      <c r="J2" s="18"/>
      <c r="K2" s="27"/>
      <c r="L2" s="27"/>
      <c r="M2" s="18"/>
      <c r="N2" s="17"/>
      <c r="O2" s="17"/>
      <c r="P2" s="27"/>
      <c r="Q2" s="18"/>
      <c r="S2" s="25" t="s">
        <v>56</v>
      </c>
      <c r="W2" s="3"/>
      <c r="X2" s="4"/>
      <c r="Y2" s="3"/>
      <c r="Z2" s="3"/>
      <c r="AA2" s="3"/>
      <c r="AB2" s="4"/>
      <c r="AC2" s="3"/>
      <c r="AD2" s="3"/>
      <c r="AE2" s="25" t="s">
        <v>56</v>
      </c>
      <c r="AF2" s="4"/>
      <c r="AG2" s="3"/>
      <c r="AH2" s="3"/>
      <c r="AI2" s="3"/>
      <c r="AJ2" s="3"/>
      <c r="AK2" s="3"/>
      <c r="AL2" s="3"/>
      <c r="AM2" s="27"/>
      <c r="AN2" s="4"/>
      <c r="AO2" s="3"/>
      <c r="AP2" s="3"/>
      <c r="AQ2" s="25" t="s">
        <v>56</v>
      </c>
      <c r="AR2" s="3"/>
      <c r="AS2" s="3"/>
      <c r="AT2" s="3"/>
      <c r="AU2" s="3"/>
      <c r="AV2" s="3"/>
      <c r="AW2" s="3"/>
      <c r="AX2" s="3"/>
      <c r="AY2" s="27"/>
      <c r="AZ2" s="3"/>
      <c r="BA2" s="3"/>
      <c r="BB2" s="3"/>
      <c r="BC2" s="25" t="s">
        <v>56</v>
      </c>
      <c r="BD2" s="3"/>
      <c r="BE2" s="3"/>
      <c r="BF2" s="3"/>
      <c r="BG2" s="3"/>
      <c r="BH2" s="3"/>
      <c r="BI2" s="3"/>
      <c r="BJ2" s="3"/>
      <c r="BK2" s="27"/>
      <c r="BL2" s="3"/>
      <c r="BM2" s="3"/>
      <c r="BN2" s="3"/>
      <c r="BO2" s="25" t="s">
        <v>56</v>
      </c>
      <c r="BP2" s="3"/>
      <c r="BQ2" s="3"/>
      <c r="BR2" s="3"/>
      <c r="BS2" s="3"/>
      <c r="BT2" s="4"/>
      <c r="BU2" s="3"/>
      <c r="BV2" s="3"/>
      <c r="BW2" s="27"/>
      <c r="BX2" s="3"/>
      <c r="BY2" s="3"/>
      <c r="BZ2" s="3"/>
      <c r="CA2" s="25" t="s">
        <v>56</v>
      </c>
      <c r="CB2" s="3"/>
      <c r="CC2" s="3"/>
      <c r="CD2" s="3"/>
      <c r="CE2" s="3"/>
      <c r="CF2" s="3"/>
      <c r="CG2" s="3"/>
      <c r="CH2" s="3"/>
      <c r="CI2" s="27"/>
      <c r="CJ2" s="3"/>
      <c r="CK2" s="3"/>
      <c r="CL2" s="3"/>
      <c r="CM2" s="25" t="s">
        <v>56</v>
      </c>
      <c r="CN2" s="3"/>
      <c r="CO2" s="3"/>
      <c r="CP2" s="3"/>
      <c r="CQ2" s="3"/>
      <c r="CR2" s="4"/>
      <c r="CS2" s="3"/>
      <c r="CT2" s="3"/>
      <c r="CU2" s="27"/>
    </row>
    <row r="3" spans="1:99" ht="12.75">
      <c r="A3" s="26"/>
      <c r="B3" s="12"/>
      <c r="C3" s="25"/>
      <c r="D3" s="25"/>
      <c r="E3" s="18"/>
      <c r="F3" s="27" t="s">
        <v>25</v>
      </c>
      <c r="G3" s="18"/>
      <c r="H3" s="18"/>
      <c r="I3" s="18"/>
      <c r="J3" s="18"/>
      <c r="K3" s="25"/>
      <c r="L3" s="25"/>
      <c r="M3" s="18"/>
      <c r="N3" s="17"/>
      <c r="O3" s="17"/>
      <c r="P3" s="25"/>
      <c r="Q3" s="18"/>
      <c r="S3" s="27" t="s">
        <v>25</v>
      </c>
      <c r="W3" s="3"/>
      <c r="X3" s="3"/>
      <c r="Y3" s="3"/>
      <c r="Z3" s="3"/>
      <c r="AA3" s="3"/>
      <c r="AB3" s="3"/>
      <c r="AC3" s="3"/>
      <c r="AD3" s="3"/>
      <c r="AE3" s="27" t="s">
        <v>25</v>
      </c>
      <c r="AF3" s="3"/>
      <c r="AG3" s="3"/>
      <c r="AH3" s="3"/>
      <c r="AI3" s="3"/>
      <c r="AJ3" s="3"/>
      <c r="AK3" s="3"/>
      <c r="AL3" s="3"/>
      <c r="AM3" s="27"/>
      <c r="AN3" s="3"/>
      <c r="AO3" s="3"/>
      <c r="AP3" s="3"/>
      <c r="AQ3" s="27" t="s">
        <v>25</v>
      </c>
      <c r="AR3" s="3"/>
      <c r="AS3" s="3"/>
      <c r="AT3" s="3"/>
      <c r="AU3" s="3"/>
      <c r="AV3" s="3"/>
      <c r="AW3" s="3"/>
      <c r="AX3" s="3"/>
      <c r="AY3" s="27"/>
      <c r="AZ3" s="3"/>
      <c r="BA3" s="3"/>
      <c r="BB3" s="3"/>
      <c r="BC3" s="27" t="s">
        <v>25</v>
      </c>
      <c r="BD3" s="3"/>
      <c r="BE3" s="3"/>
      <c r="BF3" s="3"/>
      <c r="BG3" s="3"/>
      <c r="BH3" s="3"/>
      <c r="BI3" s="3"/>
      <c r="BJ3" s="3"/>
      <c r="BK3" s="27"/>
      <c r="BL3" s="3"/>
      <c r="BM3" s="3"/>
      <c r="BN3" s="3"/>
      <c r="BO3" s="27" t="s">
        <v>25</v>
      </c>
      <c r="BP3" s="3"/>
      <c r="BQ3" s="3"/>
      <c r="BR3" s="3"/>
      <c r="BS3" s="3"/>
      <c r="BT3" s="3"/>
      <c r="BU3" s="3"/>
      <c r="BV3" s="3"/>
      <c r="BW3" s="27"/>
      <c r="BX3" s="3"/>
      <c r="BY3" s="3"/>
      <c r="BZ3" s="3"/>
      <c r="CA3" s="27" t="s">
        <v>25</v>
      </c>
      <c r="CB3" s="3"/>
      <c r="CC3" s="3"/>
      <c r="CD3" s="3"/>
      <c r="CE3" s="3"/>
      <c r="CF3" s="3"/>
      <c r="CG3" s="3"/>
      <c r="CH3" s="3"/>
      <c r="CI3" s="27"/>
      <c r="CJ3" s="3"/>
      <c r="CK3" s="3"/>
      <c r="CL3" s="3"/>
      <c r="CM3" s="27" t="s">
        <v>25</v>
      </c>
      <c r="CN3" s="3"/>
      <c r="CO3" s="3"/>
      <c r="CP3" s="3"/>
      <c r="CQ3" s="3"/>
      <c r="CR3" s="3"/>
      <c r="CS3" s="3"/>
      <c r="CT3" s="3"/>
      <c r="CU3" s="27"/>
    </row>
    <row r="5" spans="1:145" ht="12.75">
      <c r="A5" s="5" t="s">
        <v>1</v>
      </c>
      <c r="C5" s="6" t="s">
        <v>27</v>
      </c>
      <c r="D5" s="7"/>
      <c r="E5" s="8"/>
      <c r="F5" s="23"/>
      <c r="G5" s="23"/>
      <c r="H5" s="3"/>
      <c r="I5" s="42" t="s">
        <v>28</v>
      </c>
      <c r="J5" s="43"/>
      <c r="K5" s="44"/>
      <c r="L5" s="23"/>
      <c r="M5" s="23"/>
      <c r="N5" s="3"/>
      <c r="O5" s="6" t="s">
        <v>29</v>
      </c>
      <c r="P5" s="7"/>
      <c r="Q5" s="8"/>
      <c r="R5" s="23"/>
      <c r="S5" s="23"/>
      <c r="T5" s="13"/>
      <c r="U5" s="6" t="s">
        <v>30</v>
      </c>
      <c r="V5" s="7"/>
      <c r="W5" s="8"/>
      <c r="X5" s="23"/>
      <c r="Y5" s="23"/>
      <c r="Z5" s="13"/>
      <c r="AA5" s="6" t="s">
        <v>31</v>
      </c>
      <c r="AB5" s="7"/>
      <c r="AC5" s="8"/>
      <c r="AD5" s="23"/>
      <c r="AE5" s="23"/>
      <c r="AF5" s="13"/>
      <c r="AG5" s="6" t="s">
        <v>32</v>
      </c>
      <c r="AH5" s="7"/>
      <c r="AI5" s="8"/>
      <c r="AJ5" s="23"/>
      <c r="AK5" s="23"/>
      <c r="AL5" s="3"/>
      <c r="AM5" s="6" t="s">
        <v>33</v>
      </c>
      <c r="AN5" s="7"/>
      <c r="AO5" s="8"/>
      <c r="AP5" s="23"/>
      <c r="AQ5" s="23"/>
      <c r="AR5" s="3"/>
      <c r="AS5" s="6" t="s">
        <v>34</v>
      </c>
      <c r="AT5" s="7"/>
      <c r="AU5" s="8"/>
      <c r="AV5" s="23"/>
      <c r="AW5" s="23"/>
      <c r="AX5" s="3"/>
      <c r="AY5" s="36" t="s">
        <v>35</v>
      </c>
      <c r="AZ5" s="37"/>
      <c r="BA5" s="38"/>
      <c r="BB5" s="23"/>
      <c r="BC5" s="23"/>
      <c r="BD5" s="3"/>
      <c r="BE5" s="6" t="s">
        <v>36</v>
      </c>
      <c r="BF5" s="7"/>
      <c r="BG5" s="8"/>
      <c r="BH5" s="23"/>
      <c r="BI5" s="23"/>
      <c r="BJ5" s="3"/>
      <c r="BK5" s="6" t="s">
        <v>37</v>
      </c>
      <c r="BL5" s="7"/>
      <c r="BM5" s="8"/>
      <c r="BN5" s="23"/>
      <c r="BO5" s="23"/>
      <c r="BP5" s="13"/>
      <c r="BQ5" s="6" t="s">
        <v>38</v>
      </c>
      <c r="BR5" s="7"/>
      <c r="BS5" s="8"/>
      <c r="BT5" s="23"/>
      <c r="BU5" s="23"/>
      <c r="BV5" s="3"/>
      <c r="BW5" s="36" t="s">
        <v>39</v>
      </c>
      <c r="BX5" s="7"/>
      <c r="BY5" s="8"/>
      <c r="BZ5" s="23"/>
      <c r="CA5" s="23"/>
      <c r="CB5" s="13"/>
      <c r="CC5" s="45" t="s">
        <v>40</v>
      </c>
      <c r="CD5" s="7"/>
      <c r="CE5" s="8"/>
      <c r="CF5" s="23"/>
      <c r="CG5" s="23"/>
      <c r="CH5" s="3"/>
      <c r="CI5" s="45" t="s">
        <v>41</v>
      </c>
      <c r="CJ5" s="7"/>
      <c r="CK5" s="8"/>
      <c r="CL5" s="23"/>
      <c r="CM5" s="23"/>
      <c r="CN5" s="3"/>
      <c r="CO5" s="6" t="s">
        <v>42</v>
      </c>
      <c r="CP5" s="7"/>
      <c r="CQ5" s="8"/>
      <c r="CR5" s="23"/>
      <c r="CS5" s="23"/>
      <c r="CT5" s="3"/>
      <c r="CU5" s="6" t="s">
        <v>43</v>
      </c>
      <c r="CV5" s="7"/>
      <c r="CW5" s="8"/>
      <c r="CX5" s="23"/>
      <c r="CY5" s="23"/>
      <c r="CZ5" s="3"/>
      <c r="DA5" s="6" t="s">
        <v>44</v>
      </c>
      <c r="DB5" s="7"/>
      <c r="DC5" s="8"/>
      <c r="DD5" s="23"/>
      <c r="DE5" s="23"/>
      <c r="DF5" s="13"/>
      <c r="DG5" s="6" t="s">
        <v>45</v>
      </c>
      <c r="DH5" s="7"/>
      <c r="DI5" s="8"/>
      <c r="DJ5" s="23"/>
      <c r="DK5" s="23"/>
      <c r="DL5" s="13"/>
      <c r="DM5" s="6" t="s">
        <v>46</v>
      </c>
      <c r="DN5" s="7"/>
      <c r="DO5" s="8"/>
      <c r="DP5" s="23"/>
      <c r="DQ5" s="23"/>
      <c r="DR5" s="13"/>
      <c r="DS5" s="6" t="s">
        <v>49</v>
      </c>
      <c r="DT5" s="7"/>
      <c r="DU5" s="8"/>
      <c r="DV5" s="23"/>
      <c r="DW5" s="23"/>
      <c r="DX5" s="13"/>
      <c r="DY5" s="6" t="s">
        <v>47</v>
      </c>
      <c r="DZ5" s="7"/>
      <c r="EA5" s="8"/>
      <c r="EB5" s="23"/>
      <c r="EC5" s="23"/>
      <c r="ED5" s="13"/>
      <c r="EE5" s="42" t="s">
        <v>50</v>
      </c>
      <c r="EF5" s="7"/>
      <c r="EG5" s="8"/>
      <c r="EH5" s="23"/>
      <c r="EI5" s="23"/>
      <c r="EJ5" s="13"/>
      <c r="EK5" s="6" t="s">
        <v>48</v>
      </c>
      <c r="EL5" s="7"/>
      <c r="EM5" s="8"/>
      <c r="EN5" s="23"/>
      <c r="EO5" s="23"/>
    </row>
    <row r="6" spans="1:145" ht="12.75">
      <c r="A6" s="28" t="s">
        <v>3</v>
      </c>
      <c r="C6" s="29"/>
      <c r="D6" s="16">
        <v>0.0254216</v>
      </c>
      <c r="E6" s="30"/>
      <c r="F6" s="23" t="s">
        <v>52</v>
      </c>
      <c r="G6" s="23" t="s">
        <v>55</v>
      </c>
      <c r="H6" s="1"/>
      <c r="I6" s="29"/>
      <c r="J6" s="16">
        <v>0.0515093</v>
      </c>
      <c r="K6" s="30"/>
      <c r="L6" s="23" t="s">
        <v>52</v>
      </c>
      <c r="M6" s="23" t="s">
        <v>55</v>
      </c>
      <c r="N6" s="1"/>
      <c r="O6" s="29"/>
      <c r="P6" s="16">
        <v>0.0015841</v>
      </c>
      <c r="Q6" s="30"/>
      <c r="R6" s="23" t="s">
        <v>52</v>
      </c>
      <c r="S6" s="23" t="s">
        <v>55</v>
      </c>
      <c r="T6" s="11"/>
      <c r="U6" s="29"/>
      <c r="V6" s="16">
        <v>0.0139298</v>
      </c>
      <c r="W6" s="30"/>
      <c r="X6" s="23" t="s">
        <v>52</v>
      </c>
      <c r="Y6" s="23" t="s">
        <v>55</v>
      </c>
      <c r="Z6" s="11"/>
      <c r="AA6" s="29"/>
      <c r="AB6" s="16">
        <v>0.0179703</v>
      </c>
      <c r="AC6" s="30"/>
      <c r="AD6" s="23" t="s">
        <v>52</v>
      </c>
      <c r="AE6" s="23" t="s">
        <v>55</v>
      </c>
      <c r="AF6" s="11"/>
      <c r="AG6" s="29"/>
      <c r="AH6" s="16">
        <v>0.0008919</v>
      </c>
      <c r="AI6" s="30"/>
      <c r="AJ6" s="23" t="s">
        <v>52</v>
      </c>
      <c r="AK6" s="23" t="s">
        <v>55</v>
      </c>
      <c r="AL6" s="1"/>
      <c r="AM6" s="29"/>
      <c r="AN6" s="16">
        <v>0.0039122</v>
      </c>
      <c r="AO6" s="30"/>
      <c r="AP6" s="23" t="s">
        <v>52</v>
      </c>
      <c r="AQ6" s="23" t="s">
        <v>55</v>
      </c>
      <c r="AR6" s="1"/>
      <c r="AS6" s="29"/>
      <c r="AT6" s="16">
        <v>0.0062341</v>
      </c>
      <c r="AU6" s="30"/>
      <c r="AV6" s="23" t="s">
        <v>52</v>
      </c>
      <c r="AW6" s="23" t="s">
        <v>55</v>
      </c>
      <c r="AX6" s="1"/>
      <c r="AY6" s="39"/>
      <c r="AZ6" s="40">
        <v>0.0192415</v>
      </c>
      <c r="BA6" s="41"/>
      <c r="BB6" s="23" t="s">
        <v>52</v>
      </c>
      <c r="BC6" s="23" t="s">
        <v>55</v>
      </c>
      <c r="BD6" s="1"/>
      <c r="BE6" s="29"/>
      <c r="BF6" s="16">
        <v>0.0012309</v>
      </c>
      <c r="BG6" s="30"/>
      <c r="BH6" s="23" t="s">
        <v>52</v>
      </c>
      <c r="BI6" s="23" t="s">
        <v>55</v>
      </c>
      <c r="BJ6" s="1"/>
      <c r="BK6" s="29"/>
      <c r="BL6" s="16">
        <v>0.0002497</v>
      </c>
      <c r="BM6" s="30"/>
      <c r="BN6" s="23" t="s">
        <v>52</v>
      </c>
      <c r="BO6" s="23" t="s">
        <v>55</v>
      </c>
      <c r="BP6" s="11"/>
      <c r="BQ6" s="29"/>
      <c r="BR6" s="16">
        <v>0.0706439</v>
      </c>
      <c r="BS6" s="30"/>
      <c r="BT6" s="23" t="s">
        <v>52</v>
      </c>
      <c r="BU6" s="23" t="s">
        <v>55</v>
      </c>
      <c r="BV6" s="1"/>
      <c r="BW6" s="29"/>
      <c r="BX6" s="16">
        <v>0.0024016</v>
      </c>
      <c r="BY6" s="30"/>
      <c r="BZ6" s="23" t="s">
        <v>52</v>
      </c>
      <c r="CA6" s="23" t="s">
        <v>55</v>
      </c>
      <c r="CB6" s="11"/>
      <c r="CC6" s="29"/>
      <c r="CD6" s="16">
        <v>0.0100876</v>
      </c>
      <c r="CE6" s="30"/>
      <c r="CF6" s="23" t="s">
        <v>52</v>
      </c>
      <c r="CG6" s="23" t="s">
        <v>55</v>
      </c>
      <c r="CH6" s="1"/>
      <c r="CI6" s="29"/>
      <c r="CJ6" s="16">
        <v>0.0063046</v>
      </c>
      <c r="CK6" s="30"/>
      <c r="CL6" s="23" t="s">
        <v>52</v>
      </c>
      <c r="CM6" s="23" t="s">
        <v>55</v>
      </c>
      <c r="CN6" s="1"/>
      <c r="CO6" s="29"/>
      <c r="CP6" s="16">
        <v>0.001324</v>
      </c>
      <c r="CQ6" s="30"/>
      <c r="CR6" s="23" t="s">
        <v>52</v>
      </c>
      <c r="CS6" s="23" t="s">
        <v>55</v>
      </c>
      <c r="CT6" s="1"/>
      <c r="CU6" s="29"/>
      <c r="CV6" s="16">
        <v>0.0085343</v>
      </c>
      <c r="CW6" s="30"/>
      <c r="CX6" s="23" t="s">
        <v>52</v>
      </c>
      <c r="CY6" s="23" t="s">
        <v>55</v>
      </c>
      <c r="CZ6" s="1"/>
      <c r="DA6" s="29"/>
      <c r="DB6" s="16">
        <v>0.0096243</v>
      </c>
      <c r="DC6" s="30"/>
      <c r="DD6" s="23" t="s">
        <v>52</v>
      </c>
      <c r="DE6" s="23" t="s">
        <v>55</v>
      </c>
      <c r="DF6" s="11"/>
      <c r="DG6" s="29"/>
      <c r="DH6" s="16">
        <v>0.0015935</v>
      </c>
      <c r="DI6" s="30"/>
      <c r="DJ6" s="23" t="s">
        <v>52</v>
      </c>
      <c r="DK6" s="23" t="s">
        <v>55</v>
      </c>
      <c r="DL6" s="11"/>
      <c r="DM6" s="29"/>
      <c r="DN6" s="16">
        <v>0.0063148</v>
      </c>
      <c r="DO6" s="30"/>
      <c r="DP6" s="23" t="s">
        <v>52</v>
      </c>
      <c r="DQ6" s="23" t="s">
        <v>55</v>
      </c>
      <c r="DR6" s="11"/>
      <c r="DS6" s="29"/>
      <c r="DT6" s="16">
        <v>8.56E-05</v>
      </c>
      <c r="DU6" s="30"/>
      <c r="DV6" s="23" t="s">
        <v>52</v>
      </c>
      <c r="DW6" s="23" t="s">
        <v>55</v>
      </c>
      <c r="DX6" s="11"/>
      <c r="DY6" s="29"/>
      <c r="DZ6" s="16">
        <v>0.0060033</v>
      </c>
      <c r="EA6" s="30"/>
      <c r="EB6" s="23" t="s">
        <v>52</v>
      </c>
      <c r="EC6" s="23" t="s">
        <v>55</v>
      </c>
      <c r="ED6" s="11"/>
      <c r="EE6" s="29"/>
      <c r="EF6" s="16">
        <v>0.0025696</v>
      </c>
      <c r="EG6" s="30"/>
      <c r="EH6" s="23" t="s">
        <v>52</v>
      </c>
      <c r="EI6" s="23" t="s">
        <v>55</v>
      </c>
      <c r="EJ6" s="11"/>
      <c r="EK6" s="29"/>
      <c r="EL6" s="16">
        <v>0.0049239</v>
      </c>
      <c r="EM6" s="30"/>
      <c r="EN6" s="23" t="s">
        <v>52</v>
      </c>
      <c r="EO6" s="23" t="s">
        <v>55</v>
      </c>
    </row>
    <row r="7" spans="1:145" ht="12.75">
      <c r="A7" s="9"/>
      <c r="C7" s="10" t="s">
        <v>4</v>
      </c>
      <c r="D7" s="10" t="s">
        <v>5</v>
      </c>
      <c r="E7" s="10" t="s">
        <v>0</v>
      </c>
      <c r="F7" s="23" t="s">
        <v>53</v>
      </c>
      <c r="G7" s="23" t="s">
        <v>54</v>
      </c>
      <c r="H7" s="3"/>
      <c r="I7" s="10" t="s">
        <v>4</v>
      </c>
      <c r="J7" s="10" t="s">
        <v>5</v>
      </c>
      <c r="K7" s="10" t="s">
        <v>0</v>
      </c>
      <c r="L7" s="23" t="s">
        <v>53</v>
      </c>
      <c r="M7" s="23" t="s">
        <v>54</v>
      </c>
      <c r="N7" s="3"/>
      <c r="O7" s="10" t="s">
        <v>4</v>
      </c>
      <c r="P7" s="10" t="s">
        <v>5</v>
      </c>
      <c r="Q7" s="10" t="s">
        <v>0</v>
      </c>
      <c r="R7" s="23" t="s">
        <v>53</v>
      </c>
      <c r="S7" s="23" t="s">
        <v>54</v>
      </c>
      <c r="T7" s="14"/>
      <c r="U7" s="10" t="s">
        <v>4</v>
      </c>
      <c r="V7" s="10" t="s">
        <v>5</v>
      </c>
      <c r="W7" s="10" t="s">
        <v>0</v>
      </c>
      <c r="X7" s="23" t="s">
        <v>53</v>
      </c>
      <c r="Y7" s="23" t="s">
        <v>54</v>
      </c>
      <c r="Z7" s="14"/>
      <c r="AA7" s="10" t="s">
        <v>4</v>
      </c>
      <c r="AB7" s="10" t="s">
        <v>5</v>
      </c>
      <c r="AC7" s="10" t="s">
        <v>0</v>
      </c>
      <c r="AD7" s="23" t="s">
        <v>53</v>
      </c>
      <c r="AE7" s="23" t="s">
        <v>54</v>
      </c>
      <c r="AF7" s="14"/>
      <c r="AG7" s="10" t="s">
        <v>4</v>
      </c>
      <c r="AH7" s="10" t="s">
        <v>5</v>
      </c>
      <c r="AI7" s="10" t="s">
        <v>0</v>
      </c>
      <c r="AJ7" s="23" t="s">
        <v>53</v>
      </c>
      <c r="AK7" s="23" t="s">
        <v>54</v>
      </c>
      <c r="AL7" s="3"/>
      <c r="AM7" s="10" t="s">
        <v>4</v>
      </c>
      <c r="AN7" s="10" t="s">
        <v>5</v>
      </c>
      <c r="AO7" s="10" t="s">
        <v>0</v>
      </c>
      <c r="AP7" s="23" t="s">
        <v>53</v>
      </c>
      <c r="AQ7" s="23" t="s">
        <v>54</v>
      </c>
      <c r="AR7" s="3"/>
      <c r="AS7" s="10" t="s">
        <v>4</v>
      </c>
      <c r="AT7" s="10" t="s">
        <v>5</v>
      </c>
      <c r="AU7" s="10" t="s">
        <v>0</v>
      </c>
      <c r="AV7" s="23" t="s">
        <v>53</v>
      </c>
      <c r="AW7" s="23" t="s">
        <v>54</v>
      </c>
      <c r="AX7" s="3"/>
      <c r="AY7" s="10" t="s">
        <v>4</v>
      </c>
      <c r="AZ7" s="10" t="s">
        <v>5</v>
      </c>
      <c r="BA7" s="10" t="s">
        <v>0</v>
      </c>
      <c r="BB7" s="23" t="s">
        <v>53</v>
      </c>
      <c r="BC7" s="23" t="s">
        <v>54</v>
      </c>
      <c r="BD7" s="3"/>
      <c r="BE7" s="10" t="s">
        <v>4</v>
      </c>
      <c r="BF7" s="10" t="s">
        <v>5</v>
      </c>
      <c r="BG7" s="10" t="s">
        <v>0</v>
      </c>
      <c r="BH7" s="23" t="s">
        <v>53</v>
      </c>
      <c r="BI7" s="23" t="s">
        <v>54</v>
      </c>
      <c r="BJ7" s="3"/>
      <c r="BK7" s="10" t="s">
        <v>4</v>
      </c>
      <c r="BL7" s="10" t="s">
        <v>5</v>
      </c>
      <c r="BM7" s="10" t="s">
        <v>0</v>
      </c>
      <c r="BN7" s="23" t="s">
        <v>53</v>
      </c>
      <c r="BO7" s="23" t="s">
        <v>54</v>
      </c>
      <c r="BP7" s="14"/>
      <c r="BQ7" s="10" t="s">
        <v>4</v>
      </c>
      <c r="BR7" s="10" t="s">
        <v>5</v>
      </c>
      <c r="BS7" s="10" t="s">
        <v>0</v>
      </c>
      <c r="BT7" s="23" t="s">
        <v>53</v>
      </c>
      <c r="BU7" s="23" t="s">
        <v>54</v>
      </c>
      <c r="BV7" s="3"/>
      <c r="BW7" s="10" t="s">
        <v>4</v>
      </c>
      <c r="BX7" s="10" t="s">
        <v>5</v>
      </c>
      <c r="BY7" s="10" t="s">
        <v>0</v>
      </c>
      <c r="BZ7" s="23" t="s">
        <v>53</v>
      </c>
      <c r="CA7" s="23" t="s">
        <v>54</v>
      </c>
      <c r="CB7" s="14"/>
      <c r="CC7" s="10" t="s">
        <v>4</v>
      </c>
      <c r="CD7" s="10" t="s">
        <v>5</v>
      </c>
      <c r="CE7" s="10" t="s">
        <v>0</v>
      </c>
      <c r="CF7" s="23" t="s">
        <v>53</v>
      </c>
      <c r="CG7" s="23" t="s">
        <v>54</v>
      </c>
      <c r="CH7" s="3"/>
      <c r="CI7" s="10" t="s">
        <v>4</v>
      </c>
      <c r="CJ7" s="10" t="s">
        <v>5</v>
      </c>
      <c r="CK7" s="10" t="s">
        <v>0</v>
      </c>
      <c r="CL7" s="23" t="s">
        <v>53</v>
      </c>
      <c r="CM7" s="23" t="s">
        <v>54</v>
      </c>
      <c r="CN7" s="3"/>
      <c r="CO7" s="10" t="s">
        <v>4</v>
      </c>
      <c r="CP7" s="10" t="s">
        <v>5</v>
      </c>
      <c r="CQ7" s="10" t="s">
        <v>0</v>
      </c>
      <c r="CR7" s="23" t="s">
        <v>53</v>
      </c>
      <c r="CS7" s="23" t="s">
        <v>54</v>
      </c>
      <c r="CT7" s="3"/>
      <c r="CU7" s="10" t="s">
        <v>4</v>
      </c>
      <c r="CV7" s="10" t="s">
        <v>5</v>
      </c>
      <c r="CW7" s="10" t="s">
        <v>0</v>
      </c>
      <c r="CX7" s="23" t="s">
        <v>53</v>
      </c>
      <c r="CY7" s="23" t="s">
        <v>54</v>
      </c>
      <c r="CZ7" s="3"/>
      <c r="DA7" s="10" t="s">
        <v>4</v>
      </c>
      <c r="DB7" s="10" t="s">
        <v>5</v>
      </c>
      <c r="DC7" s="10" t="s">
        <v>0</v>
      </c>
      <c r="DD7" s="23" t="s">
        <v>53</v>
      </c>
      <c r="DE7" s="23" t="s">
        <v>54</v>
      </c>
      <c r="DF7" s="14"/>
      <c r="DG7" s="10" t="s">
        <v>4</v>
      </c>
      <c r="DH7" s="10" t="s">
        <v>5</v>
      </c>
      <c r="DI7" s="10" t="s">
        <v>0</v>
      </c>
      <c r="DJ7" s="23" t="s">
        <v>53</v>
      </c>
      <c r="DK7" s="23" t="s">
        <v>54</v>
      </c>
      <c r="DL7" s="14"/>
      <c r="DM7" s="10" t="s">
        <v>4</v>
      </c>
      <c r="DN7" s="10" t="s">
        <v>5</v>
      </c>
      <c r="DO7" s="10" t="s">
        <v>0</v>
      </c>
      <c r="DP7" s="23" t="s">
        <v>53</v>
      </c>
      <c r="DQ7" s="23" t="s">
        <v>54</v>
      </c>
      <c r="DR7" s="14"/>
      <c r="DS7" s="10" t="s">
        <v>4</v>
      </c>
      <c r="DT7" s="10" t="s">
        <v>5</v>
      </c>
      <c r="DU7" s="10" t="s">
        <v>0</v>
      </c>
      <c r="DV7" s="23" t="s">
        <v>53</v>
      </c>
      <c r="DW7" s="23" t="s">
        <v>54</v>
      </c>
      <c r="DX7" s="14"/>
      <c r="DY7" s="10" t="s">
        <v>4</v>
      </c>
      <c r="DZ7" s="10" t="s">
        <v>5</v>
      </c>
      <c r="EA7" s="10" t="s">
        <v>0</v>
      </c>
      <c r="EB7" s="23" t="s">
        <v>53</v>
      </c>
      <c r="EC7" s="23" t="s">
        <v>54</v>
      </c>
      <c r="ED7" s="14"/>
      <c r="EE7" s="10" t="s">
        <v>4</v>
      </c>
      <c r="EF7" s="10" t="s">
        <v>5</v>
      </c>
      <c r="EG7" s="10" t="s">
        <v>0</v>
      </c>
      <c r="EH7" s="23" t="s">
        <v>53</v>
      </c>
      <c r="EI7" s="23" t="s">
        <v>54</v>
      </c>
      <c r="EJ7" s="14"/>
      <c r="EK7" s="10" t="s">
        <v>4</v>
      </c>
      <c r="EL7" s="10" t="s">
        <v>5</v>
      </c>
      <c r="EM7" s="10" t="s">
        <v>0</v>
      </c>
      <c r="EN7" s="23" t="s">
        <v>53</v>
      </c>
      <c r="EO7" s="23" t="s">
        <v>54</v>
      </c>
    </row>
    <row r="8" spans="1:149" ht="12.75">
      <c r="A8" s="2">
        <v>43009</v>
      </c>
      <c r="C8" s="50"/>
      <c r="D8" s="50">
        <f>'2005A-2015A'!$D8*D$6</f>
        <v>7505.7274</v>
      </c>
      <c r="E8" s="50">
        <f aca="true" t="shared" si="0" ref="E8:E15">C8+D8</f>
        <v>7505.7274</v>
      </c>
      <c r="F8" s="50">
        <f>'2005A-2015A'!$F8*D$6</f>
        <v>6291.7697352</v>
      </c>
      <c r="G8" s="50">
        <f>'2005A-2015A'!$G8*D$6</f>
        <v>1880.3849088</v>
      </c>
      <c r="H8" s="50"/>
      <c r="I8" s="50"/>
      <c r="J8" s="50">
        <f>'2005A-2015A'!$D8*J$6</f>
        <v>15208.120825</v>
      </c>
      <c r="K8" s="50">
        <f aca="true" t="shared" si="1" ref="K8:K15">I8+J8</f>
        <v>15208.120825</v>
      </c>
      <c r="L8" s="50">
        <f>'2005A-2015A'!$F8*J$6</f>
        <v>12748.3972221</v>
      </c>
      <c r="M8" s="50">
        <f>'2005A-2015A'!$G8*J$6</f>
        <v>3810.0399024</v>
      </c>
      <c r="N8" s="50"/>
      <c r="O8" s="50"/>
      <c r="P8" s="50">
        <f>'2005A-2015A'!$D8*P$6</f>
        <v>467.70552499999997</v>
      </c>
      <c r="Q8" s="50">
        <f aca="true" t="shared" si="2" ref="Q8:Q15">O8+P8</f>
        <v>467.70552499999997</v>
      </c>
      <c r="R8" s="50">
        <f>'2005A-2015A'!$F8*P$6</f>
        <v>392.0599977</v>
      </c>
      <c r="S8" s="50">
        <f>'2005A-2015A'!$G8*P$6</f>
        <v>117.1727088</v>
      </c>
      <c r="T8" s="50"/>
      <c r="U8" s="50"/>
      <c r="V8" s="50">
        <f>'2005A-2015A'!$D8*V$6</f>
        <v>4112.773450000001</v>
      </c>
      <c r="W8" s="50">
        <f aca="true" t="shared" si="3" ref="W8:W15">U8+V8</f>
        <v>4112.773450000001</v>
      </c>
      <c r="X8" s="50">
        <f>'2005A-2015A'!$F8*V$6</f>
        <v>3447.5837106000004</v>
      </c>
      <c r="Y8" s="50">
        <f>'2005A-2015A'!$G8*V$6</f>
        <v>1030.3594464</v>
      </c>
      <c r="Z8" s="50"/>
      <c r="AA8" s="50"/>
      <c r="AB8" s="50">
        <f>'2005A-2015A'!$D8*AB$6</f>
        <v>5305.731075000001</v>
      </c>
      <c r="AC8" s="50">
        <f aca="true" t="shared" si="4" ref="AC8:AC15">AA8+AB8</f>
        <v>5305.731075000001</v>
      </c>
      <c r="AD8" s="50">
        <f>'2005A-2015A'!$F8*AB$6</f>
        <v>4447.5953391</v>
      </c>
      <c r="AE8" s="50">
        <f>'2005A-2015A'!$G8*AB$6</f>
        <v>1329.2271504</v>
      </c>
      <c r="AF8" s="50"/>
      <c r="AG8" s="50"/>
      <c r="AH8" s="50">
        <f>'2005A-2015A'!$D8*AH$6</f>
        <v>263.333475</v>
      </c>
      <c r="AI8" s="50">
        <f aca="true" t="shared" si="5" ref="AI8:AI15">AG8+AH8</f>
        <v>263.333475</v>
      </c>
      <c r="AJ8" s="50">
        <f>'2005A-2015A'!$F8*AH$6</f>
        <v>220.7425743</v>
      </c>
      <c r="AK8" s="50">
        <f>'2005A-2015A'!$G8*AH$6</f>
        <v>65.9720592</v>
      </c>
      <c r="AL8" s="50"/>
      <c r="AM8" s="50"/>
      <c r="AN8" s="50">
        <f>'2005A-2015A'!$D8*AN$6</f>
        <v>1155.07705</v>
      </c>
      <c r="AO8" s="50">
        <f aca="true" t="shared" si="6" ref="AO8:AO15">AM8+AN8</f>
        <v>1155.07705</v>
      </c>
      <c r="AP8" s="50">
        <f>'2005A-2015A'!$F8*AN$6</f>
        <v>968.2577634</v>
      </c>
      <c r="AQ8" s="50">
        <f>'2005A-2015A'!$G8*AN$6</f>
        <v>289.3776096</v>
      </c>
      <c r="AR8" s="50"/>
      <c r="AS8" s="50"/>
      <c r="AT8" s="50">
        <f>'2005A-2015A'!$D8*AT$6</f>
        <v>1840.618025</v>
      </c>
      <c r="AU8" s="50">
        <f aca="true" t="shared" si="7" ref="AU8:AU15">AS8+AT8</f>
        <v>1840.618025</v>
      </c>
      <c r="AV8" s="50">
        <f>'2005A-2015A'!$F8*AT$6</f>
        <v>1542.9210477000001</v>
      </c>
      <c r="AW8" s="50">
        <f>'2005A-2015A'!$G8*AT$6</f>
        <v>461.12390880000004</v>
      </c>
      <c r="AX8" s="50"/>
      <c r="AY8" s="50"/>
      <c r="AZ8" s="50">
        <f>'2005A-2015A'!$D8*AZ$6</f>
        <v>5681.052875</v>
      </c>
      <c r="BA8" s="50">
        <f aca="true" t="shared" si="8" ref="BA8:BA15">AY8+AZ8</f>
        <v>5681.052875</v>
      </c>
      <c r="BB8" s="50">
        <f>'2005A-2015A'!$F8*AZ$6</f>
        <v>4762.2135255</v>
      </c>
      <c r="BC8" s="50">
        <f>'2005A-2015A'!$G8*AZ$6</f>
        <v>1423.255272</v>
      </c>
      <c r="BD8" s="50"/>
      <c r="BE8" s="50"/>
      <c r="BF8" s="50">
        <f>'2005A-2015A'!$D8*BF$6</f>
        <v>363.423225</v>
      </c>
      <c r="BG8" s="50">
        <f aca="true" t="shared" si="9" ref="BG8:BG15">BE8+BF8</f>
        <v>363.423225</v>
      </c>
      <c r="BH8" s="50">
        <f>'2005A-2015A'!$F8*BF$6</f>
        <v>304.6440573</v>
      </c>
      <c r="BI8" s="50">
        <f>'2005A-2015A'!$G8*BF$6</f>
        <v>91.0472112</v>
      </c>
      <c r="BJ8" s="50"/>
      <c r="BK8" s="50"/>
      <c r="BL8" s="50">
        <f>'2005A-2015A'!$D8*BL$6</f>
        <v>73.723925</v>
      </c>
      <c r="BM8" s="50">
        <f aca="true" t="shared" si="10" ref="BM8:BM15">BK8+BL8</f>
        <v>73.723925</v>
      </c>
      <c r="BN8" s="50">
        <f>'2005A-2015A'!$F8*BL$6</f>
        <v>61.8000009</v>
      </c>
      <c r="BO8" s="50">
        <f>'2005A-2015A'!$G8*BL$6</f>
        <v>18.4698096</v>
      </c>
      <c r="BP8" s="50"/>
      <c r="BQ8" s="50"/>
      <c r="BR8" s="50">
        <f>'2005A-2015A'!$D8*BR$6</f>
        <v>20857.611474999998</v>
      </c>
      <c r="BS8" s="50">
        <f aca="true" t="shared" si="11" ref="BS8:BS15">BQ8+BR8</f>
        <v>20857.611474999998</v>
      </c>
      <c r="BT8" s="50">
        <f>'2005A-2015A'!$F8*BR$6</f>
        <v>17484.1533183</v>
      </c>
      <c r="BU8" s="50">
        <f>'2005A-2015A'!$G8*BR$6</f>
        <v>5225.3879952</v>
      </c>
      <c r="BV8" s="50"/>
      <c r="BW8" s="50"/>
      <c r="BX8" s="50">
        <f>'2005A-2015A'!$D8*BX$6</f>
        <v>709.0723999999999</v>
      </c>
      <c r="BY8" s="50">
        <f aca="true" t="shared" si="12" ref="BY8:BY15">BW8+BX8</f>
        <v>709.0723999999999</v>
      </c>
      <c r="BZ8" s="50">
        <f>'2005A-2015A'!$F8*BX$6</f>
        <v>594.3887952</v>
      </c>
      <c r="CA8" s="50">
        <f>'2005A-2015A'!$G8*BX$6</f>
        <v>177.64154879999998</v>
      </c>
      <c r="CB8" s="50"/>
      <c r="CC8" s="50"/>
      <c r="CD8" s="50">
        <f>'2005A-2015A'!$D8*CD$6</f>
        <v>2978.3639000000003</v>
      </c>
      <c r="CE8" s="50">
        <f aca="true" t="shared" si="13" ref="CE8:CE15">CC8+CD8</f>
        <v>2978.3639000000003</v>
      </c>
      <c r="CF8" s="50">
        <f>'2005A-2015A'!$F8*CD$6</f>
        <v>2496.6507372</v>
      </c>
      <c r="CG8" s="50">
        <f>'2005A-2015A'!$G8*CD$6</f>
        <v>746.1595968</v>
      </c>
      <c r="CH8" s="50"/>
      <c r="CI8" s="50"/>
      <c r="CJ8" s="50">
        <f>'2005A-2015A'!$D8*CJ$6</f>
        <v>1861.4331499999998</v>
      </c>
      <c r="CK8" s="50">
        <f aca="true" t="shared" si="14" ref="CK8:CK15">CI8+CJ8</f>
        <v>1861.4331499999998</v>
      </c>
      <c r="CL8" s="50">
        <f>'2005A-2015A'!$F8*CJ$6</f>
        <v>1560.3695862</v>
      </c>
      <c r="CM8" s="50">
        <f>'2005A-2015A'!$G8*CJ$6</f>
        <v>466.3386528</v>
      </c>
      <c r="CN8" s="50"/>
      <c r="CO8" s="50"/>
      <c r="CP8" s="50">
        <f>'2005A-2015A'!$D8*CP$6</f>
        <v>390.911</v>
      </c>
      <c r="CQ8" s="50">
        <f aca="true" t="shared" si="15" ref="CQ8:CQ15">CO8+CP8</f>
        <v>390.911</v>
      </c>
      <c r="CR8" s="50">
        <f>'2005A-2015A'!$F8*CP$6</f>
        <v>327.686028</v>
      </c>
      <c r="CS8" s="50">
        <f>'2005A-2015A'!$G8*CP$6</f>
        <v>97.933632</v>
      </c>
      <c r="CT8" s="50"/>
      <c r="CU8" s="50"/>
      <c r="CV8" s="50">
        <f>'2005A-2015A'!$D8*CV$6</f>
        <v>2519.752075</v>
      </c>
      <c r="CW8" s="50">
        <f aca="true" t="shared" si="16" ref="CW8:CW15">CU8+CV8</f>
        <v>2519.752075</v>
      </c>
      <c r="CX8" s="50">
        <f>'2005A-2015A'!$F8*CV$6</f>
        <v>2112.2136471</v>
      </c>
      <c r="CY8" s="50">
        <f>'2005A-2015A'!$G8*CV$6</f>
        <v>631.2651024</v>
      </c>
      <c r="CZ8" s="50"/>
      <c r="DA8" s="50"/>
      <c r="DB8" s="50">
        <f>'2005A-2015A'!$D8*DB$6</f>
        <v>2841.574575</v>
      </c>
      <c r="DC8" s="50">
        <f aca="true" t="shared" si="17" ref="DC8:DC15">DA8+DB8</f>
        <v>2841.574575</v>
      </c>
      <c r="DD8" s="50">
        <f>'2005A-2015A'!$F8*DB$6</f>
        <v>2381.9853771000003</v>
      </c>
      <c r="DE8" s="50">
        <f>'2005A-2015A'!$G8*DB$6</f>
        <v>711.8902224000001</v>
      </c>
      <c r="DF8" s="50"/>
      <c r="DG8" s="50"/>
      <c r="DH8" s="50">
        <f>'2005A-2015A'!$D8*DH$6</f>
        <v>470.480875</v>
      </c>
      <c r="DI8" s="50">
        <f aca="true" t="shared" si="18" ref="DI8:DI15">DG8+DH8</f>
        <v>470.480875</v>
      </c>
      <c r="DJ8" s="50">
        <f>'2005A-2015A'!$F8*DH$6</f>
        <v>394.38646950000003</v>
      </c>
      <c r="DK8" s="50">
        <f>'2005A-2015A'!$G8*DH$6</f>
        <v>117.868008</v>
      </c>
      <c r="DL8" s="50"/>
      <c r="DM8" s="50"/>
      <c r="DN8" s="50">
        <f>'2005A-2015A'!$D8*DN$6</f>
        <v>1864.4447</v>
      </c>
      <c r="DO8" s="50">
        <f aca="true" t="shared" si="19" ref="DO8:DO15">DM8+DN8</f>
        <v>1864.4447</v>
      </c>
      <c r="DP8" s="50">
        <f>'2005A-2015A'!$F8*DN$6</f>
        <v>1562.8940556</v>
      </c>
      <c r="DQ8" s="50">
        <f>'2005A-2015A'!$G8*DN$6</f>
        <v>467.09312639999996</v>
      </c>
      <c r="DR8" s="50"/>
      <c r="DS8" s="50"/>
      <c r="DT8" s="50">
        <f>'2005A-2015A'!$D8*DT$6</f>
        <v>25.2734</v>
      </c>
      <c r="DU8" s="50">
        <f aca="true" t="shared" si="20" ref="DU8:DU15">DS8+DT8</f>
        <v>25.2734</v>
      </c>
      <c r="DV8" s="50">
        <f>'2005A-2015A'!$F8*DT$6</f>
        <v>21.185743199999997</v>
      </c>
      <c r="DW8" s="50">
        <f>'2005A-2015A'!$G8*DT$6</f>
        <v>6.3316608</v>
      </c>
      <c r="DX8" s="50"/>
      <c r="DY8" s="50"/>
      <c r="DZ8" s="50">
        <f>'2005A-2015A'!$D8*DZ$6</f>
        <v>1772.474325</v>
      </c>
      <c r="EA8" s="50">
        <f aca="true" t="shared" si="21" ref="EA8:EA15">DY8+DZ8</f>
        <v>1772.474325</v>
      </c>
      <c r="EB8" s="50">
        <f>'2005A-2015A'!$F8*DZ$6</f>
        <v>1485.7987400999998</v>
      </c>
      <c r="EC8" s="50">
        <f>'2005A-2015A'!$G8*DZ$6</f>
        <v>444.0520944</v>
      </c>
      <c r="ED8" s="50"/>
      <c r="EE8" s="50"/>
      <c r="EF8" s="50">
        <f>'2005A-2015A'!$D8*EF$6</f>
        <v>758.6744</v>
      </c>
      <c r="EG8" s="50">
        <f aca="true" t="shared" si="22" ref="EG8:EG15">EE8+EF8</f>
        <v>758.6744</v>
      </c>
      <c r="EH8" s="50">
        <f>'2005A-2015A'!$F8*EF$6</f>
        <v>635.9682912</v>
      </c>
      <c r="EI8" s="50">
        <f>'2005A-2015A'!$G8*EF$6</f>
        <v>190.0681728</v>
      </c>
      <c r="EJ8" s="50"/>
      <c r="EK8" s="50"/>
      <c r="EL8" s="50">
        <f>'2005A-2015A'!$D8*EL$6</f>
        <v>1453.781475</v>
      </c>
      <c r="EM8" s="50">
        <f aca="true" t="shared" si="23" ref="EM8:EM15">EK8+EL8</f>
        <v>1453.781475</v>
      </c>
      <c r="EN8" s="50">
        <f>'2005A-2015A'!$F8*EL$6</f>
        <v>1218.6504783</v>
      </c>
      <c r="EO8" s="50">
        <f>'2005A-2015A'!$G8*EL$6</f>
        <v>364.2110352</v>
      </c>
      <c r="EP8" s="50"/>
      <c r="EQ8" s="50"/>
      <c r="ER8" s="50"/>
      <c r="ES8" s="50"/>
    </row>
    <row r="9" spans="1:149" ht="12.75">
      <c r="A9" s="33">
        <v>43191</v>
      </c>
      <c r="C9" s="50">
        <f>'2005A-2015A'!$C9*D$6</f>
        <v>0</v>
      </c>
      <c r="D9" s="50">
        <f>'2005A-2015A'!$D9*D$6</f>
        <v>7505.7274</v>
      </c>
      <c r="E9" s="50">
        <f t="shared" si="0"/>
        <v>7505.7274</v>
      </c>
      <c r="F9" s="50">
        <f>'2005A-2015A'!$F9*D$6</f>
        <v>6291.7697352</v>
      </c>
      <c r="G9" s="50">
        <f>'2005A-2015A'!$G9*D$6</f>
        <v>1880.3849088</v>
      </c>
      <c r="H9" s="51"/>
      <c r="I9" s="50">
        <f>'2005A-2015A'!$C9*J$6</f>
        <v>0</v>
      </c>
      <c r="J9" s="50">
        <f>'2005A-2015A'!$D9*J$6</f>
        <v>15208.120825</v>
      </c>
      <c r="K9" s="50">
        <f t="shared" si="1"/>
        <v>15208.120825</v>
      </c>
      <c r="L9" s="50">
        <f>'2005A-2015A'!$F9*J$6</f>
        <v>12748.3972221</v>
      </c>
      <c r="M9" s="50">
        <f>'2005A-2015A'!$G9*J$6</f>
        <v>3810.0399024</v>
      </c>
      <c r="N9" s="51"/>
      <c r="O9" s="50">
        <f>'2005A-2015A'!$C9*P$6</f>
        <v>0</v>
      </c>
      <c r="P9" s="50">
        <f>'2005A-2015A'!$D9*P$6</f>
        <v>467.70552499999997</v>
      </c>
      <c r="Q9" s="50">
        <f t="shared" si="2"/>
        <v>467.70552499999997</v>
      </c>
      <c r="R9" s="50">
        <f>'2005A-2015A'!$F9*P$6</f>
        <v>392.0599977</v>
      </c>
      <c r="S9" s="50">
        <f>'2005A-2015A'!$G9*P$6</f>
        <v>117.1727088</v>
      </c>
      <c r="T9" s="51"/>
      <c r="U9" s="50">
        <f>'2005A-2015A'!$C9*V$6</f>
        <v>0</v>
      </c>
      <c r="V9" s="50">
        <f>'2005A-2015A'!$D9*V$6</f>
        <v>4112.773450000001</v>
      </c>
      <c r="W9" s="50">
        <f t="shared" si="3"/>
        <v>4112.773450000001</v>
      </c>
      <c r="X9" s="50">
        <f>'2005A-2015A'!$F9*V$6</f>
        <v>3447.5837106000004</v>
      </c>
      <c r="Y9" s="50">
        <f>'2005A-2015A'!$G9*V$6</f>
        <v>1030.3594464</v>
      </c>
      <c r="Z9" s="51"/>
      <c r="AA9" s="50">
        <f>'2005A-2015A'!$C9*AB$6</f>
        <v>0</v>
      </c>
      <c r="AB9" s="50">
        <f>'2005A-2015A'!$D9*AB$6</f>
        <v>5305.731075000001</v>
      </c>
      <c r="AC9" s="50">
        <f t="shared" si="4"/>
        <v>5305.731075000001</v>
      </c>
      <c r="AD9" s="50">
        <f>'2005A-2015A'!$F9*AB$6</f>
        <v>4447.5953391</v>
      </c>
      <c r="AE9" s="50">
        <f>'2005A-2015A'!$G9*AB$6</f>
        <v>1329.2271504</v>
      </c>
      <c r="AF9" s="51"/>
      <c r="AG9" s="50">
        <f>'2005A-2015A'!$C9*AH$6</f>
        <v>0</v>
      </c>
      <c r="AH9" s="50">
        <f>'2005A-2015A'!$D9*AH$6</f>
        <v>263.333475</v>
      </c>
      <c r="AI9" s="50">
        <f t="shared" si="5"/>
        <v>263.333475</v>
      </c>
      <c r="AJ9" s="50">
        <f>'2005A-2015A'!$F9*AH$6</f>
        <v>220.7425743</v>
      </c>
      <c r="AK9" s="50">
        <f>'2005A-2015A'!$G9*AH$6</f>
        <v>65.9720592</v>
      </c>
      <c r="AL9" s="51"/>
      <c r="AM9" s="50">
        <f>'2005A-2015A'!$C9*AN$6</f>
        <v>0</v>
      </c>
      <c r="AN9" s="50">
        <f>'2005A-2015A'!$D9*AN$6</f>
        <v>1155.07705</v>
      </c>
      <c r="AO9" s="50">
        <f t="shared" si="6"/>
        <v>1155.07705</v>
      </c>
      <c r="AP9" s="50">
        <f>'2005A-2015A'!$F9*AN$6</f>
        <v>968.2577634</v>
      </c>
      <c r="AQ9" s="50">
        <f>'2005A-2015A'!$G9*AN$6</f>
        <v>289.3776096</v>
      </c>
      <c r="AR9" s="51"/>
      <c r="AS9" s="50">
        <f>'2005A-2015A'!$C9*AT$6</f>
        <v>0</v>
      </c>
      <c r="AT9" s="50">
        <f>'2005A-2015A'!$D9*AT$6</f>
        <v>1840.618025</v>
      </c>
      <c r="AU9" s="50">
        <f t="shared" si="7"/>
        <v>1840.618025</v>
      </c>
      <c r="AV9" s="50">
        <f>'2005A-2015A'!$F9*AT$6</f>
        <v>1542.9210477000001</v>
      </c>
      <c r="AW9" s="50">
        <f>'2005A-2015A'!$G9*AT$6</f>
        <v>461.12390880000004</v>
      </c>
      <c r="AX9" s="51"/>
      <c r="AY9" s="50">
        <f>'2005A-2015A'!$C9*AZ$6</f>
        <v>0</v>
      </c>
      <c r="AZ9" s="50">
        <f>'2005A-2015A'!$D9*AZ$6</f>
        <v>5681.052875</v>
      </c>
      <c r="BA9" s="50">
        <f t="shared" si="8"/>
        <v>5681.052875</v>
      </c>
      <c r="BB9" s="50">
        <f>'2005A-2015A'!$F9*AZ$6</f>
        <v>4762.2135255</v>
      </c>
      <c r="BC9" s="50">
        <f>'2005A-2015A'!$G9*AZ$6</f>
        <v>1423.255272</v>
      </c>
      <c r="BD9" s="51"/>
      <c r="BE9" s="50">
        <f>'2005A-2015A'!$C9*BF$6</f>
        <v>0</v>
      </c>
      <c r="BF9" s="50">
        <f>'2005A-2015A'!$D9*BF$6</f>
        <v>363.423225</v>
      </c>
      <c r="BG9" s="50">
        <f t="shared" si="9"/>
        <v>363.423225</v>
      </c>
      <c r="BH9" s="50">
        <f>'2005A-2015A'!$F9*BF$6</f>
        <v>304.6440573</v>
      </c>
      <c r="BI9" s="50">
        <f>'2005A-2015A'!$G9*BF$6</f>
        <v>91.0472112</v>
      </c>
      <c r="BJ9" s="51"/>
      <c r="BK9" s="50">
        <f>'2005A-2015A'!$C9*BL$6</f>
        <v>0</v>
      </c>
      <c r="BL9" s="50">
        <f>'2005A-2015A'!$D9*BL$6</f>
        <v>73.723925</v>
      </c>
      <c r="BM9" s="50">
        <f t="shared" si="10"/>
        <v>73.723925</v>
      </c>
      <c r="BN9" s="50">
        <f>'2005A-2015A'!$F9*BL$6</f>
        <v>61.8000009</v>
      </c>
      <c r="BO9" s="50">
        <f>'2005A-2015A'!$G9*BL$6</f>
        <v>18.4698096</v>
      </c>
      <c r="BP9" s="50"/>
      <c r="BQ9" s="50">
        <f>'2005A-2015A'!$C9*BR$6</f>
        <v>0</v>
      </c>
      <c r="BR9" s="50">
        <f>'2005A-2015A'!$D9*BR$6</f>
        <v>20857.611474999998</v>
      </c>
      <c r="BS9" s="50">
        <f t="shared" si="11"/>
        <v>20857.611474999998</v>
      </c>
      <c r="BT9" s="50">
        <f>'2005A-2015A'!$F9*BR$6</f>
        <v>17484.1533183</v>
      </c>
      <c r="BU9" s="50">
        <f>'2005A-2015A'!$G9*BR$6</f>
        <v>5225.3879952</v>
      </c>
      <c r="BV9" s="51"/>
      <c r="BW9" s="50">
        <f>'2005A-2015A'!$C9*BX$6</f>
        <v>0</v>
      </c>
      <c r="BX9" s="50">
        <f>'2005A-2015A'!$D9*BX$6</f>
        <v>709.0723999999999</v>
      </c>
      <c r="BY9" s="50">
        <f t="shared" si="12"/>
        <v>709.0723999999999</v>
      </c>
      <c r="BZ9" s="50">
        <f>'2005A-2015A'!$F9*BX$6</f>
        <v>594.3887952</v>
      </c>
      <c r="CA9" s="50">
        <f>'2005A-2015A'!$G9*BX$6</f>
        <v>177.64154879999998</v>
      </c>
      <c r="CB9" s="51"/>
      <c r="CC9" s="50">
        <f>'2005A-2015A'!$C9*CD$6</f>
        <v>0</v>
      </c>
      <c r="CD9" s="50">
        <f>'2005A-2015A'!$D9*CD$6</f>
        <v>2978.3639000000003</v>
      </c>
      <c r="CE9" s="50">
        <f t="shared" si="13"/>
        <v>2978.3639000000003</v>
      </c>
      <c r="CF9" s="50">
        <f>'2005A-2015A'!$F9*CD$6</f>
        <v>2496.6507372</v>
      </c>
      <c r="CG9" s="50">
        <f>'2005A-2015A'!$G9*CD$6</f>
        <v>746.1595968</v>
      </c>
      <c r="CH9" s="51"/>
      <c r="CI9" s="50">
        <f>'2005A-2015A'!$C9*CJ$6</f>
        <v>0</v>
      </c>
      <c r="CJ9" s="50">
        <f>'2005A-2015A'!$D9*CJ$6</f>
        <v>1861.4331499999998</v>
      </c>
      <c r="CK9" s="50">
        <f t="shared" si="14"/>
        <v>1861.4331499999998</v>
      </c>
      <c r="CL9" s="50">
        <f>'2005A-2015A'!$F9*CJ$6</f>
        <v>1560.3695862</v>
      </c>
      <c r="CM9" s="50">
        <f>'2005A-2015A'!$G9*CJ$6</f>
        <v>466.3386528</v>
      </c>
      <c r="CN9" s="51"/>
      <c r="CO9" s="50">
        <f>'2005A-2015A'!$C9*CP$6</f>
        <v>0</v>
      </c>
      <c r="CP9" s="50">
        <f>'2005A-2015A'!$D9*CP$6</f>
        <v>390.911</v>
      </c>
      <c r="CQ9" s="50">
        <f t="shared" si="15"/>
        <v>390.911</v>
      </c>
      <c r="CR9" s="50">
        <f>'2005A-2015A'!$F9*CP$6</f>
        <v>327.686028</v>
      </c>
      <c r="CS9" s="50">
        <f>'2005A-2015A'!$G9*CP$6</f>
        <v>97.933632</v>
      </c>
      <c r="CT9" s="51"/>
      <c r="CU9" s="50">
        <f>'2005A-2015A'!$C9*CV$6</f>
        <v>0</v>
      </c>
      <c r="CV9" s="50">
        <f>'2005A-2015A'!$D9*CV$6</f>
        <v>2519.752075</v>
      </c>
      <c r="CW9" s="50">
        <f t="shared" si="16"/>
        <v>2519.752075</v>
      </c>
      <c r="CX9" s="50">
        <f>'2005A-2015A'!$F9*CV$6</f>
        <v>2112.2136471</v>
      </c>
      <c r="CY9" s="50">
        <f>'2005A-2015A'!$G9*CV$6</f>
        <v>631.2651024</v>
      </c>
      <c r="CZ9" s="51"/>
      <c r="DA9" s="50">
        <f>'2005A-2015A'!$C9*DB$6</f>
        <v>0</v>
      </c>
      <c r="DB9" s="50">
        <f>'2005A-2015A'!$D9*DB$6</f>
        <v>2841.574575</v>
      </c>
      <c r="DC9" s="50">
        <f t="shared" si="17"/>
        <v>2841.574575</v>
      </c>
      <c r="DD9" s="50">
        <f>'2005A-2015A'!$F9*DB$6</f>
        <v>2381.9853771000003</v>
      </c>
      <c r="DE9" s="50">
        <f>'2005A-2015A'!$G9*DB$6</f>
        <v>711.8902224000001</v>
      </c>
      <c r="DF9" s="51"/>
      <c r="DG9" s="50">
        <f>'2005A-2015A'!$C9*DH$6</f>
        <v>0</v>
      </c>
      <c r="DH9" s="50">
        <f>'2005A-2015A'!$D9*DH$6</f>
        <v>470.480875</v>
      </c>
      <c r="DI9" s="50">
        <f t="shared" si="18"/>
        <v>470.480875</v>
      </c>
      <c r="DJ9" s="50">
        <f>'2005A-2015A'!$F9*DH$6</f>
        <v>394.38646950000003</v>
      </c>
      <c r="DK9" s="50">
        <f>'2005A-2015A'!$G9*DH$6</f>
        <v>117.868008</v>
      </c>
      <c r="DL9" s="51"/>
      <c r="DM9" s="50">
        <f>'2005A-2015A'!$C9*DN$6</f>
        <v>0</v>
      </c>
      <c r="DN9" s="50">
        <f>'2005A-2015A'!$D9*DN$6</f>
        <v>1864.4447</v>
      </c>
      <c r="DO9" s="50">
        <f t="shared" si="19"/>
        <v>1864.4447</v>
      </c>
      <c r="DP9" s="50">
        <f>'2005A-2015A'!$F9*DN$6</f>
        <v>1562.8940556</v>
      </c>
      <c r="DQ9" s="50">
        <f>'2005A-2015A'!$G9*DN$6</f>
        <v>467.09312639999996</v>
      </c>
      <c r="DR9" s="51"/>
      <c r="DS9" s="50">
        <f>'2005A-2015A'!$C9*DT$6</f>
        <v>0</v>
      </c>
      <c r="DT9" s="50">
        <f>'2005A-2015A'!$D9*DT$6</f>
        <v>25.2734</v>
      </c>
      <c r="DU9" s="50">
        <f t="shared" si="20"/>
        <v>25.2734</v>
      </c>
      <c r="DV9" s="50">
        <f>'2005A-2015A'!$F9*DT$6</f>
        <v>21.185743199999997</v>
      </c>
      <c r="DW9" s="50">
        <f>'2005A-2015A'!$G9*DT$6</f>
        <v>6.3316608</v>
      </c>
      <c r="DX9" s="51"/>
      <c r="DY9" s="50">
        <f>'2005A-2015A'!$C9*DZ$6</f>
        <v>0</v>
      </c>
      <c r="DZ9" s="50">
        <f>'2005A-2015A'!$D9*DZ$6</f>
        <v>1772.474325</v>
      </c>
      <c r="EA9" s="50">
        <f t="shared" si="21"/>
        <v>1772.474325</v>
      </c>
      <c r="EB9" s="50">
        <f>'2005A-2015A'!$F9*DZ$6</f>
        <v>1485.7987400999998</v>
      </c>
      <c r="EC9" s="50">
        <f>'2005A-2015A'!$G9*DZ$6</f>
        <v>444.0520944</v>
      </c>
      <c r="ED9" s="51"/>
      <c r="EE9" s="50">
        <f>'2005A-2015A'!$C9*EF$6</f>
        <v>0</v>
      </c>
      <c r="EF9" s="50">
        <f>'2005A-2015A'!$D9*EF$6</f>
        <v>758.6744</v>
      </c>
      <c r="EG9" s="50">
        <f t="shared" si="22"/>
        <v>758.6744</v>
      </c>
      <c r="EH9" s="50">
        <f>'2005A-2015A'!$F9*EF$6</f>
        <v>635.9682912</v>
      </c>
      <c r="EI9" s="50">
        <f>'2005A-2015A'!$G9*EF$6</f>
        <v>190.0681728</v>
      </c>
      <c r="EJ9" s="51"/>
      <c r="EK9" s="50">
        <f>'2005A-2015A'!$C9*EL$6</f>
        <v>0</v>
      </c>
      <c r="EL9" s="50">
        <f>'2005A-2015A'!$D9*EL$6</f>
        <v>1453.781475</v>
      </c>
      <c r="EM9" s="50">
        <f t="shared" si="23"/>
        <v>1453.781475</v>
      </c>
      <c r="EN9" s="50">
        <f>'2005A-2015A'!$F9*EL$6</f>
        <v>1218.6504783</v>
      </c>
      <c r="EO9" s="50">
        <f>'2005A-2015A'!$G9*EL$6</f>
        <v>364.2110352</v>
      </c>
      <c r="EP9" s="50"/>
      <c r="EQ9" s="50"/>
      <c r="ER9" s="50"/>
      <c r="ES9" s="50"/>
    </row>
    <row r="10" spans="1:149" ht="12.75">
      <c r="A10" s="33">
        <v>43374</v>
      </c>
      <c r="C10" s="50"/>
      <c r="D10" s="50">
        <f>'2005A-2015A'!$D10*D$6</f>
        <v>7505.7274</v>
      </c>
      <c r="E10" s="50">
        <f t="shared" si="0"/>
        <v>7505.7274</v>
      </c>
      <c r="F10" s="50">
        <f>'2005A-2015A'!$F10*D$6</f>
        <v>6291.7697352</v>
      </c>
      <c r="G10" s="50">
        <f>'2005A-2015A'!$G10*D$6</f>
        <v>1880.3849088</v>
      </c>
      <c r="H10" s="51"/>
      <c r="I10" s="50"/>
      <c r="J10" s="50">
        <f>'2005A-2015A'!$D10*J$6</f>
        <v>15208.120825</v>
      </c>
      <c r="K10" s="50">
        <f t="shared" si="1"/>
        <v>15208.120825</v>
      </c>
      <c r="L10" s="50">
        <f>'2005A-2015A'!$F10*J$6</f>
        <v>12748.3972221</v>
      </c>
      <c r="M10" s="50">
        <f>'2005A-2015A'!$G10*J$6</f>
        <v>3810.0399024</v>
      </c>
      <c r="N10" s="51"/>
      <c r="O10" s="50"/>
      <c r="P10" s="50">
        <f>'2005A-2015A'!$D10*P$6</f>
        <v>467.70552499999997</v>
      </c>
      <c r="Q10" s="50">
        <f t="shared" si="2"/>
        <v>467.70552499999997</v>
      </c>
      <c r="R10" s="50">
        <f>'2005A-2015A'!$F10*P$6</f>
        <v>392.0599977</v>
      </c>
      <c r="S10" s="50">
        <f>'2005A-2015A'!$G10*P$6</f>
        <v>117.1727088</v>
      </c>
      <c r="T10" s="51"/>
      <c r="U10" s="50"/>
      <c r="V10" s="50">
        <f>'2005A-2015A'!$D10*V$6</f>
        <v>4112.773450000001</v>
      </c>
      <c r="W10" s="50">
        <f t="shared" si="3"/>
        <v>4112.773450000001</v>
      </c>
      <c r="X10" s="50">
        <f>'2005A-2015A'!$F10*V$6</f>
        <v>3447.5837106000004</v>
      </c>
      <c r="Y10" s="50">
        <f>'2005A-2015A'!$G10*V$6</f>
        <v>1030.3594464</v>
      </c>
      <c r="Z10" s="51"/>
      <c r="AA10" s="50"/>
      <c r="AB10" s="50">
        <f>'2005A-2015A'!$D10*AB$6</f>
        <v>5305.731075000001</v>
      </c>
      <c r="AC10" s="50">
        <f t="shared" si="4"/>
        <v>5305.731075000001</v>
      </c>
      <c r="AD10" s="50">
        <f>'2005A-2015A'!$F10*AB$6</f>
        <v>4447.5953391</v>
      </c>
      <c r="AE10" s="50">
        <f>'2005A-2015A'!$G10*AB$6</f>
        <v>1329.2271504</v>
      </c>
      <c r="AF10" s="51"/>
      <c r="AG10" s="50"/>
      <c r="AH10" s="50">
        <f>'2005A-2015A'!$D10*AH$6</f>
        <v>263.333475</v>
      </c>
      <c r="AI10" s="50">
        <f t="shared" si="5"/>
        <v>263.333475</v>
      </c>
      <c r="AJ10" s="50">
        <f>'2005A-2015A'!$F10*AH$6</f>
        <v>220.7425743</v>
      </c>
      <c r="AK10" s="50">
        <f>'2005A-2015A'!$G10*AH$6</f>
        <v>65.9720592</v>
      </c>
      <c r="AL10" s="51"/>
      <c r="AM10" s="50"/>
      <c r="AN10" s="50">
        <f>'2005A-2015A'!$D10*AN$6</f>
        <v>1155.07705</v>
      </c>
      <c r="AO10" s="50">
        <f t="shared" si="6"/>
        <v>1155.07705</v>
      </c>
      <c r="AP10" s="50">
        <f>'2005A-2015A'!$F10*AN$6</f>
        <v>968.2577634</v>
      </c>
      <c r="AQ10" s="50">
        <f>'2005A-2015A'!$G10*AN$6</f>
        <v>289.3776096</v>
      </c>
      <c r="AR10" s="51"/>
      <c r="AS10" s="50"/>
      <c r="AT10" s="50">
        <f>'2005A-2015A'!$D10*AT$6</f>
        <v>1840.618025</v>
      </c>
      <c r="AU10" s="50">
        <f t="shared" si="7"/>
        <v>1840.618025</v>
      </c>
      <c r="AV10" s="50">
        <f>'2005A-2015A'!$F10*AT$6</f>
        <v>1542.9210477000001</v>
      </c>
      <c r="AW10" s="50">
        <f>'2005A-2015A'!$G10*AT$6</f>
        <v>461.12390880000004</v>
      </c>
      <c r="AX10" s="51"/>
      <c r="AY10" s="50"/>
      <c r="AZ10" s="50">
        <f>'2005A-2015A'!$D10*AZ$6</f>
        <v>5681.052875</v>
      </c>
      <c r="BA10" s="50">
        <f t="shared" si="8"/>
        <v>5681.052875</v>
      </c>
      <c r="BB10" s="50">
        <f>'2005A-2015A'!$F10*AZ$6</f>
        <v>4762.2135255</v>
      </c>
      <c r="BC10" s="50">
        <f>'2005A-2015A'!$G10*AZ$6</f>
        <v>1423.255272</v>
      </c>
      <c r="BD10" s="51"/>
      <c r="BE10" s="50"/>
      <c r="BF10" s="50">
        <f>'2005A-2015A'!$D10*BF$6</f>
        <v>363.423225</v>
      </c>
      <c r="BG10" s="50">
        <f t="shared" si="9"/>
        <v>363.423225</v>
      </c>
      <c r="BH10" s="50">
        <f>'2005A-2015A'!$F10*BF$6</f>
        <v>304.6440573</v>
      </c>
      <c r="BI10" s="50">
        <f>'2005A-2015A'!$G10*BF$6</f>
        <v>91.0472112</v>
      </c>
      <c r="BJ10" s="51"/>
      <c r="BK10" s="50"/>
      <c r="BL10" s="50">
        <f>'2005A-2015A'!$D10*BL$6</f>
        <v>73.723925</v>
      </c>
      <c r="BM10" s="50">
        <f t="shared" si="10"/>
        <v>73.723925</v>
      </c>
      <c r="BN10" s="50">
        <f>'2005A-2015A'!$F10*BL$6</f>
        <v>61.8000009</v>
      </c>
      <c r="BO10" s="50">
        <f>'2005A-2015A'!$G10*BL$6</f>
        <v>18.4698096</v>
      </c>
      <c r="BP10" s="50"/>
      <c r="BQ10" s="50"/>
      <c r="BR10" s="50">
        <f>'2005A-2015A'!$D10*BR$6</f>
        <v>20857.611474999998</v>
      </c>
      <c r="BS10" s="50">
        <f t="shared" si="11"/>
        <v>20857.611474999998</v>
      </c>
      <c r="BT10" s="50">
        <f>'2005A-2015A'!$F10*BR$6</f>
        <v>17484.1533183</v>
      </c>
      <c r="BU10" s="50">
        <f>'2005A-2015A'!$G10*BR$6</f>
        <v>5225.3879952</v>
      </c>
      <c r="BV10" s="51"/>
      <c r="BW10" s="50"/>
      <c r="BX10" s="50">
        <f>'2005A-2015A'!$D10*BX$6</f>
        <v>709.0723999999999</v>
      </c>
      <c r="BY10" s="50">
        <f t="shared" si="12"/>
        <v>709.0723999999999</v>
      </c>
      <c r="BZ10" s="50">
        <f>'2005A-2015A'!$F10*BX$6</f>
        <v>594.3887952</v>
      </c>
      <c r="CA10" s="50">
        <f>'2005A-2015A'!$G10*BX$6</f>
        <v>177.64154879999998</v>
      </c>
      <c r="CB10" s="51"/>
      <c r="CC10" s="50"/>
      <c r="CD10" s="50">
        <f>'2005A-2015A'!$D10*CD$6</f>
        <v>2978.3639000000003</v>
      </c>
      <c r="CE10" s="50">
        <f t="shared" si="13"/>
        <v>2978.3639000000003</v>
      </c>
      <c r="CF10" s="50">
        <f>'2005A-2015A'!$F10*CD$6</f>
        <v>2496.6507372</v>
      </c>
      <c r="CG10" s="50">
        <f>'2005A-2015A'!$G10*CD$6</f>
        <v>746.1595968</v>
      </c>
      <c r="CH10" s="51"/>
      <c r="CI10" s="50"/>
      <c r="CJ10" s="50">
        <f>'2005A-2015A'!$D10*CJ$6</f>
        <v>1861.4331499999998</v>
      </c>
      <c r="CK10" s="50">
        <f t="shared" si="14"/>
        <v>1861.4331499999998</v>
      </c>
      <c r="CL10" s="50">
        <f>'2005A-2015A'!$F10*CJ$6</f>
        <v>1560.3695862</v>
      </c>
      <c r="CM10" s="50">
        <f>'2005A-2015A'!$G10*CJ$6</f>
        <v>466.3386528</v>
      </c>
      <c r="CN10" s="51"/>
      <c r="CO10" s="50"/>
      <c r="CP10" s="50">
        <f>'2005A-2015A'!$D10*CP$6</f>
        <v>390.911</v>
      </c>
      <c r="CQ10" s="50">
        <f t="shared" si="15"/>
        <v>390.911</v>
      </c>
      <c r="CR10" s="50">
        <f>'2005A-2015A'!$F10*CP$6</f>
        <v>327.686028</v>
      </c>
      <c r="CS10" s="50">
        <f>'2005A-2015A'!$G10*CP$6</f>
        <v>97.933632</v>
      </c>
      <c r="CT10" s="51"/>
      <c r="CU10" s="50"/>
      <c r="CV10" s="50">
        <f>'2005A-2015A'!$D10*CV$6</f>
        <v>2519.752075</v>
      </c>
      <c r="CW10" s="50">
        <f t="shared" si="16"/>
        <v>2519.752075</v>
      </c>
      <c r="CX10" s="50">
        <f>'2005A-2015A'!$F10*CV$6</f>
        <v>2112.2136471</v>
      </c>
      <c r="CY10" s="50">
        <f>'2005A-2015A'!$G10*CV$6</f>
        <v>631.2651024</v>
      </c>
      <c r="CZ10" s="51"/>
      <c r="DA10" s="50"/>
      <c r="DB10" s="50">
        <f>'2005A-2015A'!$D10*DB$6</f>
        <v>2841.574575</v>
      </c>
      <c r="DC10" s="50">
        <f t="shared" si="17"/>
        <v>2841.574575</v>
      </c>
      <c r="DD10" s="50">
        <f>'2005A-2015A'!$F10*DB$6</f>
        <v>2381.9853771000003</v>
      </c>
      <c r="DE10" s="50">
        <f>'2005A-2015A'!$G10*DB$6</f>
        <v>711.8902224000001</v>
      </c>
      <c r="DF10" s="51"/>
      <c r="DG10" s="50"/>
      <c r="DH10" s="50">
        <f>'2005A-2015A'!$D10*DH$6</f>
        <v>470.480875</v>
      </c>
      <c r="DI10" s="50">
        <f t="shared" si="18"/>
        <v>470.480875</v>
      </c>
      <c r="DJ10" s="50">
        <f>'2005A-2015A'!$F10*DH$6</f>
        <v>394.38646950000003</v>
      </c>
      <c r="DK10" s="50">
        <f>'2005A-2015A'!$G10*DH$6</f>
        <v>117.868008</v>
      </c>
      <c r="DL10" s="51"/>
      <c r="DM10" s="50"/>
      <c r="DN10" s="50">
        <f>'2005A-2015A'!$D10*DN$6</f>
        <v>1864.4447</v>
      </c>
      <c r="DO10" s="50">
        <f t="shared" si="19"/>
        <v>1864.4447</v>
      </c>
      <c r="DP10" s="50">
        <f>'2005A-2015A'!$F10*DN$6</f>
        <v>1562.8940556</v>
      </c>
      <c r="DQ10" s="50">
        <f>'2005A-2015A'!$G10*DN$6</f>
        <v>467.09312639999996</v>
      </c>
      <c r="DR10" s="51"/>
      <c r="DS10" s="50"/>
      <c r="DT10" s="50">
        <f>'2005A-2015A'!$D10*DT$6</f>
        <v>25.2734</v>
      </c>
      <c r="DU10" s="50">
        <f t="shared" si="20"/>
        <v>25.2734</v>
      </c>
      <c r="DV10" s="50">
        <f>'2005A-2015A'!$F10*DT$6</f>
        <v>21.185743199999997</v>
      </c>
      <c r="DW10" s="50">
        <f>'2005A-2015A'!$G10*DT$6</f>
        <v>6.3316608</v>
      </c>
      <c r="DX10" s="51"/>
      <c r="DY10" s="50"/>
      <c r="DZ10" s="50">
        <f>'2005A-2015A'!$D10*DZ$6</f>
        <v>1772.474325</v>
      </c>
      <c r="EA10" s="50">
        <f t="shared" si="21"/>
        <v>1772.474325</v>
      </c>
      <c r="EB10" s="50">
        <f>'2005A-2015A'!$F10*DZ$6</f>
        <v>1485.7987400999998</v>
      </c>
      <c r="EC10" s="50">
        <f>'2005A-2015A'!$G10*DZ$6</f>
        <v>444.0520944</v>
      </c>
      <c r="ED10" s="51"/>
      <c r="EE10" s="50"/>
      <c r="EF10" s="50">
        <f>'2005A-2015A'!$D10*EF$6</f>
        <v>758.6744</v>
      </c>
      <c r="EG10" s="50">
        <f t="shared" si="22"/>
        <v>758.6744</v>
      </c>
      <c r="EH10" s="50">
        <f>'2005A-2015A'!$F10*EF$6</f>
        <v>635.9682912</v>
      </c>
      <c r="EI10" s="50">
        <f>'2005A-2015A'!$G10*EF$6</f>
        <v>190.0681728</v>
      </c>
      <c r="EJ10" s="51"/>
      <c r="EK10" s="50"/>
      <c r="EL10" s="50">
        <f>'2005A-2015A'!$D10*EL$6</f>
        <v>1453.781475</v>
      </c>
      <c r="EM10" s="50">
        <f t="shared" si="23"/>
        <v>1453.781475</v>
      </c>
      <c r="EN10" s="50">
        <f>'2005A-2015A'!$F10*EL$6</f>
        <v>1218.6504783</v>
      </c>
      <c r="EO10" s="50">
        <f>'2005A-2015A'!$G10*EL$6</f>
        <v>364.2110352</v>
      </c>
      <c r="EP10" s="50"/>
      <c r="EQ10" s="50"/>
      <c r="ER10" s="50"/>
      <c r="ES10" s="50"/>
    </row>
    <row r="11" spans="1:149" ht="12.75">
      <c r="A11" s="33">
        <v>43556</v>
      </c>
      <c r="C11" s="50">
        <f>'2005A-2015A'!$C11*D$6</f>
        <v>0</v>
      </c>
      <c r="D11" s="50">
        <f>'2005A-2015A'!$D11*D$6</f>
        <v>7505.7274</v>
      </c>
      <c r="E11" s="50">
        <f t="shared" si="0"/>
        <v>7505.7274</v>
      </c>
      <c r="F11" s="50">
        <f>'2005A-2015A'!$F11*D$6</f>
        <v>6291.7697352</v>
      </c>
      <c r="G11" s="50">
        <f>'2005A-2015A'!$G11*D$6</f>
        <v>1880.3849088</v>
      </c>
      <c r="H11" s="51"/>
      <c r="I11" s="50">
        <f>'2005A-2015A'!$C11*J$6</f>
        <v>0</v>
      </c>
      <c r="J11" s="50">
        <f>'2005A-2015A'!$D11*J$6</f>
        <v>15208.120825</v>
      </c>
      <c r="K11" s="50">
        <f t="shared" si="1"/>
        <v>15208.120825</v>
      </c>
      <c r="L11" s="50">
        <f>'2005A-2015A'!$F11*J$6</f>
        <v>12748.3972221</v>
      </c>
      <c r="M11" s="50">
        <f>'2005A-2015A'!$G11*J$6</f>
        <v>3810.0399024</v>
      </c>
      <c r="N11" s="51"/>
      <c r="O11" s="50">
        <f>'2005A-2015A'!$C11*P$6</f>
        <v>0</v>
      </c>
      <c r="P11" s="50">
        <f>'2005A-2015A'!$D11*P$6</f>
        <v>467.70552499999997</v>
      </c>
      <c r="Q11" s="50">
        <f t="shared" si="2"/>
        <v>467.70552499999997</v>
      </c>
      <c r="R11" s="50">
        <f>'2005A-2015A'!$F11*P$6</f>
        <v>392.0599977</v>
      </c>
      <c r="S11" s="50">
        <f>'2005A-2015A'!$G11*P$6</f>
        <v>117.1727088</v>
      </c>
      <c r="T11" s="51"/>
      <c r="U11" s="50">
        <f>'2005A-2015A'!$C11*V$6</f>
        <v>0</v>
      </c>
      <c r="V11" s="50">
        <f>'2005A-2015A'!$D11*V$6</f>
        <v>4112.773450000001</v>
      </c>
      <c r="W11" s="50">
        <f t="shared" si="3"/>
        <v>4112.773450000001</v>
      </c>
      <c r="X11" s="50">
        <f>'2005A-2015A'!$F11*V$6</f>
        <v>3447.5837106000004</v>
      </c>
      <c r="Y11" s="50">
        <f>'2005A-2015A'!$G11*V$6</f>
        <v>1030.3594464</v>
      </c>
      <c r="Z11" s="51"/>
      <c r="AA11" s="50">
        <f>'2005A-2015A'!$C11*AB$6</f>
        <v>0</v>
      </c>
      <c r="AB11" s="50">
        <f>'2005A-2015A'!$D11*AB$6</f>
        <v>5305.731075000001</v>
      </c>
      <c r="AC11" s="50">
        <f t="shared" si="4"/>
        <v>5305.731075000001</v>
      </c>
      <c r="AD11" s="50">
        <f>'2005A-2015A'!$F11*AB$6</f>
        <v>4447.5953391</v>
      </c>
      <c r="AE11" s="50">
        <f>'2005A-2015A'!$G11*AB$6</f>
        <v>1329.2271504</v>
      </c>
      <c r="AF11" s="51"/>
      <c r="AG11" s="50">
        <f>'2005A-2015A'!$C11*AH$6</f>
        <v>0</v>
      </c>
      <c r="AH11" s="50">
        <f>'2005A-2015A'!$D11*AH$6</f>
        <v>263.333475</v>
      </c>
      <c r="AI11" s="50">
        <f t="shared" si="5"/>
        <v>263.333475</v>
      </c>
      <c r="AJ11" s="50">
        <f>'2005A-2015A'!$F11*AH$6</f>
        <v>220.7425743</v>
      </c>
      <c r="AK11" s="50">
        <f>'2005A-2015A'!$G11*AH$6</f>
        <v>65.9720592</v>
      </c>
      <c r="AL11" s="51"/>
      <c r="AM11" s="50">
        <f>'2005A-2015A'!$C11*AN$6</f>
        <v>0</v>
      </c>
      <c r="AN11" s="50">
        <f>'2005A-2015A'!$D11*AN$6</f>
        <v>1155.07705</v>
      </c>
      <c r="AO11" s="50">
        <f t="shared" si="6"/>
        <v>1155.07705</v>
      </c>
      <c r="AP11" s="50">
        <f>'2005A-2015A'!$F11*AN$6</f>
        <v>968.2577634</v>
      </c>
      <c r="AQ11" s="50">
        <f>'2005A-2015A'!$G11*AN$6</f>
        <v>289.3776096</v>
      </c>
      <c r="AR11" s="51"/>
      <c r="AS11" s="50">
        <f>'2005A-2015A'!$C11*AT$6</f>
        <v>0</v>
      </c>
      <c r="AT11" s="50">
        <f>'2005A-2015A'!$D11*AT$6</f>
        <v>1840.618025</v>
      </c>
      <c r="AU11" s="50">
        <f t="shared" si="7"/>
        <v>1840.618025</v>
      </c>
      <c r="AV11" s="50">
        <f>'2005A-2015A'!$F11*AT$6</f>
        <v>1542.9210477000001</v>
      </c>
      <c r="AW11" s="50">
        <f>'2005A-2015A'!$G11*AT$6</f>
        <v>461.12390880000004</v>
      </c>
      <c r="AX11" s="51"/>
      <c r="AY11" s="50">
        <f>'2005A-2015A'!$C11*AZ$6</f>
        <v>0</v>
      </c>
      <c r="AZ11" s="50">
        <f>'2005A-2015A'!$D11*AZ$6</f>
        <v>5681.052875</v>
      </c>
      <c r="BA11" s="50">
        <f t="shared" si="8"/>
        <v>5681.052875</v>
      </c>
      <c r="BB11" s="50">
        <f>'2005A-2015A'!$F11*AZ$6</f>
        <v>4762.2135255</v>
      </c>
      <c r="BC11" s="50">
        <f>'2005A-2015A'!$G11*AZ$6</f>
        <v>1423.255272</v>
      </c>
      <c r="BD11" s="51"/>
      <c r="BE11" s="50">
        <f>'2005A-2015A'!$C11*BF$6</f>
        <v>0</v>
      </c>
      <c r="BF11" s="50">
        <f>'2005A-2015A'!$D11*BF$6</f>
        <v>363.423225</v>
      </c>
      <c r="BG11" s="50">
        <f t="shared" si="9"/>
        <v>363.423225</v>
      </c>
      <c r="BH11" s="50">
        <f>'2005A-2015A'!$F11*BF$6</f>
        <v>304.6440573</v>
      </c>
      <c r="BI11" s="50">
        <f>'2005A-2015A'!$G11*BF$6</f>
        <v>91.0472112</v>
      </c>
      <c r="BJ11" s="51"/>
      <c r="BK11" s="50">
        <f>'2005A-2015A'!$C11*BL$6</f>
        <v>0</v>
      </c>
      <c r="BL11" s="50">
        <f>'2005A-2015A'!$D11*BL$6</f>
        <v>73.723925</v>
      </c>
      <c r="BM11" s="50">
        <f t="shared" si="10"/>
        <v>73.723925</v>
      </c>
      <c r="BN11" s="50">
        <f>'2005A-2015A'!$F11*BL$6</f>
        <v>61.8000009</v>
      </c>
      <c r="BO11" s="50">
        <f>'2005A-2015A'!$G11*BL$6</f>
        <v>18.4698096</v>
      </c>
      <c r="BP11" s="50"/>
      <c r="BQ11" s="50">
        <f>'2005A-2015A'!$C11*BR$6</f>
        <v>0</v>
      </c>
      <c r="BR11" s="50">
        <f>'2005A-2015A'!$D11*BR$6</f>
        <v>20857.611474999998</v>
      </c>
      <c r="BS11" s="50">
        <f t="shared" si="11"/>
        <v>20857.611474999998</v>
      </c>
      <c r="BT11" s="50">
        <f>'2005A-2015A'!$F11*BR$6</f>
        <v>17484.1533183</v>
      </c>
      <c r="BU11" s="50">
        <f>'2005A-2015A'!$G11*BR$6</f>
        <v>5225.3879952</v>
      </c>
      <c r="BV11" s="51"/>
      <c r="BW11" s="50">
        <f>'2005A-2015A'!$C11*BX$6</f>
        <v>0</v>
      </c>
      <c r="BX11" s="50">
        <f>'2005A-2015A'!$D11*BX$6</f>
        <v>709.0723999999999</v>
      </c>
      <c r="BY11" s="50">
        <f t="shared" si="12"/>
        <v>709.0723999999999</v>
      </c>
      <c r="BZ11" s="50">
        <f>'2005A-2015A'!$F11*BX$6</f>
        <v>594.3887952</v>
      </c>
      <c r="CA11" s="50">
        <f>'2005A-2015A'!$G11*BX$6</f>
        <v>177.64154879999998</v>
      </c>
      <c r="CB11" s="51"/>
      <c r="CC11" s="50">
        <f>'2005A-2015A'!$C11*CD$6</f>
        <v>0</v>
      </c>
      <c r="CD11" s="50">
        <f>'2005A-2015A'!$D11*CD$6</f>
        <v>2978.3639000000003</v>
      </c>
      <c r="CE11" s="50">
        <f t="shared" si="13"/>
        <v>2978.3639000000003</v>
      </c>
      <c r="CF11" s="50">
        <f>'2005A-2015A'!$F11*CD$6</f>
        <v>2496.6507372</v>
      </c>
      <c r="CG11" s="50">
        <f>'2005A-2015A'!$G11*CD$6</f>
        <v>746.1595968</v>
      </c>
      <c r="CH11" s="51"/>
      <c r="CI11" s="50">
        <f>'2005A-2015A'!$C11*CJ$6</f>
        <v>0</v>
      </c>
      <c r="CJ11" s="50">
        <f>'2005A-2015A'!$D11*CJ$6</f>
        <v>1861.4331499999998</v>
      </c>
      <c r="CK11" s="50">
        <f t="shared" si="14"/>
        <v>1861.4331499999998</v>
      </c>
      <c r="CL11" s="50">
        <f>'2005A-2015A'!$F11*CJ$6</f>
        <v>1560.3695862</v>
      </c>
      <c r="CM11" s="50">
        <f>'2005A-2015A'!$G11*CJ$6</f>
        <v>466.3386528</v>
      </c>
      <c r="CN11" s="51"/>
      <c r="CO11" s="50">
        <f>'2005A-2015A'!$C11*CP$6</f>
        <v>0</v>
      </c>
      <c r="CP11" s="50">
        <f>'2005A-2015A'!$D11*CP$6</f>
        <v>390.911</v>
      </c>
      <c r="CQ11" s="50">
        <f t="shared" si="15"/>
        <v>390.911</v>
      </c>
      <c r="CR11" s="50">
        <f>'2005A-2015A'!$F11*CP$6</f>
        <v>327.686028</v>
      </c>
      <c r="CS11" s="50">
        <f>'2005A-2015A'!$G11*CP$6</f>
        <v>97.933632</v>
      </c>
      <c r="CT11" s="51"/>
      <c r="CU11" s="50">
        <f>'2005A-2015A'!$C11*CV$6</f>
        <v>0</v>
      </c>
      <c r="CV11" s="50">
        <f>'2005A-2015A'!$D11*CV$6</f>
        <v>2519.752075</v>
      </c>
      <c r="CW11" s="50">
        <f t="shared" si="16"/>
        <v>2519.752075</v>
      </c>
      <c r="CX11" s="50">
        <f>'2005A-2015A'!$F11*CV$6</f>
        <v>2112.2136471</v>
      </c>
      <c r="CY11" s="50">
        <f>'2005A-2015A'!$G11*CV$6</f>
        <v>631.2651024</v>
      </c>
      <c r="CZ11" s="51"/>
      <c r="DA11" s="50">
        <f>'2005A-2015A'!$C11*DB$6</f>
        <v>0</v>
      </c>
      <c r="DB11" s="50">
        <f>'2005A-2015A'!$D11*DB$6</f>
        <v>2841.574575</v>
      </c>
      <c r="DC11" s="50">
        <f t="shared" si="17"/>
        <v>2841.574575</v>
      </c>
      <c r="DD11" s="50">
        <f>'2005A-2015A'!$F11*DB$6</f>
        <v>2381.9853771000003</v>
      </c>
      <c r="DE11" s="50">
        <f>'2005A-2015A'!$G11*DB$6</f>
        <v>711.8902224000001</v>
      </c>
      <c r="DF11" s="51"/>
      <c r="DG11" s="50">
        <f>'2005A-2015A'!$C11*DH$6</f>
        <v>0</v>
      </c>
      <c r="DH11" s="50">
        <f>'2005A-2015A'!$D11*DH$6</f>
        <v>470.480875</v>
      </c>
      <c r="DI11" s="50">
        <f t="shared" si="18"/>
        <v>470.480875</v>
      </c>
      <c r="DJ11" s="50">
        <f>'2005A-2015A'!$F11*DH$6</f>
        <v>394.38646950000003</v>
      </c>
      <c r="DK11" s="50">
        <f>'2005A-2015A'!$G11*DH$6</f>
        <v>117.868008</v>
      </c>
      <c r="DL11" s="51"/>
      <c r="DM11" s="50">
        <f>'2005A-2015A'!$C11*DN$6</f>
        <v>0</v>
      </c>
      <c r="DN11" s="50">
        <f>'2005A-2015A'!$D11*DN$6</f>
        <v>1864.4447</v>
      </c>
      <c r="DO11" s="50">
        <f t="shared" si="19"/>
        <v>1864.4447</v>
      </c>
      <c r="DP11" s="50">
        <f>'2005A-2015A'!$F11*DN$6</f>
        <v>1562.8940556</v>
      </c>
      <c r="DQ11" s="50">
        <f>'2005A-2015A'!$G11*DN$6</f>
        <v>467.09312639999996</v>
      </c>
      <c r="DR11" s="51"/>
      <c r="DS11" s="50">
        <f>'2005A-2015A'!$C11*DT$6</f>
        <v>0</v>
      </c>
      <c r="DT11" s="50">
        <f>'2005A-2015A'!$D11*DT$6</f>
        <v>25.2734</v>
      </c>
      <c r="DU11" s="50">
        <f t="shared" si="20"/>
        <v>25.2734</v>
      </c>
      <c r="DV11" s="50">
        <f>'2005A-2015A'!$F11*DT$6</f>
        <v>21.185743199999997</v>
      </c>
      <c r="DW11" s="50">
        <f>'2005A-2015A'!$G11*DT$6</f>
        <v>6.3316608</v>
      </c>
      <c r="DX11" s="51"/>
      <c r="DY11" s="50">
        <f>'2005A-2015A'!$C11*DZ$6</f>
        <v>0</v>
      </c>
      <c r="DZ11" s="50">
        <f>'2005A-2015A'!$D11*DZ$6</f>
        <v>1772.474325</v>
      </c>
      <c r="EA11" s="50">
        <f t="shared" si="21"/>
        <v>1772.474325</v>
      </c>
      <c r="EB11" s="50">
        <f>'2005A-2015A'!$F11*DZ$6</f>
        <v>1485.7987400999998</v>
      </c>
      <c r="EC11" s="50">
        <f>'2005A-2015A'!$G11*DZ$6</f>
        <v>444.0520944</v>
      </c>
      <c r="ED11" s="51"/>
      <c r="EE11" s="50">
        <f>'2005A-2015A'!$C11*EF$6</f>
        <v>0</v>
      </c>
      <c r="EF11" s="50">
        <f>'2005A-2015A'!$D11*EF$6</f>
        <v>758.6744</v>
      </c>
      <c r="EG11" s="50">
        <f t="shared" si="22"/>
        <v>758.6744</v>
      </c>
      <c r="EH11" s="50">
        <f>'2005A-2015A'!$F11*EF$6</f>
        <v>635.9682912</v>
      </c>
      <c r="EI11" s="50">
        <f>'2005A-2015A'!$G11*EF$6</f>
        <v>190.0681728</v>
      </c>
      <c r="EJ11" s="51"/>
      <c r="EK11" s="50">
        <f>'2005A-2015A'!$C11*EL$6</f>
        <v>0</v>
      </c>
      <c r="EL11" s="50">
        <f>'2005A-2015A'!$D11*EL$6</f>
        <v>1453.781475</v>
      </c>
      <c r="EM11" s="50">
        <f t="shared" si="23"/>
        <v>1453.781475</v>
      </c>
      <c r="EN11" s="50">
        <f>'2005A-2015A'!$F11*EL$6</f>
        <v>1218.6504783</v>
      </c>
      <c r="EO11" s="50">
        <f>'2005A-2015A'!$G11*EL$6</f>
        <v>364.2110352</v>
      </c>
      <c r="EP11" s="50"/>
      <c r="EQ11" s="50"/>
      <c r="ER11" s="50"/>
      <c r="ES11" s="50"/>
    </row>
    <row r="12" spans="1:149" ht="12.75">
      <c r="A12" s="33">
        <v>43739</v>
      </c>
      <c r="C12" s="50"/>
      <c r="D12" s="50">
        <f>'2005A-2015A'!$D12*D$6</f>
        <v>7505.7274</v>
      </c>
      <c r="E12" s="50">
        <f t="shared" si="0"/>
        <v>7505.7274</v>
      </c>
      <c r="F12" s="50">
        <f>'2005A-2015A'!$F12*D$6</f>
        <v>6291.7697352</v>
      </c>
      <c r="G12" s="50">
        <f>'2005A-2015A'!$G12*D$6</f>
        <v>1880.3849088</v>
      </c>
      <c r="H12" s="51"/>
      <c r="I12" s="50"/>
      <c r="J12" s="50">
        <f>'2005A-2015A'!$D12*J$6</f>
        <v>15208.120825</v>
      </c>
      <c r="K12" s="50">
        <f t="shared" si="1"/>
        <v>15208.120825</v>
      </c>
      <c r="L12" s="50">
        <f>'2005A-2015A'!$F12*J$6</f>
        <v>12748.3972221</v>
      </c>
      <c r="M12" s="50">
        <f>'2005A-2015A'!$G12*J$6</f>
        <v>3810.0399024</v>
      </c>
      <c r="N12" s="51"/>
      <c r="O12" s="50"/>
      <c r="P12" s="50">
        <f>'2005A-2015A'!$D12*P$6</f>
        <v>467.70552499999997</v>
      </c>
      <c r="Q12" s="50">
        <f t="shared" si="2"/>
        <v>467.70552499999997</v>
      </c>
      <c r="R12" s="50">
        <f>'2005A-2015A'!$F12*P$6</f>
        <v>392.0599977</v>
      </c>
      <c r="S12" s="50">
        <f>'2005A-2015A'!$G12*P$6</f>
        <v>117.1727088</v>
      </c>
      <c r="T12" s="51"/>
      <c r="U12" s="50"/>
      <c r="V12" s="50">
        <f>'2005A-2015A'!$D12*V$6</f>
        <v>4112.773450000001</v>
      </c>
      <c r="W12" s="50">
        <f t="shared" si="3"/>
        <v>4112.773450000001</v>
      </c>
      <c r="X12" s="50">
        <f>'2005A-2015A'!$F12*V$6</f>
        <v>3447.5837106000004</v>
      </c>
      <c r="Y12" s="50">
        <f>'2005A-2015A'!$G12*V$6</f>
        <v>1030.3594464</v>
      </c>
      <c r="Z12" s="51"/>
      <c r="AA12" s="50"/>
      <c r="AB12" s="50">
        <f>'2005A-2015A'!$D12*AB$6</f>
        <v>5305.731075000001</v>
      </c>
      <c r="AC12" s="50">
        <f t="shared" si="4"/>
        <v>5305.731075000001</v>
      </c>
      <c r="AD12" s="50">
        <f>'2005A-2015A'!$F12*AB$6</f>
        <v>4447.5953391</v>
      </c>
      <c r="AE12" s="50">
        <f>'2005A-2015A'!$G12*AB$6</f>
        <v>1329.2271504</v>
      </c>
      <c r="AF12" s="51"/>
      <c r="AG12" s="50"/>
      <c r="AH12" s="50">
        <f>'2005A-2015A'!$D12*AH$6</f>
        <v>263.333475</v>
      </c>
      <c r="AI12" s="50">
        <f t="shared" si="5"/>
        <v>263.333475</v>
      </c>
      <c r="AJ12" s="50">
        <f>'2005A-2015A'!$F12*AH$6</f>
        <v>220.7425743</v>
      </c>
      <c r="AK12" s="50">
        <f>'2005A-2015A'!$G12*AH$6</f>
        <v>65.9720592</v>
      </c>
      <c r="AL12" s="51"/>
      <c r="AM12" s="50"/>
      <c r="AN12" s="50">
        <f>'2005A-2015A'!$D12*AN$6</f>
        <v>1155.07705</v>
      </c>
      <c r="AO12" s="50">
        <f t="shared" si="6"/>
        <v>1155.07705</v>
      </c>
      <c r="AP12" s="50">
        <f>'2005A-2015A'!$F12*AN$6</f>
        <v>968.2577634</v>
      </c>
      <c r="AQ12" s="50">
        <f>'2005A-2015A'!$G12*AN$6</f>
        <v>289.3776096</v>
      </c>
      <c r="AR12" s="51"/>
      <c r="AS12" s="50"/>
      <c r="AT12" s="50">
        <f>'2005A-2015A'!$D12*AT$6</f>
        <v>1840.618025</v>
      </c>
      <c r="AU12" s="50">
        <f t="shared" si="7"/>
        <v>1840.618025</v>
      </c>
      <c r="AV12" s="50">
        <f>'2005A-2015A'!$F12*AT$6</f>
        <v>1542.9210477000001</v>
      </c>
      <c r="AW12" s="50">
        <f>'2005A-2015A'!$G12*AT$6</f>
        <v>461.12390880000004</v>
      </c>
      <c r="AX12" s="51"/>
      <c r="AY12" s="50"/>
      <c r="AZ12" s="50">
        <f>'2005A-2015A'!$D12*AZ$6</f>
        <v>5681.052875</v>
      </c>
      <c r="BA12" s="50">
        <f t="shared" si="8"/>
        <v>5681.052875</v>
      </c>
      <c r="BB12" s="50">
        <f>'2005A-2015A'!$F12*AZ$6</f>
        <v>4762.2135255</v>
      </c>
      <c r="BC12" s="50">
        <f>'2005A-2015A'!$G12*AZ$6</f>
        <v>1423.255272</v>
      </c>
      <c r="BD12" s="51"/>
      <c r="BE12" s="50"/>
      <c r="BF12" s="50">
        <f>'2005A-2015A'!$D12*BF$6</f>
        <v>363.423225</v>
      </c>
      <c r="BG12" s="50">
        <f t="shared" si="9"/>
        <v>363.423225</v>
      </c>
      <c r="BH12" s="50">
        <f>'2005A-2015A'!$F12*BF$6</f>
        <v>304.6440573</v>
      </c>
      <c r="BI12" s="50">
        <f>'2005A-2015A'!$G12*BF$6</f>
        <v>91.0472112</v>
      </c>
      <c r="BJ12" s="51"/>
      <c r="BK12" s="50"/>
      <c r="BL12" s="50">
        <f>'2005A-2015A'!$D12*BL$6</f>
        <v>73.723925</v>
      </c>
      <c r="BM12" s="50">
        <f t="shared" si="10"/>
        <v>73.723925</v>
      </c>
      <c r="BN12" s="50">
        <f>'2005A-2015A'!$F12*BL$6</f>
        <v>61.8000009</v>
      </c>
      <c r="BO12" s="50">
        <f>'2005A-2015A'!$G12*BL$6</f>
        <v>18.4698096</v>
      </c>
      <c r="BP12" s="50"/>
      <c r="BQ12" s="50"/>
      <c r="BR12" s="50">
        <f>'2005A-2015A'!$D12*BR$6</f>
        <v>20857.611474999998</v>
      </c>
      <c r="BS12" s="50">
        <f t="shared" si="11"/>
        <v>20857.611474999998</v>
      </c>
      <c r="BT12" s="50">
        <f>'2005A-2015A'!$F12*BR$6</f>
        <v>17484.1533183</v>
      </c>
      <c r="BU12" s="50">
        <f>'2005A-2015A'!$G12*BR$6</f>
        <v>5225.3879952</v>
      </c>
      <c r="BV12" s="51"/>
      <c r="BW12" s="50"/>
      <c r="BX12" s="50">
        <f>'2005A-2015A'!$D12*BX$6</f>
        <v>709.0723999999999</v>
      </c>
      <c r="BY12" s="50">
        <f t="shared" si="12"/>
        <v>709.0723999999999</v>
      </c>
      <c r="BZ12" s="50">
        <f>'2005A-2015A'!$F12*BX$6</f>
        <v>594.3887952</v>
      </c>
      <c r="CA12" s="50">
        <f>'2005A-2015A'!$G12*BX$6</f>
        <v>177.64154879999998</v>
      </c>
      <c r="CB12" s="51"/>
      <c r="CC12" s="50"/>
      <c r="CD12" s="50">
        <f>'2005A-2015A'!$D12*CD$6</f>
        <v>2978.3639000000003</v>
      </c>
      <c r="CE12" s="50">
        <f t="shared" si="13"/>
        <v>2978.3639000000003</v>
      </c>
      <c r="CF12" s="50">
        <f>'2005A-2015A'!$F12*CD$6</f>
        <v>2496.6507372</v>
      </c>
      <c r="CG12" s="50">
        <f>'2005A-2015A'!$G12*CD$6</f>
        <v>746.1595968</v>
      </c>
      <c r="CH12" s="51"/>
      <c r="CI12" s="50"/>
      <c r="CJ12" s="50">
        <f>'2005A-2015A'!$D12*CJ$6</f>
        <v>1861.4331499999998</v>
      </c>
      <c r="CK12" s="50">
        <f t="shared" si="14"/>
        <v>1861.4331499999998</v>
      </c>
      <c r="CL12" s="50">
        <f>'2005A-2015A'!$F12*CJ$6</f>
        <v>1560.3695862</v>
      </c>
      <c r="CM12" s="50">
        <f>'2005A-2015A'!$G12*CJ$6</f>
        <v>466.3386528</v>
      </c>
      <c r="CN12" s="51"/>
      <c r="CO12" s="50"/>
      <c r="CP12" s="50">
        <f>'2005A-2015A'!$D12*CP$6</f>
        <v>390.911</v>
      </c>
      <c r="CQ12" s="50">
        <f t="shared" si="15"/>
        <v>390.911</v>
      </c>
      <c r="CR12" s="50">
        <f>'2005A-2015A'!$F12*CP$6</f>
        <v>327.686028</v>
      </c>
      <c r="CS12" s="50">
        <f>'2005A-2015A'!$G12*CP$6</f>
        <v>97.933632</v>
      </c>
      <c r="CT12" s="51"/>
      <c r="CU12" s="50"/>
      <c r="CV12" s="50">
        <f>'2005A-2015A'!$D12*CV$6</f>
        <v>2519.752075</v>
      </c>
      <c r="CW12" s="50">
        <f t="shared" si="16"/>
        <v>2519.752075</v>
      </c>
      <c r="CX12" s="50">
        <f>'2005A-2015A'!$F12*CV$6</f>
        <v>2112.2136471</v>
      </c>
      <c r="CY12" s="50">
        <f>'2005A-2015A'!$G12*CV$6</f>
        <v>631.2651024</v>
      </c>
      <c r="CZ12" s="51"/>
      <c r="DA12" s="50"/>
      <c r="DB12" s="50">
        <f>'2005A-2015A'!$D12*DB$6</f>
        <v>2841.574575</v>
      </c>
      <c r="DC12" s="50">
        <f t="shared" si="17"/>
        <v>2841.574575</v>
      </c>
      <c r="DD12" s="50">
        <f>'2005A-2015A'!$F12*DB$6</f>
        <v>2381.9853771000003</v>
      </c>
      <c r="DE12" s="50">
        <f>'2005A-2015A'!$G12*DB$6</f>
        <v>711.8902224000001</v>
      </c>
      <c r="DF12" s="51"/>
      <c r="DG12" s="50"/>
      <c r="DH12" s="50">
        <f>'2005A-2015A'!$D12*DH$6</f>
        <v>470.480875</v>
      </c>
      <c r="DI12" s="50">
        <f t="shared" si="18"/>
        <v>470.480875</v>
      </c>
      <c r="DJ12" s="50">
        <f>'2005A-2015A'!$F12*DH$6</f>
        <v>394.38646950000003</v>
      </c>
      <c r="DK12" s="50">
        <f>'2005A-2015A'!$G12*DH$6</f>
        <v>117.868008</v>
      </c>
      <c r="DL12" s="51"/>
      <c r="DM12" s="50"/>
      <c r="DN12" s="50">
        <f>'2005A-2015A'!$D12*DN$6</f>
        <v>1864.4447</v>
      </c>
      <c r="DO12" s="50">
        <f t="shared" si="19"/>
        <v>1864.4447</v>
      </c>
      <c r="DP12" s="50">
        <f>'2005A-2015A'!$F12*DN$6</f>
        <v>1562.8940556</v>
      </c>
      <c r="DQ12" s="50">
        <f>'2005A-2015A'!$G12*DN$6</f>
        <v>467.09312639999996</v>
      </c>
      <c r="DR12" s="51"/>
      <c r="DS12" s="50"/>
      <c r="DT12" s="50">
        <f>'2005A-2015A'!$D12*DT$6</f>
        <v>25.2734</v>
      </c>
      <c r="DU12" s="50">
        <f t="shared" si="20"/>
        <v>25.2734</v>
      </c>
      <c r="DV12" s="50">
        <f>'2005A-2015A'!$F12*DT$6</f>
        <v>21.185743199999997</v>
      </c>
      <c r="DW12" s="50">
        <f>'2005A-2015A'!$G12*DT$6</f>
        <v>6.3316608</v>
      </c>
      <c r="DX12" s="51"/>
      <c r="DY12" s="50"/>
      <c r="DZ12" s="50">
        <f>'2005A-2015A'!$D12*DZ$6</f>
        <v>1772.474325</v>
      </c>
      <c r="EA12" s="50">
        <f t="shared" si="21"/>
        <v>1772.474325</v>
      </c>
      <c r="EB12" s="50">
        <f>'2005A-2015A'!$F12*DZ$6</f>
        <v>1485.7987400999998</v>
      </c>
      <c r="EC12" s="50">
        <f>'2005A-2015A'!$G12*DZ$6</f>
        <v>444.0520944</v>
      </c>
      <c r="ED12" s="51"/>
      <c r="EE12" s="50"/>
      <c r="EF12" s="50">
        <f>'2005A-2015A'!$D12*EF$6</f>
        <v>758.6744</v>
      </c>
      <c r="EG12" s="50">
        <f t="shared" si="22"/>
        <v>758.6744</v>
      </c>
      <c r="EH12" s="50">
        <f>'2005A-2015A'!$F12*EF$6</f>
        <v>635.9682912</v>
      </c>
      <c r="EI12" s="50">
        <f>'2005A-2015A'!$G12*EF$6</f>
        <v>190.0681728</v>
      </c>
      <c r="EJ12" s="51"/>
      <c r="EK12" s="50"/>
      <c r="EL12" s="50">
        <f>'2005A-2015A'!$D12*EL$6</f>
        <v>1453.781475</v>
      </c>
      <c r="EM12" s="50">
        <f t="shared" si="23"/>
        <v>1453.781475</v>
      </c>
      <c r="EN12" s="50">
        <f>'2005A-2015A'!$F12*EL$6</f>
        <v>1218.6504783</v>
      </c>
      <c r="EO12" s="50">
        <f>'2005A-2015A'!$G12*EL$6</f>
        <v>364.2110352</v>
      </c>
      <c r="EP12" s="50"/>
      <c r="EQ12" s="50"/>
      <c r="ER12" s="50"/>
      <c r="ES12" s="50"/>
    </row>
    <row r="13" spans="1:149" ht="12.75">
      <c r="A13" s="33">
        <v>43922</v>
      </c>
      <c r="C13" s="50">
        <f>'2005A-2015A'!$C13*D$6</f>
        <v>146555.524</v>
      </c>
      <c r="D13" s="50">
        <f>'2005A-2015A'!$D13*D$6</f>
        <v>7505.7274</v>
      </c>
      <c r="E13" s="50">
        <f t="shared" si="0"/>
        <v>154061.2514</v>
      </c>
      <c r="F13" s="50">
        <f>'2005A-2015A'!$F13*D$6</f>
        <v>6291.7697352</v>
      </c>
      <c r="G13" s="50">
        <f>'2005A-2015A'!$G13*D$6</f>
        <v>1880.3849088</v>
      </c>
      <c r="H13" s="51"/>
      <c r="I13" s="50">
        <f>'2005A-2015A'!$C13*J$6</f>
        <v>296951.1145</v>
      </c>
      <c r="J13" s="50">
        <f>'2005A-2015A'!$D13*J$6</f>
        <v>15208.120825</v>
      </c>
      <c r="K13" s="50">
        <f t="shared" si="1"/>
        <v>312159.235325</v>
      </c>
      <c r="L13" s="50">
        <f>'2005A-2015A'!$F13*J$6</f>
        <v>12748.3972221</v>
      </c>
      <c r="M13" s="50">
        <f>'2005A-2015A'!$G13*J$6</f>
        <v>3810.0399024</v>
      </c>
      <c r="N13" s="51"/>
      <c r="O13" s="50">
        <f>'2005A-2015A'!$C13*P$6</f>
        <v>9132.3365</v>
      </c>
      <c r="P13" s="50">
        <f>'2005A-2015A'!$D13*P$6</f>
        <v>467.70552499999997</v>
      </c>
      <c r="Q13" s="50">
        <f t="shared" si="2"/>
        <v>9600.042024999999</v>
      </c>
      <c r="R13" s="50">
        <f>'2005A-2015A'!$F13*P$6</f>
        <v>392.0599977</v>
      </c>
      <c r="S13" s="50">
        <f>'2005A-2015A'!$G13*P$6</f>
        <v>117.1727088</v>
      </c>
      <c r="T13" s="51"/>
      <c r="U13" s="50">
        <f>'2005A-2015A'!$C13*V$6</f>
        <v>80305.297</v>
      </c>
      <c r="V13" s="50">
        <f>'2005A-2015A'!$D13*V$6</f>
        <v>4112.773450000001</v>
      </c>
      <c r="W13" s="50">
        <f t="shared" si="3"/>
        <v>84418.07045</v>
      </c>
      <c r="X13" s="50">
        <f>'2005A-2015A'!$F13*V$6</f>
        <v>3447.5837106000004</v>
      </c>
      <c r="Y13" s="50">
        <f>'2005A-2015A'!$G13*V$6</f>
        <v>1030.3594464</v>
      </c>
      <c r="Z13" s="51"/>
      <c r="AA13" s="50">
        <f>'2005A-2015A'!$C13*AB$6</f>
        <v>103598.7795</v>
      </c>
      <c r="AB13" s="50">
        <f>'2005A-2015A'!$D13*AB$6</f>
        <v>5305.731075000001</v>
      </c>
      <c r="AC13" s="50">
        <f t="shared" si="4"/>
        <v>108904.51057500001</v>
      </c>
      <c r="AD13" s="50">
        <f>'2005A-2015A'!$F13*AB$6</f>
        <v>4447.5953391</v>
      </c>
      <c r="AE13" s="50">
        <f>'2005A-2015A'!$G13*AB$6</f>
        <v>1329.2271504</v>
      </c>
      <c r="AF13" s="51"/>
      <c r="AG13" s="50">
        <f>'2005A-2015A'!$C13*AH$6</f>
        <v>5141.8035</v>
      </c>
      <c r="AH13" s="50">
        <f>'2005A-2015A'!$D13*AH$6</f>
        <v>263.333475</v>
      </c>
      <c r="AI13" s="50">
        <f t="shared" si="5"/>
        <v>5405.136975</v>
      </c>
      <c r="AJ13" s="50">
        <f>'2005A-2015A'!$F13*AH$6</f>
        <v>220.7425743</v>
      </c>
      <c r="AK13" s="50">
        <f>'2005A-2015A'!$G13*AH$6</f>
        <v>65.9720592</v>
      </c>
      <c r="AL13" s="51"/>
      <c r="AM13" s="50">
        <f>'2005A-2015A'!$C13*AN$6</f>
        <v>22553.833000000002</v>
      </c>
      <c r="AN13" s="50">
        <f>'2005A-2015A'!$D13*AN$6</f>
        <v>1155.07705</v>
      </c>
      <c r="AO13" s="50">
        <f t="shared" si="6"/>
        <v>23708.910050000002</v>
      </c>
      <c r="AP13" s="50">
        <f>'2005A-2015A'!$F13*AN$6</f>
        <v>968.2577634</v>
      </c>
      <c r="AQ13" s="50">
        <f>'2005A-2015A'!$G13*AN$6</f>
        <v>289.3776096</v>
      </c>
      <c r="AR13" s="51"/>
      <c r="AS13" s="50">
        <f>'2005A-2015A'!$C13*AT$6</f>
        <v>35939.586500000005</v>
      </c>
      <c r="AT13" s="50">
        <f>'2005A-2015A'!$D13*AT$6</f>
        <v>1840.618025</v>
      </c>
      <c r="AU13" s="50">
        <f t="shared" si="7"/>
        <v>37780.20452500001</v>
      </c>
      <c r="AV13" s="50">
        <f>'2005A-2015A'!$F13*AT$6</f>
        <v>1542.9210477000001</v>
      </c>
      <c r="AW13" s="50">
        <f>'2005A-2015A'!$G13*AT$6</f>
        <v>461.12390880000004</v>
      </c>
      <c r="AX13" s="51"/>
      <c r="AY13" s="50">
        <f>'2005A-2015A'!$C13*AZ$6</f>
        <v>110927.24750000001</v>
      </c>
      <c r="AZ13" s="50">
        <f>'2005A-2015A'!$D13*AZ$6</f>
        <v>5681.052875</v>
      </c>
      <c r="BA13" s="50">
        <f t="shared" si="8"/>
        <v>116608.300375</v>
      </c>
      <c r="BB13" s="50">
        <f>'2005A-2015A'!$F13*AZ$6</f>
        <v>4762.2135255</v>
      </c>
      <c r="BC13" s="50">
        <f>'2005A-2015A'!$G13*AZ$6</f>
        <v>1423.255272</v>
      </c>
      <c r="BD13" s="51"/>
      <c r="BE13" s="50">
        <f>'2005A-2015A'!$C13*BF$6</f>
        <v>7096.1385</v>
      </c>
      <c r="BF13" s="50">
        <f>'2005A-2015A'!$D13*BF$6</f>
        <v>363.423225</v>
      </c>
      <c r="BG13" s="50">
        <f t="shared" si="9"/>
        <v>7459.561725</v>
      </c>
      <c r="BH13" s="50">
        <f>'2005A-2015A'!$F13*BF$6</f>
        <v>304.6440573</v>
      </c>
      <c r="BI13" s="50">
        <f>'2005A-2015A'!$G13*BF$6</f>
        <v>91.0472112</v>
      </c>
      <c r="BJ13" s="51"/>
      <c r="BK13" s="50">
        <f>'2005A-2015A'!$C13*BL$6</f>
        <v>1439.5205</v>
      </c>
      <c r="BL13" s="50">
        <f>'2005A-2015A'!$D13*BL$6</f>
        <v>73.723925</v>
      </c>
      <c r="BM13" s="50">
        <f t="shared" si="10"/>
        <v>1513.244425</v>
      </c>
      <c r="BN13" s="50">
        <f>'2005A-2015A'!$F13*BL$6</f>
        <v>61.8000009</v>
      </c>
      <c r="BO13" s="50">
        <f>'2005A-2015A'!$G13*BL$6</f>
        <v>18.4698096</v>
      </c>
      <c r="BP13" s="50"/>
      <c r="BQ13" s="50">
        <f>'2005A-2015A'!$C13*BR$6</f>
        <v>407262.08349999995</v>
      </c>
      <c r="BR13" s="50">
        <f>'2005A-2015A'!$D13*BR$6</f>
        <v>20857.611474999998</v>
      </c>
      <c r="BS13" s="50">
        <f t="shared" si="11"/>
        <v>428119.69497499993</v>
      </c>
      <c r="BT13" s="50">
        <f>'2005A-2015A'!$F13*BR$6</f>
        <v>17484.1533183</v>
      </c>
      <c r="BU13" s="50">
        <f>'2005A-2015A'!$G13*BR$6</f>
        <v>5225.3879952</v>
      </c>
      <c r="BV13" s="51"/>
      <c r="BW13" s="50">
        <f>'2005A-2015A'!$C13*BX$6</f>
        <v>13845.223999999998</v>
      </c>
      <c r="BX13" s="50">
        <f>'2005A-2015A'!$D13*BX$6</f>
        <v>709.0723999999999</v>
      </c>
      <c r="BY13" s="50">
        <f t="shared" si="12"/>
        <v>14554.296399999997</v>
      </c>
      <c r="BZ13" s="50">
        <f>'2005A-2015A'!$F13*BX$6</f>
        <v>594.3887952</v>
      </c>
      <c r="CA13" s="50">
        <f>'2005A-2015A'!$G13*BX$6</f>
        <v>177.64154879999998</v>
      </c>
      <c r="CB13" s="51"/>
      <c r="CC13" s="50">
        <f>'2005A-2015A'!$C13*CD$6</f>
        <v>58155.014</v>
      </c>
      <c r="CD13" s="50">
        <f>'2005A-2015A'!$D13*CD$6</f>
        <v>2978.3639000000003</v>
      </c>
      <c r="CE13" s="50">
        <f t="shared" si="13"/>
        <v>61133.37790000001</v>
      </c>
      <c r="CF13" s="50">
        <f>'2005A-2015A'!$F13*CD$6</f>
        <v>2496.6507372</v>
      </c>
      <c r="CG13" s="50">
        <f>'2005A-2015A'!$G13*CD$6</f>
        <v>746.1595968</v>
      </c>
      <c r="CH13" s="51"/>
      <c r="CI13" s="50">
        <f>'2005A-2015A'!$C13*CJ$6</f>
        <v>36346.019</v>
      </c>
      <c r="CJ13" s="50">
        <f>'2005A-2015A'!$D13*CJ$6</f>
        <v>1861.4331499999998</v>
      </c>
      <c r="CK13" s="50">
        <f t="shared" si="14"/>
        <v>38207.45215</v>
      </c>
      <c r="CL13" s="50">
        <f>'2005A-2015A'!$F13*CJ$6</f>
        <v>1560.3695862</v>
      </c>
      <c r="CM13" s="50">
        <f>'2005A-2015A'!$G13*CJ$6</f>
        <v>466.3386528</v>
      </c>
      <c r="CN13" s="51"/>
      <c r="CO13" s="50">
        <f>'2005A-2015A'!$C13*CP$6</f>
        <v>7632.860000000001</v>
      </c>
      <c r="CP13" s="50">
        <f>'2005A-2015A'!$D13*CP$6</f>
        <v>390.911</v>
      </c>
      <c r="CQ13" s="50">
        <f t="shared" si="15"/>
        <v>8023.771000000001</v>
      </c>
      <c r="CR13" s="50">
        <f>'2005A-2015A'!$F13*CP$6</f>
        <v>327.686028</v>
      </c>
      <c r="CS13" s="50">
        <f>'2005A-2015A'!$G13*CP$6</f>
        <v>97.933632</v>
      </c>
      <c r="CT13" s="51"/>
      <c r="CU13" s="50">
        <f>'2005A-2015A'!$C13*CV$6</f>
        <v>49200.239499999996</v>
      </c>
      <c r="CV13" s="50">
        <f>'2005A-2015A'!$D13*CV$6</f>
        <v>2519.752075</v>
      </c>
      <c r="CW13" s="50">
        <f t="shared" si="16"/>
        <v>51719.99157499999</v>
      </c>
      <c r="CX13" s="50">
        <f>'2005A-2015A'!$F13*CV$6</f>
        <v>2112.2136471</v>
      </c>
      <c r="CY13" s="50">
        <f>'2005A-2015A'!$G13*CV$6</f>
        <v>631.2651024</v>
      </c>
      <c r="CZ13" s="51"/>
      <c r="DA13" s="50">
        <f>'2005A-2015A'!$C13*DB$6</f>
        <v>55484.0895</v>
      </c>
      <c r="DB13" s="50">
        <f>'2005A-2015A'!$D13*DB$6</f>
        <v>2841.574575</v>
      </c>
      <c r="DC13" s="50">
        <f t="shared" si="17"/>
        <v>58325.664075</v>
      </c>
      <c r="DD13" s="50">
        <f>'2005A-2015A'!$F13*DB$6</f>
        <v>2381.9853771000003</v>
      </c>
      <c r="DE13" s="50">
        <f>'2005A-2015A'!$G13*DB$6</f>
        <v>711.8902224000001</v>
      </c>
      <c r="DF13" s="51"/>
      <c r="DG13" s="50">
        <f>'2005A-2015A'!$C13*DH$6</f>
        <v>9186.5275</v>
      </c>
      <c r="DH13" s="50">
        <f>'2005A-2015A'!$D13*DH$6</f>
        <v>470.480875</v>
      </c>
      <c r="DI13" s="50">
        <f t="shared" si="18"/>
        <v>9657.008375</v>
      </c>
      <c r="DJ13" s="50">
        <f>'2005A-2015A'!$F13*DH$6</f>
        <v>394.38646950000003</v>
      </c>
      <c r="DK13" s="50">
        <f>'2005A-2015A'!$G13*DH$6</f>
        <v>117.868008</v>
      </c>
      <c r="DL13" s="51"/>
      <c r="DM13" s="50">
        <f>'2005A-2015A'!$C13*DN$6</f>
        <v>36404.822</v>
      </c>
      <c r="DN13" s="50">
        <f>'2005A-2015A'!$D13*DN$6</f>
        <v>1864.4447</v>
      </c>
      <c r="DO13" s="50">
        <f t="shared" si="19"/>
        <v>38269.2667</v>
      </c>
      <c r="DP13" s="50">
        <f>'2005A-2015A'!$F13*DN$6</f>
        <v>1562.8940556</v>
      </c>
      <c r="DQ13" s="50">
        <f>'2005A-2015A'!$G13*DN$6</f>
        <v>467.09312639999996</v>
      </c>
      <c r="DR13" s="51"/>
      <c r="DS13" s="50">
        <f>'2005A-2015A'!$C13*DT$6</f>
        <v>493.484</v>
      </c>
      <c r="DT13" s="50">
        <f>'2005A-2015A'!$D13*DT$6</f>
        <v>25.2734</v>
      </c>
      <c r="DU13" s="50">
        <f t="shared" si="20"/>
        <v>518.7574</v>
      </c>
      <c r="DV13" s="50">
        <f>'2005A-2015A'!$F13*DT$6</f>
        <v>21.185743199999997</v>
      </c>
      <c r="DW13" s="50">
        <f>'2005A-2015A'!$G13*DT$6</f>
        <v>6.3316608</v>
      </c>
      <c r="DX13" s="51"/>
      <c r="DY13" s="50">
        <f>'2005A-2015A'!$C13*DZ$6</f>
        <v>34609.0245</v>
      </c>
      <c r="DZ13" s="50">
        <f>'2005A-2015A'!$D13*DZ$6</f>
        <v>1772.474325</v>
      </c>
      <c r="EA13" s="50">
        <f t="shared" si="21"/>
        <v>36381.498825</v>
      </c>
      <c r="EB13" s="50">
        <f>'2005A-2015A'!$F13*DZ$6</f>
        <v>1485.7987400999998</v>
      </c>
      <c r="EC13" s="50">
        <f>'2005A-2015A'!$G13*DZ$6</f>
        <v>444.0520944</v>
      </c>
      <c r="ED13" s="51"/>
      <c r="EE13" s="50">
        <f>'2005A-2015A'!$C13*EF$6</f>
        <v>14813.744</v>
      </c>
      <c r="EF13" s="50">
        <f>'2005A-2015A'!$D13*EF$6</f>
        <v>758.6744</v>
      </c>
      <c r="EG13" s="50">
        <f t="shared" si="22"/>
        <v>15572.4184</v>
      </c>
      <c r="EH13" s="50">
        <f>'2005A-2015A'!$F13*EF$6</f>
        <v>635.9682912</v>
      </c>
      <c r="EI13" s="50">
        <f>'2005A-2015A'!$G13*EF$6</f>
        <v>190.0681728</v>
      </c>
      <c r="EJ13" s="51"/>
      <c r="EK13" s="50">
        <f>'2005A-2015A'!$C13*EL$6</f>
        <v>28386.2835</v>
      </c>
      <c r="EL13" s="50">
        <f>'2005A-2015A'!$D13*EL$6</f>
        <v>1453.781475</v>
      </c>
      <c r="EM13" s="50">
        <f t="shared" si="23"/>
        <v>29840.064975</v>
      </c>
      <c r="EN13" s="50">
        <f>'2005A-2015A'!$F13*EL$6</f>
        <v>1218.6504783</v>
      </c>
      <c r="EO13" s="50">
        <f>'2005A-2015A'!$G13*EL$6</f>
        <v>364.2110352</v>
      </c>
      <c r="EP13" s="50"/>
      <c r="EQ13" s="50"/>
      <c r="ER13" s="50"/>
      <c r="ES13" s="50"/>
    </row>
    <row r="14" spans="1:149" ht="12.75">
      <c r="A14" s="33">
        <v>44105</v>
      </c>
      <c r="C14" s="50"/>
      <c r="D14" s="50">
        <f>'2005A-2015A'!$D14*D$6</f>
        <v>3841.8392999999996</v>
      </c>
      <c r="E14" s="50">
        <f t="shared" si="0"/>
        <v>3841.8392999999996</v>
      </c>
      <c r="F14" s="50">
        <f>'2005A-2015A'!$F14*D$6</f>
        <v>6291.7697352</v>
      </c>
      <c r="G14" s="50">
        <f>'2005A-2015A'!$G14*D$6</f>
        <v>1880.3849088</v>
      </c>
      <c r="H14" s="51"/>
      <c r="I14" s="50"/>
      <c r="J14" s="50">
        <f>'2005A-2015A'!$D14*J$6</f>
        <v>7784.3429625</v>
      </c>
      <c r="K14" s="50">
        <f t="shared" si="1"/>
        <v>7784.3429625</v>
      </c>
      <c r="L14" s="50">
        <f>'2005A-2015A'!$F14*J$6</f>
        <v>12748.3972221</v>
      </c>
      <c r="M14" s="50">
        <f>'2005A-2015A'!$G14*J$6</f>
        <v>3810.0399024</v>
      </c>
      <c r="N14" s="51"/>
      <c r="O14" s="50"/>
      <c r="P14" s="50">
        <f>'2005A-2015A'!$D14*P$6</f>
        <v>239.3971125</v>
      </c>
      <c r="Q14" s="50">
        <f t="shared" si="2"/>
        <v>239.3971125</v>
      </c>
      <c r="R14" s="50">
        <f>'2005A-2015A'!$F14*P$6</f>
        <v>392.0599977</v>
      </c>
      <c r="S14" s="50">
        <f>'2005A-2015A'!$G14*P$6</f>
        <v>117.1727088</v>
      </c>
      <c r="T14" s="51"/>
      <c r="U14" s="50"/>
      <c r="V14" s="50">
        <f>'2005A-2015A'!$D14*V$6</f>
        <v>2105.1410250000004</v>
      </c>
      <c r="W14" s="50">
        <f t="shared" si="3"/>
        <v>2105.1410250000004</v>
      </c>
      <c r="X14" s="50">
        <f>'2005A-2015A'!$F14*V$6</f>
        <v>3447.5837106000004</v>
      </c>
      <c r="Y14" s="50">
        <f>'2005A-2015A'!$G14*V$6</f>
        <v>1030.3594464</v>
      </c>
      <c r="Z14" s="51"/>
      <c r="AA14" s="50"/>
      <c r="AB14" s="50">
        <f>'2005A-2015A'!$D14*AB$6</f>
        <v>2715.7615875</v>
      </c>
      <c r="AC14" s="50">
        <f t="shared" si="4"/>
        <v>2715.7615875</v>
      </c>
      <c r="AD14" s="50">
        <f>'2005A-2015A'!$F14*AB$6</f>
        <v>4447.5953391</v>
      </c>
      <c r="AE14" s="50">
        <f>'2005A-2015A'!$G14*AB$6</f>
        <v>1329.2271504</v>
      </c>
      <c r="AF14" s="51"/>
      <c r="AG14" s="50"/>
      <c r="AH14" s="50">
        <f>'2005A-2015A'!$D14*AH$6</f>
        <v>134.7883875</v>
      </c>
      <c r="AI14" s="50">
        <f t="shared" si="5"/>
        <v>134.7883875</v>
      </c>
      <c r="AJ14" s="50">
        <f>'2005A-2015A'!$F14*AH$6</f>
        <v>220.7425743</v>
      </c>
      <c r="AK14" s="50">
        <f>'2005A-2015A'!$G14*AH$6</f>
        <v>65.9720592</v>
      </c>
      <c r="AL14" s="51"/>
      <c r="AM14" s="50"/>
      <c r="AN14" s="50">
        <f>'2005A-2015A'!$D14*AN$6</f>
        <v>591.231225</v>
      </c>
      <c r="AO14" s="50">
        <f t="shared" si="6"/>
        <v>591.231225</v>
      </c>
      <c r="AP14" s="50">
        <f>'2005A-2015A'!$F14*AN$6</f>
        <v>968.2577634</v>
      </c>
      <c r="AQ14" s="50">
        <f>'2005A-2015A'!$G14*AN$6</f>
        <v>289.3776096</v>
      </c>
      <c r="AR14" s="51"/>
      <c r="AS14" s="50"/>
      <c r="AT14" s="50">
        <f>'2005A-2015A'!$D14*AT$6</f>
        <v>942.1283625</v>
      </c>
      <c r="AU14" s="50">
        <f t="shared" si="7"/>
        <v>942.1283625</v>
      </c>
      <c r="AV14" s="50">
        <f>'2005A-2015A'!$F14*AT$6</f>
        <v>1542.9210477000001</v>
      </c>
      <c r="AW14" s="50">
        <f>'2005A-2015A'!$G14*AT$6</f>
        <v>461.12390880000004</v>
      </c>
      <c r="AX14" s="51"/>
      <c r="AY14" s="50"/>
      <c r="AZ14" s="50">
        <f>'2005A-2015A'!$D14*AZ$6</f>
        <v>2907.8716875000005</v>
      </c>
      <c r="BA14" s="50">
        <f t="shared" si="8"/>
        <v>2907.8716875000005</v>
      </c>
      <c r="BB14" s="50">
        <f>'2005A-2015A'!$F14*AZ$6</f>
        <v>4762.2135255</v>
      </c>
      <c r="BC14" s="50">
        <f>'2005A-2015A'!$G14*AZ$6</f>
        <v>1423.255272</v>
      </c>
      <c r="BD14" s="51"/>
      <c r="BE14" s="50"/>
      <c r="BF14" s="50">
        <f>'2005A-2015A'!$D14*BF$6</f>
        <v>186.0197625</v>
      </c>
      <c r="BG14" s="50">
        <f t="shared" si="9"/>
        <v>186.0197625</v>
      </c>
      <c r="BH14" s="50">
        <f>'2005A-2015A'!$F14*BF$6</f>
        <v>304.6440573</v>
      </c>
      <c r="BI14" s="50">
        <f>'2005A-2015A'!$G14*BF$6</f>
        <v>91.0472112</v>
      </c>
      <c r="BJ14" s="51"/>
      <c r="BK14" s="50"/>
      <c r="BL14" s="50">
        <f>'2005A-2015A'!$D14*BL$6</f>
        <v>37.7359125</v>
      </c>
      <c r="BM14" s="50">
        <f t="shared" si="10"/>
        <v>37.7359125</v>
      </c>
      <c r="BN14" s="50">
        <f>'2005A-2015A'!$F14*BL$6</f>
        <v>61.8000009</v>
      </c>
      <c r="BO14" s="50">
        <f>'2005A-2015A'!$G14*BL$6</f>
        <v>18.4698096</v>
      </c>
      <c r="BP14" s="50"/>
      <c r="BQ14" s="50"/>
      <c r="BR14" s="50">
        <f>'2005A-2015A'!$D14*BR$6</f>
        <v>10676.0593875</v>
      </c>
      <c r="BS14" s="50">
        <f t="shared" si="11"/>
        <v>10676.0593875</v>
      </c>
      <c r="BT14" s="50">
        <f>'2005A-2015A'!$F14*BR$6</f>
        <v>17484.1533183</v>
      </c>
      <c r="BU14" s="50">
        <f>'2005A-2015A'!$G14*BR$6</f>
        <v>5225.3879952</v>
      </c>
      <c r="BV14" s="51"/>
      <c r="BW14" s="50"/>
      <c r="BX14" s="50">
        <f>'2005A-2015A'!$D14*BX$6</f>
        <v>362.9418</v>
      </c>
      <c r="BY14" s="50">
        <f t="shared" si="12"/>
        <v>362.9418</v>
      </c>
      <c r="BZ14" s="50">
        <f>'2005A-2015A'!$F14*BX$6</f>
        <v>594.3887952</v>
      </c>
      <c r="CA14" s="50">
        <f>'2005A-2015A'!$G14*BX$6</f>
        <v>177.64154879999998</v>
      </c>
      <c r="CB14" s="51"/>
      <c r="CC14" s="50"/>
      <c r="CD14" s="50">
        <f>'2005A-2015A'!$D14*CD$6</f>
        <v>1524.48855</v>
      </c>
      <c r="CE14" s="50">
        <f t="shared" si="13"/>
        <v>1524.48855</v>
      </c>
      <c r="CF14" s="50">
        <f>'2005A-2015A'!$F14*CD$6</f>
        <v>2496.6507372</v>
      </c>
      <c r="CG14" s="50">
        <f>'2005A-2015A'!$G14*CD$6</f>
        <v>746.1595968</v>
      </c>
      <c r="CH14" s="51"/>
      <c r="CI14" s="50"/>
      <c r="CJ14" s="50">
        <f>'2005A-2015A'!$D14*CJ$6</f>
        <v>952.7826749999999</v>
      </c>
      <c r="CK14" s="50">
        <f t="shared" si="14"/>
        <v>952.7826749999999</v>
      </c>
      <c r="CL14" s="50">
        <f>'2005A-2015A'!$F14*CJ$6</f>
        <v>1560.3695862</v>
      </c>
      <c r="CM14" s="50">
        <f>'2005A-2015A'!$G14*CJ$6</f>
        <v>466.3386528</v>
      </c>
      <c r="CN14" s="51"/>
      <c r="CO14" s="50"/>
      <c r="CP14" s="50">
        <f>'2005A-2015A'!$D14*CP$6</f>
        <v>200.08950000000002</v>
      </c>
      <c r="CQ14" s="50">
        <f t="shared" si="15"/>
        <v>200.08950000000002</v>
      </c>
      <c r="CR14" s="50">
        <f>'2005A-2015A'!$F14*CP$6</f>
        <v>327.686028</v>
      </c>
      <c r="CS14" s="50">
        <f>'2005A-2015A'!$G14*CP$6</f>
        <v>97.933632</v>
      </c>
      <c r="CT14" s="51"/>
      <c r="CU14" s="50"/>
      <c r="CV14" s="50">
        <f>'2005A-2015A'!$D14*CV$6</f>
        <v>1289.7460875</v>
      </c>
      <c r="CW14" s="50">
        <f t="shared" si="16"/>
        <v>1289.7460875</v>
      </c>
      <c r="CX14" s="50">
        <f>'2005A-2015A'!$F14*CV$6</f>
        <v>2112.2136471</v>
      </c>
      <c r="CY14" s="50">
        <f>'2005A-2015A'!$G14*CV$6</f>
        <v>631.2651024</v>
      </c>
      <c r="CZ14" s="51"/>
      <c r="DA14" s="50"/>
      <c r="DB14" s="50">
        <f>'2005A-2015A'!$D14*DB$6</f>
        <v>1454.4723375</v>
      </c>
      <c r="DC14" s="50">
        <f t="shared" si="17"/>
        <v>1454.4723375</v>
      </c>
      <c r="DD14" s="50">
        <f>'2005A-2015A'!$F14*DB$6</f>
        <v>2381.9853771000003</v>
      </c>
      <c r="DE14" s="50">
        <f>'2005A-2015A'!$G14*DB$6</f>
        <v>711.8902224000001</v>
      </c>
      <c r="DF14" s="51"/>
      <c r="DG14" s="50"/>
      <c r="DH14" s="50">
        <f>'2005A-2015A'!$D14*DH$6</f>
        <v>240.8176875</v>
      </c>
      <c r="DI14" s="50">
        <f t="shared" si="18"/>
        <v>240.8176875</v>
      </c>
      <c r="DJ14" s="50">
        <f>'2005A-2015A'!$F14*DH$6</f>
        <v>394.38646950000003</v>
      </c>
      <c r="DK14" s="50">
        <f>'2005A-2015A'!$G14*DH$6</f>
        <v>117.868008</v>
      </c>
      <c r="DL14" s="51"/>
      <c r="DM14" s="50"/>
      <c r="DN14" s="50">
        <f>'2005A-2015A'!$D14*DN$6</f>
        <v>954.3241499999999</v>
      </c>
      <c r="DO14" s="50">
        <f t="shared" si="19"/>
        <v>954.3241499999999</v>
      </c>
      <c r="DP14" s="50">
        <f>'2005A-2015A'!$F14*DN$6</f>
        <v>1562.8940556</v>
      </c>
      <c r="DQ14" s="50">
        <f>'2005A-2015A'!$G14*DN$6</f>
        <v>467.09312639999996</v>
      </c>
      <c r="DR14" s="51"/>
      <c r="DS14" s="50"/>
      <c r="DT14" s="50">
        <f>'2005A-2015A'!$D14*DT$6</f>
        <v>12.9363</v>
      </c>
      <c r="DU14" s="50">
        <f t="shared" si="20"/>
        <v>12.9363</v>
      </c>
      <c r="DV14" s="50">
        <f>'2005A-2015A'!$F14*DT$6</f>
        <v>21.185743199999997</v>
      </c>
      <c r="DW14" s="50">
        <f>'2005A-2015A'!$G14*DT$6</f>
        <v>6.3316608</v>
      </c>
      <c r="DX14" s="51"/>
      <c r="DY14" s="50"/>
      <c r="DZ14" s="50">
        <f>'2005A-2015A'!$D14*DZ$6</f>
        <v>907.2487124999999</v>
      </c>
      <c r="EA14" s="50">
        <f t="shared" si="21"/>
        <v>907.2487124999999</v>
      </c>
      <c r="EB14" s="50">
        <f>'2005A-2015A'!$F14*DZ$6</f>
        <v>1485.7987400999998</v>
      </c>
      <c r="EC14" s="50">
        <f>'2005A-2015A'!$G14*DZ$6</f>
        <v>444.0520944</v>
      </c>
      <c r="ED14" s="51"/>
      <c r="EE14" s="50"/>
      <c r="EF14" s="50">
        <f>'2005A-2015A'!$D14*EF$6</f>
        <v>388.3308</v>
      </c>
      <c r="EG14" s="50">
        <f t="shared" si="22"/>
        <v>388.3308</v>
      </c>
      <c r="EH14" s="50">
        <f>'2005A-2015A'!$F14*EF$6</f>
        <v>635.9682912</v>
      </c>
      <c r="EI14" s="50">
        <f>'2005A-2015A'!$G14*EF$6</f>
        <v>190.0681728</v>
      </c>
      <c r="EJ14" s="51"/>
      <c r="EK14" s="50"/>
      <c r="EL14" s="50">
        <f>'2005A-2015A'!$D14*EL$6</f>
        <v>744.1243875</v>
      </c>
      <c r="EM14" s="50">
        <f t="shared" si="23"/>
        <v>744.1243875</v>
      </c>
      <c r="EN14" s="50">
        <f>'2005A-2015A'!$F14*EL$6</f>
        <v>1218.6504783</v>
      </c>
      <c r="EO14" s="50">
        <f>'2005A-2015A'!$G14*EL$6</f>
        <v>364.2110352</v>
      </c>
      <c r="EP14" s="50"/>
      <c r="EQ14" s="50"/>
      <c r="ER14" s="50"/>
      <c r="ES14" s="50"/>
    </row>
    <row r="15" spans="1:149" ht="12.75">
      <c r="A15" s="33">
        <v>44287</v>
      </c>
      <c r="C15" s="50">
        <f>'2005A-2015A'!$C15*D$6</f>
        <v>153673.572</v>
      </c>
      <c r="D15" s="50">
        <f>'2005A-2015A'!$D15*D$6</f>
        <v>3841.8392999999996</v>
      </c>
      <c r="E15" s="50">
        <f t="shared" si="0"/>
        <v>157515.41129999998</v>
      </c>
      <c r="F15" s="50">
        <f>'2005A-2015A'!$F15*D$6</f>
        <v>6291.7697352</v>
      </c>
      <c r="G15" s="50">
        <f>'2005A-2015A'!$G15*D$6</f>
        <v>1880.3849088</v>
      </c>
      <c r="H15" s="51"/>
      <c r="I15" s="50">
        <f>'2005A-2015A'!$C15*J$6</f>
        <v>311373.7185</v>
      </c>
      <c r="J15" s="50">
        <f>'2005A-2015A'!$D15*J$6</f>
        <v>7784.3429625</v>
      </c>
      <c r="K15" s="50">
        <f t="shared" si="1"/>
        <v>319158.0614625</v>
      </c>
      <c r="L15" s="50">
        <f>'2005A-2015A'!$F15*J$6</f>
        <v>12748.3972221</v>
      </c>
      <c r="M15" s="50">
        <f>'2005A-2015A'!$G15*J$6</f>
        <v>3810.0399024</v>
      </c>
      <c r="N15" s="51"/>
      <c r="O15" s="50">
        <f>'2005A-2015A'!$C15*P$6</f>
        <v>9575.8845</v>
      </c>
      <c r="P15" s="50">
        <f>'2005A-2015A'!$D15*P$6</f>
        <v>239.3971125</v>
      </c>
      <c r="Q15" s="50">
        <f t="shared" si="2"/>
        <v>9815.2816125</v>
      </c>
      <c r="R15" s="50">
        <f>'2005A-2015A'!$F15*P$6</f>
        <v>392.0599977</v>
      </c>
      <c r="S15" s="50">
        <f>'2005A-2015A'!$G15*P$6</f>
        <v>117.1727088</v>
      </c>
      <c r="T15" s="51"/>
      <c r="U15" s="50">
        <f>'2005A-2015A'!$C15*V$6</f>
        <v>84205.641</v>
      </c>
      <c r="V15" s="50">
        <f>'2005A-2015A'!$D15*V$6</f>
        <v>2105.1410250000004</v>
      </c>
      <c r="W15" s="50">
        <f t="shared" si="3"/>
        <v>86310.78202500001</v>
      </c>
      <c r="X15" s="50">
        <f>'2005A-2015A'!$F15*V$6</f>
        <v>3447.5837106000004</v>
      </c>
      <c r="Y15" s="50">
        <f>'2005A-2015A'!$G15*V$6</f>
        <v>1030.3594464</v>
      </c>
      <c r="Z15" s="51"/>
      <c r="AA15" s="50">
        <f>'2005A-2015A'!$C15*AB$6</f>
        <v>108630.46350000001</v>
      </c>
      <c r="AB15" s="50">
        <f>'2005A-2015A'!$D15*AB$6</f>
        <v>2715.7615875</v>
      </c>
      <c r="AC15" s="50">
        <f t="shared" si="4"/>
        <v>111346.22508750002</v>
      </c>
      <c r="AD15" s="50">
        <f>'2005A-2015A'!$F15*AB$6</f>
        <v>4447.5953391</v>
      </c>
      <c r="AE15" s="50">
        <f>'2005A-2015A'!$G15*AB$6</f>
        <v>1329.2271504</v>
      </c>
      <c r="AF15" s="51"/>
      <c r="AG15" s="50">
        <f>'2005A-2015A'!$C15*AH$6</f>
        <v>5391.5355</v>
      </c>
      <c r="AH15" s="50">
        <f>'2005A-2015A'!$D15*AH$6</f>
        <v>134.7883875</v>
      </c>
      <c r="AI15" s="50">
        <f t="shared" si="5"/>
        <v>5526.3238875</v>
      </c>
      <c r="AJ15" s="50">
        <f>'2005A-2015A'!$F15*AH$6</f>
        <v>220.7425743</v>
      </c>
      <c r="AK15" s="50">
        <f>'2005A-2015A'!$G15*AH$6</f>
        <v>65.9720592</v>
      </c>
      <c r="AL15" s="51"/>
      <c r="AM15" s="50">
        <f>'2005A-2015A'!$C15*AN$6</f>
        <v>23649.249</v>
      </c>
      <c r="AN15" s="50">
        <f>'2005A-2015A'!$D15*AN$6</f>
        <v>591.231225</v>
      </c>
      <c r="AO15" s="50">
        <f t="shared" si="6"/>
        <v>24240.480225</v>
      </c>
      <c r="AP15" s="50">
        <f>'2005A-2015A'!$F15*AN$6</f>
        <v>968.2577634</v>
      </c>
      <c r="AQ15" s="50">
        <f>'2005A-2015A'!$G15*AN$6</f>
        <v>289.3776096</v>
      </c>
      <c r="AR15" s="51"/>
      <c r="AS15" s="50">
        <f>'2005A-2015A'!$C15*AT$6</f>
        <v>37685.1345</v>
      </c>
      <c r="AT15" s="50">
        <f>'2005A-2015A'!$D15*AT$6</f>
        <v>942.1283625</v>
      </c>
      <c r="AU15" s="50">
        <f t="shared" si="7"/>
        <v>38627.2628625</v>
      </c>
      <c r="AV15" s="50">
        <f>'2005A-2015A'!$F15*AT$6</f>
        <v>1542.9210477000001</v>
      </c>
      <c r="AW15" s="50">
        <f>'2005A-2015A'!$G15*AT$6</f>
        <v>461.12390880000004</v>
      </c>
      <c r="AX15" s="51"/>
      <c r="AY15" s="50">
        <f>'2005A-2015A'!$C15*AZ$6</f>
        <v>116314.86750000001</v>
      </c>
      <c r="AZ15" s="50">
        <f>'2005A-2015A'!$D15*AZ$6</f>
        <v>2907.8716875000005</v>
      </c>
      <c r="BA15" s="50">
        <f t="shared" si="8"/>
        <v>119222.7391875</v>
      </c>
      <c r="BB15" s="50">
        <f>'2005A-2015A'!$F15*AZ$6</f>
        <v>4762.2135255</v>
      </c>
      <c r="BC15" s="50">
        <f>'2005A-2015A'!$G15*AZ$6</f>
        <v>1423.255272</v>
      </c>
      <c r="BD15" s="51"/>
      <c r="BE15" s="50">
        <f>'2005A-2015A'!$C15*BF$6</f>
        <v>7440.7905</v>
      </c>
      <c r="BF15" s="50">
        <f>'2005A-2015A'!$D15*BF$6</f>
        <v>186.0197625</v>
      </c>
      <c r="BG15" s="50">
        <f t="shared" si="9"/>
        <v>7626.8102625</v>
      </c>
      <c r="BH15" s="50">
        <f>'2005A-2015A'!$F15*BF$6</f>
        <v>304.6440573</v>
      </c>
      <c r="BI15" s="50">
        <f>'2005A-2015A'!$G15*BF$6</f>
        <v>91.0472112</v>
      </c>
      <c r="BJ15" s="51"/>
      <c r="BK15" s="50">
        <f>'2005A-2015A'!$C15*BL$6</f>
        <v>1509.4365</v>
      </c>
      <c r="BL15" s="50">
        <f>'2005A-2015A'!$D15*BL$6</f>
        <v>37.7359125</v>
      </c>
      <c r="BM15" s="50">
        <f t="shared" si="10"/>
        <v>1547.1724125</v>
      </c>
      <c r="BN15" s="50">
        <f>'2005A-2015A'!$F15*BL$6</f>
        <v>61.8000009</v>
      </c>
      <c r="BO15" s="50">
        <f>'2005A-2015A'!$G15*BL$6</f>
        <v>18.4698096</v>
      </c>
      <c r="BP15" s="50"/>
      <c r="BQ15" s="50">
        <f>'2005A-2015A'!$C15*BR$6</f>
        <v>427042.37549999997</v>
      </c>
      <c r="BR15" s="50">
        <f>'2005A-2015A'!$D15*BR$6</f>
        <v>10676.0593875</v>
      </c>
      <c r="BS15" s="50">
        <f t="shared" si="11"/>
        <v>437718.43488749996</v>
      </c>
      <c r="BT15" s="50">
        <f>'2005A-2015A'!$F15*BR$6</f>
        <v>17484.1533183</v>
      </c>
      <c r="BU15" s="50">
        <f>'2005A-2015A'!$G15*BR$6</f>
        <v>5225.3879952</v>
      </c>
      <c r="BV15" s="51"/>
      <c r="BW15" s="50">
        <f>'2005A-2015A'!$C15*BX$6</f>
        <v>14517.671999999999</v>
      </c>
      <c r="BX15" s="50">
        <f>'2005A-2015A'!$D15*BX$6</f>
        <v>362.9418</v>
      </c>
      <c r="BY15" s="50">
        <f t="shared" si="12"/>
        <v>14880.6138</v>
      </c>
      <c r="BZ15" s="50">
        <f>'2005A-2015A'!$F15*BX$6</f>
        <v>594.3887952</v>
      </c>
      <c r="CA15" s="50">
        <f>'2005A-2015A'!$G15*BX$6</f>
        <v>177.64154879999998</v>
      </c>
      <c r="CB15" s="51"/>
      <c r="CC15" s="50">
        <f>'2005A-2015A'!$C15*CD$6</f>
        <v>60979.542</v>
      </c>
      <c r="CD15" s="50">
        <f>'2005A-2015A'!$D15*CD$6</f>
        <v>1524.48855</v>
      </c>
      <c r="CE15" s="50">
        <f t="shared" si="13"/>
        <v>62504.03055</v>
      </c>
      <c r="CF15" s="50">
        <f>'2005A-2015A'!$F15*CD$6</f>
        <v>2496.6507372</v>
      </c>
      <c r="CG15" s="50">
        <f>'2005A-2015A'!$G15*CD$6</f>
        <v>746.1595968</v>
      </c>
      <c r="CH15" s="51"/>
      <c r="CI15" s="50">
        <f>'2005A-2015A'!$C15*CJ$6</f>
        <v>38111.307</v>
      </c>
      <c r="CJ15" s="50">
        <f>'2005A-2015A'!$D15*CJ$6</f>
        <v>952.7826749999999</v>
      </c>
      <c r="CK15" s="50">
        <f t="shared" si="14"/>
        <v>39064.089675</v>
      </c>
      <c r="CL15" s="50">
        <f>'2005A-2015A'!$F15*CJ$6</f>
        <v>1560.3695862</v>
      </c>
      <c r="CM15" s="50">
        <f>'2005A-2015A'!$G15*CJ$6</f>
        <v>466.3386528</v>
      </c>
      <c r="CN15" s="51"/>
      <c r="CO15" s="50">
        <f>'2005A-2015A'!$C15*CP$6</f>
        <v>8003.580000000001</v>
      </c>
      <c r="CP15" s="50">
        <f>'2005A-2015A'!$D15*CP$6</f>
        <v>200.08950000000002</v>
      </c>
      <c r="CQ15" s="50">
        <f t="shared" si="15"/>
        <v>8203.6695</v>
      </c>
      <c r="CR15" s="50">
        <f>'2005A-2015A'!$F15*CP$6</f>
        <v>327.686028</v>
      </c>
      <c r="CS15" s="50">
        <f>'2005A-2015A'!$G15*CP$6</f>
        <v>97.933632</v>
      </c>
      <c r="CT15" s="51"/>
      <c r="CU15" s="50">
        <f>'2005A-2015A'!$C15*CV$6</f>
        <v>51589.8435</v>
      </c>
      <c r="CV15" s="50">
        <f>'2005A-2015A'!$D15*CV$6</f>
        <v>1289.7460875</v>
      </c>
      <c r="CW15" s="50">
        <f t="shared" si="16"/>
        <v>52879.589587500006</v>
      </c>
      <c r="CX15" s="50">
        <f>'2005A-2015A'!$F15*CV$6</f>
        <v>2112.2136471</v>
      </c>
      <c r="CY15" s="50">
        <f>'2005A-2015A'!$G15*CV$6</f>
        <v>631.2651024</v>
      </c>
      <c r="CZ15" s="51"/>
      <c r="DA15" s="50">
        <f>'2005A-2015A'!$C15*DB$6</f>
        <v>58178.893500000006</v>
      </c>
      <c r="DB15" s="50">
        <f>'2005A-2015A'!$D15*DB$6</f>
        <v>1454.4723375</v>
      </c>
      <c r="DC15" s="50">
        <f t="shared" si="17"/>
        <v>59633.36583750001</v>
      </c>
      <c r="DD15" s="50">
        <f>'2005A-2015A'!$F15*DB$6</f>
        <v>2381.9853771000003</v>
      </c>
      <c r="DE15" s="50">
        <f>'2005A-2015A'!$G15*DB$6</f>
        <v>711.8902224000001</v>
      </c>
      <c r="DF15" s="51"/>
      <c r="DG15" s="50">
        <f>'2005A-2015A'!$C15*DH$6</f>
        <v>9632.7075</v>
      </c>
      <c r="DH15" s="50">
        <f>'2005A-2015A'!$D15*DH$6</f>
        <v>240.8176875</v>
      </c>
      <c r="DI15" s="50">
        <f t="shared" si="18"/>
        <v>9873.525187500001</v>
      </c>
      <c r="DJ15" s="50">
        <f>'2005A-2015A'!$F15*DH$6</f>
        <v>394.38646950000003</v>
      </c>
      <c r="DK15" s="50">
        <f>'2005A-2015A'!$G15*DH$6</f>
        <v>117.868008</v>
      </c>
      <c r="DL15" s="51"/>
      <c r="DM15" s="50">
        <f>'2005A-2015A'!$C15*DN$6</f>
        <v>38172.966</v>
      </c>
      <c r="DN15" s="50">
        <f>'2005A-2015A'!$D15*DN$6</f>
        <v>954.3241499999999</v>
      </c>
      <c r="DO15" s="50">
        <f t="shared" si="19"/>
        <v>39127.29015</v>
      </c>
      <c r="DP15" s="50">
        <f>'2005A-2015A'!$F15*DN$6</f>
        <v>1562.8940556</v>
      </c>
      <c r="DQ15" s="50">
        <f>'2005A-2015A'!$G15*DN$6</f>
        <v>467.09312639999996</v>
      </c>
      <c r="DR15" s="51"/>
      <c r="DS15" s="50">
        <f>'2005A-2015A'!$C15*DT$6</f>
        <v>517.452</v>
      </c>
      <c r="DT15" s="50">
        <f>'2005A-2015A'!$D15*DT$6</f>
        <v>12.9363</v>
      </c>
      <c r="DU15" s="50">
        <f t="shared" si="20"/>
        <v>530.3883</v>
      </c>
      <c r="DV15" s="50">
        <f>'2005A-2015A'!$F15*DT$6</f>
        <v>21.185743199999997</v>
      </c>
      <c r="DW15" s="50">
        <f>'2005A-2015A'!$G15*DT$6</f>
        <v>6.3316608</v>
      </c>
      <c r="DX15" s="51"/>
      <c r="DY15" s="50">
        <f>'2005A-2015A'!$C15*DZ$6</f>
        <v>36289.9485</v>
      </c>
      <c r="DZ15" s="50">
        <f>'2005A-2015A'!$D15*DZ$6</f>
        <v>907.2487124999999</v>
      </c>
      <c r="EA15" s="50">
        <f t="shared" si="21"/>
        <v>37197.197212499996</v>
      </c>
      <c r="EB15" s="50">
        <f>'2005A-2015A'!$F15*DZ$6</f>
        <v>1485.7987400999998</v>
      </c>
      <c r="EC15" s="50">
        <f>'2005A-2015A'!$G15*DZ$6</f>
        <v>444.0520944</v>
      </c>
      <c r="ED15" s="51"/>
      <c r="EE15" s="50">
        <f>'2005A-2015A'!$C15*EF$6</f>
        <v>15533.232</v>
      </c>
      <c r="EF15" s="50">
        <f>'2005A-2015A'!$D15*EF$6</f>
        <v>388.3308</v>
      </c>
      <c r="EG15" s="50">
        <f t="shared" si="22"/>
        <v>15921.5628</v>
      </c>
      <c r="EH15" s="50">
        <f>'2005A-2015A'!$F15*EF$6</f>
        <v>635.9682912</v>
      </c>
      <c r="EI15" s="50">
        <f>'2005A-2015A'!$G15*EF$6</f>
        <v>190.0681728</v>
      </c>
      <c r="EJ15" s="51"/>
      <c r="EK15" s="50">
        <f>'2005A-2015A'!$C15*EL$6</f>
        <v>29764.9755</v>
      </c>
      <c r="EL15" s="50">
        <f>'2005A-2015A'!$D15*EL$6</f>
        <v>744.1243875</v>
      </c>
      <c r="EM15" s="50">
        <f t="shared" si="23"/>
        <v>30509.0998875</v>
      </c>
      <c r="EN15" s="50">
        <f>'2005A-2015A'!$F15*EL$6</f>
        <v>1218.6504783</v>
      </c>
      <c r="EO15" s="50">
        <f>'2005A-2015A'!$G15*EL$6</f>
        <v>364.2110352</v>
      </c>
      <c r="EP15" s="50"/>
      <c r="EQ15" s="50"/>
      <c r="ER15" s="50"/>
      <c r="ES15" s="50"/>
    </row>
    <row r="16" spans="1:149" ht="12.75">
      <c r="A16" s="2"/>
      <c r="C16" s="51"/>
      <c r="D16" s="51"/>
      <c r="E16" s="51"/>
      <c r="F16" s="51"/>
      <c r="G16" s="51"/>
      <c r="H16" s="50"/>
      <c r="I16" s="51"/>
      <c r="J16" s="51"/>
      <c r="K16" s="51"/>
      <c r="L16" s="51"/>
      <c r="M16" s="51"/>
      <c r="N16" s="50"/>
      <c r="O16" s="51"/>
      <c r="P16" s="51"/>
      <c r="Q16" s="51"/>
      <c r="R16" s="51"/>
      <c r="S16" s="51"/>
      <c r="T16" s="50"/>
      <c r="U16" s="50"/>
      <c r="V16" s="50"/>
      <c r="W16" s="51"/>
      <c r="X16" s="51"/>
      <c r="Y16" s="51"/>
      <c r="Z16" s="50"/>
      <c r="AA16" s="51"/>
      <c r="AB16" s="51"/>
      <c r="AC16" s="51"/>
      <c r="AD16" s="51"/>
      <c r="AE16" s="51"/>
      <c r="AF16" s="50"/>
      <c r="AG16" s="51"/>
      <c r="AH16" s="51"/>
      <c r="AI16" s="51"/>
      <c r="AJ16" s="51"/>
      <c r="AK16" s="51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1"/>
      <c r="DH16" s="51"/>
      <c r="DI16" s="51"/>
      <c r="DJ16" s="51"/>
      <c r="DK16" s="51"/>
      <c r="DL16" s="50"/>
      <c r="DM16" s="51"/>
      <c r="DN16" s="51"/>
      <c r="DO16" s="51"/>
      <c r="DP16" s="51"/>
      <c r="DQ16" s="51"/>
      <c r="DR16" s="50"/>
      <c r="DS16" s="51"/>
      <c r="DT16" s="51"/>
      <c r="DU16" s="51"/>
      <c r="DV16" s="51"/>
      <c r="DW16" s="51"/>
      <c r="DX16" s="50"/>
      <c r="DY16" s="51"/>
      <c r="DZ16" s="51"/>
      <c r="EA16" s="51"/>
      <c r="EB16" s="51"/>
      <c r="EC16" s="51"/>
      <c r="ED16" s="50"/>
      <c r="EE16" s="51"/>
      <c r="EF16" s="51"/>
      <c r="EG16" s="51"/>
      <c r="EH16" s="51"/>
      <c r="EI16" s="51"/>
      <c r="EJ16" s="50"/>
      <c r="EK16" s="51"/>
      <c r="EL16" s="51"/>
      <c r="EM16" s="51"/>
      <c r="EN16" s="50"/>
      <c r="EO16" s="50"/>
      <c r="EP16" s="50"/>
      <c r="EQ16" s="50"/>
      <c r="ER16" s="50"/>
      <c r="ES16" s="50"/>
    </row>
    <row r="17" spans="1:149" ht="13.5" thickBot="1">
      <c r="A17" s="15" t="s">
        <v>0</v>
      </c>
      <c r="C17" s="52">
        <f>SUM(C8:C16)</f>
        <v>300229.096</v>
      </c>
      <c r="D17" s="52">
        <f>SUM(D8:D16)</f>
        <v>52718.043000000005</v>
      </c>
      <c r="E17" s="52">
        <f>SUM(E8:E16)</f>
        <v>352947.13899999997</v>
      </c>
      <c r="F17" s="52">
        <f>SUM(F8:F16)</f>
        <v>50334.1578816</v>
      </c>
      <c r="G17" s="52">
        <f>SUM(G8:G16)</f>
        <v>15043.079270400001</v>
      </c>
      <c r="H17" s="52"/>
      <c r="I17" s="52">
        <f>SUM(I8:I16)</f>
        <v>608324.8330000001</v>
      </c>
      <c r="J17" s="52">
        <f>SUM(J8:J16)</f>
        <v>106817.410875</v>
      </c>
      <c r="K17" s="52">
        <f>SUM(K8:K16)</f>
        <v>715142.243875</v>
      </c>
      <c r="L17" s="52">
        <f>SUM(L8:L16)</f>
        <v>101987.1777768</v>
      </c>
      <c r="M17" s="52">
        <f>SUM(M8:M16)</f>
        <v>30480.3192192</v>
      </c>
      <c r="N17" s="52">
        <f>SUM(N8:N16)</f>
        <v>0</v>
      </c>
      <c r="O17" s="52">
        <f>SUM(O8:O16)</f>
        <v>18708.220999999998</v>
      </c>
      <c r="P17" s="52">
        <f>SUM(P8:P16)</f>
        <v>3285.027374999999</v>
      </c>
      <c r="Q17" s="52">
        <f>SUM(Q8:Q16)</f>
        <v>21993.248375</v>
      </c>
      <c r="R17" s="52">
        <f>SUM(R8:R16)</f>
        <v>3136.4799816000004</v>
      </c>
      <c r="S17" s="52">
        <f>SUM(S8:S16)</f>
        <v>937.3816704</v>
      </c>
      <c r="T17" s="52">
        <f>SUM(T8:T16)</f>
        <v>0</v>
      </c>
      <c r="U17" s="52">
        <f>SUM(U8:U16)</f>
        <v>164510.93800000002</v>
      </c>
      <c r="V17" s="52">
        <f>SUM(V8:V16)</f>
        <v>28886.922750000005</v>
      </c>
      <c r="W17" s="52">
        <f>SUM(W8:W16)</f>
        <v>193397.86075000002</v>
      </c>
      <c r="X17" s="52">
        <f>SUM(X8:X16)</f>
        <v>27580.669684800003</v>
      </c>
      <c r="Y17" s="52">
        <f>SUM(Y8:Y16)</f>
        <v>8242.8755712</v>
      </c>
      <c r="Z17" s="52">
        <f>SUM(Z8:Z16)</f>
        <v>0</v>
      </c>
      <c r="AA17" s="52">
        <f>SUM(AA8:AA16)</f>
        <v>212229.24300000002</v>
      </c>
      <c r="AB17" s="52">
        <f>SUM(AB8:AB16)</f>
        <v>37265.909625</v>
      </c>
      <c r="AC17" s="52">
        <f>SUM(AC8:AC16)</f>
        <v>249495.152625</v>
      </c>
      <c r="AD17" s="52">
        <f>SUM(AD8:AD16)</f>
        <v>35580.7627128</v>
      </c>
      <c r="AE17" s="52">
        <f>SUM(AE8:AE16)</f>
        <v>10633.8172032</v>
      </c>
      <c r="AF17" s="52">
        <f>SUM(AF8:AF16)</f>
        <v>0</v>
      </c>
      <c r="AG17" s="52">
        <f>SUM(AG8:AG16)</f>
        <v>10533.339</v>
      </c>
      <c r="AH17" s="52">
        <f>SUM(AH8:AH16)</f>
        <v>1849.577625</v>
      </c>
      <c r="AI17" s="52">
        <f>SUM(AI8:AI16)</f>
        <v>12382.916625</v>
      </c>
      <c r="AJ17" s="52">
        <f>SUM(AJ8:AJ16)</f>
        <v>1765.9405943999996</v>
      </c>
      <c r="AK17" s="52">
        <f>SUM(AK8:AK16)</f>
        <v>527.7764736</v>
      </c>
      <c r="AL17" s="52">
        <f>SUM(AL8:AL16)</f>
        <v>0</v>
      </c>
      <c r="AM17" s="52">
        <f>SUM(AM8:AM16)</f>
        <v>46203.082</v>
      </c>
      <c r="AN17" s="52">
        <f>SUM(AN8:AN16)</f>
        <v>8112.92475</v>
      </c>
      <c r="AO17" s="52">
        <f>SUM(AO8:AO16)</f>
        <v>54316.00675</v>
      </c>
      <c r="AP17" s="52">
        <f>SUM(AP8:AP16)</f>
        <v>7746.0621072</v>
      </c>
      <c r="AQ17" s="52">
        <f>SUM(AQ8:AQ16)</f>
        <v>2315.0208768000007</v>
      </c>
      <c r="AR17" s="52">
        <f>SUM(AR8:AR16)</f>
        <v>0</v>
      </c>
      <c r="AS17" s="52">
        <f>SUM(AS8:AS16)</f>
        <v>73624.721</v>
      </c>
      <c r="AT17" s="52">
        <f>SUM(AT8:AT16)</f>
        <v>12927.964875</v>
      </c>
      <c r="AU17" s="52">
        <f>SUM(AU8:AU16)</f>
        <v>86552.68587500001</v>
      </c>
      <c r="AV17" s="52">
        <f>SUM(AV8:AV16)</f>
        <v>12343.3683816</v>
      </c>
      <c r="AW17" s="52">
        <f>SUM(AW8:AW16)</f>
        <v>3688.9912704000008</v>
      </c>
      <c r="AX17" s="52">
        <f>SUM(AX8:AX16)</f>
        <v>0</v>
      </c>
      <c r="AY17" s="52">
        <f>SUM(AY8:AY16)</f>
        <v>227242.11500000002</v>
      </c>
      <c r="AZ17" s="52">
        <f>SUM(AZ8:AZ16)</f>
        <v>39902.060625000006</v>
      </c>
      <c r="BA17" s="52">
        <f>SUM(BA8:BA16)</f>
        <v>267144.17562500003</v>
      </c>
      <c r="BB17" s="52">
        <f>SUM(BB8:BB16)</f>
        <v>38097.708204</v>
      </c>
      <c r="BC17" s="52">
        <f>SUM(BC8:BC16)</f>
        <v>11386.042176</v>
      </c>
      <c r="BD17" s="52">
        <f>SUM(BD8:BD16)</f>
        <v>0</v>
      </c>
      <c r="BE17" s="52">
        <f>SUM(BE8:BE16)</f>
        <v>14536.929</v>
      </c>
      <c r="BF17" s="52">
        <f>SUM(BF8:BF16)</f>
        <v>2552.578875</v>
      </c>
      <c r="BG17" s="52">
        <f>SUM(BG8:BG16)</f>
        <v>17089.507875</v>
      </c>
      <c r="BH17" s="52">
        <f>SUM(BH8:BH16)</f>
        <v>2437.1524584</v>
      </c>
      <c r="BI17" s="52">
        <f>SUM(BI8:BI16)</f>
        <v>728.3776896</v>
      </c>
      <c r="BJ17" s="52">
        <f>SUM(BJ8:BJ16)</f>
        <v>0</v>
      </c>
      <c r="BK17" s="52">
        <f>SUM(BK8:BK16)</f>
        <v>2948.9570000000003</v>
      </c>
      <c r="BL17" s="52">
        <f>SUM(BL8:BL16)</f>
        <v>517.815375</v>
      </c>
      <c r="BM17" s="52">
        <f>SUM(BM8:BM16)</f>
        <v>3466.7723750000005</v>
      </c>
      <c r="BN17" s="52">
        <f>SUM(BN8:BN16)</f>
        <v>494.40000719999995</v>
      </c>
      <c r="BO17" s="52">
        <f>SUM(BO8:BO16)</f>
        <v>147.7584768</v>
      </c>
      <c r="BP17" s="52">
        <f>SUM(BP8:BP16)</f>
        <v>0</v>
      </c>
      <c r="BQ17" s="52">
        <f>SUM(BQ8:BQ16)</f>
        <v>834304.4589999999</v>
      </c>
      <c r="BR17" s="52">
        <f>SUM(BR8:BR16)</f>
        <v>146497.78762499997</v>
      </c>
      <c r="BS17" s="52">
        <f>SUM(BS8:BS16)</f>
        <v>980802.2466249999</v>
      </c>
      <c r="BT17" s="52">
        <f>SUM(BT8:BT16)</f>
        <v>139873.2265464</v>
      </c>
      <c r="BU17" s="52">
        <f>SUM(BU8:BU16)</f>
        <v>41803.1039616</v>
      </c>
      <c r="BV17" s="52">
        <f>SUM(BV8:BV16)</f>
        <v>0</v>
      </c>
      <c r="BW17" s="52">
        <f>SUM(BW8:BW16)</f>
        <v>28362.895999999997</v>
      </c>
      <c r="BX17" s="52">
        <f>SUM(BX8:BX16)</f>
        <v>4980.317999999998</v>
      </c>
      <c r="BY17" s="52">
        <f>SUM(BY8:BY16)</f>
        <v>33343.21399999999</v>
      </c>
      <c r="BZ17" s="52">
        <f>SUM(BZ8:BZ16)</f>
        <v>4755.1103616</v>
      </c>
      <c r="CA17" s="52">
        <f>SUM(CA8:CA16)</f>
        <v>1421.1323903999998</v>
      </c>
      <c r="CB17" s="52">
        <f>SUM(CB8:CB16)</f>
        <v>0</v>
      </c>
      <c r="CC17" s="52">
        <f>SUM(CC8:CC16)</f>
        <v>119134.55600000001</v>
      </c>
      <c r="CD17" s="52">
        <f>SUM(CD8:CD16)</f>
        <v>20919.160500000005</v>
      </c>
      <c r="CE17" s="52">
        <f>SUM(CE8:CE16)</f>
        <v>140053.7165</v>
      </c>
      <c r="CF17" s="52">
        <f>SUM(CF8:CF16)</f>
        <v>19973.2058976</v>
      </c>
      <c r="CG17" s="52">
        <f>SUM(CG8:CG16)</f>
        <v>5969.2767744</v>
      </c>
      <c r="CH17" s="52">
        <f>SUM(CH8:CH16)</f>
        <v>0</v>
      </c>
      <c r="CI17" s="52">
        <f>SUM(CI8:CI16)</f>
        <v>74457.326</v>
      </c>
      <c r="CJ17" s="52">
        <f>SUM(CJ8:CJ16)</f>
        <v>13074.164250000002</v>
      </c>
      <c r="CK17" s="52">
        <f>SUM(CK8:CK16)</f>
        <v>87531.49025</v>
      </c>
      <c r="CL17" s="52">
        <f>SUM(CL8:CL16)</f>
        <v>12482.956689600001</v>
      </c>
      <c r="CM17" s="52">
        <f>SUM(CM8:CM16)</f>
        <v>3730.7092224000003</v>
      </c>
      <c r="CN17" s="52">
        <f>SUM(CN8:CN16)</f>
        <v>0</v>
      </c>
      <c r="CO17" s="52">
        <f>SUM(CO8:CO16)</f>
        <v>15636.440000000002</v>
      </c>
      <c r="CP17" s="52">
        <f>SUM(CP8:CP16)</f>
        <v>2745.645</v>
      </c>
      <c r="CQ17" s="52">
        <f>SUM(CQ8:CQ16)</f>
        <v>18382.085</v>
      </c>
      <c r="CR17" s="52">
        <f>SUM(CR8:CR16)</f>
        <v>2621.488224</v>
      </c>
      <c r="CS17" s="52">
        <f>SUM(CS8:CS16)</f>
        <v>783.469056</v>
      </c>
      <c r="CT17" s="52">
        <f>SUM(CT8:CT16)</f>
        <v>0</v>
      </c>
      <c r="CU17" s="52">
        <f>SUM(CU8:CU16)</f>
        <v>100790.083</v>
      </c>
      <c r="CV17" s="52">
        <f>SUM(CV8:CV16)</f>
        <v>17698.004625</v>
      </c>
      <c r="CW17" s="52">
        <f>SUM(CW8:CW16)</f>
        <v>118488.08762499999</v>
      </c>
      <c r="CX17" s="52">
        <f>SUM(CX8:CX16)</f>
        <v>16897.7091768</v>
      </c>
      <c r="CY17" s="52">
        <f>SUM(CY8:CY16)</f>
        <v>5050.1208192</v>
      </c>
      <c r="CZ17" s="52">
        <f>SUM(CZ8:CZ16)</f>
        <v>0</v>
      </c>
      <c r="DA17" s="52">
        <f>SUM(DA8:DA16)</f>
        <v>113662.98300000001</v>
      </c>
      <c r="DB17" s="52">
        <f>SUM(DB8:DB16)</f>
        <v>19958.392125</v>
      </c>
      <c r="DC17" s="52">
        <f>SUM(DC8:DC16)</f>
        <v>133621.37512500002</v>
      </c>
      <c r="DD17" s="52">
        <f>SUM(DD8:DD16)</f>
        <v>19055.883016800002</v>
      </c>
      <c r="DE17" s="52">
        <f>SUM(DE8:DE16)</f>
        <v>5695.121779200002</v>
      </c>
      <c r="DF17" s="52">
        <f>SUM(DF8:DF16)</f>
        <v>0</v>
      </c>
      <c r="DG17" s="52">
        <f>SUM(DG8:DG16)</f>
        <v>18819.235</v>
      </c>
      <c r="DH17" s="52">
        <f>SUM(DH8:DH16)</f>
        <v>3304.520625</v>
      </c>
      <c r="DI17" s="52">
        <f>SUM(DI8:DI16)</f>
        <v>22123.755625</v>
      </c>
      <c r="DJ17" s="52">
        <f>SUM(DJ8:DJ16)</f>
        <v>3155.0917560000007</v>
      </c>
      <c r="DK17" s="52">
        <f>SUM(DK8:DK16)</f>
        <v>942.9440640000001</v>
      </c>
      <c r="DL17" s="52">
        <f>SUM(DL8:DL16)</f>
        <v>0</v>
      </c>
      <c r="DM17" s="52">
        <f>SUM(DM8:DM16)</f>
        <v>74577.788</v>
      </c>
      <c r="DN17" s="52">
        <f>SUM(DN8:DN16)</f>
        <v>13095.3165</v>
      </c>
      <c r="DO17" s="52">
        <f>SUM(DO8:DO16)</f>
        <v>87673.1045</v>
      </c>
      <c r="DP17" s="52">
        <f>SUM(DP8:DP16)</f>
        <v>12503.1524448</v>
      </c>
      <c r="DQ17" s="52">
        <f>SUM(DQ8:DQ16)</f>
        <v>3736.7450112</v>
      </c>
      <c r="DR17" s="52">
        <f>SUM(DR8:DR16)</f>
        <v>0</v>
      </c>
      <c r="DS17" s="52">
        <f>SUM(DS8:DS16)</f>
        <v>1010.9359999999999</v>
      </c>
      <c r="DT17" s="52">
        <f>SUM(DT8:DT16)</f>
        <v>177.51299999999998</v>
      </c>
      <c r="DU17" s="52">
        <f>SUM(DU8:DU16)</f>
        <v>1188.4489999999998</v>
      </c>
      <c r="DV17" s="52">
        <f>SUM(DV8:DV16)</f>
        <v>169.48594559999995</v>
      </c>
      <c r="DW17" s="52">
        <f>SUM(DW8:DW16)</f>
        <v>50.653286400000006</v>
      </c>
      <c r="DX17" s="52">
        <f>SUM(DX8:DX16)</f>
        <v>0</v>
      </c>
      <c r="DY17" s="52">
        <f>SUM(DY8:DY16)</f>
        <v>70898.973</v>
      </c>
      <c r="DZ17" s="52">
        <f>SUM(DZ8:DZ16)</f>
        <v>12449.343375</v>
      </c>
      <c r="EA17" s="52">
        <f>SUM(EA8:EA16)</f>
        <v>83348.316375</v>
      </c>
      <c r="EB17" s="52">
        <f>SUM(EB8:EB16)</f>
        <v>11886.389920799997</v>
      </c>
      <c r="EC17" s="52">
        <f>SUM(EC8:EC16)</f>
        <v>3552.4167552</v>
      </c>
      <c r="ED17" s="52">
        <f>SUM(ED8:ED16)</f>
        <v>0</v>
      </c>
      <c r="EE17" s="52">
        <f>SUM(EE8:EE16)</f>
        <v>30346.976000000002</v>
      </c>
      <c r="EF17" s="52">
        <f>SUM(EF8:EF16)</f>
        <v>5328.708</v>
      </c>
      <c r="EG17" s="52">
        <f>SUM(EG8:EG16)</f>
        <v>35675.684</v>
      </c>
      <c r="EH17" s="52">
        <f>SUM(EH8:EH16)</f>
        <v>5087.7463296</v>
      </c>
      <c r="EI17" s="52">
        <f>SUM(EI8:EI16)</f>
        <v>1520.5453823999999</v>
      </c>
      <c r="EJ17" s="52">
        <f>SUM(EJ8:EJ16)</f>
        <v>0</v>
      </c>
      <c r="EK17" s="52">
        <f>SUM(EK8:EK16)</f>
        <v>58151.259000000005</v>
      </c>
      <c r="EL17" s="52">
        <f>SUM(EL8:EL16)</f>
        <v>10210.937625</v>
      </c>
      <c r="EM17" s="52">
        <f>SUM(EM8:EM16)</f>
        <v>68362.19662500001</v>
      </c>
      <c r="EN17" s="52">
        <f>SUM(EN8:EN16)</f>
        <v>9749.2038264</v>
      </c>
      <c r="EO17" s="52">
        <f>SUM(EO8:EO16)</f>
        <v>2913.6882816</v>
      </c>
      <c r="EP17" s="50"/>
      <c r="EQ17" s="50"/>
      <c r="ER17" s="50"/>
      <c r="ES17" s="50"/>
    </row>
    <row r="18" ht="13.5" thickTop="1"/>
  </sheetData>
  <sheetProtection/>
  <printOptions/>
  <pageMargins left="0.75" right="0.75" top="1" bottom="1" header="0.5" footer="0.5"/>
  <pageSetup orientation="landscape" scale="7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2018-01-29T21:23:28Z</cp:lastPrinted>
  <dcterms:created xsi:type="dcterms:W3CDTF">1998-02-23T20:58:01Z</dcterms:created>
  <dcterms:modified xsi:type="dcterms:W3CDTF">2018-01-29T21:23:50Z</dcterms:modified>
  <cp:category/>
  <cp:version/>
  <cp:contentType/>
  <cp:contentStatus/>
</cp:coreProperties>
</file>