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68" activeTab="0"/>
  </bookViews>
  <sheets>
    <sheet name="2010C" sheetId="1" r:id="rId1"/>
    <sheet name="2010C Academic" sheetId="2" r:id="rId2"/>
    <sheet name="2011B" sheetId="3" r:id="rId3"/>
    <sheet name="2011B Academic" sheetId="4" r:id="rId4"/>
    <sheet name="2012A" sheetId="5" r:id="rId5"/>
    <sheet name="2012A Academic" sheetId="6" r:id="rId6"/>
    <sheet name="2012D" sheetId="7" r:id="rId7"/>
    <sheet name="2012D Academic" sheetId="8" r:id="rId8"/>
    <sheet name="2005A-2015A" sheetId="9" r:id="rId9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'2011B'!$A:$A</definedName>
    <definedName name="_xlnm.Print_Titles" localSheetId="3">'2011B Academic'!$A:$A</definedName>
    <definedName name="_xlnm.Print_Titles" localSheetId="4">'2012A'!$A:$A</definedName>
    <definedName name="_xlnm.Print_Titles" localSheetId="5">'2012A Academic'!$A:$A</definedName>
    <definedName name="_xlnm.Print_Titles" localSheetId="6">'2012D'!$A:$A</definedName>
    <definedName name="_xlnm.Print_Titles" localSheetId="7">'2012D Academic'!$A:$A</definedName>
  </definedNames>
  <calcPr fullCalcOnLoad="1"/>
</workbook>
</file>

<file path=xl/sharedStrings.xml><?xml version="1.0" encoding="utf-8"?>
<sst xmlns="http://schemas.openxmlformats.org/spreadsheetml/2006/main" count="1886" uniqueCount="77">
  <si>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</si>
  <si>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</si>
  <si>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</si>
  <si>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</si>
  <si>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</si>
  <si>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</si>
  <si>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</si>
  <si>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</si>
  <si>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</si>
  <si>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</si>
  <si>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</si>
  <si>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</si>
  <si>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</si>
  <si>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</si>
  <si>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</si>
  <si>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</si>
  <si>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</si>
  <si>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</si>
  <si>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</si>
  <si>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</si>
  <si>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</si>
  <si>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</si>
  <si>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1995 Series A Bonds Refinanced on 2005A</t>
  </si>
  <si>
    <t xml:space="preserve">           Total Academic Projects - 2005A</t>
  </si>
  <si>
    <t xml:space="preserve">           Total Auxiliary Projects - 2005A</t>
  </si>
  <si>
    <t xml:space="preserve">    1996 Series A Bonds Refinanced on 2005A</t>
  </si>
  <si>
    <t xml:space="preserve">    1997 Series A Bonds Refinanced on 2005A</t>
  </si>
  <si>
    <t xml:space="preserve">    1998 Series A Bonds Refinanced on 2005A</t>
  </si>
  <si>
    <t xml:space="preserve">    2000 Series A Bonds Refinanced on 2005A</t>
  </si>
  <si>
    <t>2005 Series A Bond Funded Projects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</si>
  <si>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</si>
  <si>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</si>
  <si>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</si>
  <si>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</si>
  <si>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</si>
  <si>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</si>
  <si>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</si>
  <si>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</si>
  <si>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</si>
  <si>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</si>
  <si>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</si>
  <si>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</si>
  <si>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</si>
  <si>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</si>
  <si>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</si>
  <si>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</si>
  <si>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</si>
  <si>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</si>
  <si>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</si>
  <si>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</si>
  <si>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</si>
  <si>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</si>
  <si>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</si>
  <si>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</si>
  <si>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</si>
  <si>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</si>
  <si>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</si>
  <si>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</si>
  <si>
    <t>2005 Series A Bond Funded Projects after 2010C</t>
  </si>
  <si>
    <t>Revised 2005A debt after 2010C</t>
  </si>
  <si>
    <t>Loss on refunding</t>
  </si>
  <si>
    <t>2005A Refinanced on 2010C</t>
  </si>
  <si>
    <t>Revised 2005A debt after 2011B</t>
  </si>
  <si>
    <t>2005 Series A Bond Funded Projects after 2011B</t>
  </si>
  <si>
    <t>2005A Refinanced on 2011B</t>
  </si>
  <si>
    <t>Revised 2005A debt after 2012A</t>
  </si>
  <si>
    <t>2005 Series A Bond Funded Projects after 2012A</t>
  </si>
  <si>
    <t>2005A Refinanced on 2012A</t>
  </si>
  <si>
    <t>Gain on refunding</t>
  </si>
  <si>
    <t>Revised 2005A debt after 2012D</t>
  </si>
  <si>
    <t>2005 Series A Bond Funded Projects after 2012D</t>
  </si>
  <si>
    <t>2005A Refinanced on 2012D</t>
  </si>
  <si>
    <t>Revised 2005A debt after 2015A</t>
  </si>
  <si>
    <t>2005 Series A Bond Funded Projects after 2015A</t>
  </si>
  <si>
    <t>2005A refinanced on 2015A</t>
  </si>
  <si>
    <t>Gain on Refunding</t>
  </si>
  <si>
    <t xml:space="preserve">          Total New Money - 2005A/2015A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</si>
</sst>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_(* #,##0.00000_);_(* \(#,##0.00000\);_(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8" fontId="0" fillId="33" borderId="11" xfId="0" applyNumberFormat="1" applyFill="1" applyBorder="1" applyAlignment="1">
      <alignment horizontal="left"/>
    </xf>
    <xf numFmtId="38" fontId="4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FZ6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8.0039062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58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">
        <v>58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2010C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2010C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2010C</v>
      </c>
      <c r="CL3"/>
      <c r="CM3"/>
      <c r="CN3"/>
      <c r="CO3"/>
      <c r="CW3" s="24"/>
      <c r="DC3" s="24" t="str">
        <f>CK3</f>
        <v>2005 Series A Bond Funded Projects after 2010C</v>
      </c>
      <c r="DO3" s="24"/>
      <c r="DU3" s="24" t="str">
        <f>DC3</f>
        <v>2005 Series A Bond Funded Projects after 2010C</v>
      </c>
      <c r="EG3" s="24"/>
      <c r="EI3" s="43"/>
      <c r="EJ3" s="3"/>
      <c r="EK3" s="3"/>
      <c r="EL3" s="24" t="str">
        <f>DU3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59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61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2">
        <v>43009</v>
      </c>
      <c r="C8" s="15"/>
      <c r="D8" s="15">
        <v>120100</v>
      </c>
      <c r="E8" s="44">
        <f aca="true" t="shared" si="0" ref="E8:E23">C8+D8</f>
        <v>120100</v>
      </c>
      <c r="F8" s="44">
        <v>31444</v>
      </c>
      <c r="G8" s="44">
        <v>33231</v>
      </c>
      <c r="H8" s="45"/>
      <c r="I8" s="46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</f>
        <v>0</v>
      </c>
      <c r="J8" s="46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</f>
        <v>67327.17126</v>
      </c>
      <c r="K8" s="46">
        <f aca="true" t="shared" si="1" ref="K8:K23">I8+J8</f>
        <v>67327.17126</v>
      </c>
      <c r="L8" s="46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</f>
        <v>17626.833498400003</v>
      </c>
      <c r="M8" s="46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</f>
        <v>18628.587456600002</v>
      </c>
      <c r="N8" s="45"/>
      <c r="O8" s="45"/>
      <c r="P8" s="47">
        <f aca="true" t="shared" si="2" ref="P8:P23">V8+AB8+AH8+AN8+AT8+AZ8+BF8+BL8+BR8+BX8+CD8+CJ8+CP8+CV8+DB8+DH8+DN8+EF8+DT8+DZ8</f>
        <v>52772.82874</v>
      </c>
      <c r="Q8" s="45">
        <f aca="true" t="shared" si="3" ref="Q8:Q23">O8+P8</f>
        <v>52772.82874</v>
      </c>
      <c r="R8" s="45">
        <f aca="true" t="shared" si="4" ref="R8:R23">X8+AD8+AJ8+AP8+AV8+BB8+BH8+BN8+BT8+BZ8+CF8+CL8+CR8+CX8+DD8+DJ8+DP8+DV8+EB8+EH8</f>
        <v>13816.726285600002</v>
      </c>
      <c r="S8" s="47">
        <f aca="true" t="shared" si="5" ref="S8:S23">Y8+AE8+AK8+AQ8+AW8+BC8+BI8+BO8+BU8+CA8+CG8+CM8+CS8+CY8+DE8+DK8+DQ8+EI8+DW8+EC8</f>
        <v>14601.947309399999</v>
      </c>
      <c r="T8" s="45"/>
      <c r="U8" s="46"/>
      <c r="V8" s="47">
        <f aca="true" t="shared" si="6" ref="V8:V23">D8*0.74748/100</f>
        <v>897.72348</v>
      </c>
      <c r="W8" s="46">
        <f aca="true" t="shared" si="7" ref="W8:W23">U8+V8</f>
        <v>897.72348</v>
      </c>
      <c r="X8" s="46">
        <f aca="true" t="shared" si="8" ref="X8:X23">V$6*$F8</f>
        <v>235.03761120000001</v>
      </c>
      <c r="Y8" s="46">
        <f aca="true" t="shared" si="9" ref="Y8:Y23">V$6*$G8</f>
        <v>248.3950788</v>
      </c>
      <c r="Z8" s="45"/>
      <c r="AA8" s="46"/>
      <c r="AB8" s="46">
        <f aca="true" t="shared" si="10" ref="AB8:AB23">D8*0.34282/100</f>
        <v>411.72682000000003</v>
      </c>
      <c r="AC8" s="45">
        <f aca="true" t="shared" si="11" ref="AC8:AC23">AA8+AB8</f>
        <v>411.72682000000003</v>
      </c>
      <c r="AD8" s="46">
        <f aca="true" t="shared" si="12" ref="AD8:AD23">AB$6*$F8</f>
        <v>107.7963208</v>
      </c>
      <c r="AE8" s="46">
        <f aca="true" t="shared" si="13" ref="AE8:AE23">AB$6*$G8</f>
        <v>113.92251420000001</v>
      </c>
      <c r="AF8" s="45"/>
      <c r="AG8" s="46"/>
      <c r="AH8" s="46">
        <f aca="true" t="shared" si="14" ref="AH8:AH23">D8*0.07099/100</f>
        <v>85.25899</v>
      </c>
      <c r="AI8" s="45">
        <f aca="true" t="shared" si="15" ref="AI8:AI23">AG8+AH8</f>
        <v>85.25899</v>
      </c>
      <c r="AJ8" s="46">
        <f aca="true" t="shared" si="16" ref="AJ8:AJ23">AH$6*$F8</f>
        <v>22.322095599999997</v>
      </c>
      <c r="AK8" s="46">
        <f aca="true" t="shared" si="17" ref="AK8:AK23">AH$6*$G8</f>
        <v>23.590686899999998</v>
      </c>
      <c r="AL8" s="45"/>
      <c r="AM8" s="46"/>
      <c r="AN8" s="46">
        <f aca="true" t="shared" si="18" ref="AN8:AN23">D8*7.58946/100</f>
        <v>9114.94146</v>
      </c>
      <c r="AO8" s="45">
        <f aca="true" t="shared" si="19" ref="AO8:AO23">AM8+AN8</f>
        <v>9114.94146</v>
      </c>
      <c r="AP8" s="46">
        <f aca="true" t="shared" si="20" ref="AP8:AP23">AN$6*$F8</f>
        <v>2386.4298024000004</v>
      </c>
      <c r="AQ8" s="46">
        <f aca="true" t="shared" si="21" ref="AQ8:AQ23">AN$6*$G8</f>
        <v>2522.0534526</v>
      </c>
      <c r="AR8" s="45"/>
      <c r="AS8" s="46"/>
      <c r="AT8" s="46">
        <f aca="true" t="shared" si="22" ref="AT8:AT23">D8*0.04174/100</f>
        <v>50.12974</v>
      </c>
      <c r="AU8" s="45">
        <f aca="true" t="shared" si="23" ref="AU8:AU23">AS8+AT8</f>
        <v>50.12974</v>
      </c>
      <c r="AV8" s="46">
        <f aca="true" t="shared" si="24" ref="AV8:AV23">AT$6*$F8</f>
        <v>13.1247256</v>
      </c>
      <c r="AW8" s="46">
        <f aca="true" t="shared" si="25" ref="AW8:AW23">AT$6*$G8</f>
        <v>13.8706194</v>
      </c>
      <c r="AX8" s="45"/>
      <c r="AY8" s="46"/>
      <c r="AZ8" s="46">
        <f aca="true" t="shared" si="26" ref="AZ8:AZ23">D8*0.04407/100</f>
        <v>52.92807</v>
      </c>
      <c r="BA8" s="45">
        <f aca="true" t="shared" si="27" ref="BA8:BA23">AY8+AZ8</f>
        <v>52.92807</v>
      </c>
      <c r="BB8" s="46">
        <f aca="true" t="shared" si="28" ref="BB8:BB23">AZ$6*$F8</f>
        <v>13.8573708</v>
      </c>
      <c r="BC8" s="46">
        <f aca="true" t="shared" si="29" ref="BC8:BC23">AZ$6*$G8</f>
        <v>14.6449017</v>
      </c>
      <c r="BD8" s="45"/>
      <c r="BE8" s="46"/>
      <c r="BF8" s="46">
        <f aca="true" t="shared" si="30" ref="BF8:BF23">D8*0.01236/100</f>
        <v>14.84436</v>
      </c>
      <c r="BG8" s="45">
        <f aca="true" t="shared" si="31" ref="BG8:BG23">BE8+BF8</f>
        <v>14.84436</v>
      </c>
      <c r="BH8" s="46">
        <f aca="true" t="shared" si="32" ref="BH8:BH23">BF$6*$F8</f>
        <v>3.8864783999999997</v>
      </c>
      <c r="BI8" s="46">
        <f aca="true" t="shared" si="33" ref="BI8:BI23">BF$6*$G8</f>
        <v>4.107351599999999</v>
      </c>
      <c r="BJ8" s="45"/>
      <c r="BK8" s="46"/>
      <c r="BL8" s="46">
        <f aca="true" t="shared" si="34" ref="BL8:BL23">D8*0.22776/100</f>
        <v>273.53976</v>
      </c>
      <c r="BM8" s="45">
        <f aca="true" t="shared" si="35" ref="BM8:BM23">BK8+BL8</f>
        <v>273.53976</v>
      </c>
      <c r="BN8" s="46">
        <f aca="true" t="shared" si="36" ref="BN8:BN23">BL$6*$F8</f>
        <v>71.6168544</v>
      </c>
      <c r="BO8" s="46">
        <f aca="true" t="shared" si="37" ref="BO8:BO23">BL$6*$G8</f>
        <v>75.6869256</v>
      </c>
      <c r="BP8" s="45"/>
      <c r="BQ8" s="46"/>
      <c r="BR8" s="46">
        <f aca="true" t="shared" si="38" ref="BR8:BR23">D8*0.3395/100</f>
        <v>407.7395</v>
      </c>
      <c r="BS8" s="45">
        <f aca="true" t="shared" si="39" ref="BS8:BS23">BQ8+BR8</f>
        <v>407.7395</v>
      </c>
      <c r="BT8" s="46">
        <f aca="true" t="shared" si="40" ref="BT8:BT23">BR$6*$F8</f>
        <v>106.75238</v>
      </c>
      <c r="BU8" s="46">
        <f aca="true" t="shared" si="41" ref="BU8:BU23">BR$6*$G8</f>
        <v>112.819245</v>
      </c>
      <c r="BV8" s="45"/>
      <c r="BW8" s="46"/>
      <c r="BX8" s="46">
        <f aca="true" t="shared" si="42" ref="BX8:BX23">D8*4/100</f>
        <v>4804</v>
      </c>
      <c r="BY8" s="45">
        <f aca="true" t="shared" si="43" ref="BY8:BY23">BW8+BX8</f>
        <v>4804</v>
      </c>
      <c r="BZ8" s="46">
        <f aca="true" t="shared" si="44" ref="BZ8:BZ23">BX$6*$F8</f>
        <v>1257.76</v>
      </c>
      <c r="CA8" s="46">
        <f aca="true" t="shared" si="45" ref="CA8:CA23">BX$6*$G8</f>
        <v>1329.24</v>
      </c>
      <c r="CB8" s="45"/>
      <c r="CC8" s="46"/>
      <c r="CD8" s="46">
        <f aca="true" t="shared" si="46" ref="CD8:CD23">D8*0.19842/100</f>
        <v>238.30242</v>
      </c>
      <c r="CE8" s="45">
        <f aca="true" t="shared" si="47" ref="CE8:CE23">CC8+CD8</f>
        <v>238.30242</v>
      </c>
      <c r="CF8" s="46">
        <f aca="true" t="shared" si="48" ref="CF8:CF23">CD$6*$F8</f>
        <v>62.391184800000005</v>
      </c>
      <c r="CG8" s="46">
        <f aca="true" t="shared" si="49" ref="CG8:CG23">CD$6*$G8</f>
        <v>65.93695020000001</v>
      </c>
      <c r="CH8" s="45"/>
      <c r="CI8" s="46"/>
      <c r="CJ8" s="46">
        <f aca="true" t="shared" si="50" ref="CJ8:CJ23">D8*1.58629/100</f>
        <v>1905.13429</v>
      </c>
      <c r="CK8" s="45">
        <f aca="true" t="shared" si="51" ref="CK8:CK23">CI8+CJ8</f>
        <v>1905.13429</v>
      </c>
      <c r="CL8" s="46">
        <f aca="true" t="shared" si="52" ref="CL8:CL23">CJ$6*$F8</f>
        <v>498.79302759999996</v>
      </c>
      <c r="CM8" s="46">
        <f aca="true" t="shared" si="53" ref="CM8:CM23">CJ$6*$G8</f>
        <v>527.1400299</v>
      </c>
      <c r="CN8" s="45"/>
      <c r="CO8" s="46"/>
      <c r="CP8" s="46">
        <f aca="true" t="shared" si="54" ref="CP8:CP23">D8*0.86838/100</f>
        <v>1042.9243800000002</v>
      </c>
      <c r="CQ8" s="45">
        <f aca="true" t="shared" si="55" ref="CQ8:CQ23">CO8+CP8</f>
        <v>1042.9243800000002</v>
      </c>
      <c r="CR8" s="46">
        <f aca="true" t="shared" si="56" ref="CR8:CR23">CP$6*$F8</f>
        <v>273.0534072</v>
      </c>
      <c r="CS8" s="46">
        <f aca="true" t="shared" si="57" ref="CS8:CS23">CP$6*$G8</f>
        <v>288.5713578</v>
      </c>
      <c r="CT8" s="45"/>
      <c r="CU8" s="46"/>
      <c r="CV8" s="46">
        <f aca="true" t="shared" si="58" ref="CV8:CV23">D8*0.08615/100</f>
        <v>103.46615</v>
      </c>
      <c r="CW8" s="45">
        <f aca="true" t="shared" si="59" ref="CW8:CW23">CU8+CV8</f>
        <v>103.46615</v>
      </c>
      <c r="CX8" s="46">
        <f aca="true" t="shared" si="60" ref="CX8:CX23">CV$6*$F8</f>
        <v>27.089005999999998</v>
      </c>
      <c r="CY8" s="46">
        <f aca="true" t="shared" si="61" ref="CY8:CY23">CV$6*$G8</f>
        <v>28.6285065</v>
      </c>
      <c r="CZ8" s="45"/>
      <c r="DA8" s="46"/>
      <c r="DB8" s="46">
        <f aca="true" t="shared" si="62" ref="DB8:DB23">D8*6.1203/100</f>
        <v>7350.4803</v>
      </c>
      <c r="DC8" s="45">
        <f aca="true" t="shared" si="63" ref="DC8:DC23">DA8+DB8</f>
        <v>7350.4803</v>
      </c>
      <c r="DD8" s="46">
        <f aca="true" t="shared" si="64" ref="DD8:DD23">DB$6*$F8</f>
        <v>1924.467132</v>
      </c>
      <c r="DE8" s="46">
        <f aca="true" t="shared" si="65" ref="DE8:DE23">DB$6*$G8</f>
        <v>2033.836893</v>
      </c>
      <c r="DF8" s="45"/>
      <c r="DG8" s="46"/>
      <c r="DH8" s="46">
        <f aca="true" t="shared" si="66" ref="DH8:DH23">D8*1.44306/100</f>
        <v>1733.1150599999999</v>
      </c>
      <c r="DI8" s="45">
        <f aca="true" t="shared" si="67" ref="DI8:DI23">DG8+DH8</f>
        <v>1733.1150599999999</v>
      </c>
      <c r="DJ8" s="46">
        <f aca="true" t="shared" si="68" ref="DJ8:DJ23">DH$6*$F8</f>
        <v>453.7557864</v>
      </c>
      <c r="DK8" s="46">
        <f aca="true" t="shared" si="69" ref="DK8:DK23">DH$6*$G8</f>
        <v>479.5432686</v>
      </c>
      <c r="DL8" s="45"/>
      <c r="DM8" s="45"/>
      <c r="DN8" s="45">
        <f aca="true" t="shared" si="70" ref="DN8:DN23">D8*0.24027/100</f>
        <v>288.56427</v>
      </c>
      <c r="DO8" s="45">
        <f aca="true" t="shared" si="71" ref="DO8:DO23">DM8+DN8</f>
        <v>288.56427</v>
      </c>
      <c r="DP8" s="46">
        <f aca="true" t="shared" si="72" ref="DP8:DP23">DN$6*$F8</f>
        <v>75.5504988</v>
      </c>
      <c r="DQ8" s="46">
        <f aca="true" t="shared" si="73" ref="DQ8:DQ23">DN$6*$G8</f>
        <v>79.8441237</v>
      </c>
      <c r="DR8" s="45"/>
      <c r="DS8" s="46"/>
      <c r="DT8" s="46">
        <f aca="true" t="shared" si="74" ref="DT8:DT23">D8*0.25862/100</f>
        <v>310.60262</v>
      </c>
      <c r="DU8" s="45">
        <f aca="true" t="shared" si="75" ref="DU8:DU23">DS8+DT8</f>
        <v>310.60262</v>
      </c>
      <c r="DV8" s="46">
        <f aca="true" t="shared" si="76" ref="DV8:DV23">DT$6*$F8</f>
        <v>81.32047279999999</v>
      </c>
      <c r="DW8" s="46">
        <f aca="true" t="shared" si="77" ref="DW8:DW23">DT$6*$G8</f>
        <v>85.9420122</v>
      </c>
      <c r="DX8" s="45"/>
      <c r="DY8" s="46"/>
      <c r="DZ8" s="46">
        <f aca="true" t="shared" si="78" ref="DZ8:DZ23">D8*19.72307/100</f>
        <v>23687.40707</v>
      </c>
      <c r="EA8" s="45">
        <f aca="true" t="shared" si="79" ref="EA8:EA23">DY8+DZ8</f>
        <v>23687.40707</v>
      </c>
      <c r="EB8" s="46">
        <f aca="true" t="shared" si="80" ref="EB8:EB23">DZ$6*$F8</f>
        <v>6201.7221308</v>
      </c>
      <c r="EC8" s="46">
        <f aca="true" t="shared" si="81" ref="EC8:EC23">DZ$6*$G8</f>
        <v>6554.1733917</v>
      </c>
      <c r="ED8" s="45"/>
      <c r="EE8" s="45"/>
      <c r="EF8" s="45"/>
      <c r="EG8" s="45">
        <f aca="true" t="shared" si="82" ref="EG8:EG23">EE8+EF8</f>
        <v>0</v>
      </c>
      <c r="EH8" s="45"/>
      <c r="EI8" s="45"/>
    </row>
    <row r="9" spans="1:139" ht="12.75">
      <c r="A9" s="32">
        <v>43191</v>
      </c>
      <c r="C9" s="15">
        <v>35000</v>
      </c>
      <c r="D9" s="15">
        <v>120100</v>
      </c>
      <c r="E9" s="44">
        <f t="shared" si="0"/>
        <v>155100</v>
      </c>
      <c r="F9" s="44">
        <v>31444</v>
      </c>
      <c r="G9" s="44">
        <v>33231</v>
      </c>
      <c r="H9" s="45"/>
      <c r="I9" s="46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</f>
        <v>19620.741000000005</v>
      </c>
      <c r="J9" s="46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</f>
        <v>67327.17126</v>
      </c>
      <c r="K9" s="46">
        <f t="shared" si="1"/>
        <v>86947.91226000001</v>
      </c>
      <c r="L9" s="46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</f>
        <v>17626.833498400003</v>
      </c>
      <c r="M9" s="46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</f>
        <v>18628.587456600002</v>
      </c>
      <c r="N9" s="45"/>
      <c r="O9" s="45">
        <f aca="true" t="shared" si="83" ref="O9:O23">U9+AA9+AG9+AM9+AS9+AY9+BE9+BK9+BQ9+BW9+CC9+CI9+CO9+CU9+DA9+DG9+DM9+EE9+DS9+DY9</f>
        <v>15379.258999999998</v>
      </c>
      <c r="P9" s="47">
        <f t="shared" si="2"/>
        <v>52772.82874</v>
      </c>
      <c r="Q9" s="45">
        <f t="shared" si="3"/>
        <v>68152.08773999999</v>
      </c>
      <c r="R9" s="45">
        <f t="shared" si="4"/>
        <v>13816.726285600002</v>
      </c>
      <c r="S9" s="47">
        <f t="shared" si="5"/>
        <v>14601.947309399999</v>
      </c>
      <c r="T9" s="45"/>
      <c r="U9" s="46">
        <f aca="true" t="shared" si="84" ref="U9:U23">C9*0.74748/100</f>
        <v>261.61800000000005</v>
      </c>
      <c r="V9" s="47">
        <f t="shared" si="6"/>
        <v>897.72348</v>
      </c>
      <c r="W9" s="46">
        <f t="shared" si="7"/>
        <v>1159.34148</v>
      </c>
      <c r="X9" s="46">
        <f t="shared" si="8"/>
        <v>235.03761120000001</v>
      </c>
      <c r="Y9" s="46">
        <f t="shared" si="9"/>
        <v>248.3950788</v>
      </c>
      <c r="Z9" s="45"/>
      <c r="AA9" s="46">
        <f aca="true" t="shared" si="85" ref="AA9:AA23">C9*0.34282/100</f>
        <v>119.98700000000001</v>
      </c>
      <c r="AB9" s="46">
        <f t="shared" si="10"/>
        <v>411.72682000000003</v>
      </c>
      <c r="AC9" s="45">
        <f t="shared" si="11"/>
        <v>531.71382</v>
      </c>
      <c r="AD9" s="46">
        <f t="shared" si="12"/>
        <v>107.7963208</v>
      </c>
      <c r="AE9" s="46">
        <f t="shared" si="13"/>
        <v>113.92251420000001</v>
      </c>
      <c r="AF9" s="45"/>
      <c r="AG9" s="46">
        <f aca="true" t="shared" si="86" ref="AG9:AG23">C9*0.07099/100</f>
        <v>24.846500000000002</v>
      </c>
      <c r="AH9" s="46">
        <f t="shared" si="14"/>
        <v>85.25899</v>
      </c>
      <c r="AI9" s="45">
        <f t="shared" si="15"/>
        <v>110.10549</v>
      </c>
      <c r="AJ9" s="46">
        <f t="shared" si="16"/>
        <v>22.322095599999997</v>
      </c>
      <c r="AK9" s="46">
        <f t="shared" si="17"/>
        <v>23.590686899999998</v>
      </c>
      <c r="AL9" s="45"/>
      <c r="AM9" s="46">
        <f aca="true" t="shared" si="87" ref="AM9:AM23">C9*7.58946/100</f>
        <v>2656.3109999999997</v>
      </c>
      <c r="AN9" s="46">
        <f t="shared" si="18"/>
        <v>9114.94146</v>
      </c>
      <c r="AO9" s="45">
        <f t="shared" si="19"/>
        <v>11771.25246</v>
      </c>
      <c r="AP9" s="46">
        <f t="shared" si="20"/>
        <v>2386.4298024000004</v>
      </c>
      <c r="AQ9" s="46">
        <f t="shared" si="21"/>
        <v>2522.0534526</v>
      </c>
      <c r="AR9" s="45"/>
      <c r="AS9" s="46">
        <f aca="true" t="shared" si="88" ref="AS9:AS23">C9*0.04174/100</f>
        <v>14.608999999999998</v>
      </c>
      <c r="AT9" s="46">
        <f t="shared" si="22"/>
        <v>50.12974</v>
      </c>
      <c r="AU9" s="45">
        <f t="shared" si="23"/>
        <v>64.73873999999999</v>
      </c>
      <c r="AV9" s="46">
        <f t="shared" si="24"/>
        <v>13.1247256</v>
      </c>
      <c r="AW9" s="46">
        <f t="shared" si="25"/>
        <v>13.8706194</v>
      </c>
      <c r="AX9" s="45"/>
      <c r="AY9" s="46">
        <f aca="true" t="shared" si="89" ref="AY9:AY23">C9*0.04407/100</f>
        <v>15.4245</v>
      </c>
      <c r="AZ9" s="46">
        <f t="shared" si="26"/>
        <v>52.92807</v>
      </c>
      <c r="BA9" s="45">
        <f t="shared" si="27"/>
        <v>68.35257</v>
      </c>
      <c r="BB9" s="46">
        <f t="shared" si="28"/>
        <v>13.8573708</v>
      </c>
      <c r="BC9" s="46">
        <f t="shared" si="29"/>
        <v>14.6449017</v>
      </c>
      <c r="BD9" s="45"/>
      <c r="BE9" s="46">
        <f aca="true" t="shared" si="90" ref="BE9:BE23">C9*0.01236/100</f>
        <v>4.326</v>
      </c>
      <c r="BF9" s="46">
        <f t="shared" si="30"/>
        <v>14.84436</v>
      </c>
      <c r="BG9" s="45">
        <f t="shared" si="31"/>
        <v>19.17036</v>
      </c>
      <c r="BH9" s="46">
        <f t="shared" si="32"/>
        <v>3.8864783999999997</v>
      </c>
      <c r="BI9" s="46">
        <f t="shared" si="33"/>
        <v>4.107351599999999</v>
      </c>
      <c r="BJ9" s="45"/>
      <c r="BK9" s="46">
        <f aca="true" t="shared" si="91" ref="BK9:BK23">C9*0.22776/100</f>
        <v>79.716</v>
      </c>
      <c r="BL9" s="46">
        <f t="shared" si="34"/>
        <v>273.53976</v>
      </c>
      <c r="BM9" s="45">
        <f t="shared" si="35"/>
        <v>353.25576</v>
      </c>
      <c r="BN9" s="46">
        <f t="shared" si="36"/>
        <v>71.6168544</v>
      </c>
      <c r="BO9" s="46">
        <f t="shared" si="37"/>
        <v>75.6869256</v>
      </c>
      <c r="BP9" s="45"/>
      <c r="BQ9" s="46">
        <f aca="true" t="shared" si="92" ref="BQ9:BQ23">C9*0.3395/100</f>
        <v>118.825</v>
      </c>
      <c r="BR9" s="46">
        <f t="shared" si="38"/>
        <v>407.7395</v>
      </c>
      <c r="BS9" s="45">
        <f t="shared" si="39"/>
        <v>526.5645000000001</v>
      </c>
      <c r="BT9" s="46">
        <f t="shared" si="40"/>
        <v>106.75238</v>
      </c>
      <c r="BU9" s="46">
        <f t="shared" si="41"/>
        <v>112.819245</v>
      </c>
      <c r="BV9" s="45"/>
      <c r="BW9" s="46">
        <f aca="true" t="shared" si="93" ref="BW9:BW23">C9*4/100</f>
        <v>1400</v>
      </c>
      <c r="BX9" s="46">
        <f t="shared" si="42"/>
        <v>4804</v>
      </c>
      <c r="BY9" s="45">
        <f t="shared" si="43"/>
        <v>6204</v>
      </c>
      <c r="BZ9" s="46">
        <f t="shared" si="44"/>
        <v>1257.76</v>
      </c>
      <c r="CA9" s="46">
        <f t="shared" si="45"/>
        <v>1329.24</v>
      </c>
      <c r="CB9" s="45"/>
      <c r="CC9" s="46">
        <f aca="true" t="shared" si="94" ref="CC9:CC23">C9*0.19842/100</f>
        <v>69.447</v>
      </c>
      <c r="CD9" s="46">
        <f t="shared" si="46"/>
        <v>238.30242</v>
      </c>
      <c r="CE9" s="45">
        <f t="shared" si="47"/>
        <v>307.74942</v>
      </c>
      <c r="CF9" s="46">
        <f t="shared" si="48"/>
        <v>62.391184800000005</v>
      </c>
      <c r="CG9" s="46">
        <f t="shared" si="49"/>
        <v>65.93695020000001</v>
      </c>
      <c r="CH9" s="45"/>
      <c r="CI9" s="46">
        <f aca="true" t="shared" si="95" ref="CI9:CI23">C9*1.58629/100</f>
        <v>555.2015</v>
      </c>
      <c r="CJ9" s="46">
        <f t="shared" si="50"/>
        <v>1905.13429</v>
      </c>
      <c r="CK9" s="45">
        <f t="shared" si="51"/>
        <v>2460.33579</v>
      </c>
      <c r="CL9" s="46">
        <f t="shared" si="52"/>
        <v>498.79302759999996</v>
      </c>
      <c r="CM9" s="46">
        <f t="shared" si="53"/>
        <v>527.1400299</v>
      </c>
      <c r="CN9" s="45"/>
      <c r="CO9" s="46">
        <f aca="true" t="shared" si="96" ref="CO9:CO23">C9*0.86838/100</f>
        <v>303.93300000000005</v>
      </c>
      <c r="CP9" s="46">
        <f t="shared" si="54"/>
        <v>1042.9243800000002</v>
      </c>
      <c r="CQ9" s="45">
        <f t="shared" si="55"/>
        <v>1346.8573800000001</v>
      </c>
      <c r="CR9" s="46">
        <f t="shared" si="56"/>
        <v>273.0534072</v>
      </c>
      <c r="CS9" s="46">
        <f t="shared" si="57"/>
        <v>288.5713578</v>
      </c>
      <c r="CT9" s="45"/>
      <c r="CU9" s="46">
        <f aca="true" t="shared" si="97" ref="CU9:CU23">C9*0.08615/100</f>
        <v>30.1525</v>
      </c>
      <c r="CV9" s="46">
        <f t="shared" si="58"/>
        <v>103.46615</v>
      </c>
      <c r="CW9" s="45">
        <f t="shared" si="59"/>
        <v>133.61865</v>
      </c>
      <c r="CX9" s="46">
        <f t="shared" si="60"/>
        <v>27.089005999999998</v>
      </c>
      <c r="CY9" s="46">
        <f t="shared" si="61"/>
        <v>28.6285065</v>
      </c>
      <c r="CZ9" s="45"/>
      <c r="DA9" s="46">
        <f aca="true" t="shared" si="98" ref="DA9:DA23">C9*6.1203/100</f>
        <v>2142.105</v>
      </c>
      <c r="DB9" s="46">
        <f t="shared" si="62"/>
        <v>7350.4803</v>
      </c>
      <c r="DC9" s="45">
        <f t="shared" si="63"/>
        <v>9492.5853</v>
      </c>
      <c r="DD9" s="46">
        <f t="shared" si="64"/>
        <v>1924.467132</v>
      </c>
      <c r="DE9" s="46">
        <f t="shared" si="65"/>
        <v>2033.836893</v>
      </c>
      <c r="DF9" s="45"/>
      <c r="DG9" s="46">
        <f aca="true" t="shared" si="99" ref="DG9:DG23">C9*1.44306/100</f>
        <v>505.07099999999997</v>
      </c>
      <c r="DH9" s="46">
        <f t="shared" si="66"/>
        <v>1733.1150599999999</v>
      </c>
      <c r="DI9" s="45">
        <f t="shared" si="67"/>
        <v>2238.18606</v>
      </c>
      <c r="DJ9" s="46">
        <f t="shared" si="68"/>
        <v>453.7557864</v>
      </c>
      <c r="DK9" s="46">
        <f t="shared" si="69"/>
        <v>479.5432686</v>
      </c>
      <c r="DL9" s="45"/>
      <c r="DM9" s="45">
        <f aca="true" t="shared" si="100" ref="DM9:DM23">C9*0.24027/100</f>
        <v>84.09450000000001</v>
      </c>
      <c r="DN9" s="45">
        <f t="shared" si="70"/>
        <v>288.56427</v>
      </c>
      <c r="DO9" s="45">
        <f t="shared" si="71"/>
        <v>372.65877</v>
      </c>
      <c r="DP9" s="46">
        <f t="shared" si="72"/>
        <v>75.5504988</v>
      </c>
      <c r="DQ9" s="46">
        <f t="shared" si="73"/>
        <v>79.8441237</v>
      </c>
      <c r="DR9" s="45"/>
      <c r="DS9" s="46">
        <f aca="true" t="shared" si="101" ref="DS9:DS23">C9*0.25862/100</f>
        <v>90.51700000000001</v>
      </c>
      <c r="DT9" s="46">
        <f t="shared" si="74"/>
        <v>310.60262</v>
      </c>
      <c r="DU9" s="45">
        <f t="shared" si="75"/>
        <v>401.11962</v>
      </c>
      <c r="DV9" s="46">
        <f t="shared" si="76"/>
        <v>81.32047279999999</v>
      </c>
      <c r="DW9" s="46">
        <f t="shared" si="77"/>
        <v>85.9420122</v>
      </c>
      <c r="DX9" s="45"/>
      <c r="DY9" s="46">
        <f aca="true" t="shared" si="102" ref="DY9:DY23">C9*19.72307/100</f>
        <v>6903.0745</v>
      </c>
      <c r="DZ9" s="46">
        <f t="shared" si="78"/>
        <v>23687.40707</v>
      </c>
      <c r="EA9" s="45">
        <f t="shared" si="79"/>
        <v>30590.48157</v>
      </c>
      <c r="EB9" s="46">
        <f t="shared" si="80"/>
        <v>6201.7221308</v>
      </c>
      <c r="EC9" s="46">
        <f t="shared" si="81"/>
        <v>6554.1733917</v>
      </c>
      <c r="ED9" s="45"/>
      <c r="EE9" s="45"/>
      <c r="EF9" s="45"/>
      <c r="EG9" s="45">
        <f t="shared" si="82"/>
        <v>0</v>
      </c>
      <c r="EH9" s="45"/>
      <c r="EI9" s="45"/>
    </row>
    <row r="10" spans="1:139" ht="12.75">
      <c r="A10" s="32">
        <v>43374</v>
      </c>
      <c r="C10" s="15"/>
      <c r="D10" s="15">
        <v>119400</v>
      </c>
      <c r="E10" s="44">
        <f t="shared" si="0"/>
        <v>119400</v>
      </c>
      <c r="F10" s="44">
        <v>31444</v>
      </c>
      <c r="G10" s="44">
        <v>33231</v>
      </c>
      <c r="H10" s="45"/>
      <c r="I10" s="46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</f>
        <v>0</v>
      </c>
      <c r="J10" s="46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</f>
        <v>66934.75644000001</v>
      </c>
      <c r="K10" s="46">
        <f t="shared" si="1"/>
        <v>66934.75644000001</v>
      </c>
      <c r="L10" s="46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</f>
        <v>17626.833498400003</v>
      </c>
      <c r="M10" s="46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</f>
        <v>18628.587456600002</v>
      </c>
      <c r="N10" s="45"/>
      <c r="O10" s="45"/>
      <c r="P10" s="47">
        <f t="shared" si="2"/>
        <v>52465.24356</v>
      </c>
      <c r="Q10" s="45">
        <f t="shared" si="3"/>
        <v>52465.24356</v>
      </c>
      <c r="R10" s="45">
        <f t="shared" si="4"/>
        <v>13816.726285600002</v>
      </c>
      <c r="S10" s="47">
        <f t="shared" si="5"/>
        <v>14601.947309399999</v>
      </c>
      <c r="T10" s="45"/>
      <c r="U10" s="46"/>
      <c r="V10" s="47">
        <f t="shared" si="6"/>
        <v>892.4911200000001</v>
      </c>
      <c r="W10" s="46">
        <f t="shared" si="7"/>
        <v>892.4911200000001</v>
      </c>
      <c r="X10" s="46">
        <f t="shared" si="8"/>
        <v>235.03761120000001</v>
      </c>
      <c r="Y10" s="46">
        <f t="shared" si="9"/>
        <v>248.3950788</v>
      </c>
      <c r="Z10" s="45"/>
      <c r="AA10" s="46"/>
      <c r="AB10" s="46">
        <f t="shared" si="10"/>
        <v>409.32707999999997</v>
      </c>
      <c r="AC10" s="45">
        <f t="shared" si="11"/>
        <v>409.32707999999997</v>
      </c>
      <c r="AD10" s="46">
        <f t="shared" si="12"/>
        <v>107.7963208</v>
      </c>
      <c r="AE10" s="46">
        <f t="shared" si="13"/>
        <v>113.92251420000001</v>
      </c>
      <c r="AF10" s="45"/>
      <c r="AG10" s="46"/>
      <c r="AH10" s="46">
        <f t="shared" si="14"/>
        <v>84.76206</v>
      </c>
      <c r="AI10" s="45">
        <f t="shared" si="15"/>
        <v>84.76206</v>
      </c>
      <c r="AJ10" s="46">
        <f t="shared" si="16"/>
        <v>22.322095599999997</v>
      </c>
      <c r="AK10" s="46">
        <f t="shared" si="17"/>
        <v>23.590686899999998</v>
      </c>
      <c r="AL10" s="45"/>
      <c r="AM10" s="46"/>
      <c r="AN10" s="46">
        <f t="shared" si="18"/>
        <v>9061.81524</v>
      </c>
      <c r="AO10" s="45">
        <f t="shared" si="19"/>
        <v>9061.81524</v>
      </c>
      <c r="AP10" s="46">
        <f t="shared" si="20"/>
        <v>2386.4298024000004</v>
      </c>
      <c r="AQ10" s="46">
        <f t="shared" si="21"/>
        <v>2522.0534526</v>
      </c>
      <c r="AR10" s="45"/>
      <c r="AS10" s="46"/>
      <c r="AT10" s="46">
        <f t="shared" si="22"/>
        <v>49.83756</v>
      </c>
      <c r="AU10" s="45">
        <f t="shared" si="23"/>
        <v>49.83756</v>
      </c>
      <c r="AV10" s="46">
        <f t="shared" si="24"/>
        <v>13.1247256</v>
      </c>
      <c r="AW10" s="46">
        <f t="shared" si="25"/>
        <v>13.8706194</v>
      </c>
      <c r="AX10" s="45"/>
      <c r="AY10" s="46"/>
      <c r="AZ10" s="46">
        <f t="shared" si="26"/>
        <v>52.61958</v>
      </c>
      <c r="BA10" s="45">
        <f t="shared" si="27"/>
        <v>52.61958</v>
      </c>
      <c r="BB10" s="46">
        <f t="shared" si="28"/>
        <v>13.8573708</v>
      </c>
      <c r="BC10" s="46">
        <f t="shared" si="29"/>
        <v>14.6449017</v>
      </c>
      <c r="BD10" s="45"/>
      <c r="BE10" s="46"/>
      <c r="BF10" s="46">
        <f t="shared" si="30"/>
        <v>14.757839999999998</v>
      </c>
      <c r="BG10" s="45">
        <f t="shared" si="31"/>
        <v>14.757839999999998</v>
      </c>
      <c r="BH10" s="46">
        <f t="shared" si="32"/>
        <v>3.8864783999999997</v>
      </c>
      <c r="BI10" s="46">
        <f t="shared" si="33"/>
        <v>4.107351599999999</v>
      </c>
      <c r="BJ10" s="45"/>
      <c r="BK10" s="46"/>
      <c r="BL10" s="46">
        <f t="shared" si="34"/>
        <v>271.94543999999996</v>
      </c>
      <c r="BM10" s="45">
        <f t="shared" si="35"/>
        <v>271.94543999999996</v>
      </c>
      <c r="BN10" s="46">
        <f t="shared" si="36"/>
        <v>71.6168544</v>
      </c>
      <c r="BO10" s="46">
        <f t="shared" si="37"/>
        <v>75.6869256</v>
      </c>
      <c r="BP10" s="45"/>
      <c r="BQ10" s="46"/>
      <c r="BR10" s="46">
        <f t="shared" si="38"/>
        <v>405.36300000000006</v>
      </c>
      <c r="BS10" s="45">
        <f t="shared" si="39"/>
        <v>405.36300000000006</v>
      </c>
      <c r="BT10" s="46">
        <f t="shared" si="40"/>
        <v>106.75238</v>
      </c>
      <c r="BU10" s="46">
        <f t="shared" si="41"/>
        <v>112.819245</v>
      </c>
      <c r="BV10" s="45"/>
      <c r="BW10" s="46"/>
      <c r="BX10" s="46">
        <f t="shared" si="42"/>
        <v>4776</v>
      </c>
      <c r="BY10" s="45">
        <f t="shared" si="43"/>
        <v>4776</v>
      </c>
      <c r="BZ10" s="46">
        <f t="shared" si="44"/>
        <v>1257.76</v>
      </c>
      <c r="CA10" s="46">
        <f t="shared" si="45"/>
        <v>1329.24</v>
      </c>
      <c r="CB10" s="45"/>
      <c r="CC10" s="46"/>
      <c r="CD10" s="46">
        <f t="shared" si="46"/>
        <v>236.91348000000002</v>
      </c>
      <c r="CE10" s="45">
        <f t="shared" si="47"/>
        <v>236.91348000000002</v>
      </c>
      <c r="CF10" s="46">
        <f t="shared" si="48"/>
        <v>62.391184800000005</v>
      </c>
      <c r="CG10" s="46">
        <f t="shared" si="49"/>
        <v>65.93695020000001</v>
      </c>
      <c r="CH10" s="45"/>
      <c r="CI10" s="46"/>
      <c r="CJ10" s="46">
        <f t="shared" si="50"/>
        <v>1894.0302599999998</v>
      </c>
      <c r="CK10" s="45">
        <f t="shared" si="51"/>
        <v>1894.0302599999998</v>
      </c>
      <c r="CL10" s="46">
        <f t="shared" si="52"/>
        <v>498.79302759999996</v>
      </c>
      <c r="CM10" s="46">
        <f t="shared" si="53"/>
        <v>527.1400299</v>
      </c>
      <c r="CN10" s="45"/>
      <c r="CO10" s="46"/>
      <c r="CP10" s="46">
        <f t="shared" si="54"/>
        <v>1036.84572</v>
      </c>
      <c r="CQ10" s="45">
        <f t="shared" si="55"/>
        <v>1036.84572</v>
      </c>
      <c r="CR10" s="46">
        <f t="shared" si="56"/>
        <v>273.0534072</v>
      </c>
      <c r="CS10" s="46">
        <f t="shared" si="57"/>
        <v>288.5713578</v>
      </c>
      <c r="CT10" s="45"/>
      <c r="CU10" s="46"/>
      <c r="CV10" s="46">
        <f t="shared" si="58"/>
        <v>102.86310000000002</v>
      </c>
      <c r="CW10" s="45">
        <f t="shared" si="59"/>
        <v>102.86310000000002</v>
      </c>
      <c r="CX10" s="46">
        <f t="shared" si="60"/>
        <v>27.089005999999998</v>
      </c>
      <c r="CY10" s="46">
        <f t="shared" si="61"/>
        <v>28.6285065</v>
      </c>
      <c r="CZ10" s="45"/>
      <c r="DA10" s="46"/>
      <c r="DB10" s="46">
        <f t="shared" si="62"/>
        <v>7307.6382</v>
      </c>
      <c r="DC10" s="45">
        <f t="shared" si="63"/>
        <v>7307.6382</v>
      </c>
      <c r="DD10" s="46">
        <f t="shared" si="64"/>
        <v>1924.467132</v>
      </c>
      <c r="DE10" s="46">
        <f t="shared" si="65"/>
        <v>2033.836893</v>
      </c>
      <c r="DF10" s="45"/>
      <c r="DG10" s="46"/>
      <c r="DH10" s="46">
        <f t="shared" si="66"/>
        <v>1723.0136400000001</v>
      </c>
      <c r="DI10" s="45">
        <f t="shared" si="67"/>
        <v>1723.0136400000001</v>
      </c>
      <c r="DJ10" s="46">
        <f t="shared" si="68"/>
        <v>453.7557864</v>
      </c>
      <c r="DK10" s="46">
        <f t="shared" si="69"/>
        <v>479.5432686</v>
      </c>
      <c r="DL10" s="45"/>
      <c r="DM10" s="45"/>
      <c r="DN10" s="45">
        <f t="shared" si="70"/>
        <v>286.88238</v>
      </c>
      <c r="DO10" s="45">
        <f t="shared" si="71"/>
        <v>286.88238</v>
      </c>
      <c r="DP10" s="46">
        <f t="shared" si="72"/>
        <v>75.5504988</v>
      </c>
      <c r="DQ10" s="46">
        <f t="shared" si="73"/>
        <v>79.8441237</v>
      </c>
      <c r="DR10" s="45"/>
      <c r="DS10" s="46"/>
      <c r="DT10" s="46">
        <f t="shared" si="74"/>
        <v>308.79228</v>
      </c>
      <c r="DU10" s="45">
        <f t="shared" si="75"/>
        <v>308.79228</v>
      </c>
      <c r="DV10" s="46">
        <f t="shared" si="76"/>
        <v>81.32047279999999</v>
      </c>
      <c r="DW10" s="46">
        <f t="shared" si="77"/>
        <v>85.9420122</v>
      </c>
      <c r="DX10" s="45"/>
      <c r="DY10" s="46"/>
      <c r="DZ10" s="46">
        <f t="shared" si="78"/>
        <v>23549.34558</v>
      </c>
      <c r="EA10" s="45">
        <f t="shared" si="79"/>
        <v>23549.34558</v>
      </c>
      <c r="EB10" s="46">
        <f t="shared" si="80"/>
        <v>6201.7221308</v>
      </c>
      <c r="EC10" s="46">
        <f t="shared" si="81"/>
        <v>6554.1733917</v>
      </c>
      <c r="ED10" s="45"/>
      <c r="EE10" s="45"/>
      <c r="EF10" s="45"/>
      <c r="EG10" s="45">
        <f t="shared" si="82"/>
        <v>0</v>
      </c>
      <c r="EH10" s="45"/>
      <c r="EI10" s="45"/>
    </row>
    <row r="11" spans="1:139" s="33" customFormat="1" ht="12.75">
      <c r="A11" s="32">
        <v>43556</v>
      </c>
      <c r="C11" s="21">
        <v>2860000</v>
      </c>
      <c r="D11" s="21">
        <v>119400</v>
      </c>
      <c r="E11" s="44">
        <f t="shared" si="0"/>
        <v>2979400</v>
      </c>
      <c r="F11" s="44">
        <v>31444</v>
      </c>
      <c r="G11" s="44">
        <v>33231</v>
      </c>
      <c r="H11" s="46"/>
      <c r="I11" s="46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</f>
        <v>1603294.8360000006</v>
      </c>
      <c r="J11" s="46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</f>
        <v>66934.75644000001</v>
      </c>
      <c r="K11" s="46">
        <f t="shared" si="1"/>
        <v>1670229.5924400005</v>
      </c>
      <c r="L11" s="46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</f>
        <v>17626.833498400003</v>
      </c>
      <c r="M11" s="46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</f>
        <v>18628.587456600002</v>
      </c>
      <c r="N11" s="46"/>
      <c r="O11" s="45">
        <f t="shared" si="83"/>
        <v>1256705.1639999999</v>
      </c>
      <c r="P11" s="47">
        <f t="shared" si="2"/>
        <v>52465.24356</v>
      </c>
      <c r="Q11" s="45">
        <f t="shared" si="3"/>
        <v>1309170.40756</v>
      </c>
      <c r="R11" s="45">
        <f t="shared" si="4"/>
        <v>13816.726285600002</v>
      </c>
      <c r="S11" s="47">
        <f t="shared" si="5"/>
        <v>14601.947309399999</v>
      </c>
      <c r="T11" s="46"/>
      <c r="U11" s="46">
        <f t="shared" si="84"/>
        <v>21377.928000000004</v>
      </c>
      <c r="V11" s="47">
        <f t="shared" si="6"/>
        <v>892.4911200000001</v>
      </c>
      <c r="W11" s="46">
        <f t="shared" si="7"/>
        <v>22270.419120000002</v>
      </c>
      <c r="X11" s="46">
        <f t="shared" si="8"/>
        <v>235.03761120000001</v>
      </c>
      <c r="Y11" s="46">
        <f t="shared" si="9"/>
        <v>248.3950788</v>
      </c>
      <c r="Z11" s="46"/>
      <c r="AA11" s="46">
        <f t="shared" si="85"/>
        <v>9804.652</v>
      </c>
      <c r="AB11" s="46">
        <f t="shared" si="10"/>
        <v>409.32707999999997</v>
      </c>
      <c r="AC11" s="45">
        <f t="shared" si="11"/>
        <v>10213.97908</v>
      </c>
      <c r="AD11" s="46">
        <f t="shared" si="12"/>
        <v>107.7963208</v>
      </c>
      <c r="AE11" s="46">
        <f t="shared" si="13"/>
        <v>113.92251420000001</v>
      </c>
      <c r="AF11" s="46"/>
      <c r="AG11" s="46">
        <f t="shared" si="86"/>
        <v>2030.3139999999999</v>
      </c>
      <c r="AH11" s="46">
        <f t="shared" si="14"/>
        <v>84.76206</v>
      </c>
      <c r="AI11" s="45">
        <f t="shared" si="15"/>
        <v>2115.07606</v>
      </c>
      <c r="AJ11" s="46">
        <f t="shared" si="16"/>
        <v>22.322095599999997</v>
      </c>
      <c r="AK11" s="46">
        <f t="shared" si="17"/>
        <v>23.590686899999998</v>
      </c>
      <c r="AL11" s="46"/>
      <c r="AM11" s="46">
        <f t="shared" si="87"/>
        <v>217058.556</v>
      </c>
      <c r="AN11" s="46">
        <f t="shared" si="18"/>
        <v>9061.81524</v>
      </c>
      <c r="AO11" s="45">
        <f t="shared" si="19"/>
        <v>226120.37124</v>
      </c>
      <c r="AP11" s="46">
        <f t="shared" si="20"/>
        <v>2386.4298024000004</v>
      </c>
      <c r="AQ11" s="46">
        <f t="shared" si="21"/>
        <v>2522.0534526</v>
      </c>
      <c r="AR11" s="46"/>
      <c r="AS11" s="46">
        <f t="shared" si="88"/>
        <v>1193.764</v>
      </c>
      <c r="AT11" s="46">
        <f t="shared" si="22"/>
        <v>49.83756</v>
      </c>
      <c r="AU11" s="45">
        <f t="shared" si="23"/>
        <v>1243.6015599999998</v>
      </c>
      <c r="AV11" s="46">
        <f t="shared" si="24"/>
        <v>13.1247256</v>
      </c>
      <c r="AW11" s="46">
        <f t="shared" si="25"/>
        <v>13.8706194</v>
      </c>
      <c r="AX11" s="46"/>
      <c r="AY11" s="46">
        <f t="shared" si="89"/>
        <v>1260.402</v>
      </c>
      <c r="AZ11" s="46">
        <f t="shared" si="26"/>
        <v>52.61958</v>
      </c>
      <c r="BA11" s="45">
        <f t="shared" si="27"/>
        <v>1313.02158</v>
      </c>
      <c r="BB11" s="46">
        <f t="shared" si="28"/>
        <v>13.8573708</v>
      </c>
      <c r="BC11" s="46">
        <f t="shared" si="29"/>
        <v>14.6449017</v>
      </c>
      <c r="BD11" s="46"/>
      <c r="BE11" s="46">
        <f t="shared" si="90"/>
        <v>353.496</v>
      </c>
      <c r="BF11" s="46">
        <f t="shared" si="30"/>
        <v>14.757839999999998</v>
      </c>
      <c r="BG11" s="45">
        <f t="shared" si="31"/>
        <v>368.25383999999997</v>
      </c>
      <c r="BH11" s="46">
        <f t="shared" si="32"/>
        <v>3.8864783999999997</v>
      </c>
      <c r="BI11" s="46">
        <f t="shared" si="33"/>
        <v>4.107351599999999</v>
      </c>
      <c r="BJ11" s="46"/>
      <c r="BK11" s="46">
        <f t="shared" si="91"/>
        <v>6513.936</v>
      </c>
      <c r="BL11" s="46">
        <f t="shared" si="34"/>
        <v>271.94543999999996</v>
      </c>
      <c r="BM11" s="45">
        <f t="shared" si="35"/>
        <v>6785.881439999999</v>
      </c>
      <c r="BN11" s="46">
        <f t="shared" si="36"/>
        <v>71.6168544</v>
      </c>
      <c r="BO11" s="46">
        <f t="shared" si="37"/>
        <v>75.6869256</v>
      </c>
      <c r="BP11" s="46"/>
      <c r="BQ11" s="46">
        <f t="shared" si="92"/>
        <v>9709.7</v>
      </c>
      <c r="BR11" s="46">
        <f t="shared" si="38"/>
        <v>405.36300000000006</v>
      </c>
      <c r="BS11" s="45">
        <f t="shared" si="39"/>
        <v>10115.063</v>
      </c>
      <c r="BT11" s="46">
        <f t="shared" si="40"/>
        <v>106.75238</v>
      </c>
      <c r="BU11" s="46">
        <f t="shared" si="41"/>
        <v>112.819245</v>
      </c>
      <c r="BV11" s="46"/>
      <c r="BW11" s="46">
        <f t="shared" si="93"/>
        <v>114400</v>
      </c>
      <c r="BX11" s="46">
        <f t="shared" si="42"/>
        <v>4776</v>
      </c>
      <c r="BY11" s="45">
        <f t="shared" si="43"/>
        <v>119176</v>
      </c>
      <c r="BZ11" s="46">
        <f t="shared" si="44"/>
        <v>1257.76</v>
      </c>
      <c r="CA11" s="46">
        <f t="shared" si="45"/>
        <v>1329.24</v>
      </c>
      <c r="CB11" s="46"/>
      <c r="CC11" s="46">
        <f t="shared" si="94"/>
        <v>5674.812000000001</v>
      </c>
      <c r="CD11" s="46">
        <f t="shared" si="46"/>
        <v>236.91348000000002</v>
      </c>
      <c r="CE11" s="45">
        <f t="shared" si="47"/>
        <v>5911.725480000001</v>
      </c>
      <c r="CF11" s="46">
        <f t="shared" si="48"/>
        <v>62.391184800000005</v>
      </c>
      <c r="CG11" s="46">
        <f t="shared" si="49"/>
        <v>65.93695020000001</v>
      </c>
      <c r="CH11" s="46"/>
      <c r="CI11" s="46">
        <f t="shared" si="95"/>
        <v>45367.894</v>
      </c>
      <c r="CJ11" s="46">
        <f t="shared" si="50"/>
        <v>1894.0302599999998</v>
      </c>
      <c r="CK11" s="45">
        <f t="shared" si="51"/>
        <v>47261.92426</v>
      </c>
      <c r="CL11" s="46">
        <f t="shared" si="52"/>
        <v>498.79302759999996</v>
      </c>
      <c r="CM11" s="46">
        <f t="shared" si="53"/>
        <v>527.1400299</v>
      </c>
      <c r="CN11" s="46"/>
      <c r="CO11" s="46">
        <f t="shared" si="96"/>
        <v>24835.668</v>
      </c>
      <c r="CP11" s="46">
        <f t="shared" si="54"/>
        <v>1036.84572</v>
      </c>
      <c r="CQ11" s="45">
        <f t="shared" si="55"/>
        <v>25872.513720000003</v>
      </c>
      <c r="CR11" s="46">
        <f t="shared" si="56"/>
        <v>273.0534072</v>
      </c>
      <c r="CS11" s="46">
        <f t="shared" si="57"/>
        <v>288.5713578</v>
      </c>
      <c r="CT11" s="46"/>
      <c r="CU11" s="46">
        <f t="shared" si="97"/>
        <v>2463.89</v>
      </c>
      <c r="CV11" s="46">
        <f t="shared" si="58"/>
        <v>102.86310000000002</v>
      </c>
      <c r="CW11" s="45">
        <f t="shared" si="59"/>
        <v>2566.7531</v>
      </c>
      <c r="CX11" s="46">
        <f t="shared" si="60"/>
        <v>27.089005999999998</v>
      </c>
      <c r="CY11" s="46">
        <f t="shared" si="61"/>
        <v>28.6285065</v>
      </c>
      <c r="CZ11" s="46"/>
      <c r="DA11" s="46">
        <f t="shared" si="98"/>
        <v>175040.58</v>
      </c>
      <c r="DB11" s="46">
        <f t="shared" si="62"/>
        <v>7307.6382</v>
      </c>
      <c r="DC11" s="45">
        <f t="shared" si="63"/>
        <v>182348.21819999997</v>
      </c>
      <c r="DD11" s="46">
        <f t="shared" si="64"/>
        <v>1924.467132</v>
      </c>
      <c r="DE11" s="46">
        <f t="shared" si="65"/>
        <v>2033.836893</v>
      </c>
      <c r="DF11" s="46"/>
      <c r="DG11" s="46">
        <f t="shared" si="99"/>
        <v>41271.516</v>
      </c>
      <c r="DH11" s="46">
        <f t="shared" si="66"/>
        <v>1723.0136400000001</v>
      </c>
      <c r="DI11" s="45">
        <f t="shared" si="67"/>
        <v>42994.52964</v>
      </c>
      <c r="DJ11" s="46">
        <f t="shared" si="68"/>
        <v>453.7557864</v>
      </c>
      <c r="DK11" s="46">
        <f t="shared" si="69"/>
        <v>479.5432686</v>
      </c>
      <c r="DL11" s="45"/>
      <c r="DM11" s="45">
        <f t="shared" si="100"/>
        <v>6871.722000000001</v>
      </c>
      <c r="DN11" s="45">
        <f t="shared" si="70"/>
        <v>286.88238</v>
      </c>
      <c r="DO11" s="45">
        <f t="shared" si="71"/>
        <v>7158.604380000001</v>
      </c>
      <c r="DP11" s="46">
        <f t="shared" si="72"/>
        <v>75.5504988</v>
      </c>
      <c r="DQ11" s="46">
        <f t="shared" si="73"/>
        <v>79.8441237</v>
      </c>
      <c r="DR11" s="46"/>
      <c r="DS11" s="46">
        <f t="shared" si="101"/>
        <v>7396.532000000001</v>
      </c>
      <c r="DT11" s="46">
        <f t="shared" si="74"/>
        <v>308.79228</v>
      </c>
      <c r="DU11" s="45">
        <f t="shared" si="75"/>
        <v>7705.324280000001</v>
      </c>
      <c r="DV11" s="46">
        <f t="shared" si="76"/>
        <v>81.32047279999999</v>
      </c>
      <c r="DW11" s="46">
        <f t="shared" si="77"/>
        <v>85.9420122</v>
      </c>
      <c r="DX11" s="46"/>
      <c r="DY11" s="46">
        <f t="shared" si="102"/>
        <v>564079.802</v>
      </c>
      <c r="DZ11" s="46">
        <f t="shared" si="78"/>
        <v>23549.34558</v>
      </c>
      <c r="EA11" s="45">
        <f t="shared" si="79"/>
        <v>587629.14758</v>
      </c>
      <c r="EB11" s="46">
        <f t="shared" si="80"/>
        <v>6201.7221308</v>
      </c>
      <c r="EC11" s="46">
        <f t="shared" si="81"/>
        <v>6554.1733917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43739</v>
      </c>
      <c r="C12" s="21"/>
      <c r="D12" s="21">
        <v>62200</v>
      </c>
      <c r="E12" s="44">
        <f t="shared" si="0"/>
        <v>62200</v>
      </c>
      <c r="F12" s="44">
        <v>31444</v>
      </c>
      <c r="G12" s="44">
        <v>33231</v>
      </c>
      <c r="H12" s="46"/>
      <c r="I12" s="46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</f>
        <v>0</v>
      </c>
      <c r="J12" s="46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</f>
        <v>34868.85972</v>
      </c>
      <c r="K12" s="46">
        <f t="shared" si="1"/>
        <v>34868.85972</v>
      </c>
      <c r="L12" s="46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</f>
        <v>17626.833498400003</v>
      </c>
      <c r="M12" s="46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</f>
        <v>18628.587456600002</v>
      </c>
      <c r="N12" s="46"/>
      <c r="O12" s="45"/>
      <c r="P12" s="47">
        <f t="shared" si="2"/>
        <v>27331.14028</v>
      </c>
      <c r="Q12" s="45">
        <f t="shared" si="3"/>
        <v>27331.14028</v>
      </c>
      <c r="R12" s="45">
        <f t="shared" si="4"/>
        <v>13816.726285600002</v>
      </c>
      <c r="S12" s="47">
        <f t="shared" si="5"/>
        <v>14601.947309399999</v>
      </c>
      <c r="T12" s="46"/>
      <c r="U12" s="46"/>
      <c r="V12" s="47">
        <f t="shared" si="6"/>
        <v>464.93256</v>
      </c>
      <c r="W12" s="46">
        <f t="shared" si="7"/>
        <v>464.93256</v>
      </c>
      <c r="X12" s="46">
        <f t="shared" si="8"/>
        <v>235.03761120000001</v>
      </c>
      <c r="Y12" s="46">
        <f t="shared" si="9"/>
        <v>248.3950788</v>
      </c>
      <c r="Z12" s="46"/>
      <c r="AA12" s="46"/>
      <c r="AB12" s="46">
        <f t="shared" si="10"/>
        <v>213.23404000000002</v>
      </c>
      <c r="AC12" s="45">
        <f t="shared" si="11"/>
        <v>213.23404000000002</v>
      </c>
      <c r="AD12" s="46">
        <f t="shared" si="12"/>
        <v>107.7963208</v>
      </c>
      <c r="AE12" s="46">
        <f t="shared" si="13"/>
        <v>113.92251420000001</v>
      </c>
      <c r="AF12" s="46"/>
      <c r="AG12" s="46"/>
      <c r="AH12" s="46">
        <f t="shared" si="14"/>
        <v>44.15577999999999</v>
      </c>
      <c r="AI12" s="45">
        <f t="shared" si="15"/>
        <v>44.15577999999999</v>
      </c>
      <c r="AJ12" s="46">
        <f t="shared" si="16"/>
        <v>22.322095599999997</v>
      </c>
      <c r="AK12" s="46">
        <f t="shared" si="17"/>
        <v>23.590686899999998</v>
      </c>
      <c r="AL12" s="46"/>
      <c r="AM12" s="46"/>
      <c r="AN12" s="46">
        <f t="shared" si="18"/>
        <v>4720.64412</v>
      </c>
      <c r="AO12" s="45">
        <f t="shared" si="19"/>
        <v>4720.64412</v>
      </c>
      <c r="AP12" s="46">
        <f t="shared" si="20"/>
        <v>2386.4298024000004</v>
      </c>
      <c r="AQ12" s="46">
        <f t="shared" si="21"/>
        <v>2522.0534526</v>
      </c>
      <c r="AR12" s="46"/>
      <c r="AS12" s="46"/>
      <c r="AT12" s="46">
        <f t="shared" si="22"/>
        <v>25.96228</v>
      </c>
      <c r="AU12" s="45">
        <f t="shared" si="23"/>
        <v>25.96228</v>
      </c>
      <c r="AV12" s="46">
        <f t="shared" si="24"/>
        <v>13.1247256</v>
      </c>
      <c r="AW12" s="46">
        <f t="shared" si="25"/>
        <v>13.8706194</v>
      </c>
      <c r="AX12" s="46"/>
      <c r="AY12" s="46"/>
      <c r="AZ12" s="46">
        <f t="shared" si="26"/>
        <v>27.41154</v>
      </c>
      <c r="BA12" s="45">
        <f t="shared" si="27"/>
        <v>27.41154</v>
      </c>
      <c r="BB12" s="46">
        <f t="shared" si="28"/>
        <v>13.8573708</v>
      </c>
      <c r="BC12" s="46">
        <f t="shared" si="29"/>
        <v>14.6449017</v>
      </c>
      <c r="BD12" s="46"/>
      <c r="BE12" s="46"/>
      <c r="BF12" s="46">
        <f t="shared" si="30"/>
        <v>7.687919999999999</v>
      </c>
      <c r="BG12" s="45">
        <f t="shared" si="31"/>
        <v>7.687919999999999</v>
      </c>
      <c r="BH12" s="46">
        <f t="shared" si="32"/>
        <v>3.8864783999999997</v>
      </c>
      <c r="BI12" s="46">
        <f t="shared" si="33"/>
        <v>4.107351599999999</v>
      </c>
      <c r="BJ12" s="46"/>
      <c r="BK12" s="46"/>
      <c r="BL12" s="46">
        <f t="shared" si="34"/>
        <v>141.66672</v>
      </c>
      <c r="BM12" s="45">
        <f t="shared" si="35"/>
        <v>141.66672</v>
      </c>
      <c r="BN12" s="46">
        <f t="shared" si="36"/>
        <v>71.6168544</v>
      </c>
      <c r="BO12" s="46">
        <f t="shared" si="37"/>
        <v>75.6869256</v>
      </c>
      <c r="BP12" s="46"/>
      <c r="BQ12" s="46"/>
      <c r="BR12" s="46">
        <f t="shared" si="38"/>
        <v>211.169</v>
      </c>
      <c r="BS12" s="45">
        <f t="shared" si="39"/>
        <v>211.169</v>
      </c>
      <c r="BT12" s="46">
        <f t="shared" si="40"/>
        <v>106.75238</v>
      </c>
      <c r="BU12" s="46">
        <f t="shared" si="41"/>
        <v>112.819245</v>
      </c>
      <c r="BV12" s="46"/>
      <c r="BW12" s="46"/>
      <c r="BX12" s="46">
        <f t="shared" si="42"/>
        <v>2488</v>
      </c>
      <c r="BY12" s="45">
        <f t="shared" si="43"/>
        <v>2488</v>
      </c>
      <c r="BZ12" s="46">
        <f t="shared" si="44"/>
        <v>1257.76</v>
      </c>
      <c r="CA12" s="46">
        <f t="shared" si="45"/>
        <v>1329.24</v>
      </c>
      <c r="CB12" s="46"/>
      <c r="CC12" s="46"/>
      <c r="CD12" s="46">
        <f t="shared" si="46"/>
        <v>123.41724</v>
      </c>
      <c r="CE12" s="45">
        <f t="shared" si="47"/>
        <v>123.41724</v>
      </c>
      <c r="CF12" s="46">
        <f t="shared" si="48"/>
        <v>62.391184800000005</v>
      </c>
      <c r="CG12" s="46">
        <f t="shared" si="49"/>
        <v>65.93695020000001</v>
      </c>
      <c r="CH12" s="46"/>
      <c r="CI12" s="46"/>
      <c r="CJ12" s="46">
        <f t="shared" si="50"/>
        <v>986.67238</v>
      </c>
      <c r="CK12" s="45">
        <f t="shared" si="51"/>
        <v>986.67238</v>
      </c>
      <c r="CL12" s="46">
        <f t="shared" si="52"/>
        <v>498.79302759999996</v>
      </c>
      <c r="CM12" s="46">
        <f t="shared" si="53"/>
        <v>527.1400299</v>
      </c>
      <c r="CN12" s="46"/>
      <c r="CO12" s="46"/>
      <c r="CP12" s="46">
        <f t="shared" si="54"/>
        <v>540.1323600000001</v>
      </c>
      <c r="CQ12" s="45">
        <f t="shared" si="55"/>
        <v>540.1323600000001</v>
      </c>
      <c r="CR12" s="46">
        <f t="shared" si="56"/>
        <v>273.0534072</v>
      </c>
      <c r="CS12" s="46">
        <f t="shared" si="57"/>
        <v>288.5713578</v>
      </c>
      <c r="CT12" s="46"/>
      <c r="CU12" s="46"/>
      <c r="CV12" s="46">
        <f t="shared" si="58"/>
        <v>53.585300000000004</v>
      </c>
      <c r="CW12" s="45">
        <f t="shared" si="59"/>
        <v>53.585300000000004</v>
      </c>
      <c r="CX12" s="46">
        <f t="shared" si="60"/>
        <v>27.089005999999998</v>
      </c>
      <c r="CY12" s="46">
        <f t="shared" si="61"/>
        <v>28.6285065</v>
      </c>
      <c r="CZ12" s="46"/>
      <c r="DA12" s="46"/>
      <c r="DB12" s="46">
        <f t="shared" si="62"/>
        <v>3806.8266000000003</v>
      </c>
      <c r="DC12" s="45">
        <f t="shared" si="63"/>
        <v>3806.8266000000003</v>
      </c>
      <c r="DD12" s="46">
        <f t="shared" si="64"/>
        <v>1924.467132</v>
      </c>
      <c r="DE12" s="46">
        <f t="shared" si="65"/>
        <v>2033.836893</v>
      </c>
      <c r="DF12" s="46"/>
      <c r="DG12" s="46"/>
      <c r="DH12" s="46">
        <f t="shared" si="66"/>
        <v>897.58332</v>
      </c>
      <c r="DI12" s="45">
        <f t="shared" si="67"/>
        <v>897.58332</v>
      </c>
      <c r="DJ12" s="46">
        <f t="shared" si="68"/>
        <v>453.7557864</v>
      </c>
      <c r="DK12" s="46">
        <f t="shared" si="69"/>
        <v>479.5432686</v>
      </c>
      <c r="DL12" s="45"/>
      <c r="DM12" s="45"/>
      <c r="DN12" s="45">
        <f t="shared" si="70"/>
        <v>149.44794</v>
      </c>
      <c r="DO12" s="45">
        <f t="shared" si="71"/>
        <v>149.44794</v>
      </c>
      <c r="DP12" s="46">
        <f t="shared" si="72"/>
        <v>75.5504988</v>
      </c>
      <c r="DQ12" s="46">
        <f t="shared" si="73"/>
        <v>79.8441237</v>
      </c>
      <c r="DR12" s="46"/>
      <c r="DS12" s="46"/>
      <c r="DT12" s="46">
        <f t="shared" si="74"/>
        <v>160.86164</v>
      </c>
      <c r="DU12" s="45">
        <f t="shared" si="75"/>
        <v>160.86164</v>
      </c>
      <c r="DV12" s="46">
        <f t="shared" si="76"/>
        <v>81.32047279999999</v>
      </c>
      <c r="DW12" s="46">
        <f t="shared" si="77"/>
        <v>85.9420122</v>
      </c>
      <c r="DX12" s="46"/>
      <c r="DY12" s="46"/>
      <c r="DZ12" s="46">
        <f t="shared" si="78"/>
        <v>12267.749539999999</v>
      </c>
      <c r="EA12" s="45">
        <f t="shared" si="79"/>
        <v>12267.749539999999</v>
      </c>
      <c r="EB12" s="46">
        <f t="shared" si="80"/>
        <v>6201.7221308</v>
      </c>
      <c r="EC12" s="46">
        <f t="shared" si="81"/>
        <v>6554.1733917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43922</v>
      </c>
      <c r="C13" s="21">
        <v>10000</v>
      </c>
      <c r="D13" s="21">
        <v>62200</v>
      </c>
      <c r="E13" s="44">
        <f t="shared" si="0"/>
        <v>72200</v>
      </c>
      <c r="F13" s="44">
        <v>31444</v>
      </c>
      <c r="G13" s="44">
        <v>33231</v>
      </c>
      <c r="H13" s="46"/>
      <c r="I13" s="46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</f>
        <v>5605.925999999999</v>
      </c>
      <c r="J13" s="46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</f>
        <v>34868.85972</v>
      </c>
      <c r="K13" s="46">
        <f t="shared" si="1"/>
        <v>40474.78572</v>
      </c>
      <c r="L13" s="46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</f>
        <v>17626.833498400003</v>
      </c>
      <c r="M13" s="46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</f>
        <v>18628.587456600002</v>
      </c>
      <c r="N13" s="46"/>
      <c r="O13" s="45">
        <f t="shared" si="83"/>
        <v>4394.0740000000005</v>
      </c>
      <c r="P13" s="47">
        <f t="shared" si="2"/>
        <v>27331.14028</v>
      </c>
      <c r="Q13" s="45">
        <f t="shared" si="3"/>
        <v>31725.21428</v>
      </c>
      <c r="R13" s="45">
        <f t="shared" si="4"/>
        <v>13816.726285600002</v>
      </c>
      <c r="S13" s="47">
        <f t="shared" si="5"/>
        <v>14601.947309399999</v>
      </c>
      <c r="T13" s="46"/>
      <c r="U13" s="46">
        <f t="shared" si="84"/>
        <v>74.748</v>
      </c>
      <c r="V13" s="47">
        <f t="shared" si="6"/>
        <v>464.93256</v>
      </c>
      <c r="W13" s="46">
        <f t="shared" si="7"/>
        <v>539.68056</v>
      </c>
      <c r="X13" s="46">
        <f t="shared" si="8"/>
        <v>235.03761120000001</v>
      </c>
      <c r="Y13" s="46">
        <f t="shared" si="9"/>
        <v>248.3950788</v>
      </c>
      <c r="Z13" s="46"/>
      <c r="AA13" s="46">
        <f t="shared" si="85"/>
        <v>34.282000000000004</v>
      </c>
      <c r="AB13" s="46">
        <f t="shared" si="10"/>
        <v>213.23404000000002</v>
      </c>
      <c r="AC13" s="45">
        <f t="shared" si="11"/>
        <v>247.51604000000003</v>
      </c>
      <c r="AD13" s="46">
        <f t="shared" si="12"/>
        <v>107.7963208</v>
      </c>
      <c r="AE13" s="46">
        <f t="shared" si="13"/>
        <v>113.92251420000001</v>
      </c>
      <c r="AF13" s="46"/>
      <c r="AG13" s="46">
        <f t="shared" si="86"/>
        <v>7.099</v>
      </c>
      <c r="AH13" s="46">
        <f t="shared" si="14"/>
        <v>44.15577999999999</v>
      </c>
      <c r="AI13" s="45">
        <f t="shared" si="15"/>
        <v>51.25478</v>
      </c>
      <c r="AJ13" s="46">
        <f t="shared" si="16"/>
        <v>22.322095599999997</v>
      </c>
      <c r="AK13" s="46">
        <f t="shared" si="17"/>
        <v>23.590686899999998</v>
      </c>
      <c r="AL13" s="46"/>
      <c r="AM13" s="46">
        <f t="shared" si="87"/>
        <v>758.946</v>
      </c>
      <c r="AN13" s="46">
        <f t="shared" si="18"/>
        <v>4720.64412</v>
      </c>
      <c r="AO13" s="45">
        <f t="shared" si="19"/>
        <v>5479.59012</v>
      </c>
      <c r="AP13" s="46">
        <f t="shared" si="20"/>
        <v>2386.4298024000004</v>
      </c>
      <c r="AQ13" s="46">
        <f t="shared" si="21"/>
        <v>2522.0534526</v>
      </c>
      <c r="AR13" s="46"/>
      <c r="AS13" s="46">
        <f t="shared" si="88"/>
        <v>4.1739999999999995</v>
      </c>
      <c r="AT13" s="46">
        <f t="shared" si="22"/>
        <v>25.96228</v>
      </c>
      <c r="AU13" s="45">
        <f t="shared" si="23"/>
        <v>30.13628</v>
      </c>
      <c r="AV13" s="46">
        <f t="shared" si="24"/>
        <v>13.1247256</v>
      </c>
      <c r="AW13" s="46">
        <f t="shared" si="25"/>
        <v>13.8706194</v>
      </c>
      <c r="AX13" s="46"/>
      <c r="AY13" s="46">
        <f t="shared" si="89"/>
        <v>4.407</v>
      </c>
      <c r="AZ13" s="46">
        <f t="shared" si="26"/>
        <v>27.41154</v>
      </c>
      <c r="BA13" s="45">
        <f t="shared" si="27"/>
        <v>31.81854</v>
      </c>
      <c r="BB13" s="46">
        <f t="shared" si="28"/>
        <v>13.8573708</v>
      </c>
      <c r="BC13" s="46">
        <f t="shared" si="29"/>
        <v>14.6449017</v>
      </c>
      <c r="BD13" s="46"/>
      <c r="BE13" s="46">
        <f t="shared" si="90"/>
        <v>1.236</v>
      </c>
      <c r="BF13" s="46">
        <f t="shared" si="30"/>
        <v>7.687919999999999</v>
      </c>
      <c r="BG13" s="45">
        <f t="shared" si="31"/>
        <v>8.923919999999999</v>
      </c>
      <c r="BH13" s="46">
        <f t="shared" si="32"/>
        <v>3.8864783999999997</v>
      </c>
      <c r="BI13" s="46">
        <f t="shared" si="33"/>
        <v>4.107351599999999</v>
      </c>
      <c r="BJ13" s="46"/>
      <c r="BK13" s="46">
        <f t="shared" si="91"/>
        <v>22.776</v>
      </c>
      <c r="BL13" s="46">
        <f t="shared" si="34"/>
        <v>141.66672</v>
      </c>
      <c r="BM13" s="45">
        <f t="shared" si="35"/>
        <v>164.44272</v>
      </c>
      <c r="BN13" s="46">
        <f t="shared" si="36"/>
        <v>71.6168544</v>
      </c>
      <c r="BO13" s="46">
        <f t="shared" si="37"/>
        <v>75.6869256</v>
      </c>
      <c r="BP13" s="46"/>
      <c r="BQ13" s="46">
        <f t="shared" si="92"/>
        <v>33.95</v>
      </c>
      <c r="BR13" s="46">
        <f t="shared" si="38"/>
        <v>211.169</v>
      </c>
      <c r="BS13" s="45">
        <f t="shared" si="39"/>
        <v>245.11900000000003</v>
      </c>
      <c r="BT13" s="46">
        <f t="shared" si="40"/>
        <v>106.75238</v>
      </c>
      <c r="BU13" s="46">
        <f t="shared" si="41"/>
        <v>112.819245</v>
      </c>
      <c r="BV13" s="46"/>
      <c r="BW13" s="46">
        <f t="shared" si="93"/>
        <v>400</v>
      </c>
      <c r="BX13" s="46">
        <f t="shared" si="42"/>
        <v>2488</v>
      </c>
      <c r="BY13" s="45">
        <f t="shared" si="43"/>
        <v>2888</v>
      </c>
      <c r="BZ13" s="46">
        <f t="shared" si="44"/>
        <v>1257.76</v>
      </c>
      <c r="CA13" s="46">
        <f t="shared" si="45"/>
        <v>1329.24</v>
      </c>
      <c r="CB13" s="46"/>
      <c r="CC13" s="46">
        <f t="shared" si="94"/>
        <v>19.842</v>
      </c>
      <c r="CD13" s="46">
        <f t="shared" si="46"/>
        <v>123.41724</v>
      </c>
      <c r="CE13" s="45">
        <f t="shared" si="47"/>
        <v>143.25924</v>
      </c>
      <c r="CF13" s="46">
        <f t="shared" si="48"/>
        <v>62.391184800000005</v>
      </c>
      <c r="CG13" s="46">
        <f t="shared" si="49"/>
        <v>65.93695020000001</v>
      </c>
      <c r="CH13" s="46"/>
      <c r="CI13" s="46">
        <f t="shared" si="95"/>
        <v>158.629</v>
      </c>
      <c r="CJ13" s="46">
        <f t="shared" si="50"/>
        <v>986.67238</v>
      </c>
      <c r="CK13" s="45">
        <f t="shared" si="51"/>
        <v>1145.3013799999999</v>
      </c>
      <c r="CL13" s="46">
        <f t="shared" si="52"/>
        <v>498.79302759999996</v>
      </c>
      <c r="CM13" s="46">
        <f t="shared" si="53"/>
        <v>527.1400299</v>
      </c>
      <c r="CN13" s="46"/>
      <c r="CO13" s="46">
        <f t="shared" si="96"/>
        <v>86.83800000000001</v>
      </c>
      <c r="CP13" s="46">
        <f t="shared" si="54"/>
        <v>540.1323600000001</v>
      </c>
      <c r="CQ13" s="45">
        <f t="shared" si="55"/>
        <v>626.97036</v>
      </c>
      <c r="CR13" s="46">
        <f t="shared" si="56"/>
        <v>273.0534072</v>
      </c>
      <c r="CS13" s="46">
        <f t="shared" si="57"/>
        <v>288.5713578</v>
      </c>
      <c r="CT13" s="46"/>
      <c r="CU13" s="46">
        <f t="shared" si="97"/>
        <v>8.615</v>
      </c>
      <c r="CV13" s="46">
        <f t="shared" si="58"/>
        <v>53.585300000000004</v>
      </c>
      <c r="CW13" s="45">
        <f t="shared" si="59"/>
        <v>62.200300000000006</v>
      </c>
      <c r="CX13" s="46">
        <f t="shared" si="60"/>
        <v>27.089005999999998</v>
      </c>
      <c r="CY13" s="46">
        <f t="shared" si="61"/>
        <v>28.6285065</v>
      </c>
      <c r="CZ13" s="46"/>
      <c r="DA13" s="46">
        <f t="shared" si="98"/>
        <v>612.03</v>
      </c>
      <c r="DB13" s="46">
        <f t="shared" si="62"/>
        <v>3806.8266000000003</v>
      </c>
      <c r="DC13" s="45">
        <f t="shared" si="63"/>
        <v>4418.8566</v>
      </c>
      <c r="DD13" s="46">
        <f t="shared" si="64"/>
        <v>1924.467132</v>
      </c>
      <c r="DE13" s="46">
        <f t="shared" si="65"/>
        <v>2033.836893</v>
      </c>
      <c r="DF13" s="46"/>
      <c r="DG13" s="46">
        <f t="shared" si="99"/>
        <v>144.306</v>
      </c>
      <c r="DH13" s="46">
        <f t="shared" si="66"/>
        <v>897.58332</v>
      </c>
      <c r="DI13" s="45">
        <f t="shared" si="67"/>
        <v>1041.88932</v>
      </c>
      <c r="DJ13" s="46">
        <f t="shared" si="68"/>
        <v>453.7557864</v>
      </c>
      <c r="DK13" s="46">
        <f t="shared" si="69"/>
        <v>479.5432686</v>
      </c>
      <c r="DL13" s="45"/>
      <c r="DM13" s="45">
        <f t="shared" si="100"/>
        <v>24.027</v>
      </c>
      <c r="DN13" s="45">
        <f t="shared" si="70"/>
        <v>149.44794</v>
      </c>
      <c r="DO13" s="45">
        <f t="shared" si="71"/>
        <v>173.47494</v>
      </c>
      <c r="DP13" s="46">
        <f t="shared" si="72"/>
        <v>75.5504988</v>
      </c>
      <c r="DQ13" s="46">
        <f t="shared" si="73"/>
        <v>79.8441237</v>
      </c>
      <c r="DR13" s="46"/>
      <c r="DS13" s="46">
        <f t="shared" si="101"/>
        <v>25.862000000000002</v>
      </c>
      <c r="DT13" s="46">
        <f t="shared" si="74"/>
        <v>160.86164</v>
      </c>
      <c r="DU13" s="45">
        <f t="shared" si="75"/>
        <v>186.72364</v>
      </c>
      <c r="DV13" s="46">
        <f t="shared" si="76"/>
        <v>81.32047279999999</v>
      </c>
      <c r="DW13" s="46">
        <f t="shared" si="77"/>
        <v>85.9420122</v>
      </c>
      <c r="DX13" s="46"/>
      <c r="DY13" s="46">
        <f t="shared" si="102"/>
        <v>1972.307</v>
      </c>
      <c r="DZ13" s="46">
        <f t="shared" si="78"/>
        <v>12267.749539999999</v>
      </c>
      <c r="EA13" s="45">
        <f t="shared" si="79"/>
        <v>14240.05654</v>
      </c>
      <c r="EB13" s="46">
        <f t="shared" si="80"/>
        <v>6201.7221308</v>
      </c>
      <c r="EC13" s="46">
        <f t="shared" si="81"/>
        <v>6554.1733917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44105</v>
      </c>
      <c r="C14" s="21"/>
      <c r="D14" s="21">
        <v>62000</v>
      </c>
      <c r="E14" s="44">
        <f t="shared" si="0"/>
        <v>62000</v>
      </c>
      <c r="F14" s="44">
        <v>31444</v>
      </c>
      <c r="G14" s="44">
        <v>33231</v>
      </c>
      <c r="H14" s="46"/>
      <c r="I14" s="46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</f>
        <v>0</v>
      </c>
      <c r="J14" s="46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</f>
        <v>34756.7412</v>
      </c>
      <c r="K14" s="46">
        <f t="shared" si="1"/>
        <v>34756.7412</v>
      </c>
      <c r="L14" s="46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</f>
        <v>17626.833498400003</v>
      </c>
      <c r="M14" s="46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</f>
        <v>18628.587456600002</v>
      </c>
      <c r="N14" s="46"/>
      <c r="O14" s="45"/>
      <c r="P14" s="47">
        <f t="shared" si="2"/>
        <v>27243.258800000003</v>
      </c>
      <c r="Q14" s="45">
        <f t="shared" si="3"/>
        <v>27243.258800000003</v>
      </c>
      <c r="R14" s="45">
        <f t="shared" si="4"/>
        <v>13816.726285600002</v>
      </c>
      <c r="S14" s="47">
        <f t="shared" si="5"/>
        <v>14601.947309399999</v>
      </c>
      <c r="T14" s="46"/>
      <c r="U14" s="46"/>
      <c r="V14" s="47">
        <f t="shared" si="6"/>
        <v>463.43760000000003</v>
      </c>
      <c r="W14" s="46">
        <f t="shared" si="7"/>
        <v>463.43760000000003</v>
      </c>
      <c r="X14" s="46">
        <f t="shared" si="8"/>
        <v>235.03761120000001</v>
      </c>
      <c r="Y14" s="46">
        <f t="shared" si="9"/>
        <v>248.3950788</v>
      </c>
      <c r="Z14" s="46"/>
      <c r="AA14" s="46"/>
      <c r="AB14" s="46">
        <f t="shared" si="10"/>
        <v>212.54840000000002</v>
      </c>
      <c r="AC14" s="45">
        <f t="shared" si="11"/>
        <v>212.54840000000002</v>
      </c>
      <c r="AD14" s="46">
        <f t="shared" si="12"/>
        <v>107.7963208</v>
      </c>
      <c r="AE14" s="46">
        <f t="shared" si="13"/>
        <v>113.92251420000001</v>
      </c>
      <c r="AF14" s="46"/>
      <c r="AG14" s="46"/>
      <c r="AH14" s="46">
        <f t="shared" si="14"/>
        <v>44.0138</v>
      </c>
      <c r="AI14" s="45">
        <f t="shared" si="15"/>
        <v>44.0138</v>
      </c>
      <c r="AJ14" s="46">
        <f t="shared" si="16"/>
        <v>22.322095599999997</v>
      </c>
      <c r="AK14" s="46">
        <f t="shared" si="17"/>
        <v>23.590686899999998</v>
      </c>
      <c r="AL14" s="46"/>
      <c r="AM14" s="46"/>
      <c r="AN14" s="46">
        <f t="shared" si="18"/>
        <v>4705.465200000001</v>
      </c>
      <c r="AO14" s="45">
        <f t="shared" si="19"/>
        <v>4705.465200000001</v>
      </c>
      <c r="AP14" s="46">
        <f t="shared" si="20"/>
        <v>2386.4298024000004</v>
      </c>
      <c r="AQ14" s="46">
        <f t="shared" si="21"/>
        <v>2522.0534526</v>
      </c>
      <c r="AR14" s="46"/>
      <c r="AS14" s="46"/>
      <c r="AT14" s="46">
        <f t="shared" si="22"/>
        <v>25.878800000000002</v>
      </c>
      <c r="AU14" s="45">
        <f t="shared" si="23"/>
        <v>25.878800000000002</v>
      </c>
      <c r="AV14" s="46">
        <f t="shared" si="24"/>
        <v>13.1247256</v>
      </c>
      <c r="AW14" s="46">
        <f t="shared" si="25"/>
        <v>13.8706194</v>
      </c>
      <c r="AX14" s="46"/>
      <c r="AY14" s="46"/>
      <c r="AZ14" s="46">
        <f t="shared" si="26"/>
        <v>27.323399999999996</v>
      </c>
      <c r="BA14" s="45">
        <f t="shared" si="27"/>
        <v>27.323399999999996</v>
      </c>
      <c r="BB14" s="46">
        <f t="shared" si="28"/>
        <v>13.8573708</v>
      </c>
      <c r="BC14" s="46">
        <f t="shared" si="29"/>
        <v>14.6449017</v>
      </c>
      <c r="BD14" s="46"/>
      <c r="BE14" s="46"/>
      <c r="BF14" s="46">
        <f t="shared" si="30"/>
        <v>7.6632</v>
      </c>
      <c r="BG14" s="45">
        <f t="shared" si="31"/>
        <v>7.6632</v>
      </c>
      <c r="BH14" s="46">
        <f t="shared" si="32"/>
        <v>3.8864783999999997</v>
      </c>
      <c r="BI14" s="46">
        <f t="shared" si="33"/>
        <v>4.107351599999999</v>
      </c>
      <c r="BJ14" s="46"/>
      <c r="BK14" s="46"/>
      <c r="BL14" s="46">
        <f t="shared" si="34"/>
        <v>141.2112</v>
      </c>
      <c r="BM14" s="45">
        <f t="shared" si="35"/>
        <v>141.2112</v>
      </c>
      <c r="BN14" s="46">
        <f t="shared" si="36"/>
        <v>71.6168544</v>
      </c>
      <c r="BO14" s="46">
        <f t="shared" si="37"/>
        <v>75.6869256</v>
      </c>
      <c r="BP14" s="46"/>
      <c r="BQ14" s="46"/>
      <c r="BR14" s="46">
        <f t="shared" si="38"/>
        <v>210.49</v>
      </c>
      <c r="BS14" s="45">
        <f t="shared" si="39"/>
        <v>210.49</v>
      </c>
      <c r="BT14" s="46">
        <f t="shared" si="40"/>
        <v>106.75238</v>
      </c>
      <c r="BU14" s="46">
        <f t="shared" si="41"/>
        <v>112.819245</v>
      </c>
      <c r="BV14" s="46"/>
      <c r="BW14" s="46"/>
      <c r="BX14" s="46">
        <f t="shared" si="42"/>
        <v>2480</v>
      </c>
      <c r="BY14" s="45">
        <f t="shared" si="43"/>
        <v>2480</v>
      </c>
      <c r="BZ14" s="46">
        <f t="shared" si="44"/>
        <v>1257.76</v>
      </c>
      <c r="CA14" s="46">
        <f t="shared" si="45"/>
        <v>1329.24</v>
      </c>
      <c r="CB14" s="46"/>
      <c r="CC14" s="46"/>
      <c r="CD14" s="46">
        <f t="shared" si="46"/>
        <v>123.02040000000001</v>
      </c>
      <c r="CE14" s="45">
        <f t="shared" si="47"/>
        <v>123.02040000000001</v>
      </c>
      <c r="CF14" s="46">
        <f t="shared" si="48"/>
        <v>62.391184800000005</v>
      </c>
      <c r="CG14" s="46">
        <f t="shared" si="49"/>
        <v>65.93695020000001</v>
      </c>
      <c r="CH14" s="46"/>
      <c r="CI14" s="46"/>
      <c r="CJ14" s="46">
        <f t="shared" si="50"/>
        <v>983.4997999999999</v>
      </c>
      <c r="CK14" s="45">
        <f t="shared" si="51"/>
        <v>983.4997999999999</v>
      </c>
      <c r="CL14" s="46">
        <f t="shared" si="52"/>
        <v>498.79302759999996</v>
      </c>
      <c r="CM14" s="46">
        <f t="shared" si="53"/>
        <v>527.1400299</v>
      </c>
      <c r="CN14" s="46"/>
      <c r="CO14" s="46"/>
      <c r="CP14" s="46">
        <f t="shared" si="54"/>
        <v>538.3956000000001</v>
      </c>
      <c r="CQ14" s="45">
        <f t="shared" si="55"/>
        <v>538.3956000000001</v>
      </c>
      <c r="CR14" s="46">
        <f t="shared" si="56"/>
        <v>273.0534072</v>
      </c>
      <c r="CS14" s="46">
        <f t="shared" si="57"/>
        <v>288.5713578</v>
      </c>
      <c r="CT14" s="46"/>
      <c r="CU14" s="46"/>
      <c r="CV14" s="46">
        <f t="shared" si="58"/>
        <v>53.413000000000004</v>
      </c>
      <c r="CW14" s="45">
        <f t="shared" si="59"/>
        <v>53.413000000000004</v>
      </c>
      <c r="CX14" s="46">
        <f t="shared" si="60"/>
        <v>27.089005999999998</v>
      </c>
      <c r="CY14" s="46">
        <f t="shared" si="61"/>
        <v>28.6285065</v>
      </c>
      <c r="CZ14" s="46"/>
      <c r="DA14" s="46"/>
      <c r="DB14" s="46">
        <f t="shared" si="62"/>
        <v>3794.5860000000002</v>
      </c>
      <c r="DC14" s="45">
        <f t="shared" si="63"/>
        <v>3794.5860000000002</v>
      </c>
      <c r="DD14" s="46">
        <f t="shared" si="64"/>
        <v>1924.467132</v>
      </c>
      <c r="DE14" s="46">
        <f t="shared" si="65"/>
        <v>2033.836893</v>
      </c>
      <c r="DF14" s="46"/>
      <c r="DG14" s="46"/>
      <c r="DH14" s="46">
        <f t="shared" si="66"/>
        <v>894.6972000000001</v>
      </c>
      <c r="DI14" s="45">
        <f t="shared" si="67"/>
        <v>894.6972000000001</v>
      </c>
      <c r="DJ14" s="46">
        <f t="shared" si="68"/>
        <v>453.7557864</v>
      </c>
      <c r="DK14" s="46">
        <f t="shared" si="69"/>
        <v>479.5432686</v>
      </c>
      <c r="DL14" s="45"/>
      <c r="DM14" s="45"/>
      <c r="DN14" s="45">
        <f t="shared" si="70"/>
        <v>148.96740000000003</v>
      </c>
      <c r="DO14" s="45">
        <f t="shared" si="71"/>
        <v>148.96740000000003</v>
      </c>
      <c r="DP14" s="46">
        <f t="shared" si="72"/>
        <v>75.5504988</v>
      </c>
      <c r="DQ14" s="46">
        <f t="shared" si="73"/>
        <v>79.8441237</v>
      </c>
      <c r="DR14" s="46"/>
      <c r="DS14" s="46"/>
      <c r="DT14" s="46">
        <f t="shared" si="74"/>
        <v>160.3444</v>
      </c>
      <c r="DU14" s="45">
        <f t="shared" si="75"/>
        <v>160.3444</v>
      </c>
      <c r="DV14" s="46">
        <f t="shared" si="76"/>
        <v>81.32047279999999</v>
      </c>
      <c r="DW14" s="46">
        <f t="shared" si="77"/>
        <v>85.9420122</v>
      </c>
      <c r="DX14" s="46"/>
      <c r="DY14" s="46"/>
      <c r="DZ14" s="46">
        <f t="shared" si="78"/>
        <v>12228.3034</v>
      </c>
      <c r="EA14" s="45">
        <f t="shared" si="79"/>
        <v>12228.3034</v>
      </c>
      <c r="EB14" s="46">
        <f t="shared" si="80"/>
        <v>6201.7221308</v>
      </c>
      <c r="EC14" s="46">
        <f t="shared" si="81"/>
        <v>6554.1733917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44287</v>
      </c>
      <c r="C15" s="21">
        <v>3100000</v>
      </c>
      <c r="D15" s="21">
        <v>62000</v>
      </c>
      <c r="E15" s="44">
        <f t="shared" si="0"/>
        <v>3162000</v>
      </c>
      <c r="F15" s="44">
        <v>31436</v>
      </c>
      <c r="G15" s="44">
        <v>33226</v>
      </c>
      <c r="H15" s="46"/>
      <c r="I15" s="46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</f>
        <v>1737837.0599999998</v>
      </c>
      <c r="J15" s="46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</f>
        <v>34756.7412</v>
      </c>
      <c r="K15" s="46">
        <f t="shared" si="1"/>
        <v>1772593.8011999999</v>
      </c>
      <c r="L15" s="46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</f>
        <v>17631.348869600002</v>
      </c>
      <c r="M15" s="46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</f>
        <v>18635.7845636</v>
      </c>
      <c r="N15" s="46"/>
      <c r="O15" s="45">
        <f t="shared" si="83"/>
        <v>1362162.94</v>
      </c>
      <c r="P15" s="47">
        <f t="shared" si="2"/>
        <v>27243.258800000003</v>
      </c>
      <c r="Q15" s="45">
        <f t="shared" si="3"/>
        <v>1389406.1988</v>
      </c>
      <c r="R15" s="45">
        <f t="shared" si="4"/>
        <v>13813.2110264</v>
      </c>
      <c r="S15" s="47">
        <f t="shared" si="5"/>
        <v>14599.7502724</v>
      </c>
      <c r="T15" s="46"/>
      <c r="U15" s="46">
        <f t="shared" si="84"/>
        <v>23171.88</v>
      </c>
      <c r="V15" s="47">
        <f t="shared" si="6"/>
        <v>463.43760000000003</v>
      </c>
      <c r="W15" s="46">
        <f t="shared" si="7"/>
        <v>23635.317600000002</v>
      </c>
      <c r="X15" s="46">
        <f t="shared" si="8"/>
        <v>234.9778128</v>
      </c>
      <c r="Y15" s="46">
        <f t="shared" si="9"/>
        <v>248.3577048</v>
      </c>
      <c r="Z15" s="46"/>
      <c r="AA15" s="46">
        <f t="shared" si="85"/>
        <v>10627.42</v>
      </c>
      <c r="AB15" s="46">
        <f t="shared" si="10"/>
        <v>212.54840000000002</v>
      </c>
      <c r="AC15" s="45">
        <f t="shared" si="11"/>
        <v>10839.9684</v>
      </c>
      <c r="AD15" s="46">
        <f t="shared" si="12"/>
        <v>107.7688952</v>
      </c>
      <c r="AE15" s="46">
        <f t="shared" si="13"/>
        <v>113.9053732</v>
      </c>
      <c r="AF15" s="46"/>
      <c r="AG15" s="46">
        <f t="shared" si="86"/>
        <v>2200.69</v>
      </c>
      <c r="AH15" s="46">
        <f t="shared" si="14"/>
        <v>44.0138</v>
      </c>
      <c r="AI15" s="45">
        <f t="shared" si="15"/>
        <v>2244.7038000000002</v>
      </c>
      <c r="AJ15" s="46">
        <f t="shared" si="16"/>
        <v>22.316416399999998</v>
      </c>
      <c r="AK15" s="46">
        <f t="shared" si="17"/>
        <v>23.5871374</v>
      </c>
      <c r="AL15" s="46"/>
      <c r="AM15" s="46">
        <f t="shared" si="87"/>
        <v>235273.26</v>
      </c>
      <c r="AN15" s="46">
        <f t="shared" si="18"/>
        <v>4705.465200000001</v>
      </c>
      <c r="AO15" s="45">
        <f t="shared" si="19"/>
        <v>239978.72520000002</v>
      </c>
      <c r="AP15" s="46">
        <f t="shared" si="20"/>
        <v>2385.8226456</v>
      </c>
      <c r="AQ15" s="46">
        <f t="shared" si="21"/>
        <v>2521.6739796</v>
      </c>
      <c r="AR15" s="46"/>
      <c r="AS15" s="46">
        <f t="shared" si="88"/>
        <v>1293.94</v>
      </c>
      <c r="AT15" s="46">
        <f t="shared" si="22"/>
        <v>25.878800000000002</v>
      </c>
      <c r="AU15" s="45">
        <f t="shared" si="23"/>
        <v>1319.8188</v>
      </c>
      <c r="AV15" s="46">
        <f t="shared" si="24"/>
        <v>13.1213864</v>
      </c>
      <c r="AW15" s="46">
        <f t="shared" si="25"/>
        <v>13.8685324</v>
      </c>
      <c r="AX15" s="46"/>
      <c r="AY15" s="46">
        <f t="shared" si="89"/>
        <v>1366.17</v>
      </c>
      <c r="AZ15" s="46">
        <f t="shared" si="26"/>
        <v>27.323399999999996</v>
      </c>
      <c r="BA15" s="45">
        <f t="shared" si="27"/>
        <v>1393.4934</v>
      </c>
      <c r="BB15" s="46">
        <f t="shared" si="28"/>
        <v>13.853845199999999</v>
      </c>
      <c r="BC15" s="46">
        <f t="shared" si="29"/>
        <v>14.6426982</v>
      </c>
      <c r="BD15" s="46"/>
      <c r="BE15" s="46">
        <f t="shared" si="90"/>
        <v>383.16</v>
      </c>
      <c r="BF15" s="46">
        <f t="shared" si="30"/>
        <v>7.6632</v>
      </c>
      <c r="BG15" s="45">
        <f t="shared" si="31"/>
        <v>390.82320000000004</v>
      </c>
      <c r="BH15" s="46">
        <f t="shared" si="32"/>
        <v>3.8854895999999997</v>
      </c>
      <c r="BI15" s="46">
        <f t="shared" si="33"/>
        <v>4.1067336</v>
      </c>
      <c r="BJ15" s="46"/>
      <c r="BK15" s="46">
        <f t="shared" si="91"/>
        <v>7060.56</v>
      </c>
      <c r="BL15" s="46">
        <f t="shared" si="34"/>
        <v>141.2112</v>
      </c>
      <c r="BM15" s="45">
        <f t="shared" si="35"/>
        <v>7201.7712</v>
      </c>
      <c r="BN15" s="46">
        <f t="shared" si="36"/>
        <v>71.5986336</v>
      </c>
      <c r="BO15" s="46">
        <f t="shared" si="37"/>
        <v>75.6755376</v>
      </c>
      <c r="BP15" s="46"/>
      <c r="BQ15" s="46">
        <f t="shared" si="92"/>
        <v>10524.5</v>
      </c>
      <c r="BR15" s="46">
        <f t="shared" si="38"/>
        <v>210.49</v>
      </c>
      <c r="BS15" s="45">
        <f t="shared" si="39"/>
        <v>10734.99</v>
      </c>
      <c r="BT15" s="46">
        <f t="shared" si="40"/>
        <v>106.72522000000001</v>
      </c>
      <c r="BU15" s="46">
        <f t="shared" si="41"/>
        <v>112.80227000000001</v>
      </c>
      <c r="BV15" s="46"/>
      <c r="BW15" s="46">
        <f t="shared" si="93"/>
        <v>124000</v>
      </c>
      <c r="BX15" s="46">
        <f t="shared" si="42"/>
        <v>2480</v>
      </c>
      <c r="BY15" s="45">
        <f t="shared" si="43"/>
        <v>126480</v>
      </c>
      <c r="BZ15" s="46">
        <f t="shared" si="44"/>
        <v>1257.44</v>
      </c>
      <c r="CA15" s="46">
        <f t="shared" si="45"/>
        <v>1329.04</v>
      </c>
      <c r="CB15" s="46"/>
      <c r="CC15" s="46">
        <f t="shared" si="94"/>
        <v>6151.02</v>
      </c>
      <c r="CD15" s="46">
        <f t="shared" si="46"/>
        <v>123.02040000000001</v>
      </c>
      <c r="CE15" s="45">
        <f t="shared" si="47"/>
        <v>6274.040400000001</v>
      </c>
      <c r="CF15" s="46">
        <f t="shared" si="48"/>
        <v>62.375311200000006</v>
      </c>
      <c r="CG15" s="46">
        <f t="shared" si="49"/>
        <v>65.9270292</v>
      </c>
      <c r="CH15" s="46"/>
      <c r="CI15" s="46">
        <f t="shared" si="95"/>
        <v>49174.99</v>
      </c>
      <c r="CJ15" s="46">
        <f t="shared" si="50"/>
        <v>983.4997999999999</v>
      </c>
      <c r="CK15" s="45">
        <f t="shared" si="51"/>
        <v>50158.489799999996</v>
      </c>
      <c r="CL15" s="46">
        <f t="shared" si="52"/>
        <v>498.6661244</v>
      </c>
      <c r="CM15" s="46">
        <f t="shared" si="53"/>
        <v>527.0607153999999</v>
      </c>
      <c r="CN15" s="46"/>
      <c r="CO15" s="46">
        <f t="shared" si="96"/>
        <v>26919.78</v>
      </c>
      <c r="CP15" s="46">
        <f t="shared" si="54"/>
        <v>538.3956000000001</v>
      </c>
      <c r="CQ15" s="45">
        <f t="shared" si="55"/>
        <v>27458.1756</v>
      </c>
      <c r="CR15" s="46">
        <f t="shared" si="56"/>
        <v>272.9839368</v>
      </c>
      <c r="CS15" s="46">
        <f t="shared" si="57"/>
        <v>288.5279388</v>
      </c>
      <c r="CT15" s="46"/>
      <c r="CU15" s="46">
        <f t="shared" si="97"/>
        <v>2670.65</v>
      </c>
      <c r="CV15" s="46">
        <f t="shared" si="58"/>
        <v>53.413000000000004</v>
      </c>
      <c r="CW15" s="45">
        <f t="shared" si="59"/>
        <v>2724.063</v>
      </c>
      <c r="CX15" s="46">
        <f t="shared" si="60"/>
        <v>27.082113999999997</v>
      </c>
      <c r="CY15" s="46">
        <f t="shared" si="61"/>
        <v>28.624198999999997</v>
      </c>
      <c r="CZ15" s="46"/>
      <c r="DA15" s="46">
        <f t="shared" si="98"/>
        <v>189729.3</v>
      </c>
      <c r="DB15" s="46">
        <f t="shared" si="62"/>
        <v>3794.5860000000002</v>
      </c>
      <c r="DC15" s="45">
        <f t="shared" si="63"/>
        <v>193523.886</v>
      </c>
      <c r="DD15" s="46">
        <f t="shared" si="64"/>
        <v>1923.977508</v>
      </c>
      <c r="DE15" s="46">
        <f t="shared" si="65"/>
        <v>2033.530878</v>
      </c>
      <c r="DF15" s="46"/>
      <c r="DG15" s="46">
        <f t="shared" si="99"/>
        <v>44734.86</v>
      </c>
      <c r="DH15" s="46">
        <f t="shared" si="66"/>
        <v>894.6972000000001</v>
      </c>
      <c r="DI15" s="45">
        <f t="shared" si="67"/>
        <v>45629.5572</v>
      </c>
      <c r="DJ15" s="46">
        <f t="shared" si="68"/>
        <v>453.6403416</v>
      </c>
      <c r="DK15" s="46">
        <f t="shared" si="69"/>
        <v>479.4711156</v>
      </c>
      <c r="DL15" s="45"/>
      <c r="DM15" s="45">
        <f t="shared" si="100"/>
        <v>7448.37</v>
      </c>
      <c r="DN15" s="45">
        <f t="shared" si="70"/>
        <v>148.96740000000003</v>
      </c>
      <c r="DO15" s="45">
        <f t="shared" si="71"/>
        <v>7597.3374</v>
      </c>
      <c r="DP15" s="46">
        <f t="shared" si="72"/>
        <v>75.53127719999999</v>
      </c>
      <c r="DQ15" s="46">
        <f t="shared" si="73"/>
        <v>79.83211019999999</v>
      </c>
      <c r="DR15" s="46"/>
      <c r="DS15" s="46">
        <f t="shared" si="101"/>
        <v>8017.22</v>
      </c>
      <c r="DT15" s="46">
        <f t="shared" si="74"/>
        <v>160.3444</v>
      </c>
      <c r="DU15" s="45">
        <f t="shared" si="75"/>
        <v>8177.5644</v>
      </c>
      <c r="DV15" s="46">
        <f t="shared" si="76"/>
        <v>81.2997832</v>
      </c>
      <c r="DW15" s="46">
        <f t="shared" si="77"/>
        <v>85.9290812</v>
      </c>
      <c r="DX15" s="46"/>
      <c r="DY15" s="46">
        <f t="shared" si="102"/>
        <v>611415.17</v>
      </c>
      <c r="DZ15" s="46">
        <f t="shared" si="78"/>
        <v>12228.3034</v>
      </c>
      <c r="EA15" s="45">
        <f t="shared" si="79"/>
        <v>623643.4734</v>
      </c>
      <c r="EB15" s="46">
        <f t="shared" si="80"/>
        <v>6200.1442852</v>
      </c>
      <c r="EC15" s="46">
        <f t="shared" si="81"/>
        <v>6553.1872382</v>
      </c>
      <c r="ED15" s="46"/>
      <c r="EE15" s="45"/>
      <c r="EF15" s="45"/>
      <c r="EG15" s="45">
        <f t="shared" si="82"/>
        <v>0</v>
      </c>
      <c r="EH15" s="45"/>
      <c r="EI15" s="46"/>
    </row>
    <row r="16" spans="1:139" s="33" customFormat="1" ht="12.75">
      <c r="A16" s="32">
        <v>44470</v>
      </c>
      <c r="C16" s="21"/>
      <c r="D16" s="21"/>
      <c r="E16" s="44">
        <f t="shared" si="0"/>
        <v>0</v>
      </c>
      <c r="F16" s="44"/>
      <c r="G16" s="44"/>
      <c r="H16" s="46"/>
      <c r="I16" s="46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</f>
        <v>0</v>
      </c>
      <c r="J16" s="46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</f>
        <v>0</v>
      </c>
      <c r="K16" s="46">
        <f t="shared" si="1"/>
        <v>0</v>
      </c>
      <c r="L16" s="46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</f>
        <v>0</v>
      </c>
      <c r="M16" s="46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</f>
        <v>0</v>
      </c>
      <c r="N16" s="46"/>
      <c r="O16" s="45"/>
      <c r="P16" s="47">
        <f t="shared" si="2"/>
        <v>0</v>
      </c>
      <c r="Q16" s="45">
        <f t="shared" si="3"/>
        <v>0</v>
      </c>
      <c r="R16" s="45">
        <f t="shared" si="4"/>
        <v>0</v>
      </c>
      <c r="S16" s="47">
        <f t="shared" si="5"/>
        <v>0</v>
      </c>
      <c r="T16" s="46"/>
      <c r="U16" s="46"/>
      <c r="V16" s="47">
        <f t="shared" si="6"/>
        <v>0</v>
      </c>
      <c r="W16" s="46">
        <f t="shared" si="7"/>
        <v>0</v>
      </c>
      <c r="X16" s="46">
        <f t="shared" si="8"/>
        <v>0</v>
      </c>
      <c r="Y16" s="46">
        <f t="shared" si="9"/>
        <v>0</v>
      </c>
      <c r="Z16" s="46"/>
      <c r="AA16" s="46"/>
      <c r="AB16" s="46">
        <f t="shared" si="10"/>
        <v>0</v>
      </c>
      <c r="AC16" s="45">
        <f t="shared" si="11"/>
        <v>0</v>
      </c>
      <c r="AD16" s="46">
        <f t="shared" si="12"/>
        <v>0</v>
      </c>
      <c r="AE16" s="46">
        <f t="shared" si="13"/>
        <v>0</v>
      </c>
      <c r="AF16" s="46"/>
      <c r="AG16" s="46"/>
      <c r="AH16" s="46">
        <f t="shared" si="14"/>
        <v>0</v>
      </c>
      <c r="AI16" s="45">
        <f t="shared" si="15"/>
        <v>0</v>
      </c>
      <c r="AJ16" s="46">
        <f t="shared" si="16"/>
        <v>0</v>
      </c>
      <c r="AK16" s="46">
        <f t="shared" si="17"/>
        <v>0</v>
      </c>
      <c r="AL16" s="46"/>
      <c r="AM16" s="46"/>
      <c r="AN16" s="46">
        <f t="shared" si="18"/>
        <v>0</v>
      </c>
      <c r="AO16" s="45">
        <f t="shared" si="19"/>
        <v>0</v>
      </c>
      <c r="AP16" s="46">
        <f t="shared" si="20"/>
        <v>0</v>
      </c>
      <c r="AQ16" s="46">
        <f t="shared" si="21"/>
        <v>0</v>
      </c>
      <c r="AR16" s="46"/>
      <c r="AS16" s="46"/>
      <c r="AT16" s="46">
        <f t="shared" si="22"/>
        <v>0</v>
      </c>
      <c r="AU16" s="45">
        <f t="shared" si="23"/>
        <v>0</v>
      </c>
      <c r="AV16" s="46">
        <f t="shared" si="24"/>
        <v>0</v>
      </c>
      <c r="AW16" s="46">
        <f t="shared" si="25"/>
        <v>0</v>
      </c>
      <c r="AX16" s="46"/>
      <c r="AY16" s="46"/>
      <c r="AZ16" s="46">
        <f t="shared" si="26"/>
        <v>0</v>
      </c>
      <c r="BA16" s="45">
        <f t="shared" si="27"/>
        <v>0</v>
      </c>
      <c r="BB16" s="46">
        <f t="shared" si="28"/>
        <v>0</v>
      </c>
      <c r="BC16" s="46">
        <f t="shared" si="29"/>
        <v>0</v>
      </c>
      <c r="BD16" s="46"/>
      <c r="BE16" s="46"/>
      <c r="BF16" s="46">
        <f t="shared" si="30"/>
        <v>0</v>
      </c>
      <c r="BG16" s="45">
        <f t="shared" si="31"/>
        <v>0</v>
      </c>
      <c r="BH16" s="46">
        <f t="shared" si="32"/>
        <v>0</v>
      </c>
      <c r="BI16" s="46">
        <f t="shared" si="33"/>
        <v>0</v>
      </c>
      <c r="BJ16" s="46"/>
      <c r="BK16" s="46"/>
      <c r="BL16" s="46">
        <f t="shared" si="34"/>
        <v>0</v>
      </c>
      <c r="BM16" s="45">
        <f t="shared" si="35"/>
        <v>0</v>
      </c>
      <c r="BN16" s="46">
        <f t="shared" si="36"/>
        <v>0</v>
      </c>
      <c r="BO16" s="46">
        <f t="shared" si="37"/>
        <v>0</v>
      </c>
      <c r="BP16" s="46"/>
      <c r="BQ16" s="46"/>
      <c r="BR16" s="46">
        <f t="shared" si="38"/>
        <v>0</v>
      </c>
      <c r="BS16" s="45">
        <f t="shared" si="39"/>
        <v>0</v>
      </c>
      <c r="BT16" s="46">
        <f t="shared" si="40"/>
        <v>0</v>
      </c>
      <c r="BU16" s="46">
        <f t="shared" si="41"/>
        <v>0</v>
      </c>
      <c r="BV16" s="46"/>
      <c r="BW16" s="46"/>
      <c r="BX16" s="46">
        <f t="shared" si="42"/>
        <v>0</v>
      </c>
      <c r="BY16" s="45">
        <f t="shared" si="43"/>
        <v>0</v>
      </c>
      <c r="BZ16" s="46">
        <f t="shared" si="44"/>
        <v>0</v>
      </c>
      <c r="CA16" s="46">
        <f t="shared" si="45"/>
        <v>0</v>
      </c>
      <c r="CB16" s="46"/>
      <c r="CC16" s="46"/>
      <c r="CD16" s="46">
        <f t="shared" si="46"/>
        <v>0</v>
      </c>
      <c r="CE16" s="45">
        <f t="shared" si="47"/>
        <v>0</v>
      </c>
      <c r="CF16" s="46">
        <f t="shared" si="48"/>
        <v>0</v>
      </c>
      <c r="CG16" s="46">
        <f t="shared" si="49"/>
        <v>0</v>
      </c>
      <c r="CH16" s="46"/>
      <c r="CI16" s="46"/>
      <c r="CJ16" s="46">
        <f t="shared" si="50"/>
        <v>0</v>
      </c>
      <c r="CK16" s="45">
        <f t="shared" si="51"/>
        <v>0</v>
      </c>
      <c r="CL16" s="46">
        <f t="shared" si="52"/>
        <v>0</v>
      </c>
      <c r="CM16" s="46">
        <f t="shared" si="53"/>
        <v>0</v>
      </c>
      <c r="CN16" s="46"/>
      <c r="CO16" s="46"/>
      <c r="CP16" s="46">
        <f t="shared" si="54"/>
        <v>0</v>
      </c>
      <c r="CQ16" s="45">
        <f t="shared" si="55"/>
        <v>0</v>
      </c>
      <c r="CR16" s="46">
        <f t="shared" si="56"/>
        <v>0</v>
      </c>
      <c r="CS16" s="46">
        <f t="shared" si="57"/>
        <v>0</v>
      </c>
      <c r="CT16" s="46"/>
      <c r="CU16" s="46"/>
      <c r="CV16" s="46">
        <f t="shared" si="58"/>
        <v>0</v>
      </c>
      <c r="CW16" s="45">
        <f t="shared" si="59"/>
        <v>0</v>
      </c>
      <c r="CX16" s="46">
        <f t="shared" si="60"/>
        <v>0</v>
      </c>
      <c r="CY16" s="46">
        <f t="shared" si="61"/>
        <v>0</v>
      </c>
      <c r="CZ16" s="46"/>
      <c r="DA16" s="46"/>
      <c r="DB16" s="46">
        <f t="shared" si="62"/>
        <v>0</v>
      </c>
      <c r="DC16" s="45">
        <f t="shared" si="63"/>
        <v>0</v>
      </c>
      <c r="DD16" s="46">
        <f t="shared" si="64"/>
        <v>0</v>
      </c>
      <c r="DE16" s="46">
        <f t="shared" si="65"/>
        <v>0</v>
      </c>
      <c r="DF16" s="46"/>
      <c r="DG16" s="46"/>
      <c r="DH16" s="46">
        <f t="shared" si="66"/>
        <v>0</v>
      </c>
      <c r="DI16" s="45">
        <f t="shared" si="67"/>
        <v>0</v>
      </c>
      <c r="DJ16" s="46">
        <f t="shared" si="68"/>
        <v>0</v>
      </c>
      <c r="DK16" s="46">
        <f t="shared" si="69"/>
        <v>0</v>
      </c>
      <c r="DL16" s="45"/>
      <c r="DM16" s="45"/>
      <c r="DN16" s="45">
        <f t="shared" si="70"/>
        <v>0</v>
      </c>
      <c r="DO16" s="45">
        <f t="shared" si="71"/>
        <v>0</v>
      </c>
      <c r="DP16" s="46">
        <f t="shared" si="72"/>
        <v>0</v>
      </c>
      <c r="DQ16" s="46">
        <f t="shared" si="73"/>
        <v>0</v>
      </c>
      <c r="DR16" s="46"/>
      <c r="DS16" s="46"/>
      <c r="DT16" s="46">
        <f t="shared" si="74"/>
        <v>0</v>
      </c>
      <c r="DU16" s="45">
        <f t="shared" si="75"/>
        <v>0</v>
      </c>
      <c r="DV16" s="46">
        <f t="shared" si="76"/>
        <v>0</v>
      </c>
      <c r="DW16" s="46">
        <f t="shared" si="77"/>
        <v>0</v>
      </c>
      <c r="DX16" s="46"/>
      <c r="DY16" s="46"/>
      <c r="DZ16" s="46">
        <f t="shared" si="78"/>
        <v>0</v>
      </c>
      <c r="EA16" s="45">
        <f t="shared" si="79"/>
        <v>0</v>
      </c>
      <c r="EB16" s="46">
        <f t="shared" si="80"/>
        <v>0</v>
      </c>
      <c r="EC16" s="46">
        <f t="shared" si="81"/>
        <v>0</v>
      </c>
      <c r="ED16" s="46"/>
      <c r="EE16" s="45"/>
      <c r="EF16" s="45"/>
      <c r="EG16" s="45">
        <f t="shared" si="82"/>
        <v>0</v>
      </c>
      <c r="EH16" s="45"/>
      <c r="EI16" s="46"/>
    </row>
    <row r="17" spans="1:139" s="33" customFormat="1" ht="12.75">
      <c r="A17" s="32">
        <v>44652</v>
      </c>
      <c r="C17" s="21"/>
      <c r="D17" s="21"/>
      <c r="E17" s="44">
        <f t="shared" si="0"/>
        <v>0</v>
      </c>
      <c r="F17" s="44"/>
      <c r="G17" s="44"/>
      <c r="H17" s="46"/>
      <c r="I17" s="46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</f>
        <v>0</v>
      </c>
      <c r="J17" s="46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</f>
        <v>0</v>
      </c>
      <c r="K17" s="46">
        <f t="shared" si="1"/>
        <v>0</v>
      </c>
      <c r="L17" s="46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</f>
        <v>0</v>
      </c>
      <c r="M17" s="46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</f>
        <v>0</v>
      </c>
      <c r="N17" s="46"/>
      <c r="O17" s="45">
        <f t="shared" si="83"/>
        <v>0</v>
      </c>
      <c r="P17" s="47">
        <f t="shared" si="2"/>
        <v>0</v>
      </c>
      <c r="Q17" s="45">
        <f t="shared" si="3"/>
        <v>0</v>
      </c>
      <c r="R17" s="45">
        <f t="shared" si="4"/>
        <v>0</v>
      </c>
      <c r="S17" s="47">
        <f t="shared" si="5"/>
        <v>0</v>
      </c>
      <c r="T17" s="46"/>
      <c r="U17" s="46">
        <f t="shared" si="84"/>
        <v>0</v>
      </c>
      <c r="V17" s="47">
        <f t="shared" si="6"/>
        <v>0</v>
      </c>
      <c r="W17" s="46">
        <f t="shared" si="7"/>
        <v>0</v>
      </c>
      <c r="X17" s="46">
        <f t="shared" si="8"/>
        <v>0</v>
      </c>
      <c r="Y17" s="46">
        <f t="shared" si="9"/>
        <v>0</v>
      </c>
      <c r="Z17" s="46"/>
      <c r="AA17" s="46">
        <f t="shared" si="85"/>
        <v>0</v>
      </c>
      <c r="AB17" s="46">
        <f t="shared" si="10"/>
        <v>0</v>
      </c>
      <c r="AC17" s="45">
        <f t="shared" si="11"/>
        <v>0</v>
      </c>
      <c r="AD17" s="46">
        <f t="shared" si="12"/>
        <v>0</v>
      </c>
      <c r="AE17" s="46">
        <f t="shared" si="13"/>
        <v>0</v>
      </c>
      <c r="AF17" s="46"/>
      <c r="AG17" s="46">
        <f t="shared" si="86"/>
        <v>0</v>
      </c>
      <c r="AH17" s="46">
        <f t="shared" si="14"/>
        <v>0</v>
      </c>
      <c r="AI17" s="45">
        <f t="shared" si="15"/>
        <v>0</v>
      </c>
      <c r="AJ17" s="46">
        <f t="shared" si="16"/>
        <v>0</v>
      </c>
      <c r="AK17" s="46">
        <f t="shared" si="17"/>
        <v>0</v>
      </c>
      <c r="AL17" s="46"/>
      <c r="AM17" s="46">
        <f t="shared" si="87"/>
        <v>0</v>
      </c>
      <c r="AN17" s="46">
        <f t="shared" si="18"/>
        <v>0</v>
      </c>
      <c r="AO17" s="45">
        <f t="shared" si="19"/>
        <v>0</v>
      </c>
      <c r="AP17" s="46">
        <f t="shared" si="20"/>
        <v>0</v>
      </c>
      <c r="AQ17" s="46">
        <f t="shared" si="21"/>
        <v>0</v>
      </c>
      <c r="AR17" s="46"/>
      <c r="AS17" s="46">
        <f t="shared" si="88"/>
        <v>0</v>
      </c>
      <c r="AT17" s="46">
        <f t="shared" si="22"/>
        <v>0</v>
      </c>
      <c r="AU17" s="45">
        <f t="shared" si="23"/>
        <v>0</v>
      </c>
      <c r="AV17" s="46">
        <f t="shared" si="24"/>
        <v>0</v>
      </c>
      <c r="AW17" s="46">
        <f t="shared" si="25"/>
        <v>0</v>
      </c>
      <c r="AX17" s="46"/>
      <c r="AY17" s="46">
        <f t="shared" si="89"/>
        <v>0</v>
      </c>
      <c r="AZ17" s="46">
        <f t="shared" si="26"/>
        <v>0</v>
      </c>
      <c r="BA17" s="45">
        <f t="shared" si="27"/>
        <v>0</v>
      </c>
      <c r="BB17" s="46">
        <f t="shared" si="28"/>
        <v>0</v>
      </c>
      <c r="BC17" s="46">
        <f t="shared" si="29"/>
        <v>0</v>
      </c>
      <c r="BD17" s="46"/>
      <c r="BE17" s="46">
        <f t="shared" si="90"/>
        <v>0</v>
      </c>
      <c r="BF17" s="46">
        <f t="shared" si="30"/>
        <v>0</v>
      </c>
      <c r="BG17" s="45">
        <f t="shared" si="31"/>
        <v>0</v>
      </c>
      <c r="BH17" s="46">
        <f t="shared" si="32"/>
        <v>0</v>
      </c>
      <c r="BI17" s="46">
        <f t="shared" si="33"/>
        <v>0</v>
      </c>
      <c r="BJ17" s="46"/>
      <c r="BK17" s="46">
        <f t="shared" si="91"/>
        <v>0</v>
      </c>
      <c r="BL17" s="46">
        <f t="shared" si="34"/>
        <v>0</v>
      </c>
      <c r="BM17" s="45">
        <f t="shared" si="35"/>
        <v>0</v>
      </c>
      <c r="BN17" s="46">
        <f t="shared" si="36"/>
        <v>0</v>
      </c>
      <c r="BO17" s="46">
        <f t="shared" si="37"/>
        <v>0</v>
      </c>
      <c r="BP17" s="46"/>
      <c r="BQ17" s="46">
        <f t="shared" si="92"/>
        <v>0</v>
      </c>
      <c r="BR17" s="46">
        <f t="shared" si="38"/>
        <v>0</v>
      </c>
      <c r="BS17" s="45">
        <f t="shared" si="39"/>
        <v>0</v>
      </c>
      <c r="BT17" s="46">
        <f t="shared" si="40"/>
        <v>0</v>
      </c>
      <c r="BU17" s="46">
        <f t="shared" si="41"/>
        <v>0</v>
      </c>
      <c r="BV17" s="46"/>
      <c r="BW17" s="46">
        <f t="shared" si="93"/>
        <v>0</v>
      </c>
      <c r="BX17" s="46">
        <f t="shared" si="42"/>
        <v>0</v>
      </c>
      <c r="BY17" s="45">
        <f t="shared" si="43"/>
        <v>0</v>
      </c>
      <c r="BZ17" s="46">
        <f t="shared" si="44"/>
        <v>0</v>
      </c>
      <c r="CA17" s="46">
        <f t="shared" si="45"/>
        <v>0</v>
      </c>
      <c r="CB17" s="46"/>
      <c r="CC17" s="46">
        <f t="shared" si="94"/>
        <v>0</v>
      </c>
      <c r="CD17" s="46">
        <f t="shared" si="46"/>
        <v>0</v>
      </c>
      <c r="CE17" s="45">
        <f t="shared" si="47"/>
        <v>0</v>
      </c>
      <c r="CF17" s="46">
        <f t="shared" si="48"/>
        <v>0</v>
      </c>
      <c r="CG17" s="46">
        <f t="shared" si="49"/>
        <v>0</v>
      </c>
      <c r="CH17" s="46"/>
      <c r="CI17" s="46">
        <f t="shared" si="95"/>
        <v>0</v>
      </c>
      <c r="CJ17" s="46">
        <f t="shared" si="50"/>
        <v>0</v>
      </c>
      <c r="CK17" s="45">
        <f t="shared" si="51"/>
        <v>0</v>
      </c>
      <c r="CL17" s="46">
        <f t="shared" si="52"/>
        <v>0</v>
      </c>
      <c r="CM17" s="46">
        <f t="shared" si="53"/>
        <v>0</v>
      </c>
      <c r="CN17" s="46"/>
      <c r="CO17" s="46">
        <f t="shared" si="96"/>
        <v>0</v>
      </c>
      <c r="CP17" s="46">
        <f t="shared" si="54"/>
        <v>0</v>
      </c>
      <c r="CQ17" s="45">
        <f t="shared" si="55"/>
        <v>0</v>
      </c>
      <c r="CR17" s="46">
        <f t="shared" si="56"/>
        <v>0</v>
      </c>
      <c r="CS17" s="46">
        <f t="shared" si="57"/>
        <v>0</v>
      </c>
      <c r="CT17" s="46"/>
      <c r="CU17" s="46">
        <f t="shared" si="97"/>
        <v>0</v>
      </c>
      <c r="CV17" s="46">
        <f t="shared" si="58"/>
        <v>0</v>
      </c>
      <c r="CW17" s="45">
        <f t="shared" si="59"/>
        <v>0</v>
      </c>
      <c r="CX17" s="46">
        <f t="shared" si="60"/>
        <v>0</v>
      </c>
      <c r="CY17" s="46">
        <f t="shared" si="61"/>
        <v>0</v>
      </c>
      <c r="CZ17" s="46"/>
      <c r="DA17" s="46">
        <f t="shared" si="98"/>
        <v>0</v>
      </c>
      <c r="DB17" s="46">
        <f t="shared" si="62"/>
        <v>0</v>
      </c>
      <c r="DC17" s="45">
        <f t="shared" si="63"/>
        <v>0</v>
      </c>
      <c r="DD17" s="46">
        <f t="shared" si="64"/>
        <v>0</v>
      </c>
      <c r="DE17" s="46">
        <f t="shared" si="65"/>
        <v>0</v>
      </c>
      <c r="DF17" s="46"/>
      <c r="DG17" s="46">
        <f t="shared" si="99"/>
        <v>0</v>
      </c>
      <c r="DH17" s="46">
        <f t="shared" si="66"/>
        <v>0</v>
      </c>
      <c r="DI17" s="45">
        <f t="shared" si="67"/>
        <v>0</v>
      </c>
      <c r="DJ17" s="46">
        <f t="shared" si="68"/>
        <v>0</v>
      </c>
      <c r="DK17" s="46">
        <f t="shared" si="69"/>
        <v>0</v>
      </c>
      <c r="DL17" s="45"/>
      <c r="DM17" s="45">
        <f t="shared" si="100"/>
        <v>0</v>
      </c>
      <c r="DN17" s="45">
        <f t="shared" si="70"/>
        <v>0</v>
      </c>
      <c r="DO17" s="45">
        <f t="shared" si="71"/>
        <v>0</v>
      </c>
      <c r="DP17" s="46">
        <f t="shared" si="72"/>
        <v>0</v>
      </c>
      <c r="DQ17" s="46">
        <f t="shared" si="73"/>
        <v>0</v>
      </c>
      <c r="DR17" s="46"/>
      <c r="DS17" s="46">
        <f t="shared" si="101"/>
        <v>0</v>
      </c>
      <c r="DT17" s="46">
        <f t="shared" si="74"/>
        <v>0</v>
      </c>
      <c r="DU17" s="45">
        <f t="shared" si="75"/>
        <v>0</v>
      </c>
      <c r="DV17" s="46">
        <f t="shared" si="76"/>
        <v>0</v>
      </c>
      <c r="DW17" s="46">
        <f t="shared" si="77"/>
        <v>0</v>
      </c>
      <c r="DX17" s="46"/>
      <c r="DY17" s="46">
        <f t="shared" si="102"/>
        <v>0</v>
      </c>
      <c r="DZ17" s="46">
        <f t="shared" si="78"/>
        <v>0</v>
      </c>
      <c r="EA17" s="45">
        <f t="shared" si="79"/>
        <v>0</v>
      </c>
      <c r="EB17" s="46">
        <f t="shared" si="80"/>
        <v>0</v>
      </c>
      <c r="EC17" s="46">
        <f t="shared" si="81"/>
        <v>0</v>
      </c>
      <c r="ED17" s="46"/>
      <c r="EE17" s="45"/>
      <c r="EF17" s="45"/>
      <c r="EG17" s="45">
        <f t="shared" si="82"/>
        <v>0</v>
      </c>
      <c r="EH17" s="45"/>
      <c r="EI17" s="46"/>
    </row>
    <row r="18" spans="1:139" s="33" customFormat="1" ht="12.75">
      <c r="A18" s="32">
        <v>44835</v>
      </c>
      <c r="C18" s="21"/>
      <c r="D18" s="21"/>
      <c r="E18" s="44">
        <f t="shared" si="0"/>
        <v>0</v>
      </c>
      <c r="F18" s="44"/>
      <c r="G18" s="44"/>
      <c r="H18" s="46"/>
      <c r="I18" s="46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</f>
        <v>0</v>
      </c>
      <c r="J18" s="46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</f>
        <v>0</v>
      </c>
      <c r="K18" s="46">
        <f t="shared" si="1"/>
        <v>0</v>
      </c>
      <c r="L18" s="46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</f>
        <v>0</v>
      </c>
      <c r="M18" s="46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</f>
        <v>0</v>
      </c>
      <c r="N18" s="46"/>
      <c r="O18" s="45"/>
      <c r="P18" s="47">
        <f t="shared" si="2"/>
        <v>0</v>
      </c>
      <c r="Q18" s="45">
        <f t="shared" si="3"/>
        <v>0</v>
      </c>
      <c r="R18" s="45">
        <f t="shared" si="4"/>
        <v>0</v>
      </c>
      <c r="S18" s="47">
        <f t="shared" si="5"/>
        <v>0</v>
      </c>
      <c r="T18" s="46"/>
      <c r="U18" s="46"/>
      <c r="V18" s="47">
        <f t="shared" si="6"/>
        <v>0</v>
      </c>
      <c r="W18" s="46">
        <f t="shared" si="7"/>
        <v>0</v>
      </c>
      <c r="X18" s="46">
        <f t="shared" si="8"/>
        <v>0</v>
      </c>
      <c r="Y18" s="46">
        <f t="shared" si="9"/>
        <v>0</v>
      </c>
      <c r="Z18" s="46"/>
      <c r="AA18" s="46"/>
      <c r="AB18" s="46">
        <f t="shared" si="10"/>
        <v>0</v>
      </c>
      <c r="AC18" s="45">
        <f t="shared" si="11"/>
        <v>0</v>
      </c>
      <c r="AD18" s="46">
        <f t="shared" si="12"/>
        <v>0</v>
      </c>
      <c r="AE18" s="46">
        <f t="shared" si="13"/>
        <v>0</v>
      </c>
      <c r="AF18" s="46"/>
      <c r="AG18" s="46"/>
      <c r="AH18" s="46">
        <f t="shared" si="14"/>
        <v>0</v>
      </c>
      <c r="AI18" s="45">
        <f t="shared" si="15"/>
        <v>0</v>
      </c>
      <c r="AJ18" s="46">
        <f t="shared" si="16"/>
        <v>0</v>
      </c>
      <c r="AK18" s="46">
        <f t="shared" si="17"/>
        <v>0</v>
      </c>
      <c r="AL18" s="46"/>
      <c r="AM18" s="46"/>
      <c r="AN18" s="46">
        <f t="shared" si="18"/>
        <v>0</v>
      </c>
      <c r="AO18" s="45">
        <f t="shared" si="19"/>
        <v>0</v>
      </c>
      <c r="AP18" s="46">
        <f t="shared" si="20"/>
        <v>0</v>
      </c>
      <c r="AQ18" s="46">
        <f t="shared" si="21"/>
        <v>0</v>
      </c>
      <c r="AR18" s="46"/>
      <c r="AS18" s="46"/>
      <c r="AT18" s="46">
        <f t="shared" si="22"/>
        <v>0</v>
      </c>
      <c r="AU18" s="45">
        <f t="shared" si="23"/>
        <v>0</v>
      </c>
      <c r="AV18" s="46">
        <f t="shared" si="24"/>
        <v>0</v>
      </c>
      <c r="AW18" s="46">
        <f t="shared" si="25"/>
        <v>0</v>
      </c>
      <c r="AX18" s="46"/>
      <c r="AY18" s="46"/>
      <c r="AZ18" s="46">
        <f t="shared" si="26"/>
        <v>0</v>
      </c>
      <c r="BA18" s="45">
        <f t="shared" si="27"/>
        <v>0</v>
      </c>
      <c r="BB18" s="46">
        <f t="shared" si="28"/>
        <v>0</v>
      </c>
      <c r="BC18" s="46">
        <f t="shared" si="29"/>
        <v>0</v>
      </c>
      <c r="BD18" s="46"/>
      <c r="BE18" s="46"/>
      <c r="BF18" s="46">
        <f t="shared" si="30"/>
        <v>0</v>
      </c>
      <c r="BG18" s="45">
        <f t="shared" si="31"/>
        <v>0</v>
      </c>
      <c r="BH18" s="46">
        <f t="shared" si="32"/>
        <v>0</v>
      </c>
      <c r="BI18" s="46">
        <f t="shared" si="33"/>
        <v>0</v>
      </c>
      <c r="BJ18" s="46"/>
      <c r="BK18" s="46"/>
      <c r="BL18" s="46">
        <f t="shared" si="34"/>
        <v>0</v>
      </c>
      <c r="BM18" s="45">
        <f t="shared" si="35"/>
        <v>0</v>
      </c>
      <c r="BN18" s="46">
        <f t="shared" si="36"/>
        <v>0</v>
      </c>
      <c r="BO18" s="46">
        <f t="shared" si="37"/>
        <v>0</v>
      </c>
      <c r="BP18" s="46"/>
      <c r="BQ18" s="46"/>
      <c r="BR18" s="46">
        <f t="shared" si="38"/>
        <v>0</v>
      </c>
      <c r="BS18" s="45">
        <f t="shared" si="39"/>
        <v>0</v>
      </c>
      <c r="BT18" s="46">
        <f t="shared" si="40"/>
        <v>0</v>
      </c>
      <c r="BU18" s="46">
        <f t="shared" si="41"/>
        <v>0</v>
      </c>
      <c r="BV18" s="46"/>
      <c r="BW18" s="46"/>
      <c r="BX18" s="46">
        <f t="shared" si="42"/>
        <v>0</v>
      </c>
      <c r="BY18" s="45">
        <f t="shared" si="43"/>
        <v>0</v>
      </c>
      <c r="BZ18" s="46">
        <f t="shared" si="44"/>
        <v>0</v>
      </c>
      <c r="CA18" s="46">
        <f t="shared" si="45"/>
        <v>0</v>
      </c>
      <c r="CB18" s="46"/>
      <c r="CC18" s="46"/>
      <c r="CD18" s="46">
        <f t="shared" si="46"/>
        <v>0</v>
      </c>
      <c r="CE18" s="45">
        <f t="shared" si="47"/>
        <v>0</v>
      </c>
      <c r="CF18" s="46">
        <f t="shared" si="48"/>
        <v>0</v>
      </c>
      <c r="CG18" s="46">
        <f t="shared" si="49"/>
        <v>0</v>
      </c>
      <c r="CH18" s="46"/>
      <c r="CI18" s="46"/>
      <c r="CJ18" s="46">
        <f t="shared" si="50"/>
        <v>0</v>
      </c>
      <c r="CK18" s="45">
        <f t="shared" si="51"/>
        <v>0</v>
      </c>
      <c r="CL18" s="46">
        <f t="shared" si="52"/>
        <v>0</v>
      </c>
      <c r="CM18" s="46">
        <f t="shared" si="53"/>
        <v>0</v>
      </c>
      <c r="CN18" s="46"/>
      <c r="CO18" s="46"/>
      <c r="CP18" s="46">
        <f t="shared" si="54"/>
        <v>0</v>
      </c>
      <c r="CQ18" s="45">
        <f t="shared" si="55"/>
        <v>0</v>
      </c>
      <c r="CR18" s="46">
        <f t="shared" si="56"/>
        <v>0</v>
      </c>
      <c r="CS18" s="46">
        <f t="shared" si="57"/>
        <v>0</v>
      </c>
      <c r="CT18" s="46"/>
      <c r="CU18" s="46"/>
      <c r="CV18" s="46">
        <f t="shared" si="58"/>
        <v>0</v>
      </c>
      <c r="CW18" s="45">
        <f t="shared" si="59"/>
        <v>0</v>
      </c>
      <c r="CX18" s="46">
        <f t="shared" si="60"/>
        <v>0</v>
      </c>
      <c r="CY18" s="46">
        <f t="shared" si="61"/>
        <v>0</v>
      </c>
      <c r="CZ18" s="46"/>
      <c r="DA18" s="46"/>
      <c r="DB18" s="46">
        <f t="shared" si="62"/>
        <v>0</v>
      </c>
      <c r="DC18" s="45">
        <f t="shared" si="63"/>
        <v>0</v>
      </c>
      <c r="DD18" s="46">
        <f t="shared" si="64"/>
        <v>0</v>
      </c>
      <c r="DE18" s="46">
        <f t="shared" si="65"/>
        <v>0</v>
      </c>
      <c r="DF18" s="46"/>
      <c r="DG18" s="46"/>
      <c r="DH18" s="46">
        <f t="shared" si="66"/>
        <v>0</v>
      </c>
      <c r="DI18" s="45">
        <f t="shared" si="67"/>
        <v>0</v>
      </c>
      <c r="DJ18" s="46">
        <f t="shared" si="68"/>
        <v>0</v>
      </c>
      <c r="DK18" s="46">
        <f t="shared" si="69"/>
        <v>0</v>
      </c>
      <c r="DL18" s="45"/>
      <c r="DM18" s="45"/>
      <c r="DN18" s="45">
        <f t="shared" si="70"/>
        <v>0</v>
      </c>
      <c r="DO18" s="45">
        <f t="shared" si="71"/>
        <v>0</v>
      </c>
      <c r="DP18" s="46">
        <f t="shared" si="72"/>
        <v>0</v>
      </c>
      <c r="DQ18" s="46">
        <f t="shared" si="73"/>
        <v>0</v>
      </c>
      <c r="DR18" s="46"/>
      <c r="DS18" s="46"/>
      <c r="DT18" s="46">
        <f t="shared" si="74"/>
        <v>0</v>
      </c>
      <c r="DU18" s="45">
        <f t="shared" si="75"/>
        <v>0</v>
      </c>
      <c r="DV18" s="46">
        <f t="shared" si="76"/>
        <v>0</v>
      </c>
      <c r="DW18" s="46">
        <f t="shared" si="77"/>
        <v>0</v>
      </c>
      <c r="DX18" s="46"/>
      <c r="DY18" s="46"/>
      <c r="DZ18" s="46">
        <f t="shared" si="78"/>
        <v>0</v>
      </c>
      <c r="EA18" s="45">
        <f t="shared" si="79"/>
        <v>0</v>
      </c>
      <c r="EB18" s="46">
        <f t="shared" si="80"/>
        <v>0</v>
      </c>
      <c r="EC18" s="46">
        <f t="shared" si="81"/>
        <v>0</v>
      </c>
      <c r="ED18" s="46"/>
      <c r="EE18" s="45"/>
      <c r="EF18" s="45"/>
      <c r="EG18" s="45">
        <f t="shared" si="82"/>
        <v>0</v>
      </c>
      <c r="EH18" s="45"/>
      <c r="EI18" s="46"/>
    </row>
    <row r="19" spans="1:139" s="33" customFormat="1" ht="12.75">
      <c r="A19" s="32">
        <v>45017</v>
      </c>
      <c r="C19" s="21"/>
      <c r="D19" s="21"/>
      <c r="E19" s="44">
        <f t="shared" si="0"/>
        <v>0</v>
      </c>
      <c r="F19" s="44"/>
      <c r="G19" s="44"/>
      <c r="H19" s="46"/>
      <c r="I19" s="46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</f>
        <v>0</v>
      </c>
      <c r="J19" s="46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</f>
        <v>0</v>
      </c>
      <c r="K19" s="46">
        <f t="shared" si="1"/>
        <v>0</v>
      </c>
      <c r="L19" s="46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</f>
        <v>0</v>
      </c>
      <c r="M19" s="46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</f>
        <v>0</v>
      </c>
      <c r="N19" s="46"/>
      <c r="O19" s="45">
        <f t="shared" si="83"/>
        <v>0</v>
      </c>
      <c r="P19" s="47">
        <f t="shared" si="2"/>
        <v>0</v>
      </c>
      <c r="Q19" s="45">
        <f t="shared" si="3"/>
        <v>0</v>
      </c>
      <c r="R19" s="45">
        <f t="shared" si="4"/>
        <v>0</v>
      </c>
      <c r="S19" s="47">
        <f t="shared" si="5"/>
        <v>0</v>
      </c>
      <c r="T19" s="46"/>
      <c r="U19" s="46">
        <f t="shared" si="84"/>
        <v>0</v>
      </c>
      <c r="V19" s="47">
        <f t="shared" si="6"/>
        <v>0</v>
      </c>
      <c r="W19" s="46">
        <f t="shared" si="7"/>
        <v>0</v>
      </c>
      <c r="X19" s="46">
        <f t="shared" si="8"/>
        <v>0</v>
      </c>
      <c r="Y19" s="46">
        <f t="shared" si="9"/>
        <v>0</v>
      </c>
      <c r="Z19" s="46"/>
      <c r="AA19" s="46">
        <f t="shared" si="85"/>
        <v>0</v>
      </c>
      <c r="AB19" s="46">
        <f t="shared" si="10"/>
        <v>0</v>
      </c>
      <c r="AC19" s="45">
        <f t="shared" si="11"/>
        <v>0</v>
      </c>
      <c r="AD19" s="46">
        <f t="shared" si="12"/>
        <v>0</v>
      </c>
      <c r="AE19" s="46">
        <f t="shared" si="13"/>
        <v>0</v>
      </c>
      <c r="AF19" s="46"/>
      <c r="AG19" s="46">
        <f t="shared" si="86"/>
        <v>0</v>
      </c>
      <c r="AH19" s="46">
        <f t="shared" si="14"/>
        <v>0</v>
      </c>
      <c r="AI19" s="45">
        <f t="shared" si="15"/>
        <v>0</v>
      </c>
      <c r="AJ19" s="46">
        <f t="shared" si="16"/>
        <v>0</v>
      </c>
      <c r="AK19" s="46">
        <f t="shared" si="17"/>
        <v>0</v>
      </c>
      <c r="AL19" s="46"/>
      <c r="AM19" s="46">
        <f t="shared" si="87"/>
        <v>0</v>
      </c>
      <c r="AN19" s="46">
        <f t="shared" si="18"/>
        <v>0</v>
      </c>
      <c r="AO19" s="45">
        <f t="shared" si="19"/>
        <v>0</v>
      </c>
      <c r="AP19" s="46">
        <f t="shared" si="20"/>
        <v>0</v>
      </c>
      <c r="AQ19" s="46">
        <f t="shared" si="21"/>
        <v>0</v>
      </c>
      <c r="AR19" s="46"/>
      <c r="AS19" s="46">
        <f t="shared" si="88"/>
        <v>0</v>
      </c>
      <c r="AT19" s="46">
        <f t="shared" si="22"/>
        <v>0</v>
      </c>
      <c r="AU19" s="45">
        <f t="shared" si="23"/>
        <v>0</v>
      </c>
      <c r="AV19" s="46">
        <f t="shared" si="24"/>
        <v>0</v>
      </c>
      <c r="AW19" s="46">
        <f t="shared" si="25"/>
        <v>0</v>
      </c>
      <c r="AX19" s="46"/>
      <c r="AY19" s="46">
        <f t="shared" si="89"/>
        <v>0</v>
      </c>
      <c r="AZ19" s="46">
        <f t="shared" si="26"/>
        <v>0</v>
      </c>
      <c r="BA19" s="45">
        <f t="shared" si="27"/>
        <v>0</v>
      </c>
      <c r="BB19" s="46">
        <f t="shared" si="28"/>
        <v>0</v>
      </c>
      <c r="BC19" s="46">
        <f t="shared" si="29"/>
        <v>0</v>
      </c>
      <c r="BD19" s="46"/>
      <c r="BE19" s="46">
        <f t="shared" si="90"/>
        <v>0</v>
      </c>
      <c r="BF19" s="46">
        <f t="shared" si="30"/>
        <v>0</v>
      </c>
      <c r="BG19" s="45">
        <f t="shared" si="31"/>
        <v>0</v>
      </c>
      <c r="BH19" s="46">
        <f t="shared" si="32"/>
        <v>0</v>
      </c>
      <c r="BI19" s="46">
        <f t="shared" si="33"/>
        <v>0</v>
      </c>
      <c r="BJ19" s="46"/>
      <c r="BK19" s="46">
        <f t="shared" si="91"/>
        <v>0</v>
      </c>
      <c r="BL19" s="46">
        <f t="shared" si="34"/>
        <v>0</v>
      </c>
      <c r="BM19" s="45">
        <f t="shared" si="35"/>
        <v>0</v>
      </c>
      <c r="BN19" s="46">
        <f t="shared" si="36"/>
        <v>0</v>
      </c>
      <c r="BO19" s="46">
        <f t="shared" si="37"/>
        <v>0</v>
      </c>
      <c r="BP19" s="46"/>
      <c r="BQ19" s="46">
        <f t="shared" si="92"/>
        <v>0</v>
      </c>
      <c r="BR19" s="46">
        <f t="shared" si="38"/>
        <v>0</v>
      </c>
      <c r="BS19" s="45">
        <f t="shared" si="39"/>
        <v>0</v>
      </c>
      <c r="BT19" s="46">
        <f t="shared" si="40"/>
        <v>0</v>
      </c>
      <c r="BU19" s="46">
        <f t="shared" si="41"/>
        <v>0</v>
      </c>
      <c r="BV19" s="46"/>
      <c r="BW19" s="46">
        <f t="shared" si="93"/>
        <v>0</v>
      </c>
      <c r="BX19" s="46">
        <f t="shared" si="42"/>
        <v>0</v>
      </c>
      <c r="BY19" s="45">
        <f t="shared" si="43"/>
        <v>0</v>
      </c>
      <c r="BZ19" s="46">
        <f t="shared" si="44"/>
        <v>0</v>
      </c>
      <c r="CA19" s="46">
        <f t="shared" si="45"/>
        <v>0</v>
      </c>
      <c r="CB19" s="46"/>
      <c r="CC19" s="46">
        <f t="shared" si="94"/>
        <v>0</v>
      </c>
      <c r="CD19" s="46">
        <f t="shared" si="46"/>
        <v>0</v>
      </c>
      <c r="CE19" s="45">
        <f t="shared" si="47"/>
        <v>0</v>
      </c>
      <c r="CF19" s="46">
        <f t="shared" si="48"/>
        <v>0</v>
      </c>
      <c r="CG19" s="46">
        <f t="shared" si="49"/>
        <v>0</v>
      </c>
      <c r="CH19" s="46"/>
      <c r="CI19" s="46">
        <f t="shared" si="95"/>
        <v>0</v>
      </c>
      <c r="CJ19" s="46">
        <f t="shared" si="50"/>
        <v>0</v>
      </c>
      <c r="CK19" s="45">
        <f t="shared" si="51"/>
        <v>0</v>
      </c>
      <c r="CL19" s="46">
        <f t="shared" si="52"/>
        <v>0</v>
      </c>
      <c r="CM19" s="46">
        <f t="shared" si="53"/>
        <v>0</v>
      </c>
      <c r="CN19" s="46"/>
      <c r="CO19" s="46">
        <f t="shared" si="96"/>
        <v>0</v>
      </c>
      <c r="CP19" s="46">
        <f t="shared" si="54"/>
        <v>0</v>
      </c>
      <c r="CQ19" s="45">
        <f t="shared" si="55"/>
        <v>0</v>
      </c>
      <c r="CR19" s="46">
        <f t="shared" si="56"/>
        <v>0</v>
      </c>
      <c r="CS19" s="46">
        <f t="shared" si="57"/>
        <v>0</v>
      </c>
      <c r="CT19" s="46"/>
      <c r="CU19" s="46">
        <f t="shared" si="97"/>
        <v>0</v>
      </c>
      <c r="CV19" s="46">
        <f t="shared" si="58"/>
        <v>0</v>
      </c>
      <c r="CW19" s="45">
        <f t="shared" si="59"/>
        <v>0</v>
      </c>
      <c r="CX19" s="46">
        <f t="shared" si="60"/>
        <v>0</v>
      </c>
      <c r="CY19" s="46">
        <f t="shared" si="61"/>
        <v>0</v>
      </c>
      <c r="CZ19" s="46"/>
      <c r="DA19" s="46">
        <f t="shared" si="98"/>
        <v>0</v>
      </c>
      <c r="DB19" s="46">
        <f t="shared" si="62"/>
        <v>0</v>
      </c>
      <c r="DC19" s="45">
        <f t="shared" si="63"/>
        <v>0</v>
      </c>
      <c r="DD19" s="46">
        <f t="shared" si="64"/>
        <v>0</v>
      </c>
      <c r="DE19" s="46">
        <f t="shared" si="65"/>
        <v>0</v>
      </c>
      <c r="DF19" s="46"/>
      <c r="DG19" s="46">
        <f t="shared" si="99"/>
        <v>0</v>
      </c>
      <c r="DH19" s="46">
        <f t="shared" si="66"/>
        <v>0</v>
      </c>
      <c r="DI19" s="45">
        <f t="shared" si="67"/>
        <v>0</v>
      </c>
      <c r="DJ19" s="46">
        <f t="shared" si="68"/>
        <v>0</v>
      </c>
      <c r="DK19" s="46">
        <f t="shared" si="69"/>
        <v>0</v>
      </c>
      <c r="DL19" s="45"/>
      <c r="DM19" s="45">
        <f t="shared" si="100"/>
        <v>0</v>
      </c>
      <c r="DN19" s="45">
        <f t="shared" si="70"/>
        <v>0</v>
      </c>
      <c r="DO19" s="45">
        <f t="shared" si="71"/>
        <v>0</v>
      </c>
      <c r="DP19" s="46">
        <f t="shared" si="72"/>
        <v>0</v>
      </c>
      <c r="DQ19" s="46">
        <f t="shared" si="73"/>
        <v>0</v>
      </c>
      <c r="DR19" s="46"/>
      <c r="DS19" s="46">
        <f t="shared" si="101"/>
        <v>0</v>
      </c>
      <c r="DT19" s="46">
        <f t="shared" si="74"/>
        <v>0</v>
      </c>
      <c r="DU19" s="45">
        <f t="shared" si="75"/>
        <v>0</v>
      </c>
      <c r="DV19" s="46">
        <f t="shared" si="76"/>
        <v>0</v>
      </c>
      <c r="DW19" s="46">
        <f t="shared" si="77"/>
        <v>0</v>
      </c>
      <c r="DX19" s="46"/>
      <c r="DY19" s="46">
        <f t="shared" si="102"/>
        <v>0</v>
      </c>
      <c r="DZ19" s="46">
        <f t="shared" si="78"/>
        <v>0</v>
      </c>
      <c r="EA19" s="45">
        <f t="shared" si="79"/>
        <v>0</v>
      </c>
      <c r="EB19" s="46">
        <f t="shared" si="80"/>
        <v>0</v>
      </c>
      <c r="EC19" s="46">
        <f t="shared" si="81"/>
        <v>0</v>
      </c>
      <c r="ED19" s="46"/>
      <c r="EE19" s="45"/>
      <c r="EF19" s="45"/>
      <c r="EG19" s="45">
        <f t="shared" si="82"/>
        <v>0</v>
      </c>
      <c r="EH19" s="45"/>
      <c r="EI19" s="46"/>
    </row>
    <row r="20" spans="1:139" s="33" customFormat="1" ht="12.75">
      <c r="A20" s="32">
        <v>45200</v>
      </c>
      <c r="C20" s="21"/>
      <c r="D20" s="21"/>
      <c r="E20" s="44">
        <f t="shared" si="0"/>
        <v>0</v>
      </c>
      <c r="F20" s="44"/>
      <c r="G20" s="44"/>
      <c r="H20" s="46"/>
      <c r="I20" s="46">
        <f>'2010C Academic'!I20+'2010C Academic'!O20+'2010C Academic'!U20+'2010C Academic'!AA20+'2010C Academic'!AG20+'2010C Academic'!AM20+'2010C Academic'!AS20+'2010C Academic'!AY20+'2010C Academic'!BE20+'2010C Academic'!BK20+'2010C Academic'!BQ20+'2010C Academic'!BW20+'2010C Academic'!CC20+'2010C Academic'!CI20+'2010C Academic'!CO20+'2010C Academic'!CU20+'2010C Academic'!DA20+'2010C Academic'!DG20+'2010C Academic'!DM20+'2010C Academic'!DS20</f>
        <v>0</v>
      </c>
      <c r="J20" s="46">
        <f>'2010C Academic'!J20+'2010C Academic'!P20+'2010C Academic'!V20+'2010C Academic'!AB20+'2010C Academic'!AH20+'2010C Academic'!AN20+'2010C Academic'!AT20+'2010C Academic'!AZ20+'2010C Academic'!BF20+'2010C Academic'!BL20+'2010C Academic'!BR20+'2010C Academic'!BX20+'2010C Academic'!CD20+'2010C Academic'!CJ20+'2010C Academic'!CP20+'2010C Academic'!CV20+'2010C Academic'!DB20+'2010C Academic'!DH20+'2010C Academic'!DN20+'2010C Academic'!DT20</f>
        <v>0</v>
      </c>
      <c r="K20" s="46">
        <f t="shared" si="1"/>
        <v>0</v>
      </c>
      <c r="L20" s="46">
        <f>'2010C Academic'!L20+'2010C Academic'!R20+'2010C Academic'!X20+'2010C Academic'!AD20+'2010C Academic'!AJ20+'2010C Academic'!AP20+'2010C Academic'!AV20+'2010C Academic'!BB20+'2010C Academic'!BH20+'2010C Academic'!BN20+'2010C Academic'!BT20+'2010C Academic'!BZ20+'2010C Academic'!CF20+'2010C Academic'!CL20+'2010C Academic'!CR20+'2010C Academic'!CX20+'2010C Academic'!DD20+'2010C Academic'!DJ20+'2010C Academic'!DP20+'2010C Academic'!DV20</f>
        <v>0</v>
      </c>
      <c r="M20" s="46">
        <f>'2010C Academic'!M20+'2010C Academic'!S20+'2010C Academic'!Y20+'2010C Academic'!AE20+'2010C Academic'!AK20+'2010C Academic'!AQ20+'2010C Academic'!AW20+'2010C Academic'!BC20+'2010C Academic'!BI20+'2010C Academic'!BO20+'2010C Academic'!BU20+'2010C Academic'!CA20+'2010C Academic'!CG20+'2010C Academic'!CM20+'2010C Academic'!CS20+'2010C Academic'!CY20+'2010C Academic'!DE20+'2010C Academic'!DK20+'2010C Academic'!DQ20+'2010C Academic'!DW20</f>
        <v>0</v>
      </c>
      <c r="N20" s="46"/>
      <c r="O20" s="45"/>
      <c r="P20" s="47">
        <f t="shared" si="2"/>
        <v>0</v>
      </c>
      <c r="Q20" s="45">
        <f t="shared" si="3"/>
        <v>0</v>
      </c>
      <c r="R20" s="45">
        <f t="shared" si="4"/>
        <v>0</v>
      </c>
      <c r="S20" s="47">
        <f t="shared" si="5"/>
        <v>0</v>
      </c>
      <c r="T20" s="46"/>
      <c r="U20" s="46"/>
      <c r="V20" s="47">
        <f t="shared" si="6"/>
        <v>0</v>
      </c>
      <c r="W20" s="46">
        <f t="shared" si="7"/>
        <v>0</v>
      </c>
      <c r="X20" s="46">
        <f t="shared" si="8"/>
        <v>0</v>
      </c>
      <c r="Y20" s="46">
        <f t="shared" si="9"/>
        <v>0</v>
      </c>
      <c r="Z20" s="46"/>
      <c r="AA20" s="46"/>
      <c r="AB20" s="46">
        <f t="shared" si="10"/>
        <v>0</v>
      </c>
      <c r="AC20" s="45">
        <f t="shared" si="11"/>
        <v>0</v>
      </c>
      <c r="AD20" s="46">
        <f t="shared" si="12"/>
        <v>0</v>
      </c>
      <c r="AE20" s="46">
        <f t="shared" si="13"/>
        <v>0</v>
      </c>
      <c r="AF20" s="46"/>
      <c r="AG20" s="46"/>
      <c r="AH20" s="46">
        <f t="shared" si="14"/>
        <v>0</v>
      </c>
      <c r="AI20" s="45">
        <f t="shared" si="15"/>
        <v>0</v>
      </c>
      <c r="AJ20" s="46">
        <f t="shared" si="16"/>
        <v>0</v>
      </c>
      <c r="AK20" s="46">
        <f t="shared" si="17"/>
        <v>0</v>
      </c>
      <c r="AL20" s="46"/>
      <c r="AM20" s="46"/>
      <c r="AN20" s="46">
        <f t="shared" si="18"/>
        <v>0</v>
      </c>
      <c r="AO20" s="45">
        <f t="shared" si="19"/>
        <v>0</v>
      </c>
      <c r="AP20" s="46">
        <f t="shared" si="20"/>
        <v>0</v>
      </c>
      <c r="AQ20" s="46">
        <f t="shared" si="21"/>
        <v>0</v>
      </c>
      <c r="AR20" s="46"/>
      <c r="AS20" s="46"/>
      <c r="AT20" s="46">
        <f t="shared" si="22"/>
        <v>0</v>
      </c>
      <c r="AU20" s="45">
        <f t="shared" si="23"/>
        <v>0</v>
      </c>
      <c r="AV20" s="46">
        <f t="shared" si="24"/>
        <v>0</v>
      </c>
      <c r="AW20" s="46">
        <f t="shared" si="25"/>
        <v>0</v>
      </c>
      <c r="AX20" s="46"/>
      <c r="AY20" s="46"/>
      <c r="AZ20" s="46">
        <f t="shared" si="26"/>
        <v>0</v>
      </c>
      <c r="BA20" s="45">
        <f t="shared" si="27"/>
        <v>0</v>
      </c>
      <c r="BB20" s="46">
        <f t="shared" si="28"/>
        <v>0</v>
      </c>
      <c r="BC20" s="46">
        <f t="shared" si="29"/>
        <v>0</v>
      </c>
      <c r="BD20" s="46"/>
      <c r="BE20" s="46"/>
      <c r="BF20" s="46">
        <f t="shared" si="30"/>
        <v>0</v>
      </c>
      <c r="BG20" s="45">
        <f t="shared" si="31"/>
        <v>0</v>
      </c>
      <c r="BH20" s="46">
        <f t="shared" si="32"/>
        <v>0</v>
      </c>
      <c r="BI20" s="46">
        <f t="shared" si="33"/>
        <v>0</v>
      </c>
      <c r="BJ20" s="46"/>
      <c r="BK20" s="46"/>
      <c r="BL20" s="46">
        <f t="shared" si="34"/>
        <v>0</v>
      </c>
      <c r="BM20" s="45">
        <f t="shared" si="35"/>
        <v>0</v>
      </c>
      <c r="BN20" s="46">
        <f t="shared" si="36"/>
        <v>0</v>
      </c>
      <c r="BO20" s="46">
        <f t="shared" si="37"/>
        <v>0</v>
      </c>
      <c r="BP20" s="46"/>
      <c r="BQ20" s="46"/>
      <c r="BR20" s="46">
        <f t="shared" si="38"/>
        <v>0</v>
      </c>
      <c r="BS20" s="45">
        <f t="shared" si="39"/>
        <v>0</v>
      </c>
      <c r="BT20" s="46">
        <f t="shared" si="40"/>
        <v>0</v>
      </c>
      <c r="BU20" s="46">
        <f t="shared" si="41"/>
        <v>0</v>
      </c>
      <c r="BV20" s="46"/>
      <c r="BW20" s="46"/>
      <c r="BX20" s="46">
        <f t="shared" si="42"/>
        <v>0</v>
      </c>
      <c r="BY20" s="45">
        <f t="shared" si="43"/>
        <v>0</v>
      </c>
      <c r="BZ20" s="46">
        <f t="shared" si="44"/>
        <v>0</v>
      </c>
      <c r="CA20" s="46">
        <f t="shared" si="45"/>
        <v>0</v>
      </c>
      <c r="CB20" s="46"/>
      <c r="CC20" s="46"/>
      <c r="CD20" s="46">
        <f t="shared" si="46"/>
        <v>0</v>
      </c>
      <c r="CE20" s="45">
        <f t="shared" si="47"/>
        <v>0</v>
      </c>
      <c r="CF20" s="46">
        <f t="shared" si="48"/>
        <v>0</v>
      </c>
      <c r="CG20" s="46">
        <f t="shared" si="49"/>
        <v>0</v>
      </c>
      <c r="CH20" s="46"/>
      <c r="CI20" s="46"/>
      <c r="CJ20" s="46">
        <f t="shared" si="50"/>
        <v>0</v>
      </c>
      <c r="CK20" s="45">
        <f t="shared" si="51"/>
        <v>0</v>
      </c>
      <c r="CL20" s="46">
        <f t="shared" si="52"/>
        <v>0</v>
      </c>
      <c r="CM20" s="46">
        <f t="shared" si="53"/>
        <v>0</v>
      </c>
      <c r="CN20" s="46"/>
      <c r="CO20" s="46"/>
      <c r="CP20" s="46">
        <f t="shared" si="54"/>
        <v>0</v>
      </c>
      <c r="CQ20" s="45">
        <f t="shared" si="55"/>
        <v>0</v>
      </c>
      <c r="CR20" s="46">
        <f t="shared" si="56"/>
        <v>0</v>
      </c>
      <c r="CS20" s="46">
        <f t="shared" si="57"/>
        <v>0</v>
      </c>
      <c r="CT20" s="46"/>
      <c r="CU20" s="46"/>
      <c r="CV20" s="46">
        <f t="shared" si="58"/>
        <v>0</v>
      </c>
      <c r="CW20" s="45">
        <f t="shared" si="59"/>
        <v>0</v>
      </c>
      <c r="CX20" s="46">
        <f t="shared" si="60"/>
        <v>0</v>
      </c>
      <c r="CY20" s="46">
        <f t="shared" si="61"/>
        <v>0</v>
      </c>
      <c r="CZ20" s="46"/>
      <c r="DA20" s="46"/>
      <c r="DB20" s="46">
        <f t="shared" si="62"/>
        <v>0</v>
      </c>
      <c r="DC20" s="45">
        <f t="shared" si="63"/>
        <v>0</v>
      </c>
      <c r="DD20" s="46">
        <f t="shared" si="64"/>
        <v>0</v>
      </c>
      <c r="DE20" s="46">
        <f t="shared" si="65"/>
        <v>0</v>
      </c>
      <c r="DF20" s="46"/>
      <c r="DG20" s="46"/>
      <c r="DH20" s="46">
        <f t="shared" si="66"/>
        <v>0</v>
      </c>
      <c r="DI20" s="45">
        <f t="shared" si="67"/>
        <v>0</v>
      </c>
      <c r="DJ20" s="46">
        <f t="shared" si="68"/>
        <v>0</v>
      </c>
      <c r="DK20" s="46">
        <f t="shared" si="69"/>
        <v>0</v>
      </c>
      <c r="DL20" s="45"/>
      <c r="DM20" s="45"/>
      <c r="DN20" s="45">
        <f t="shared" si="70"/>
        <v>0</v>
      </c>
      <c r="DO20" s="45">
        <f t="shared" si="71"/>
        <v>0</v>
      </c>
      <c r="DP20" s="46">
        <f t="shared" si="72"/>
        <v>0</v>
      </c>
      <c r="DQ20" s="46">
        <f t="shared" si="73"/>
        <v>0</v>
      </c>
      <c r="DR20" s="46"/>
      <c r="DS20" s="46"/>
      <c r="DT20" s="46">
        <f t="shared" si="74"/>
        <v>0</v>
      </c>
      <c r="DU20" s="45">
        <f t="shared" si="75"/>
        <v>0</v>
      </c>
      <c r="DV20" s="46">
        <f t="shared" si="76"/>
        <v>0</v>
      </c>
      <c r="DW20" s="46">
        <f t="shared" si="77"/>
        <v>0</v>
      </c>
      <c r="DX20" s="46"/>
      <c r="DY20" s="46"/>
      <c r="DZ20" s="46">
        <f t="shared" si="78"/>
        <v>0</v>
      </c>
      <c r="EA20" s="45">
        <f t="shared" si="79"/>
        <v>0</v>
      </c>
      <c r="EB20" s="46">
        <f t="shared" si="80"/>
        <v>0</v>
      </c>
      <c r="EC20" s="46">
        <f t="shared" si="81"/>
        <v>0</v>
      </c>
      <c r="ED20" s="46"/>
      <c r="EE20" s="45"/>
      <c r="EF20" s="45"/>
      <c r="EG20" s="45">
        <f t="shared" si="82"/>
        <v>0</v>
      </c>
      <c r="EH20" s="45"/>
      <c r="EI20" s="46"/>
    </row>
    <row r="21" spans="1:139" s="33" customFormat="1" ht="12.75">
      <c r="A21" s="32">
        <v>45383</v>
      </c>
      <c r="C21" s="21"/>
      <c r="D21" s="21"/>
      <c r="E21" s="44">
        <f t="shared" si="0"/>
        <v>0</v>
      </c>
      <c r="F21" s="44"/>
      <c r="G21" s="44"/>
      <c r="H21" s="46"/>
      <c r="I21" s="46">
        <f>'2010C Academic'!I21+'2010C Academic'!O21+'2010C Academic'!U21+'2010C Academic'!AA21+'2010C Academic'!AG21+'2010C Academic'!AM21+'2010C Academic'!AS21+'2010C Academic'!AY21+'2010C Academic'!BE21+'2010C Academic'!BK21+'2010C Academic'!BQ21+'2010C Academic'!BW21+'2010C Academic'!CC21+'2010C Academic'!CI21+'2010C Academic'!CO21+'2010C Academic'!CU21+'2010C Academic'!DA21+'2010C Academic'!DG21+'2010C Academic'!DM21+'2010C Academic'!DS21</f>
        <v>0</v>
      </c>
      <c r="J21" s="46">
        <f>'2010C Academic'!J21+'2010C Academic'!P21+'2010C Academic'!V21+'2010C Academic'!AB21+'2010C Academic'!AH21+'2010C Academic'!AN21+'2010C Academic'!AT21+'2010C Academic'!AZ21+'2010C Academic'!BF21+'2010C Academic'!BL21+'2010C Academic'!BR21+'2010C Academic'!BX21+'2010C Academic'!CD21+'2010C Academic'!CJ21+'2010C Academic'!CP21+'2010C Academic'!CV21+'2010C Academic'!DB21+'2010C Academic'!DH21+'2010C Academic'!DN21+'2010C Academic'!DT21</f>
        <v>0</v>
      </c>
      <c r="K21" s="46">
        <f t="shared" si="1"/>
        <v>0</v>
      </c>
      <c r="L21" s="46">
        <f>'2010C Academic'!L21+'2010C Academic'!R21+'2010C Academic'!X21+'2010C Academic'!AD21+'2010C Academic'!AJ21+'2010C Academic'!AP21+'2010C Academic'!AV21+'2010C Academic'!BB21+'2010C Academic'!BH21+'2010C Academic'!BN21+'2010C Academic'!BT21+'2010C Academic'!BZ21+'2010C Academic'!CF21+'2010C Academic'!CL21+'2010C Academic'!CR21+'2010C Academic'!CX21+'2010C Academic'!DD21+'2010C Academic'!DJ21+'2010C Academic'!DP21+'2010C Academic'!DV21</f>
        <v>0</v>
      </c>
      <c r="M21" s="46">
        <f>'2010C Academic'!M21+'2010C Academic'!S21+'2010C Academic'!Y21+'2010C Academic'!AE21+'2010C Academic'!AK21+'2010C Academic'!AQ21+'2010C Academic'!AW21+'2010C Academic'!BC21+'2010C Academic'!BI21+'2010C Academic'!BO21+'2010C Academic'!BU21+'2010C Academic'!CA21+'2010C Academic'!CG21+'2010C Academic'!CM21+'2010C Academic'!CS21+'2010C Academic'!CY21+'2010C Academic'!DE21+'2010C Academic'!DK21+'2010C Academic'!DQ21+'2010C Academic'!DW21</f>
        <v>0</v>
      </c>
      <c r="N21" s="46"/>
      <c r="O21" s="45">
        <f t="shared" si="83"/>
        <v>0</v>
      </c>
      <c r="P21" s="47">
        <f t="shared" si="2"/>
        <v>0</v>
      </c>
      <c r="Q21" s="45">
        <f t="shared" si="3"/>
        <v>0</v>
      </c>
      <c r="R21" s="45">
        <f t="shared" si="4"/>
        <v>0</v>
      </c>
      <c r="S21" s="47">
        <f t="shared" si="5"/>
        <v>0</v>
      </c>
      <c r="T21" s="46"/>
      <c r="U21" s="46">
        <f t="shared" si="84"/>
        <v>0</v>
      </c>
      <c r="V21" s="47">
        <f t="shared" si="6"/>
        <v>0</v>
      </c>
      <c r="W21" s="46">
        <f t="shared" si="7"/>
        <v>0</v>
      </c>
      <c r="X21" s="46">
        <f t="shared" si="8"/>
        <v>0</v>
      </c>
      <c r="Y21" s="46">
        <f t="shared" si="9"/>
        <v>0</v>
      </c>
      <c r="Z21" s="46"/>
      <c r="AA21" s="46">
        <f t="shared" si="85"/>
        <v>0</v>
      </c>
      <c r="AB21" s="46">
        <f t="shared" si="10"/>
        <v>0</v>
      </c>
      <c r="AC21" s="45">
        <f t="shared" si="11"/>
        <v>0</v>
      </c>
      <c r="AD21" s="46">
        <f t="shared" si="12"/>
        <v>0</v>
      </c>
      <c r="AE21" s="46">
        <f t="shared" si="13"/>
        <v>0</v>
      </c>
      <c r="AF21" s="46"/>
      <c r="AG21" s="46">
        <f t="shared" si="86"/>
        <v>0</v>
      </c>
      <c r="AH21" s="46">
        <f t="shared" si="14"/>
        <v>0</v>
      </c>
      <c r="AI21" s="45">
        <f t="shared" si="15"/>
        <v>0</v>
      </c>
      <c r="AJ21" s="46">
        <f t="shared" si="16"/>
        <v>0</v>
      </c>
      <c r="AK21" s="46">
        <f t="shared" si="17"/>
        <v>0</v>
      </c>
      <c r="AL21" s="46"/>
      <c r="AM21" s="46">
        <f t="shared" si="87"/>
        <v>0</v>
      </c>
      <c r="AN21" s="46">
        <f t="shared" si="18"/>
        <v>0</v>
      </c>
      <c r="AO21" s="45">
        <f t="shared" si="19"/>
        <v>0</v>
      </c>
      <c r="AP21" s="46">
        <f t="shared" si="20"/>
        <v>0</v>
      </c>
      <c r="AQ21" s="46">
        <f t="shared" si="21"/>
        <v>0</v>
      </c>
      <c r="AR21" s="46"/>
      <c r="AS21" s="46">
        <f t="shared" si="88"/>
        <v>0</v>
      </c>
      <c r="AT21" s="46">
        <f t="shared" si="22"/>
        <v>0</v>
      </c>
      <c r="AU21" s="45">
        <f t="shared" si="23"/>
        <v>0</v>
      </c>
      <c r="AV21" s="46">
        <f t="shared" si="24"/>
        <v>0</v>
      </c>
      <c r="AW21" s="46">
        <f t="shared" si="25"/>
        <v>0</v>
      </c>
      <c r="AX21" s="46"/>
      <c r="AY21" s="46">
        <f t="shared" si="89"/>
        <v>0</v>
      </c>
      <c r="AZ21" s="46">
        <f t="shared" si="26"/>
        <v>0</v>
      </c>
      <c r="BA21" s="45">
        <f t="shared" si="27"/>
        <v>0</v>
      </c>
      <c r="BB21" s="46">
        <f t="shared" si="28"/>
        <v>0</v>
      </c>
      <c r="BC21" s="46">
        <f t="shared" si="29"/>
        <v>0</v>
      </c>
      <c r="BD21" s="46"/>
      <c r="BE21" s="46">
        <f t="shared" si="90"/>
        <v>0</v>
      </c>
      <c r="BF21" s="46">
        <f t="shared" si="30"/>
        <v>0</v>
      </c>
      <c r="BG21" s="45">
        <f t="shared" si="31"/>
        <v>0</v>
      </c>
      <c r="BH21" s="46">
        <f t="shared" si="32"/>
        <v>0</v>
      </c>
      <c r="BI21" s="46">
        <f t="shared" si="33"/>
        <v>0</v>
      </c>
      <c r="BJ21" s="46"/>
      <c r="BK21" s="46">
        <f t="shared" si="91"/>
        <v>0</v>
      </c>
      <c r="BL21" s="46">
        <f t="shared" si="34"/>
        <v>0</v>
      </c>
      <c r="BM21" s="45">
        <f t="shared" si="35"/>
        <v>0</v>
      </c>
      <c r="BN21" s="46">
        <f t="shared" si="36"/>
        <v>0</v>
      </c>
      <c r="BO21" s="46">
        <f t="shared" si="37"/>
        <v>0</v>
      </c>
      <c r="BP21" s="46"/>
      <c r="BQ21" s="46">
        <f t="shared" si="92"/>
        <v>0</v>
      </c>
      <c r="BR21" s="46">
        <f t="shared" si="38"/>
        <v>0</v>
      </c>
      <c r="BS21" s="45">
        <f t="shared" si="39"/>
        <v>0</v>
      </c>
      <c r="BT21" s="46">
        <f t="shared" si="40"/>
        <v>0</v>
      </c>
      <c r="BU21" s="46">
        <f t="shared" si="41"/>
        <v>0</v>
      </c>
      <c r="BV21" s="46"/>
      <c r="BW21" s="46">
        <f t="shared" si="93"/>
        <v>0</v>
      </c>
      <c r="BX21" s="46">
        <f t="shared" si="42"/>
        <v>0</v>
      </c>
      <c r="BY21" s="45">
        <f t="shared" si="43"/>
        <v>0</v>
      </c>
      <c r="BZ21" s="46">
        <f t="shared" si="44"/>
        <v>0</v>
      </c>
      <c r="CA21" s="46">
        <f t="shared" si="45"/>
        <v>0</v>
      </c>
      <c r="CB21" s="46"/>
      <c r="CC21" s="46">
        <f t="shared" si="94"/>
        <v>0</v>
      </c>
      <c r="CD21" s="46">
        <f t="shared" si="46"/>
        <v>0</v>
      </c>
      <c r="CE21" s="45">
        <f t="shared" si="47"/>
        <v>0</v>
      </c>
      <c r="CF21" s="46">
        <f t="shared" si="48"/>
        <v>0</v>
      </c>
      <c r="CG21" s="46">
        <f t="shared" si="49"/>
        <v>0</v>
      </c>
      <c r="CH21" s="46"/>
      <c r="CI21" s="46">
        <f t="shared" si="95"/>
        <v>0</v>
      </c>
      <c r="CJ21" s="46">
        <f t="shared" si="50"/>
        <v>0</v>
      </c>
      <c r="CK21" s="45">
        <f t="shared" si="51"/>
        <v>0</v>
      </c>
      <c r="CL21" s="46">
        <f t="shared" si="52"/>
        <v>0</v>
      </c>
      <c r="CM21" s="46">
        <f t="shared" si="53"/>
        <v>0</v>
      </c>
      <c r="CN21" s="46"/>
      <c r="CO21" s="46">
        <f t="shared" si="96"/>
        <v>0</v>
      </c>
      <c r="CP21" s="46">
        <f t="shared" si="54"/>
        <v>0</v>
      </c>
      <c r="CQ21" s="45">
        <f t="shared" si="55"/>
        <v>0</v>
      </c>
      <c r="CR21" s="46">
        <f t="shared" si="56"/>
        <v>0</v>
      </c>
      <c r="CS21" s="46">
        <f t="shared" si="57"/>
        <v>0</v>
      </c>
      <c r="CT21" s="46"/>
      <c r="CU21" s="46">
        <f t="shared" si="97"/>
        <v>0</v>
      </c>
      <c r="CV21" s="46">
        <f t="shared" si="58"/>
        <v>0</v>
      </c>
      <c r="CW21" s="45">
        <f t="shared" si="59"/>
        <v>0</v>
      </c>
      <c r="CX21" s="46">
        <f t="shared" si="60"/>
        <v>0</v>
      </c>
      <c r="CY21" s="46">
        <f t="shared" si="61"/>
        <v>0</v>
      </c>
      <c r="CZ21" s="46"/>
      <c r="DA21" s="46">
        <f t="shared" si="98"/>
        <v>0</v>
      </c>
      <c r="DB21" s="46">
        <f t="shared" si="62"/>
        <v>0</v>
      </c>
      <c r="DC21" s="45">
        <f t="shared" si="63"/>
        <v>0</v>
      </c>
      <c r="DD21" s="46">
        <f t="shared" si="64"/>
        <v>0</v>
      </c>
      <c r="DE21" s="46">
        <f t="shared" si="65"/>
        <v>0</v>
      </c>
      <c r="DF21" s="46"/>
      <c r="DG21" s="46">
        <f t="shared" si="99"/>
        <v>0</v>
      </c>
      <c r="DH21" s="46">
        <f t="shared" si="66"/>
        <v>0</v>
      </c>
      <c r="DI21" s="45">
        <f t="shared" si="67"/>
        <v>0</v>
      </c>
      <c r="DJ21" s="46">
        <f t="shared" si="68"/>
        <v>0</v>
      </c>
      <c r="DK21" s="46">
        <f t="shared" si="69"/>
        <v>0</v>
      </c>
      <c r="DL21" s="45"/>
      <c r="DM21" s="45">
        <f t="shared" si="100"/>
        <v>0</v>
      </c>
      <c r="DN21" s="45">
        <f t="shared" si="70"/>
        <v>0</v>
      </c>
      <c r="DO21" s="45">
        <f t="shared" si="71"/>
        <v>0</v>
      </c>
      <c r="DP21" s="46">
        <f t="shared" si="72"/>
        <v>0</v>
      </c>
      <c r="DQ21" s="46">
        <f t="shared" si="73"/>
        <v>0</v>
      </c>
      <c r="DR21" s="46"/>
      <c r="DS21" s="46">
        <f t="shared" si="101"/>
        <v>0</v>
      </c>
      <c r="DT21" s="46">
        <f t="shared" si="74"/>
        <v>0</v>
      </c>
      <c r="DU21" s="45">
        <f t="shared" si="75"/>
        <v>0</v>
      </c>
      <c r="DV21" s="46">
        <f t="shared" si="76"/>
        <v>0</v>
      </c>
      <c r="DW21" s="46">
        <f t="shared" si="77"/>
        <v>0</v>
      </c>
      <c r="DX21" s="46"/>
      <c r="DY21" s="46">
        <f t="shared" si="102"/>
        <v>0</v>
      </c>
      <c r="DZ21" s="46">
        <f t="shared" si="78"/>
        <v>0</v>
      </c>
      <c r="EA21" s="45">
        <f t="shared" si="79"/>
        <v>0</v>
      </c>
      <c r="EB21" s="46">
        <f t="shared" si="80"/>
        <v>0</v>
      </c>
      <c r="EC21" s="46">
        <f t="shared" si="81"/>
        <v>0</v>
      </c>
      <c r="ED21" s="46"/>
      <c r="EE21" s="45"/>
      <c r="EF21" s="45"/>
      <c r="EG21" s="45">
        <f t="shared" si="82"/>
        <v>0</v>
      </c>
      <c r="EH21" s="45"/>
      <c r="EI21" s="46"/>
    </row>
    <row r="22" spans="1:139" ht="12.75">
      <c r="A22" s="2">
        <v>45566</v>
      </c>
      <c r="C22" s="21"/>
      <c r="D22" s="21"/>
      <c r="E22" s="44">
        <f t="shared" si="0"/>
        <v>0</v>
      </c>
      <c r="F22" s="44"/>
      <c r="G22" s="44"/>
      <c r="H22" s="45"/>
      <c r="I22" s="46">
        <f>'2010C Academic'!I22+'2010C Academic'!O22+'2010C Academic'!U22+'2010C Academic'!AA22+'2010C Academic'!AG22+'2010C Academic'!AM22+'2010C Academic'!AS22+'2010C Academic'!AY22+'2010C Academic'!BE22+'2010C Academic'!BK22+'2010C Academic'!BQ22+'2010C Academic'!BW22+'2010C Academic'!CC22+'2010C Academic'!CI22+'2010C Academic'!CO22+'2010C Academic'!CU22+'2010C Academic'!DA22+'2010C Academic'!DG22+'2010C Academic'!DM22+'2010C Academic'!DS22</f>
        <v>0</v>
      </c>
      <c r="J22" s="46">
        <f>'2010C Academic'!J22+'2010C Academic'!P22+'2010C Academic'!V22+'2010C Academic'!AB22+'2010C Academic'!AH22+'2010C Academic'!AN22+'2010C Academic'!AT22+'2010C Academic'!AZ22+'2010C Academic'!BF22+'2010C Academic'!BL22+'2010C Academic'!BR22+'2010C Academic'!BX22+'2010C Academic'!CD22+'2010C Academic'!CJ22+'2010C Academic'!CP22+'2010C Academic'!CV22+'2010C Academic'!DB22+'2010C Academic'!DH22+'2010C Academic'!DN22+'2010C Academic'!DT22</f>
        <v>0</v>
      </c>
      <c r="K22" s="46">
        <f t="shared" si="1"/>
        <v>0</v>
      </c>
      <c r="L22" s="46">
        <f>'2010C Academic'!L22+'2010C Academic'!R22+'2010C Academic'!X22+'2010C Academic'!AD22+'2010C Academic'!AJ22+'2010C Academic'!AP22+'2010C Academic'!AV22+'2010C Academic'!BB22+'2010C Academic'!BH22+'2010C Academic'!BN22+'2010C Academic'!BT22+'2010C Academic'!BZ22+'2010C Academic'!CF22+'2010C Academic'!CL22+'2010C Academic'!CR22+'2010C Academic'!CX22+'2010C Academic'!DD22+'2010C Academic'!DJ22+'2010C Academic'!DP22+'2010C Academic'!DV22</f>
        <v>0</v>
      </c>
      <c r="M22" s="46">
        <f>'2010C Academic'!M22+'2010C Academic'!S22+'2010C Academic'!Y22+'2010C Academic'!AE22+'2010C Academic'!AK22+'2010C Academic'!AQ22+'2010C Academic'!AW22+'2010C Academic'!BC22+'2010C Academic'!BI22+'2010C Academic'!BO22+'2010C Academic'!BU22+'2010C Academic'!CA22+'2010C Academic'!CG22+'2010C Academic'!CM22+'2010C Academic'!CS22+'2010C Academic'!CY22+'2010C Academic'!DE22+'2010C Academic'!DK22+'2010C Academic'!DQ22+'2010C Academic'!DW22</f>
        <v>0</v>
      </c>
      <c r="N22" s="45"/>
      <c r="O22" s="45"/>
      <c r="P22" s="47">
        <f t="shared" si="2"/>
        <v>0</v>
      </c>
      <c r="Q22" s="45">
        <f t="shared" si="3"/>
        <v>0</v>
      </c>
      <c r="R22" s="45">
        <f t="shared" si="4"/>
        <v>0</v>
      </c>
      <c r="S22" s="47">
        <f t="shared" si="5"/>
        <v>0</v>
      </c>
      <c r="T22" s="45"/>
      <c r="U22" s="46"/>
      <c r="V22" s="47">
        <f t="shared" si="6"/>
        <v>0</v>
      </c>
      <c r="W22" s="46">
        <f t="shared" si="7"/>
        <v>0</v>
      </c>
      <c r="X22" s="46">
        <f t="shared" si="8"/>
        <v>0</v>
      </c>
      <c r="Y22" s="46">
        <f t="shared" si="9"/>
        <v>0</v>
      </c>
      <c r="Z22" s="45"/>
      <c r="AA22" s="46"/>
      <c r="AB22" s="46">
        <f t="shared" si="10"/>
        <v>0</v>
      </c>
      <c r="AC22" s="45">
        <f t="shared" si="11"/>
        <v>0</v>
      </c>
      <c r="AD22" s="46">
        <f t="shared" si="12"/>
        <v>0</v>
      </c>
      <c r="AE22" s="46">
        <f t="shared" si="13"/>
        <v>0</v>
      </c>
      <c r="AF22" s="45"/>
      <c r="AG22" s="46"/>
      <c r="AH22" s="46">
        <f t="shared" si="14"/>
        <v>0</v>
      </c>
      <c r="AI22" s="45">
        <f t="shared" si="15"/>
        <v>0</v>
      </c>
      <c r="AJ22" s="46">
        <f t="shared" si="16"/>
        <v>0</v>
      </c>
      <c r="AK22" s="46">
        <f t="shared" si="17"/>
        <v>0</v>
      </c>
      <c r="AL22" s="45"/>
      <c r="AM22" s="46"/>
      <c r="AN22" s="46">
        <f t="shared" si="18"/>
        <v>0</v>
      </c>
      <c r="AO22" s="45">
        <f t="shared" si="19"/>
        <v>0</v>
      </c>
      <c r="AP22" s="46">
        <f t="shared" si="20"/>
        <v>0</v>
      </c>
      <c r="AQ22" s="46">
        <f t="shared" si="21"/>
        <v>0</v>
      </c>
      <c r="AR22" s="45"/>
      <c r="AS22" s="46"/>
      <c r="AT22" s="46">
        <f t="shared" si="22"/>
        <v>0</v>
      </c>
      <c r="AU22" s="45">
        <f t="shared" si="23"/>
        <v>0</v>
      </c>
      <c r="AV22" s="46">
        <f t="shared" si="24"/>
        <v>0</v>
      </c>
      <c r="AW22" s="46">
        <f t="shared" si="25"/>
        <v>0</v>
      </c>
      <c r="AX22" s="45"/>
      <c r="AY22" s="46"/>
      <c r="AZ22" s="46">
        <f t="shared" si="26"/>
        <v>0</v>
      </c>
      <c r="BA22" s="45">
        <f t="shared" si="27"/>
        <v>0</v>
      </c>
      <c r="BB22" s="46">
        <f t="shared" si="28"/>
        <v>0</v>
      </c>
      <c r="BC22" s="46">
        <f t="shared" si="29"/>
        <v>0</v>
      </c>
      <c r="BD22" s="45"/>
      <c r="BE22" s="46"/>
      <c r="BF22" s="46">
        <f t="shared" si="30"/>
        <v>0</v>
      </c>
      <c r="BG22" s="45">
        <f t="shared" si="31"/>
        <v>0</v>
      </c>
      <c r="BH22" s="46">
        <f t="shared" si="32"/>
        <v>0</v>
      </c>
      <c r="BI22" s="46">
        <f t="shared" si="33"/>
        <v>0</v>
      </c>
      <c r="BJ22" s="45"/>
      <c r="BK22" s="46"/>
      <c r="BL22" s="46">
        <f t="shared" si="34"/>
        <v>0</v>
      </c>
      <c r="BM22" s="45">
        <f t="shared" si="35"/>
        <v>0</v>
      </c>
      <c r="BN22" s="46">
        <f t="shared" si="36"/>
        <v>0</v>
      </c>
      <c r="BO22" s="46">
        <f t="shared" si="37"/>
        <v>0</v>
      </c>
      <c r="BP22" s="45"/>
      <c r="BQ22" s="46"/>
      <c r="BR22" s="46">
        <f t="shared" si="38"/>
        <v>0</v>
      </c>
      <c r="BS22" s="45">
        <f t="shared" si="39"/>
        <v>0</v>
      </c>
      <c r="BT22" s="46">
        <f t="shared" si="40"/>
        <v>0</v>
      </c>
      <c r="BU22" s="46">
        <f t="shared" si="41"/>
        <v>0</v>
      </c>
      <c r="BV22" s="45"/>
      <c r="BW22" s="46"/>
      <c r="BX22" s="46">
        <f t="shared" si="42"/>
        <v>0</v>
      </c>
      <c r="BY22" s="45">
        <f t="shared" si="43"/>
        <v>0</v>
      </c>
      <c r="BZ22" s="46">
        <f t="shared" si="44"/>
        <v>0</v>
      </c>
      <c r="CA22" s="46">
        <f t="shared" si="45"/>
        <v>0</v>
      </c>
      <c r="CB22" s="45"/>
      <c r="CC22" s="46"/>
      <c r="CD22" s="46">
        <f t="shared" si="46"/>
        <v>0</v>
      </c>
      <c r="CE22" s="45">
        <f t="shared" si="47"/>
        <v>0</v>
      </c>
      <c r="CF22" s="46">
        <f t="shared" si="48"/>
        <v>0</v>
      </c>
      <c r="CG22" s="46">
        <f t="shared" si="49"/>
        <v>0</v>
      </c>
      <c r="CH22" s="45"/>
      <c r="CI22" s="46"/>
      <c r="CJ22" s="46">
        <f t="shared" si="50"/>
        <v>0</v>
      </c>
      <c r="CK22" s="45">
        <f t="shared" si="51"/>
        <v>0</v>
      </c>
      <c r="CL22" s="46">
        <f t="shared" si="52"/>
        <v>0</v>
      </c>
      <c r="CM22" s="46">
        <f t="shared" si="53"/>
        <v>0</v>
      </c>
      <c r="CN22" s="45"/>
      <c r="CO22" s="46"/>
      <c r="CP22" s="46">
        <f t="shared" si="54"/>
        <v>0</v>
      </c>
      <c r="CQ22" s="45">
        <f t="shared" si="55"/>
        <v>0</v>
      </c>
      <c r="CR22" s="46">
        <f t="shared" si="56"/>
        <v>0</v>
      </c>
      <c r="CS22" s="46">
        <f t="shared" si="57"/>
        <v>0</v>
      </c>
      <c r="CT22" s="45"/>
      <c r="CU22" s="46"/>
      <c r="CV22" s="46">
        <f t="shared" si="58"/>
        <v>0</v>
      </c>
      <c r="CW22" s="45">
        <f t="shared" si="59"/>
        <v>0</v>
      </c>
      <c r="CX22" s="46">
        <f t="shared" si="60"/>
        <v>0</v>
      </c>
      <c r="CY22" s="46">
        <f t="shared" si="61"/>
        <v>0</v>
      </c>
      <c r="CZ22" s="45"/>
      <c r="DA22" s="46"/>
      <c r="DB22" s="46">
        <f t="shared" si="62"/>
        <v>0</v>
      </c>
      <c r="DC22" s="45">
        <f t="shared" si="63"/>
        <v>0</v>
      </c>
      <c r="DD22" s="46">
        <f t="shared" si="64"/>
        <v>0</v>
      </c>
      <c r="DE22" s="46">
        <f t="shared" si="65"/>
        <v>0</v>
      </c>
      <c r="DF22" s="45"/>
      <c r="DG22" s="46"/>
      <c r="DH22" s="46">
        <f t="shared" si="66"/>
        <v>0</v>
      </c>
      <c r="DI22" s="45">
        <f t="shared" si="67"/>
        <v>0</v>
      </c>
      <c r="DJ22" s="46">
        <f t="shared" si="68"/>
        <v>0</v>
      </c>
      <c r="DK22" s="46">
        <f t="shared" si="69"/>
        <v>0</v>
      </c>
      <c r="DL22" s="45"/>
      <c r="DM22" s="45"/>
      <c r="DN22" s="45">
        <f t="shared" si="70"/>
        <v>0</v>
      </c>
      <c r="DO22" s="45">
        <f t="shared" si="71"/>
        <v>0</v>
      </c>
      <c r="DP22" s="46">
        <f t="shared" si="72"/>
        <v>0</v>
      </c>
      <c r="DQ22" s="46">
        <f t="shared" si="73"/>
        <v>0</v>
      </c>
      <c r="DR22" s="45"/>
      <c r="DS22" s="46"/>
      <c r="DT22" s="46">
        <f t="shared" si="74"/>
        <v>0</v>
      </c>
      <c r="DU22" s="45">
        <f t="shared" si="75"/>
        <v>0</v>
      </c>
      <c r="DV22" s="46">
        <f t="shared" si="76"/>
        <v>0</v>
      </c>
      <c r="DW22" s="46">
        <f t="shared" si="77"/>
        <v>0</v>
      </c>
      <c r="DX22" s="45"/>
      <c r="DY22" s="46"/>
      <c r="DZ22" s="46">
        <f t="shared" si="78"/>
        <v>0</v>
      </c>
      <c r="EA22" s="45">
        <f t="shared" si="79"/>
        <v>0</v>
      </c>
      <c r="EB22" s="46">
        <f t="shared" si="80"/>
        <v>0</v>
      </c>
      <c r="EC22" s="46">
        <f t="shared" si="81"/>
        <v>0</v>
      </c>
      <c r="ED22" s="45"/>
      <c r="EE22" s="45"/>
      <c r="EF22" s="45"/>
      <c r="EG22" s="45">
        <f t="shared" si="82"/>
        <v>0</v>
      </c>
      <c r="EH22" s="45"/>
      <c r="EI22" s="45"/>
    </row>
    <row r="23" spans="1:139" ht="12.75">
      <c r="A23" s="2">
        <v>45748</v>
      </c>
      <c r="C23" s="47"/>
      <c r="D23" s="47"/>
      <c r="E23" s="44">
        <f t="shared" si="0"/>
        <v>0</v>
      </c>
      <c r="F23" s="44"/>
      <c r="G23" s="44"/>
      <c r="H23" s="45"/>
      <c r="I23" s="46">
        <f>'2010C Academic'!I23+'2010C Academic'!O23+'2010C Academic'!U23+'2010C Academic'!AA23+'2010C Academic'!AG23+'2010C Academic'!AM23+'2010C Academic'!AS23+'2010C Academic'!AY23+'2010C Academic'!BE23+'2010C Academic'!BK23+'2010C Academic'!BQ23+'2010C Academic'!BW23+'2010C Academic'!CC23+'2010C Academic'!CI23+'2010C Academic'!CO23+'2010C Academic'!CU23+'2010C Academic'!DA23+'2010C Academic'!DG23+'2010C Academic'!DM23+'2010C Academic'!DS23</f>
        <v>0</v>
      </c>
      <c r="J23" s="46">
        <f>'2010C Academic'!J23+'2010C Academic'!P23+'2010C Academic'!V23+'2010C Academic'!AB23+'2010C Academic'!AH23+'2010C Academic'!AN23+'2010C Academic'!AT23+'2010C Academic'!AZ23+'2010C Academic'!BF23+'2010C Academic'!BL23+'2010C Academic'!BR23+'2010C Academic'!BX23+'2010C Academic'!CD23+'2010C Academic'!CJ23+'2010C Academic'!CP23+'2010C Academic'!CV23+'2010C Academic'!DB23+'2010C Academic'!DH23+'2010C Academic'!DN23+'2010C Academic'!DT23</f>
        <v>0</v>
      </c>
      <c r="K23" s="46">
        <f t="shared" si="1"/>
        <v>0</v>
      </c>
      <c r="L23" s="46">
        <f>'2010C Academic'!L23+'2010C Academic'!R23+'2010C Academic'!X23+'2010C Academic'!AD23+'2010C Academic'!AJ23+'2010C Academic'!AP23+'2010C Academic'!AV23+'2010C Academic'!BB23+'2010C Academic'!BH23+'2010C Academic'!BN23+'2010C Academic'!BT23+'2010C Academic'!BZ23+'2010C Academic'!CF23+'2010C Academic'!CL23+'2010C Academic'!CR23+'2010C Academic'!CX23+'2010C Academic'!DD23+'2010C Academic'!DJ23+'2010C Academic'!DP23+'2010C Academic'!DV23</f>
        <v>0</v>
      </c>
      <c r="M23" s="46">
        <f>'2010C Academic'!M23+'2010C Academic'!S23+'2010C Academic'!Y23+'2010C Academic'!AE23+'2010C Academic'!AK23+'2010C Academic'!AQ23+'2010C Academic'!AW23+'2010C Academic'!BC23+'2010C Academic'!BI23+'2010C Academic'!BO23+'2010C Academic'!BU23+'2010C Academic'!CA23+'2010C Academic'!CG23+'2010C Academic'!CM23+'2010C Academic'!CS23+'2010C Academic'!CY23+'2010C Academic'!DE23+'2010C Academic'!DK23+'2010C Academic'!DQ23+'2010C Academic'!DW23</f>
        <v>0</v>
      </c>
      <c r="N23" s="45"/>
      <c r="O23" s="45">
        <f t="shared" si="83"/>
        <v>0</v>
      </c>
      <c r="P23" s="47">
        <f t="shared" si="2"/>
        <v>0</v>
      </c>
      <c r="Q23" s="45">
        <f t="shared" si="3"/>
        <v>0</v>
      </c>
      <c r="R23" s="45">
        <f t="shared" si="4"/>
        <v>0</v>
      </c>
      <c r="S23" s="47">
        <f t="shared" si="5"/>
        <v>0</v>
      </c>
      <c r="T23" s="45"/>
      <c r="U23" s="46">
        <f t="shared" si="84"/>
        <v>0</v>
      </c>
      <c r="V23" s="47">
        <f t="shared" si="6"/>
        <v>0</v>
      </c>
      <c r="W23" s="46">
        <f t="shared" si="7"/>
        <v>0</v>
      </c>
      <c r="X23" s="46">
        <f t="shared" si="8"/>
        <v>0</v>
      </c>
      <c r="Y23" s="46">
        <f t="shared" si="9"/>
        <v>0</v>
      </c>
      <c r="Z23" s="45"/>
      <c r="AA23" s="46">
        <f t="shared" si="85"/>
        <v>0</v>
      </c>
      <c r="AB23" s="46">
        <f t="shared" si="10"/>
        <v>0</v>
      </c>
      <c r="AC23" s="45">
        <f t="shared" si="11"/>
        <v>0</v>
      </c>
      <c r="AD23" s="46">
        <f t="shared" si="12"/>
        <v>0</v>
      </c>
      <c r="AE23" s="46">
        <f t="shared" si="13"/>
        <v>0</v>
      </c>
      <c r="AF23" s="45"/>
      <c r="AG23" s="46">
        <f t="shared" si="86"/>
        <v>0</v>
      </c>
      <c r="AH23" s="46">
        <f t="shared" si="14"/>
        <v>0</v>
      </c>
      <c r="AI23" s="45">
        <f t="shared" si="15"/>
        <v>0</v>
      </c>
      <c r="AJ23" s="46">
        <f t="shared" si="16"/>
        <v>0</v>
      </c>
      <c r="AK23" s="46">
        <f t="shared" si="17"/>
        <v>0</v>
      </c>
      <c r="AL23" s="45"/>
      <c r="AM23" s="46">
        <f t="shared" si="87"/>
        <v>0</v>
      </c>
      <c r="AN23" s="46">
        <f t="shared" si="18"/>
        <v>0</v>
      </c>
      <c r="AO23" s="45">
        <f t="shared" si="19"/>
        <v>0</v>
      </c>
      <c r="AP23" s="46">
        <f t="shared" si="20"/>
        <v>0</v>
      </c>
      <c r="AQ23" s="46">
        <f t="shared" si="21"/>
        <v>0</v>
      </c>
      <c r="AR23" s="45"/>
      <c r="AS23" s="46">
        <f t="shared" si="88"/>
        <v>0</v>
      </c>
      <c r="AT23" s="46">
        <f t="shared" si="22"/>
        <v>0</v>
      </c>
      <c r="AU23" s="45">
        <f t="shared" si="23"/>
        <v>0</v>
      </c>
      <c r="AV23" s="46">
        <f t="shared" si="24"/>
        <v>0</v>
      </c>
      <c r="AW23" s="46">
        <f t="shared" si="25"/>
        <v>0</v>
      </c>
      <c r="AX23" s="45"/>
      <c r="AY23" s="46">
        <f t="shared" si="89"/>
        <v>0</v>
      </c>
      <c r="AZ23" s="46">
        <f t="shared" si="26"/>
        <v>0</v>
      </c>
      <c r="BA23" s="45">
        <f t="shared" si="27"/>
        <v>0</v>
      </c>
      <c r="BB23" s="46">
        <f t="shared" si="28"/>
        <v>0</v>
      </c>
      <c r="BC23" s="46">
        <f t="shared" si="29"/>
        <v>0</v>
      </c>
      <c r="BD23" s="45"/>
      <c r="BE23" s="46">
        <f t="shared" si="90"/>
        <v>0</v>
      </c>
      <c r="BF23" s="46">
        <f t="shared" si="30"/>
        <v>0</v>
      </c>
      <c r="BG23" s="45">
        <f t="shared" si="31"/>
        <v>0</v>
      </c>
      <c r="BH23" s="46">
        <f t="shared" si="32"/>
        <v>0</v>
      </c>
      <c r="BI23" s="46">
        <f t="shared" si="33"/>
        <v>0</v>
      </c>
      <c r="BJ23" s="45"/>
      <c r="BK23" s="46">
        <f t="shared" si="91"/>
        <v>0</v>
      </c>
      <c r="BL23" s="46">
        <f t="shared" si="34"/>
        <v>0</v>
      </c>
      <c r="BM23" s="45">
        <f t="shared" si="35"/>
        <v>0</v>
      </c>
      <c r="BN23" s="46">
        <f t="shared" si="36"/>
        <v>0</v>
      </c>
      <c r="BO23" s="46">
        <f t="shared" si="37"/>
        <v>0</v>
      </c>
      <c r="BP23" s="45"/>
      <c r="BQ23" s="46">
        <f t="shared" si="92"/>
        <v>0</v>
      </c>
      <c r="BR23" s="46">
        <f t="shared" si="38"/>
        <v>0</v>
      </c>
      <c r="BS23" s="45">
        <f t="shared" si="39"/>
        <v>0</v>
      </c>
      <c r="BT23" s="46">
        <f t="shared" si="40"/>
        <v>0</v>
      </c>
      <c r="BU23" s="46">
        <f t="shared" si="41"/>
        <v>0</v>
      </c>
      <c r="BV23" s="45"/>
      <c r="BW23" s="46">
        <f t="shared" si="93"/>
        <v>0</v>
      </c>
      <c r="BX23" s="46">
        <f t="shared" si="42"/>
        <v>0</v>
      </c>
      <c r="BY23" s="45">
        <f t="shared" si="43"/>
        <v>0</v>
      </c>
      <c r="BZ23" s="46">
        <f t="shared" si="44"/>
        <v>0</v>
      </c>
      <c r="CA23" s="46">
        <f t="shared" si="45"/>
        <v>0</v>
      </c>
      <c r="CB23" s="45"/>
      <c r="CC23" s="46">
        <f t="shared" si="94"/>
        <v>0</v>
      </c>
      <c r="CD23" s="46">
        <f t="shared" si="46"/>
        <v>0</v>
      </c>
      <c r="CE23" s="45">
        <f t="shared" si="47"/>
        <v>0</v>
      </c>
      <c r="CF23" s="46">
        <f t="shared" si="48"/>
        <v>0</v>
      </c>
      <c r="CG23" s="46">
        <f t="shared" si="49"/>
        <v>0</v>
      </c>
      <c r="CH23" s="45"/>
      <c r="CI23" s="46">
        <f t="shared" si="95"/>
        <v>0</v>
      </c>
      <c r="CJ23" s="46">
        <f t="shared" si="50"/>
        <v>0</v>
      </c>
      <c r="CK23" s="45">
        <f t="shared" si="51"/>
        <v>0</v>
      </c>
      <c r="CL23" s="46">
        <f t="shared" si="52"/>
        <v>0</v>
      </c>
      <c r="CM23" s="46">
        <f t="shared" si="53"/>
        <v>0</v>
      </c>
      <c r="CN23" s="45"/>
      <c r="CO23" s="46">
        <f t="shared" si="96"/>
        <v>0</v>
      </c>
      <c r="CP23" s="46">
        <f t="shared" si="54"/>
        <v>0</v>
      </c>
      <c r="CQ23" s="45">
        <f t="shared" si="55"/>
        <v>0</v>
      </c>
      <c r="CR23" s="46">
        <f t="shared" si="56"/>
        <v>0</v>
      </c>
      <c r="CS23" s="46">
        <f t="shared" si="57"/>
        <v>0</v>
      </c>
      <c r="CT23" s="45"/>
      <c r="CU23" s="46">
        <f t="shared" si="97"/>
        <v>0</v>
      </c>
      <c r="CV23" s="46">
        <f t="shared" si="58"/>
        <v>0</v>
      </c>
      <c r="CW23" s="45">
        <f t="shared" si="59"/>
        <v>0</v>
      </c>
      <c r="CX23" s="46">
        <f t="shared" si="60"/>
        <v>0</v>
      </c>
      <c r="CY23" s="46">
        <f t="shared" si="61"/>
        <v>0</v>
      </c>
      <c r="CZ23" s="45"/>
      <c r="DA23" s="46">
        <f t="shared" si="98"/>
        <v>0</v>
      </c>
      <c r="DB23" s="46">
        <f t="shared" si="62"/>
        <v>0</v>
      </c>
      <c r="DC23" s="45">
        <f t="shared" si="63"/>
        <v>0</v>
      </c>
      <c r="DD23" s="46">
        <f t="shared" si="64"/>
        <v>0</v>
      </c>
      <c r="DE23" s="46">
        <f t="shared" si="65"/>
        <v>0</v>
      </c>
      <c r="DF23" s="45"/>
      <c r="DG23" s="46">
        <f t="shared" si="99"/>
        <v>0</v>
      </c>
      <c r="DH23" s="46">
        <f t="shared" si="66"/>
        <v>0</v>
      </c>
      <c r="DI23" s="45">
        <f t="shared" si="67"/>
        <v>0</v>
      </c>
      <c r="DJ23" s="46">
        <f t="shared" si="68"/>
        <v>0</v>
      </c>
      <c r="DK23" s="46">
        <f t="shared" si="69"/>
        <v>0</v>
      </c>
      <c r="DL23" s="45"/>
      <c r="DM23" s="45">
        <f t="shared" si="100"/>
        <v>0</v>
      </c>
      <c r="DN23" s="45">
        <f t="shared" si="70"/>
        <v>0</v>
      </c>
      <c r="DO23" s="45">
        <f t="shared" si="71"/>
        <v>0</v>
      </c>
      <c r="DP23" s="46">
        <f t="shared" si="72"/>
        <v>0</v>
      </c>
      <c r="DQ23" s="46">
        <f t="shared" si="73"/>
        <v>0</v>
      </c>
      <c r="DR23" s="45"/>
      <c r="DS23" s="46">
        <f t="shared" si="101"/>
        <v>0</v>
      </c>
      <c r="DT23" s="46">
        <f t="shared" si="74"/>
        <v>0</v>
      </c>
      <c r="DU23" s="45">
        <f t="shared" si="75"/>
        <v>0</v>
      </c>
      <c r="DV23" s="46">
        <f t="shared" si="76"/>
        <v>0</v>
      </c>
      <c r="DW23" s="46">
        <f t="shared" si="77"/>
        <v>0</v>
      </c>
      <c r="DX23" s="45"/>
      <c r="DY23" s="46">
        <f t="shared" si="102"/>
        <v>0</v>
      </c>
      <c r="DZ23" s="46">
        <f t="shared" si="78"/>
        <v>0</v>
      </c>
      <c r="EA23" s="45">
        <f t="shared" si="79"/>
        <v>0</v>
      </c>
      <c r="EB23" s="46">
        <f t="shared" si="80"/>
        <v>0</v>
      </c>
      <c r="EC23" s="46">
        <f t="shared" si="81"/>
        <v>0</v>
      </c>
      <c r="ED23" s="45"/>
      <c r="EE23" s="45"/>
      <c r="EF23" s="45"/>
      <c r="EG23" s="45">
        <f t="shared" si="82"/>
        <v>0</v>
      </c>
      <c r="EH23" s="45"/>
      <c r="EI23" s="45"/>
    </row>
    <row r="24" spans="3:139" ht="12.75">
      <c r="C24" s="47"/>
      <c r="D24" s="47"/>
      <c r="E24" s="47"/>
      <c r="F24" s="47"/>
      <c r="G24" s="47"/>
      <c r="H24" s="45"/>
      <c r="I24" s="45"/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</row>
    <row r="25" spans="1:139" ht="13.5" thickBot="1">
      <c r="A25" s="12" t="s">
        <v>0</v>
      </c>
      <c r="C25" s="48">
        <f>SUM(C8:C24)</f>
        <v>6005000</v>
      </c>
      <c r="D25" s="48">
        <f>SUM(D8:D24)</f>
        <v>727400</v>
      </c>
      <c r="E25" s="48">
        <f>SUM(E8:E24)</f>
        <v>6732400</v>
      </c>
      <c r="F25" s="48">
        <f>SUM(F8:F24)</f>
        <v>251544</v>
      </c>
      <c r="G25" s="48">
        <f>SUM(G8:G24)</f>
        <v>265843</v>
      </c>
      <c r="H25" s="45"/>
      <c r="I25" s="48">
        <f>SUM(I8:I24)</f>
        <v>3366358.563</v>
      </c>
      <c r="J25" s="48">
        <f>SUM(J8:J24)</f>
        <v>407775.05724000005</v>
      </c>
      <c r="K25" s="48">
        <f>SUM(K8:K24)</f>
        <v>3774133.6202400005</v>
      </c>
      <c r="L25" s="48">
        <f>SUM(L8:L24)</f>
        <v>141019.1833584</v>
      </c>
      <c r="M25" s="48">
        <f>SUM(M8:M24)</f>
        <v>149035.8967598</v>
      </c>
      <c r="N25" s="45"/>
      <c r="O25" s="48">
        <f>SUM(O8:O24)</f>
        <v>2638641.437</v>
      </c>
      <c r="P25" s="48">
        <f>SUM(P8:P24)</f>
        <v>319624.94276</v>
      </c>
      <c r="Q25" s="48">
        <f>SUM(Q8:Q24)</f>
        <v>2958266.37976</v>
      </c>
      <c r="R25" s="48">
        <f>SUM(R8:R24)</f>
        <v>110530.2950256</v>
      </c>
      <c r="S25" s="48">
        <f>SUM(S8:S24)</f>
        <v>116813.38143819998</v>
      </c>
      <c r="T25" s="45"/>
      <c r="U25" s="48">
        <f>SUM(U8:U24)</f>
        <v>44886.174</v>
      </c>
      <c r="V25" s="48">
        <f>SUM(V8:V24)</f>
        <v>5437.16952</v>
      </c>
      <c r="W25" s="48">
        <f>SUM(W8:W24)</f>
        <v>50323.34352000001</v>
      </c>
      <c r="X25" s="48">
        <f>SUM(X8:X24)</f>
        <v>1880.2410911999998</v>
      </c>
      <c r="Y25" s="48">
        <f>SUM(Y8:Y24)</f>
        <v>1987.1232564</v>
      </c>
      <c r="Z25" s="45"/>
      <c r="AA25" s="48">
        <f>SUM(AA8:AA24)</f>
        <v>20586.341</v>
      </c>
      <c r="AB25" s="48">
        <f>SUM(AB8:AB24)</f>
        <v>2493.67268</v>
      </c>
      <c r="AC25" s="48">
        <f>SUM(AC8:AC24)</f>
        <v>23080.013679999996</v>
      </c>
      <c r="AD25" s="48">
        <f>SUM(AD8:AD24)</f>
        <v>862.3431408</v>
      </c>
      <c r="AE25" s="48">
        <f>SUM(AE8:AE24)</f>
        <v>911.3629726</v>
      </c>
      <c r="AF25" s="45"/>
      <c r="AG25" s="48">
        <f>SUM(AG8:AG24)</f>
        <v>4262.949500000001</v>
      </c>
      <c r="AH25" s="48">
        <f>SUM(AH8:AH24)</f>
        <v>516.38126</v>
      </c>
      <c r="AI25" s="48">
        <f>SUM(AI8:AI24)</f>
        <v>4779.330760000001</v>
      </c>
      <c r="AJ25" s="48">
        <f>SUM(AJ8:AJ24)</f>
        <v>178.57108559999998</v>
      </c>
      <c r="AK25" s="48">
        <f>SUM(AK8:AK24)</f>
        <v>188.7219457</v>
      </c>
      <c r="AL25" s="45"/>
      <c r="AM25" s="48">
        <f>SUM(AM8:AM24)</f>
        <v>455747.073</v>
      </c>
      <c r="AN25" s="48">
        <f>SUM(AN8:AN24)</f>
        <v>55205.73203999999</v>
      </c>
      <c r="AO25" s="48">
        <f>SUM(AO8:AO24)</f>
        <v>510952.80504</v>
      </c>
      <c r="AP25" s="48">
        <f>SUM(AP8:AP24)</f>
        <v>19090.831262400003</v>
      </c>
      <c r="AQ25" s="48">
        <f>SUM(AQ8:AQ24)</f>
        <v>20176.048147800004</v>
      </c>
      <c r="AR25" s="45"/>
      <c r="AS25" s="48">
        <f>SUM(AS8:AS24)</f>
        <v>2506.487</v>
      </c>
      <c r="AT25" s="48">
        <f>SUM(AT8:AT24)</f>
        <v>303.61676</v>
      </c>
      <c r="AU25" s="48">
        <f>SUM(AU8:AU24)</f>
        <v>2810.10376</v>
      </c>
      <c r="AV25" s="48">
        <f>SUM(AV8:AV24)</f>
        <v>104.99446560000001</v>
      </c>
      <c r="AW25" s="48">
        <f>SUM(AW8:AW24)</f>
        <v>110.9628682</v>
      </c>
      <c r="AX25" s="45"/>
      <c r="AY25" s="48">
        <f>SUM(AY8:AY24)</f>
        <v>2646.4035000000003</v>
      </c>
      <c r="AZ25" s="48">
        <f>SUM(AZ8:AZ24)</f>
        <v>320.56518</v>
      </c>
      <c r="BA25" s="48">
        <f>SUM(BA8:BA24)</f>
        <v>2966.96868</v>
      </c>
      <c r="BB25" s="48">
        <f>SUM(BB8:BB24)</f>
        <v>110.8554408</v>
      </c>
      <c r="BC25" s="48">
        <f>SUM(BC8:BC24)</f>
        <v>117.15701010000001</v>
      </c>
      <c r="BD25" s="45"/>
      <c r="BE25" s="48">
        <f>SUM(BE8:BE24)</f>
        <v>742.2180000000001</v>
      </c>
      <c r="BF25" s="48">
        <f>SUM(BF8:BF24)</f>
        <v>89.90664000000001</v>
      </c>
      <c r="BG25" s="48">
        <f>SUM(BG8:BG24)</f>
        <v>832.12464</v>
      </c>
      <c r="BH25" s="48">
        <f>SUM(BH8:BH24)</f>
        <v>31.090838400000003</v>
      </c>
      <c r="BI25" s="48">
        <f>SUM(BI8:BI24)</f>
        <v>32.8581948</v>
      </c>
      <c r="BJ25" s="45"/>
      <c r="BK25" s="48">
        <f>SUM(BK8:BK24)</f>
        <v>13676.988000000001</v>
      </c>
      <c r="BL25" s="48">
        <f>SUM(BL8:BL24)</f>
        <v>1656.7262399999997</v>
      </c>
      <c r="BM25" s="48">
        <f>SUM(BM8:BM24)</f>
        <v>15333.71424</v>
      </c>
      <c r="BN25" s="48">
        <f>SUM(BN8:BN24)</f>
        <v>572.9166143999998</v>
      </c>
      <c r="BO25" s="48">
        <f>SUM(BO8:BO24)</f>
        <v>605.4840168</v>
      </c>
      <c r="BP25" s="45"/>
      <c r="BQ25" s="48">
        <f>SUM(BQ8:BQ24)</f>
        <v>20386.975000000002</v>
      </c>
      <c r="BR25" s="48">
        <f>SUM(BR8:BR24)</f>
        <v>2469.523</v>
      </c>
      <c r="BS25" s="48">
        <f>SUM(BS8:BS24)</f>
        <v>22856.498</v>
      </c>
      <c r="BT25" s="48">
        <f>SUM(BT8:BT24)</f>
        <v>853.99188</v>
      </c>
      <c r="BU25" s="48">
        <f>SUM(BU8:BU24)</f>
        <v>902.5369850000001</v>
      </c>
      <c r="BV25" s="45"/>
      <c r="BW25" s="48">
        <f>SUM(BW8:BW24)</f>
        <v>240200</v>
      </c>
      <c r="BX25" s="48">
        <f>SUM(BX8:BX24)</f>
        <v>29096</v>
      </c>
      <c r="BY25" s="48">
        <f>SUM(BY8:BY24)</f>
        <v>269296</v>
      </c>
      <c r="BZ25" s="48">
        <f>SUM(BZ8:BZ24)</f>
        <v>10061.76</v>
      </c>
      <c r="CA25" s="48">
        <f>SUM(CA8:CA24)</f>
        <v>10633.720000000001</v>
      </c>
      <c r="CB25" s="45"/>
      <c r="CC25" s="48">
        <f>SUM(CC8:CC24)</f>
        <v>11915.121000000001</v>
      </c>
      <c r="CD25" s="48">
        <f>SUM(CD8:CD24)</f>
        <v>1443.3070800000003</v>
      </c>
      <c r="CE25" s="48">
        <f>SUM(CE8:CE24)</f>
        <v>13358.428080000002</v>
      </c>
      <c r="CF25" s="48">
        <f>SUM(CF8:CF24)</f>
        <v>499.1136048000001</v>
      </c>
      <c r="CG25" s="48">
        <f>SUM(CG8:CG24)</f>
        <v>527.4856806000001</v>
      </c>
      <c r="CH25" s="45"/>
      <c r="CI25" s="48">
        <f>SUM(CI8:CI24)</f>
        <v>95256.7145</v>
      </c>
      <c r="CJ25" s="48">
        <f>SUM(CJ8:CJ24)</f>
        <v>11538.673459999998</v>
      </c>
      <c r="CK25" s="48">
        <f>SUM(CK8:CK24)</f>
        <v>106795.38796</v>
      </c>
      <c r="CL25" s="48">
        <f>SUM(CL8:CL24)</f>
        <v>3990.217317599999</v>
      </c>
      <c r="CM25" s="48">
        <f>SUM(CM8:CM24)</f>
        <v>4217.040924699999</v>
      </c>
      <c r="CN25" s="45"/>
      <c r="CO25" s="48">
        <f>SUM(CO8:CO24)</f>
        <v>52146.219</v>
      </c>
      <c r="CP25" s="48">
        <f>SUM(CP8:CP24)</f>
        <v>6316.59612</v>
      </c>
      <c r="CQ25" s="48">
        <f>SUM(CQ8:CQ24)</f>
        <v>58462.81512</v>
      </c>
      <c r="CR25" s="48">
        <f>SUM(CR8:CR24)</f>
        <v>2184.3577872</v>
      </c>
      <c r="CS25" s="48">
        <f>SUM(CS8:CS24)</f>
        <v>2308.5274434</v>
      </c>
      <c r="CT25" s="45"/>
      <c r="CU25" s="48">
        <f>SUM(CU8:CU24)</f>
        <v>5173.3075</v>
      </c>
      <c r="CV25" s="48">
        <f>SUM(CV8:CV24)</f>
        <v>626.6551000000001</v>
      </c>
      <c r="CW25" s="48">
        <f>SUM(CW8:CW24)</f>
        <v>5799.962600000001</v>
      </c>
      <c r="CX25" s="48">
        <f>SUM(CX8:CX24)</f>
        <v>216.70515599999993</v>
      </c>
      <c r="CY25" s="48">
        <f>SUM(CY8:CY24)</f>
        <v>229.02374450000005</v>
      </c>
      <c r="CZ25" s="45"/>
      <c r="DA25" s="48">
        <f>SUM(DA8:DA24)</f>
        <v>367524.015</v>
      </c>
      <c r="DB25" s="48">
        <f>SUM(DB8:DB24)</f>
        <v>44519.06220000001</v>
      </c>
      <c r="DC25" s="48">
        <f>SUM(DC8:DC24)</f>
        <v>412043.07719999994</v>
      </c>
      <c r="DD25" s="48">
        <f>SUM(DD8:DD24)</f>
        <v>15395.247432</v>
      </c>
      <c r="DE25" s="48">
        <f>SUM(DE8:DE24)</f>
        <v>16270.389129</v>
      </c>
      <c r="DF25" s="45"/>
      <c r="DG25" s="48">
        <f>SUM(DG8:DG24)</f>
        <v>86655.753</v>
      </c>
      <c r="DH25" s="48">
        <f>SUM(DH8:DH24)</f>
        <v>10496.818440000001</v>
      </c>
      <c r="DI25" s="48">
        <f>SUM(DI8:DI24)</f>
        <v>97152.57144</v>
      </c>
      <c r="DJ25" s="48">
        <f>SUM(DJ8:DJ24)</f>
        <v>3629.9308463999996</v>
      </c>
      <c r="DK25" s="48">
        <f>SUM(DK8:DK24)</f>
        <v>3836.2739957999997</v>
      </c>
      <c r="DL25" s="47"/>
      <c r="DM25" s="48">
        <f>SUM(DM8:DM24)</f>
        <v>14428.213500000002</v>
      </c>
      <c r="DN25" s="48">
        <f>SUM(DN8:DN24)</f>
        <v>1747.7239800000002</v>
      </c>
      <c r="DO25" s="48">
        <f>SUM(DO8:DO24)</f>
        <v>16175.93748</v>
      </c>
      <c r="DP25" s="48">
        <f>SUM(DP8:DP24)</f>
        <v>604.3847688</v>
      </c>
      <c r="DQ25" s="48">
        <f>SUM(DQ8:DQ24)</f>
        <v>638.7409761</v>
      </c>
      <c r="DR25" s="45"/>
      <c r="DS25" s="48">
        <f>SUM(DS8:DS24)</f>
        <v>15530.131000000001</v>
      </c>
      <c r="DT25" s="48">
        <f>SUM(DT8:DT24)</f>
        <v>1881.20188</v>
      </c>
      <c r="DU25" s="48">
        <f>SUM(DU8:DU24)</f>
        <v>17411.33288</v>
      </c>
      <c r="DV25" s="48">
        <f>SUM(DV8:DV24)</f>
        <v>650.5430928</v>
      </c>
      <c r="DW25" s="48">
        <f>SUM(DW8:DW24)</f>
        <v>687.5231666000001</v>
      </c>
      <c r="DX25" s="45"/>
      <c r="DY25" s="48">
        <f>SUM(DY8:DY24)</f>
        <v>1184370.3535000002</v>
      </c>
      <c r="DZ25" s="48">
        <f>SUM(DZ8:DZ24)</f>
        <v>143465.61118</v>
      </c>
      <c r="EA25" s="48">
        <f>SUM(EA8:EA24)</f>
        <v>1327835.96468</v>
      </c>
      <c r="EB25" s="48">
        <f>SUM(EB8:EB24)</f>
        <v>49612.199200799994</v>
      </c>
      <c r="EC25" s="48">
        <f>SUM(EC8:EC24)</f>
        <v>52432.40098010001</v>
      </c>
      <c r="ED25" s="45"/>
      <c r="EE25" s="48">
        <f>SUM(EE8:EE24)</f>
        <v>0</v>
      </c>
      <c r="EF25" s="48">
        <f>SUM(EF8:EF24)</f>
        <v>0</v>
      </c>
      <c r="EG25" s="48">
        <f>SUM(EG8:EG24)</f>
        <v>0</v>
      </c>
      <c r="EH25" s="47"/>
      <c r="EI25" s="45"/>
    </row>
    <row r="26" spans="33:43" ht="13.5" thickTop="1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16:43" ht="12.75">
      <c r="P27" s="14"/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43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</row>
    <row r="34" spans="33:43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33:138" ht="12.75"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33:138" ht="12.75"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</sheetData>
  <sheetProtection/>
  <printOptions/>
  <pageMargins left="0.75" right="0.75" top="1" bottom="1" header="0.3" footer="0.3"/>
  <pageSetup orientation="landscape" scale="69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FZ65"/>
  <sheetViews>
    <sheetView zoomScale="150" zoomScaleNormal="150" zoomScalePageLayoutView="0" workbookViewId="0" topLeftCell="A1">
      <selection activeCell="I11" sqref="I11"/>
    </sheetView>
  </sheetViews>
  <sheetFormatPr defaultColWidth="8.851562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2" width="13.7109375" style="14" customWidth="1"/>
    <col min="13" max="13" width="18.421875" style="14" customWidth="1"/>
    <col min="14" max="14" width="3.7109375" style="14" customWidth="1"/>
    <col min="15" max="19" width="13.71093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I1" s="15"/>
      <c r="K1" s="24" t="s">
        <v>6</v>
      </c>
      <c r="AG1" s="24" t="s">
        <v>6</v>
      </c>
      <c r="BB1" s="24" t="s">
        <v>6</v>
      </c>
      <c r="BC1" s="24"/>
      <c r="BN1" s="24"/>
      <c r="BO1" s="24"/>
      <c r="BP1"/>
      <c r="BQ1"/>
      <c r="BR1"/>
      <c r="BT1" s="24" t="s">
        <v>6</v>
      </c>
      <c r="BU1" s="24"/>
      <c r="BV1"/>
      <c r="BW1"/>
      <c r="BX1"/>
      <c r="BY1"/>
      <c r="BZ1"/>
      <c r="CA1"/>
      <c r="CB1"/>
      <c r="CC1"/>
      <c r="CD1"/>
      <c r="CE1"/>
      <c r="CF1" s="24"/>
      <c r="CG1" s="24"/>
      <c r="CH1"/>
      <c r="CI1"/>
      <c r="CJ1"/>
      <c r="CK1"/>
      <c r="CL1" s="24" t="s">
        <v>6</v>
      </c>
      <c r="CM1" s="24"/>
      <c r="CN1"/>
      <c r="CO1"/>
      <c r="CP1"/>
      <c r="CQ1" s="3"/>
      <c r="CR1" s="3"/>
      <c r="CS1" s="3"/>
      <c r="CT1" s="3"/>
      <c r="CU1" s="3"/>
      <c r="CV1" s="3"/>
      <c r="CW1" s="3"/>
      <c r="CX1" s="24"/>
      <c r="CY1" s="24"/>
      <c r="CZ1" s="3"/>
      <c r="DA1" s="3"/>
      <c r="DB1" s="3"/>
      <c r="DC1" s="3"/>
      <c r="DD1" s="24" t="s">
        <v>6</v>
      </c>
      <c r="DE1" s="24"/>
      <c r="DF1" s="3"/>
      <c r="DG1" s="3"/>
      <c r="DH1" s="3"/>
      <c r="DI1" s="3"/>
      <c r="DJ1" s="3"/>
      <c r="DK1" s="3"/>
      <c r="DL1" s="3"/>
      <c r="DM1" s="3"/>
      <c r="DN1" s="3"/>
      <c r="DO1" s="3"/>
      <c r="DP1" s="24"/>
      <c r="DQ1" s="24"/>
      <c r="DR1" s="3"/>
      <c r="DS1" s="3"/>
      <c r="DT1" s="3"/>
      <c r="DU1" s="3"/>
      <c r="DV1" s="24" t="s">
        <v>6</v>
      </c>
      <c r="DW1" s="24"/>
      <c r="DX1" s="3"/>
      <c r="DY1" s="3"/>
      <c r="DZ1" s="3"/>
      <c r="EA1" s="3"/>
      <c r="EB1" s="3"/>
      <c r="EC1" s="3"/>
      <c r="ED1" s="3"/>
      <c r="EE1" s="3"/>
      <c r="EF1" s="3"/>
      <c r="EG1" s="24"/>
      <c r="EH1" s="3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I2" s="15"/>
      <c r="K2" s="24" t="s">
        <v>5</v>
      </c>
      <c r="AG2" s="24" t="s">
        <v>5</v>
      </c>
      <c r="BB2" s="24" t="s">
        <v>5</v>
      </c>
      <c r="BC2" s="24"/>
      <c r="BN2" s="24"/>
      <c r="BO2" s="24"/>
      <c r="BP2"/>
      <c r="BQ2"/>
      <c r="BR2"/>
      <c r="BT2" s="24" t="s">
        <v>5</v>
      </c>
      <c r="BU2" s="24"/>
      <c r="BV2"/>
      <c r="BW2"/>
      <c r="BX2"/>
      <c r="BY2"/>
      <c r="BZ2"/>
      <c r="CA2"/>
      <c r="CB2"/>
      <c r="CC2"/>
      <c r="CD2"/>
      <c r="CE2"/>
      <c r="CF2" s="24"/>
      <c r="CG2" s="24"/>
      <c r="CH2"/>
      <c r="CI2"/>
      <c r="CJ2"/>
      <c r="CK2"/>
      <c r="CL2" s="24" t="s">
        <v>5</v>
      </c>
      <c r="CM2" s="24"/>
      <c r="CN2"/>
      <c r="CO2"/>
      <c r="CP2"/>
      <c r="CQ2" s="3"/>
      <c r="CR2" s="3"/>
      <c r="CS2" s="3"/>
      <c r="CT2" s="3"/>
      <c r="CU2" s="3"/>
      <c r="CV2" s="3"/>
      <c r="CW2" s="3"/>
      <c r="CX2" s="24"/>
      <c r="CY2" s="24"/>
      <c r="CZ2" s="3"/>
      <c r="DA2" s="3"/>
      <c r="DB2" s="3"/>
      <c r="DC2" s="3"/>
      <c r="DD2" s="24" t="s">
        <v>5</v>
      </c>
      <c r="DE2" s="24"/>
      <c r="DF2" s="3"/>
      <c r="DG2" s="3"/>
      <c r="DH2" s="3"/>
      <c r="DI2" s="3"/>
      <c r="DJ2" s="3"/>
      <c r="DK2" s="3"/>
      <c r="DL2" s="3"/>
      <c r="DM2" s="3"/>
      <c r="DN2" s="3"/>
      <c r="DO2" s="3"/>
      <c r="DP2" s="24"/>
      <c r="DQ2" s="24"/>
      <c r="DR2" s="3"/>
      <c r="DS2" s="3"/>
      <c r="DT2" s="3"/>
      <c r="DU2" s="3"/>
      <c r="DV2" s="24" t="s">
        <v>5</v>
      </c>
      <c r="DW2" s="24"/>
      <c r="DX2" s="3"/>
      <c r="DY2" s="3"/>
      <c r="DZ2" s="3"/>
      <c r="EA2" s="3"/>
      <c r="EB2" s="3"/>
      <c r="EC2" s="3"/>
      <c r="ED2" s="3"/>
      <c r="EE2" s="3"/>
      <c r="EF2" s="3"/>
      <c r="EG2" s="24"/>
      <c r="EH2" s="3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I3" s="15"/>
      <c r="K3" s="24" t="s">
        <v>58</v>
      </c>
      <c r="AG3" s="24" t="s">
        <v>58</v>
      </c>
      <c r="BB3" s="24" t="str">
        <f>AG3</f>
        <v>2005 Series A Bond Funded Projects after 2010C</v>
      </c>
      <c r="BC3" s="24"/>
      <c r="BN3" s="24"/>
      <c r="BO3" s="24"/>
      <c r="BP3" s="1"/>
      <c r="BQ3"/>
      <c r="BR3"/>
      <c r="BT3" s="24" t="str">
        <f>BB3</f>
        <v>2005 Series A Bond Funded Projects after 2010C</v>
      </c>
      <c r="BU3" s="24"/>
      <c r="BV3"/>
      <c r="BW3"/>
      <c r="BX3"/>
      <c r="BY3"/>
      <c r="BZ3"/>
      <c r="CA3"/>
      <c r="CB3"/>
      <c r="CC3"/>
      <c r="CD3"/>
      <c r="CE3"/>
      <c r="CF3" s="24"/>
      <c r="CG3" s="24"/>
      <c r="CH3"/>
      <c r="CI3"/>
      <c r="CJ3"/>
      <c r="CK3"/>
      <c r="CL3" s="24" t="str">
        <f>BT3</f>
        <v>2005 Series A Bond Funded Projects after 2010C</v>
      </c>
      <c r="CM3" s="24"/>
      <c r="CN3"/>
      <c r="CO3"/>
      <c r="CP3"/>
      <c r="CQ3" s="3"/>
      <c r="CR3" s="3"/>
      <c r="CS3" s="3"/>
      <c r="CT3" s="3"/>
      <c r="CU3" s="3"/>
      <c r="CV3" s="3"/>
      <c r="CW3" s="3"/>
      <c r="CX3" s="24"/>
      <c r="CY3" s="24"/>
      <c r="CZ3" s="3"/>
      <c r="DA3" s="3"/>
      <c r="DB3" s="3"/>
      <c r="DC3" s="3"/>
      <c r="DD3" s="24" t="str">
        <f>CL3</f>
        <v>2005 Series A Bond Funded Projects after 2010C</v>
      </c>
      <c r="DE3" s="24"/>
      <c r="DF3" s="3"/>
      <c r="DG3" s="3"/>
      <c r="DH3" s="3"/>
      <c r="DI3" s="3"/>
      <c r="DJ3" s="3"/>
      <c r="DK3" s="3"/>
      <c r="DL3" s="3"/>
      <c r="DM3" s="3"/>
      <c r="DN3" s="3"/>
      <c r="DO3" s="3"/>
      <c r="DP3" s="24"/>
      <c r="DQ3" s="24"/>
      <c r="DR3" s="3"/>
      <c r="DS3" s="3"/>
      <c r="DT3" s="3"/>
      <c r="DU3" s="3"/>
      <c r="DV3" s="24" t="str">
        <f>DD3</f>
        <v>2005 Series A Bond Funded Projects after 2010C</v>
      </c>
      <c r="DW3" s="24"/>
      <c r="DX3" s="3"/>
      <c r="DY3" s="3"/>
      <c r="DZ3" s="3"/>
      <c r="EA3" s="3"/>
      <c r="EB3" s="3"/>
      <c r="EC3" s="3"/>
      <c r="ED3" s="3"/>
      <c r="EE3" s="3"/>
      <c r="EF3" s="3"/>
      <c r="EG3" s="24"/>
      <c r="EH3" s="3"/>
      <c r="EI3" s="43"/>
      <c r="EJ3" s="3"/>
      <c r="EK3" s="3"/>
      <c r="EL3" s="24" t="str">
        <f>DV3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27" ht="12.75">
      <c r="A5" s="4" t="s">
        <v>1</v>
      </c>
      <c r="C5" s="49" t="s">
        <v>59</v>
      </c>
      <c r="D5" s="17"/>
      <c r="E5" s="18"/>
      <c r="F5" s="20"/>
      <c r="G5" s="20"/>
      <c r="I5" s="16" t="s">
        <v>8</v>
      </c>
      <c r="J5" s="17"/>
      <c r="K5" s="18"/>
      <c r="L5" s="20"/>
      <c r="M5" s="20"/>
      <c r="O5" s="16" t="s">
        <v>30</v>
      </c>
      <c r="P5" s="17"/>
      <c r="Q5" s="18"/>
      <c r="R5" s="20"/>
      <c r="S5" s="20"/>
      <c r="U5" s="37" t="s">
        <v>31</v>
      </c>
      <c r="V5" s="17"/>
      <c r="W5" s="18"/>
      <c r="X5" s="20"/>
      <c r="Y5" s="20"/>
      <c r="AA5" s="37" t="s">
        <v>32</v>
      </c>
      <c r="AB5" s="17"/>
      <c r="AC5" s="18"/>
      <c r="AD5" s="20"/>
      <c r="AE5" s="20"/>
      <c r="AG5" s="16" t="s">
        <v>14</v>
      </c>
      <c r="AH5" s="17"/>
      <c r="AI5" s="18"/>
      <c r="AJ5" s="20"/>
      <c r="AK5" s="20"/>
      <c r="AL5" s="38"/>
      <c r="AM5" s="16" t="s">
        <v>9</v>
      </c>
      <c r="AN5" s="17"/>
      <c r="AO5" s="18"/>
      <c r="AP5" s="20"/>
      <c r="AQ5" s="20"/>
      <c r="AS5" s="16" t="s">
        <v>33</v>
      </c>
      <c r="AT5" s="17"/>
      <c r="AU5" s="18"/>
      <c r="AV5" s="20"/>
      <c r="AW5" s="20"/>
      <c r="AY5" s="16" t="s">
        <v>34</v>
      </c>
      <c r="AZ5" s="17"/>
      <c r="BA5" s="18"/>
      <c r="BB5" s="20"/>
      <c r="BC5" s="20"/>
      <c r="BE5" s="16" t="s">
        <v>10</v>
      </c>
      <c r="BF5" s="17"/>
      <c r="BG5" s="18"/>
      <c r="BH5" s="20"/>
      <c r="BI5" s="20"/>
      <c r="BK5" s="16" t="s">
        <v>35</v>
      </c>
      <c r="BL5" s="17"/>
      <c r="BM5" s="18"/>
      <c r="BN5" s="20"/>
      <c r="BO5" s="20"/>
      <c r="BQ5" s="16" t="s">
        <v>36</v>
      </c>
      <c r="BR5" s="17"/>
      <c r="BS5" s="18"/>
      <c r="BT5" s="20"/>
      <c r="BU5" s="20"/>
      <c r="BV5" s="38"/>
      <c r="BW5" s="16" t="s">
        <v>54</v>
      </c>
      <c r="BX5" s="17"/>
      <c r="BY5" s="18"/>
      <c r="BZ5" s="20"/>
      <c r="CA5" s="20"/>
      <c r="CC5" s="16" t="s">
        <v>37</v>
      </c>
      <c r="CD5" s="17"/>
      <c r="CE5" s="18"/>
      <c r="CF5" s="20"/>
      <c r="CG5" s="20"/>
      <c r="CI5" s="16" t="s">
        <v>15</v>
      </c>
      <c r="CJ5" s="17"/>
      <c r="CK5" s="18"/>
      <c r="CL5" s="20"/>
      <c r="CM5" s="20"/>
      <c r="CO5" s="16" t="s">
        <v>16</v>
      </c>
      <c r="CP5" s="17"/>
      <c r="CQ5" s="18"/>
      <c r="CR5" s="20"/>
      <c r="CS5" s="20"/>
      <c r="CU5" s="16" t="s">
        <v>17</v>
      </c>
      <c r="CV5" s="17"/>
      <c r="CW5" s="18"/>
      <c r="CX5" s="20"/>
      <c r="CY5" s="20"/>
      <c r="DA5" s="16" t="s">
        <v>18</v>
      </c>
      <c r="DB5" s="17"/>
      <c r="DC5" s="18"/>
      <c r="DD5" s="20"/>
      <c r="DE5" s="20"/>
      <c r="DG5" s="16" t="s">
        <v>38</v>
      </c>
      <c r="DH5" s="17"/>
      <c r="DI5" s="18"/>
      <c r="DJ5" s="20"/>
      <c r="DK5" s="20"/>
      <c r="DM5" s="16" t="s">
        <v>19</v>
      </c>
      <c r="DN5" s="17"/>
      <c r="DO5" s="18"/>
      <c r="DP5" s="20"/>
      <c r="DQ5" s="20"/>
      <c r="DS5" s="16" t="s">
        <v>39</v>
      </c>
      <c r="DT5" s="17"/>
      <c r="DU5" s="18"/>
      <c r="DV5" s="20"/>
      <c r="DW5" s="20"/>
    </row>
    <row r="6" spans="1:128" s="1" customFormat="1" ht="12.75">
      <c r="A6" s="25" t="s">
        <v>2</v>
      </c>
      <c r="C6" s="37" t="s">
        <v>61</v>
      </c>
      <c r="D6" s="36"/>
      <c r="E6" s="18"/>
      <c r="F6" s="20" t="s">
        <v>55</v>
      </c>
      <c r="G6" s="20" t="s">
        <v>55</v>
      </c>
      <c r="H6" s="14"/>
      <c r="I6" s="19"/>
      <c r="J6" s="34">
        <v>0.0902238</v>
      </c>
      <c r="K6" s="18"/>
      <c r="L6" s="20" t="s">
        <v>55</v>
      </c>
      <c r="M6" s="20" t="s">
        <v>55</v>
      </c>
      <c r="N6" s="14"/>
      <c r="O6" s="19"/>
      <c r="P6" s="34">
        <v>0.0008478</v>
      </c>
      <c r="Q6" s="18"/>
      <c r="R6" s="20" t="s">
        <v>55</v>
      </c>
      <c r="S6" s="20" t="s">
        <v>55</v>
      </c>
      <c r="T6" s="14"/>
      <c r="U6" s="19"/>
      <c r="V6" s="34">
        <v>0.0271514</v>
      </c>
      <c r="W6" s="18"/>
      <c r="X6" s="20" t="s">
        <v>55</v>
      </c>
      <c r="Y6" s="20" t="s">
        <v>55</v>
      </c>
      <c r="Z6" s="14"/>
      <c r="AA6" s="19"/>
      <c r="AB6" s="34">
        <v>0.2273895</v>
      </c>
      <c r="AC6" s="18"/>
      <c r="AD6" s="20" t="s">
        <v>55</v>
      </c>
      <c r="AE6" s="20" t="s">
        <v>55</v>
      </c>
      <c r="AF6" s="14"/>
      <c r="AG6" s="19"/>
      <c r="AH6" s="34">
        <v>0.0588551</v>
      </c>
      <c r="AI6" s="18"/>
      <c r="AJ6" s="20" t="s">
        <v>55</v>
      </c>
      <c r="AK6" s="20" t="s">
        <v>55</v>
      </c>
      <c r="AL6" s="38"/>
      <c r="AM6" s="19"/>
      <c r="AN6" s="34">
        <v>0.0398496</v>
      </c>
      <c r="AO6" s="18"/>
      <c r="AP6" s="20" t="s">
        <v>55</v>
      </c>
      <c r="AQ6" s="20" t="s">
        <v>55</v>
      </c>
      <c r="AR6" s="14"/>
      <c r="AS6" s="19"/>
      <c r="AT6" s="34">
        <v>0.0061294</v>
      </c>
      <c r="AU6" s="18"/>
      <c r="AV6" s="20" t="s">
        <v>55</v>
      </c>
      <c r="AW6" s="20" t="s">
        <v>55</v>
      </c>
      <c r="AX6" s="14"/>
      <c r="AY6" s="19"/>
      <c r="AZ6" s="34">
        <v>0.014032</v>
      </c>
      <c r="BA6" s="18"/>
      <c r="BB6" s="20" t="s">
        <v>55</v>
      </c>
      <c r="BC6" s="20" t="s">
        <v>55</v>
      </c>
      <c r="BD6" s="14"/>
      <c r="BE6" s="19"/>
      <c r="BF6" s="34">
        <v>0.0023527</v>
      </c>
      <c r="BG6" s="18"/>
      <c r="BH6" s="20" t="s">
        <v>55</v>
      </c>
      <c r="BI6" s="20" t="s">
        <v>55</v>
      </c>
      <c r="BJ6" s="14"/>
      <c r="BK6" s="19"/>
      <c r="BL6" s="34">
        <v>0.0025449</v>
      </c>
      <c r="BM6" s="18"/>
      <c r="BN6" s="20" t="s">
        <v>55</v>
      </c>
      <c r="BO6" s="20" t="s">
        <v>55</v>
      </c>
      <c r="BP6" s="14"/>
      <c r="BQ6" s="19"/>
      <c r="BR6" s="34">
        <v>0.0048599</v>
      </c>
      <c r="BS6" s="18"/>
      <c r="BT6" s="20" t="s">
        <v>55</v>
      </c>
      <c r="BU6" s="20" t="s">
        <v>55</v>
      </c>
      <c r="BV6" s="38"/>
      <c r="BW6" s="19"/>
      <c r="BX6" s="34">
        <v>0.0008071</v>
      </c>
      <c r="BY6" s="18"/>
      <c r="BZ6" s="20" t="s">
        <v>55</v>
      </c>
      <c r="CA6" s="20" t="s">
        <v>55</v>
      </c>
      <c r="CB6" s="14"/>
      <c r="CC6" s="19"/>
      <c r="CD6" s="34">
        <v>1.4E-05</v>
      </c>
      <c r="CE6" s="18"/>
      <c r="CF6" s="20" t="s">
        <v>55</v>
      </c>
      <c r="CG6" s="20" t="s">
        <v>55</v>
      </c>
      <c r="CH6" s="14"/>
      <c r="CI6" s="19"/>
      <c r="CJ6" s="34">
        <v>0.0051373</v>
      </c>
      <c r="CK6" s="18"/>
      <c r="CL6" s="20" t="s">
        <v>55</v>
      </c>
      <c r="CM6" s="20" t="s">
        <v>55</v>
      </c>
      <c r="CN6" s="14"/>
      <c r="CO6" s="19"/>
      <c r="CP6" s="34">
        <v>0.0074436</v>
      </c>
      <c r="CQ6" s="18"/>
      <c r="CR6" s="20" t="s">
        <v>55</v>
      </c>
      <c r="CS6" s="20" t="s">
        <v>55</v>
      </c>
      <c r="CT6" s="14"/>
      <c r="CU6" s="19"/>
      <c r="CV6" s="34">
        <v>0.0094183</v>
      </c>
      <c r="CW6" s="18"/>
      <c r="CX6" s="20" t="s">
        <v>55</v>
      </c>
      <c r="CY6" s="20" t="s">
        <v>55</v>
      </c>
      <c r="CZ6" s="14"/>
      <c r="DA6" s="19"/>
      <c r="DB6" s="34">
        <v>0.000876</v>
      </c>
      <c r="DC6" s="18"/>
      <c r="DD6" s="20" t="s">
        <v>55</v>
      </c>
      <c r="DE6" s="20" t="s">
        <v>55</v>
      </c>
      <c r="DF6" s="14"/>
      <c r="DG6" s="19"/>
      <c r="DH6" s="34">
        <v>0.0165525</v>
      </c>
      <c r="DI6" s="18"/>
      <c r="DJ6" s="20" t="s">
        <v>55</v>
      </c>
      <c r="DK6" s="20" t="s">
        <v>55</v>
      </c>
      <c r="DL6" s="14"/>
      <c r="DM6" s="19"/>
      <c r="DN6" s="34">
        <v>0.0429442</v>
      </c>
      <c r="DO6" s="18"/>
      <c r="DP6" s="20" t="s">
        <v>55</v>
      </c>
      <c r="DQ6" s="20" t="s">
        <v>55</v>
      </c>
      <c r="DR6" s="14"/>
      <c r="DS6" s="19"/>
      <c r="DT6" s="34">
        <v>0.0031635</v>
      </c>
      <c r="DU6" s="18"/>
      <c r="DV6" s="20" t="s">
        <v>55</v>
      </c>
      <c r="DW6" s="20" t="s">
        <v>55</v>
      </c>
      <c r="DX6" s="14"/>
    </row>
    <row r="7" spans="1:127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L7" s="39"/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V7" s="39"/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</row>
    <row r="8" spans="1:127" ht="12.75">
      <c r="A8" s="2">
        <v>43009</v>
      </c>
      <c r="C8" s="15"/>
      <c r="D8" s="15">
        <v>120100</v>
      </c>
      <c r="E8" s="15">
        <f aca="true" t="shared" si="0" ref="E8:E23">C8+D8</f>
        <v>120100</v>
      </c>
      <c r="F8" s="44">
        <v>31444</v>
      </c>
      <c r="G8" s="44">
        <v>33231</v>
      </c>
      <c r="J8" s="31">
        <f aca="true" t="shared" si="1" ref="J8:J23">D8*9.02238/100</f>
        <v>10835.87838</v>
      </c>
      <c r="K8" s="31">
        <f aca="true" t="shared" si="2" ref="K8:K23">I8+J8</f>
        <v>10835.87838</v>
      </c>
      <c r="L8" s="31">
        <f aca="true" t="shared" si="3" ref="L8:L23">J$6*$F8</f>
        <v>2836.9971672</v>
      </c>
      <c r="M8" s="31">
        <f aca="true" t="shared" si="4" ref="M8:M23">J$6*$G8</f>
        <v>2998.2270978</v>
      </c>
      <c r="P8" s="14">
        <f aca="true" t="shared" si="5" ref="P8:P23">D8*0.08478/100</f>
        <v>101.82078</v>
      </c>
      <c r="Q8" s="14">
        <f aca="true" t="shared" si="6" ref="Q8:Q23">O8+P8</f>
        <v>101.82078</v>
      </c>
      <c r="R8" s="31">
        <f aca="true" t="shared" si="7" ref="R8:R23">P$6*$F8</f>
        <v>26.658223200000002</v>
      </c>
      <c r="S8" s="31">
        <f aca="true" t="shared" si="8" ref="S8:S23">P$6*$G8</f>
        <v>28.1732418</v>
      </c>
      <c r="U8" s="31"/>
      <c r="V8" s="14">
        <f aca="true" t="shared" si="9" ref="V8:V23">D8*2.71514/100</f>
        <v>3260.88314</v>
      </c>
      <c r="W8" s="14">
        <f aca="true" t="shared" si="10" ref="W8:W23">U8+V8</f>
        <v>3260.88314</v>
      </c>
      <c r="X8" s="31">
        <f aca="true" t="shared" si="11" ref="X8:X23">V$6*$F8</f>
        <v>853.7486216</v>
      </c>
      <c r="Y8" s="31">
        <f aca="true" t="shared" si="12" ref="Y8:Y23">V$6*$G8</f>
        <v>902.2681734</v>
      </c>
      <c r="AB8" s="14">
        <f aca="true" t="shared" si="13" ref="AB8:AB23">D8*22.73895/100</f>
        <v>27309.47895</v>
      </c>
      <c r="AC8" s="14">
        <f aca="true" t="shared" si="14" ref="AC8:AC23">AA8+AB8</f>
        <v>27309.47895</v>
      </c>
      <c r="AD8" s="31">
        <f aca="true" t="shared" si="15" ref="AD8:AD23">AB$6*$F8</f>
        <v>7150.035438</v>
      </c>
      <c r="AE8" s="31">
        <f aca="true" t="shared" si="16" ref="AE8:AE23">AB$6*$G8</f>
        <v>7556.3804745</v>
      </c>
      <c r="AH8" s="14">
        <f aca="true" t="shared" si="17" ref="AH8:AH23">D8*5.88551/100</f>
        <v>7068.49751</v>
      </c>
      <c r="AI8" s="14">
        <f aca="true" t="shared" si="18" ref="AI8:AI23">AG8+AH8</f>
        <v>7068.49751</v>
      </c>
      <c r="AJ8" s="31">
        <f aca="true" t="shared" si="19" ref="AJ8:AJ23">AH$6*$F8</f>
        <v>1850.6397644</v>
      </c>
      <c r="AK8" s="31">
        <f aca="true" t="shared" si="20" ref="AK8:AK23">AH$6*$G8</f>
        <v>1955.8138281</v>
      </c>
      <c r="AN8" s="14">
        <f aca="true" t="shared" si="21" ref="AN8:AN23">D8*3.98496/100</f>
        <v>4785.93696</v>
      </c>
      <c r="AO8" s="14">
        <f aca="true" t="shared" si="22" ref="AO8:AO23">AM8+AN8</f>
        <v>4785.93696</v>
      </c>
      <c r="AP8" s="31">
        <f aca="true" t="shared" si="23" ref="AP8:AP23">AN$6*$F8</f>
        <v>1253.0308224</v>
      </c>
      <c r="AQ8" s="31">
        <f aca="true" t="shared" si="24" ref="AQ8:AQ23">AN$6*$G8</f>
        <v>1324.2420576</v>
      </c>
      <c r="AT8" s="14">
        <f aca="true" t="shared" si="25" ref="AT8:AT23">D8*0.61294/100</f>
        <v>736.1409400000001</v>
      </c>
      <c r="AU8" s="14">
        <f aca="true" t="shared" si="26" ref="AU8:AU23">AS8+AT8</f>
        <v>736.1409400000001</v>
      </c>
      <c r="AV8" s="31">
        <f aca="true" t="shared" si="27" ref="AV8:AV23">AT$6*$F8</f>
        <v>192.7328536</v>
      </c>
      <c r="AW8" s="31">
        <f aca="true" t="shared" si="28" ref="AW8:AW23">AT$6*$G8</f>
        <v>203.6860914</v>
      </c>
      <c r="AZ8" s="14">
        <f aca="true" t="shared" si="29" ref="AZ8:AZ23">D8*1.4032/100</f>
        <v>1685.2432000000001</v>
      </c>
      <c r="BA8" s="14">
        <f aca="true" t="shared" si="30" ref="BA8:BA23">AY8+AZ8</f>
        <v>1685.2432000000001</v>
      </c>
      <c r="BB8" s="31">
        <f aca="true" t="shared" si="31" ref="BB8:BB23">AZ$6*$F8</f>
        <v>441.22220799999997</v>
      </c>
      <c r="BC8" s="31">
        <f aca="true" t="shared" si="32" ref="BC8:BC23">AZ$6*$G8</f>
        <v>466.297392</v>
      </c>
      <c r="BF8" s="14">
        <f aca="true" t="shared" si="33" ref="BF8:BF23">D8*0.23527/100</f>
        <v>282.55926999999997</v>
      </c>
      <c r="BG8" s="14">
        <f aca="true" t="shared" si="34" ref="BG8:BG23">BE8+BF8</f>
        <v>282.55926999999997</v>
      </c>
      <c r="BH8" s="31">
        <f aca="true" t="shared" si="35" ref="BH8:BH23">BF$6*$F8</f>
        <v>73.9782988</v>
      </c>
      <c r="BI8" s="31">
        <f aca="true" t="shared" si="36" ref="BI8:BI23">BF$6*$G8</f>
        <v>78.1825737</v>
      </c>
      <c r="BL8" s="14">
        <f aca="true" t="shared" si="37" ref="BL8:BL23">D8*0.25449/100</f>
        <v>305.64249</v>
      </c>
      <c r="BM8" s="14">
        <f aca="true" t="shared" si="38" ref="BM8:BM23">BK8+BL8</f>
        <v>305.64249</v>
      </c>
      <c r="BN8" s="31">
        <f aca="true" t="shared" si="39" ref="BN8:BN23">BL$6*$F8</f>
        <v>80.0218356</v>
      </c>
      <c r="BO8" s="31">
        <f aca="true" t="shared" si="40" ref="BO8:BO23">BL$6*$G8</f>
        <v>84.5695719</v>
      </c>
      <c r="BR8" s="14">
        <f aca="true" t="shared" si="41" ref="BR8:BR23">D8*0.48599/100</f>
        <v>583.67399</v>
      </c>
      <c r="BS8" s="14">
        <f aca="true" t="shared" si="42" ref="BS8:BS23">BQ8+BR8</f>
        <v>583.67399</v>
      </c>
      <c r="BT8" s="31">
        <f aca="true" t="shared" si="43" ref="BT8:BT23">BR$6*$F8</f>
        <v>152.81469560000002</v>
      </c>
      <c r="BU8" s="31">
        <f aca="true" t="shared" si="44" ref="BU8:BU23">BR$6*$G8</f>
        <v>161.4993369</v>
      </c>
      <c r="BX8" s="14">
        <f aca="true" t="shared" si="45" ref="BX8:BX23">D8*0.08071/100</f>
        <v>96.93271</v>
      </c>
      <c r="BY8" s="14">
        <f aca="true" t="shared" si="46" ref="BY8:BY23">BW8+BX8</f>
        <v>96.93271</v>
      </c>
      <c r="BZ8" s="31">
        <f aca="true" t="shared" si="47" ref="BZ8:BZ23">BX$6*$F8</f>
        <v>25.3784524</v>
      </c>
      <c r="CA8" s="31">
        <f aca="true" t="shared" si="48" ref="CA8:CA23">BX$6*$G8</f>
        <v>26.820740100000002</v>
      </c>
      <c r="CD8" s="14">
        <f aca="true" t="shared" si="49" ref="CD8:CD23">D8*0.0014/100</f>
        <v>1.6813999999999998</v>
      </c>
      <c r="CE8" s="14">
        <f aca="true" t="shared" si="50" ref="CE8:CE23">CC8+CD8</f>
        <v>1.6813999999999998</v>
      </c>
      <c r="CF8" s="31"/>
      <c r="CG8" s="31"/>
      <c r="CJ8" s="14">
        <f aca="true" t="shared" si="51" ref="CJ8:CJ23">D8*0.51373/100</f>
        <v>616.98973</v>
      </c>
      <c r="CK8" s="14">
        <f aca="true" t="shared" si="52" ref="CK8:CK23">CI8+CJ8</f>
        <v>616.98973</v>
      </c>
      <c r="CL8" s="31">
        <f aca="true" t="shared" si="53" ref="CL8:CL23">CJ$6*$F8</f>
        <v>161.5372612</v>
      </c>
      <c r="CM8" s="31">
        <f aca="true" t="shared" si="54" ref="CM8:CM23">CJ$6*$G8</f>
        <v>170.7176163</v>
      </c>
      <c r="CP8" s="14">
        <f aca="true" t="shared" si="55" ref="CP8:CP23">D8*0.74436/100</f>
        <v>893.97636</v>
      </c>
      <c r="CQ8" s="14">
        <f aca="true" t="shared" si="56" ref="CQ8:CQ23">CO8+CP8</f>
        <v>893.97636</v>
      </c>
      <c r="CR8" s="31">
        <f aca="true" t="shared" si="57" ref="CR8:CR23">CP$6*$F8</f>
        <v>234.0565584</v>
      </c>
      <c r="CS8" s="31">
        <f aca="true" t="shared" si="58" ref="CS8:CS23">CP$6*$G8</f>
        <v>247.3582716</v>
      </c>
      <c r="CV8" s="14">
        <f aca="true" t="shared" si="59" ref="CV8:CV23">D8*0.94183/100</f>
        <v>1131.13783</v>
      </c>
      <c r="CW8" s="14">
        <f aca="true" t="shared" si="60" ref="CW8:CW23">CU8+CV8</f>
        <v>1131.13783</v>
      </c>
      <c r="CX8" s="31">
        <f aca="true" t="shared" si="61" ref="CX8:CX23">CV$6*$F8</f>
        <v>296.1490252</v>
      </c>
      <c r="CY8" s="31">
        <f aca="true" t="shared" si="62" ref="CY8:CY23">CV$6*$G8</f>
        <v>312.9795273</v>
      </c>
      <c r="DB8" s="14">
        <f aca="true" t="shared" si="63" ref="DB8:DB23">D8*0.0876/100</f>
        <v>105.2076</v>
      </c>
      <c r="DC8" s="14">
        <f aca="true" t="shared" si="64" ref="DC8:DC23">DA8+DB8</f>
        <v>105.2076</v>
      </c>
      <c r="DD8" s="31">
        <f aca="true" t="shared" si="65" ref="DD8:DD23">DB$6*$F8</f>
        <v>27.544944</v>
      </c>
      <c r="DE8" s="31">
        <f aca="true" t="shared" si="66" ref="DE8:DE23">DB$6*$G8</f>
        <v>29.110356000000003</v>
      </c>
      <c r="DH8" s="31">
        <f aca="true" t="shared" si="67" ref="DH8:DH23">D8*1.65525/100</f>
        <v>1987.9552500000002</v>
      </c>
      <c r="DI8" s="14">
        <f aca="true" t="shared" si="68" ref="DI8:DI23">DG8+DH8</f>
        <v>1987.9552500000002</v>
      </c>
      <c r="DJ8" s="31">
        <f aca="true" t="shared" si="69" ref="DJ8:DJ23">DH$6*$F8</f>
        <v>520.47681</v>
      </c>
      <c r="DK8" s="31">
        <f aca="true" t="shared" si="70" ref="DK8:DK23">DH$6*$G8</f>
        <v>550.0561275</v>
      </c>
      <c r="DN8" s="14">
        <f aca="true" t="shared" si="71" ref="DN8:DN23">D8*4.29442/100</f>
        <v>5157.598419999999</v>
      </c>
      <c r="DO8" s="14">
        <f aca="true" t="shared" si="72" ref="DO8:DO23">DM8+DN8</f>
        <v>5157.598419999999</v>
      </c>
      <c r="DP8" s="31">
        <f aca="true" t="shared" si="73" ref="DP8:DP23">DN$6*$F8</f>
        <v>1350.3374248</v>
      </c>
      <c r="DQ8" s="31">
        <f aca="true" t="shared" si="74" ref="DQ8:DQ23">DN$6*$G8</f>
        <v>1427.0787102000002</v>
      </c>
      <c r="DT8" s="14">
        <f aca="true" t="shared" si="75" ref="DT8:DT23">D8*0.31635/100</f>
        <v>379.93635</v>
      </c>
      <c r="DU8" s="14">
        <f aca="true" t="shared" si="76" ref="DU8:DU23">DS8+DT8</f>
        <v>379.93635</v>
      </c>
      <c r="DV8" s="31">
        <f aca="true" t="shared" si="77" ref="DV8:DV23">DT$6*$F8</f>
        <v>99.473094</v>
      </c>
      <c r="DW8" s="31">
        <f aca="true" t="shared" si="78" ref="DW8:DW23">DT$6*$G8</f>
        <v>105.12626850000001</v>
      </c>
    </row>
    <row r="9" spans="1:127" ht="12.75">
      <c r="A9" s="32">
        <v>43191</v>
      </c>
      <c r="C9" s="15">
        <v>35000</v>
      </c>
      <c r="D9" s="15">
        <v>120100</v>
      </c>
      <c r="E9" s="15">
        <f t="shared" si="0"/>
        <v>155100</v>
      </c>
      <c r="F9" s="44">
        <v>31444</v>
      </c>
      <c r="G9" s="44">
        <v>33231</v>
      </c>
      <c r="I9" s="14">
        <f aca="true" t="shared" si="79" ref="I9:I23">C9*9.02238/100</f>
        <v>3157.833</v>
      </c>
      <c r="J9" s="31">
        <f t="shared" si="1"/>
        <v>10835.87838</v>
      </c>
      <c r="K9" s="31">
        <f t="shared" si="2"/>
        <v>13993.71138</v>
      </c>
      <c r="L9" s="31">
        <f t="shared" si="3"/>
        <v>2836.9971672</v>
      </c>
      <c r="M9" s="31">
        <f t="shared" si="4"/>
        <v>2998.2270978</v>
      </c>
      <c r="O9" s="14">
        <f aca="true" t="shared" si="80" ref="O9:O23">C9*0.08478/100</f>
        <v>29.673</v>
      </c>
      <c r="P9" s="14">
        <f t="shared" si="5"/>
        <v>101.82078</v>
      </c>
      <c r="Q9" s="14">
        <f t="shared" si="6"/>
        <v>131.49378</v>
      </c>
      <c r="R9" s="31">
        <f t="shared" si="7"/>
        <v>26.658223200000002</v>
      </c>
      <c r="S9" s="31">
        <f t="shared" si="8"/>
        <v>28.1732418</v>
      </c>
      <c r="U9" s="31">
        <f aca="true" t="shared" si="81" ref="U9:U23">C9*2.71514/100</f>
        <v>950.299</v>
      </c>
      <c r="V9" s="14">
        <f t="shared" si="9"/>
        <v>3260.88314</v>
      </c>
      <c r="W9" s="14">
        <f t="shared" si="10"/>
        <v>4211.18214</v>
      </c>
      <c r="X9" s="31">
        <f t="shared" si="11"/>
        <v>853.7486216</v>
      </c>
      <c r="Y9" s="31">
        <f t="shared" si="12"/>
        <v>902.2681734</v>
      </c>
      <c r="AA9" s="14">
        <f aca="true" t="shared" si="82" ref="AA9:AA23">C9*22.73895/100</f>
        <v>7958.6325</v>
      </c>
      <c r="AB9" s="14">
        <f t="shared" si="13"/>
        <v>27309.47895</v>
      </c>
      <c r="AC9" s="14">
        <f t="shared" si="14"/>
        <v>35268.11145</v>
      </c>
      <c r="AD9" s="31">
        <f t="shared" si="15"/>
        <v>7150.035438</v>
      </c>
      <c r="AE9" s="31">
        <f t="shared" si="16"/>
        <v>7556.3804745</v>
      </c>
      <c r="AG9" s="14">
        <f aca="true" t="shared" si="83" ref="AG9:AG23">C9*5.88551/100</f>
        <v>2059.9285</v>
      </c>
      <c r="AH9" s="14">
        <f t="shared" si="17"/>
        <v>7068.49751</v>
      </c>
      <c r="AI9" s="14">
        <f t="shared" si="18"/>
        <v>9128.42601</v>
      </c>
      <c r="AJ9" s="31">
        <f t="shared" si="19"/>
        <v>1850.6397644</v>
      </c>
      <c r="AK9" s="31">
        <f t="shared" si="20"/>
        <v>1955.8138281</v>
      </c>
      <c r="AM9" s="14">
        <f aca="true" t="shared" si="84" ref="AM9:AM23">C9*3.98496/100</f>
        <v>1394.736</v>
      </c>
      <c r="AN9" s="14">
        <f t="shared" si="21"/>
        <v>4785.93696</v>
      </c>
      <c r="AO9" s="14">
        <f t="shared" si="22"/>
        <v>6180.67296</v>
      </c>
      <c r="AP9" s="31">
        <f t="shared" si="23"/>
        <v>1253.0308224</v>
      </c>
      <c r="AQ9" s="31">
        <f t="shared" si="24"/>
        <v>1324.2420576</v>
      </c>
      <c r="AS9" s="14">
        <f aca="true" t="shared" si="85" ref="AS9:AS23">C9*0.61294/100</f>
        <v>214.52900000000002</v>
      </c>
      <c r="AT9" s="14">
        <f t="shared" si="25"/>
        <v>736.1409400000001</v>
      </c>
      <c r="AU9" s="14">
        <f t="shared" si="26"/>
        <v>950.6699400000001</v>
      </c>
      <c r="AV9" s="31">
        <f t="shared" si="27"/>
        <v>192.7328536</v>
      </c>
      <c r="AW9" s="31">
        <f t="shared" si="28"/>
        <v>203.6860914</v>
      </c>
      <c r="AY9" s="14">
        <f aca="true" t="shared" si="86" ref="AY9:AY23">C9*1.4032/100</f>
        <v>491.12</v>
      </c>
      <c r="AZ9" s="14">
        <f t="shared" si="29"/>
        <v>1685.2432000000001</v>
      </c>
      <c r="BA9" s="14">
        <f t="shared" si="30"/>
        <v>2176.3632000000002</v>
      </c>
      <c r="BB9" s="31">
        <f t="shared" si="31"/>
        <v>441.22220799999997</v>
      </c>
      <c r="BC9" s="31">
        <f t="shared" si="32"/>
        <v>466.297392</v>
      </c>
      <c r="BE9" s="14">
        <f aca="true" t="shared" si="87" ref="BE9:BE23">C9*0.23527/100</f>
        <v>82.34450000000001</v>
      </c>
      <c r="BF9" s="14">
        <f t="shared" si="33"/>
        <v>282.55926999999997</v>
      </c>
      <c r="BG9" s="14">
        <f t="shared" si="34"/>
        <v>364.90377</v>
      </c>
      <c r="BH9" s="31">
        <f t="shared" si="35"/>
        <v>73.9782988</v>
      </c>
      <c r="BI9" s="31">
        <f t="shared" si="36"/>
        <v>78.1825737</v>
      </c>
      <c r="BK9" s="14">
        <f aca="true" t="shared" si="88" ref="BK9:BK23">C9*0.25449/100</f>
        <v>89.0715</v>
      </c>
      <c r="BL9" s="14">
        <f t="shared" si="37"/>
        <v>305.64249</v>
      </c>
      <c r="BM9" s="14">
        <f t="shared" si="38"/>
        <v>394.71399</v>
      </c>
      <c r="BN9" s="31">
        <f t="shared" si="39"/>
        <v>80.0218356</v>
      </c>
      <c r="BO9" s="31">
        <f t="shared" si="40"/>
        <v>84.5695719</v>
      </c>
      <c r="BQ9" s="14">
        <f aca="true" t="shared" si="89" ref="BQ9:BQ23">C9*0.48599/100</f>
        <v>170.0965</v>
      </c>
      <c r="BR9" s="14">
        <f t="shared" si="41"/>
        <v>583.67399</v>
      </c>
      <c r="BS9" s="14">
        <f t="shared" si="42"/>
        <v>753.77049</v>
      </c>
      <c r="BT9" s="31">
        <f t="shared" si="43"/>
        <v>152.81469560000002</v>
      </c>
      <c r="BU9" s="31">
        <f t="shared" si="44"/>
        <v>161.4993369</v>
      </c>
      <c r="BW9" s="14">
        <f>C9*0.08071/100</f>
        <v>28.248500000000003</v>
      </c>
      <c r="BX9" s="14">
        <f t="shared" si="45"/>
        <v>96.93271</v>
      </c>
      <c r="BY9" s="14">
        <f t="shared" si="46"/>
        <v>125.18121000000001</v>
      </c>
      <c r="BZ9" s="31">
        <f t="shared" si="47"/>
        <v>25.3784524</v>
      </c>
      <c r="CA9" s="31">
        <f t="shared" si="48"/>
        <v>26.820740100000002</v>
      </c>
      <c r="CC9" s="14">
        <f aca="true" t="shared" si="90" ref="CC9:CC23">C9*0.0014/100</f>
        <v>0.49</v>
      </c>
      <c r="CD9" s="14">
        <f t="shared" si="49"/>
        <v>1.6813999999999998</v>
      </c>
      <c r="CE9" s="14">
        <f t="shared" si="50"/>
        <v>2.1713999999999998</v>
      </c>
      <c r="CF9" s="31"/>
      <c r="CG9" s="31"/>
      <c r="CI9" s="14">
        <f aca="true" t="shared" si="91" ref="CI9:CI23">C9*0.51373/100</f>
        <v>179.8055</v>
      </c>
      <c r="CJ9" s="14">
        <f t="shared" si="51"/>
        <v>616.98973</v>
      </c>
      <c r="CK9" s="14">
        <f t="shared" si="52"/>
        <v>796.79523</v>
      </c>
      <c r="CL9" s="31">
        <f t="shared" si="53"/>
        <v>161.5372612</v>
      </c>
      <c r="CM9" s="31">
        <f t="shared" si="54"/>
        <v>170.7176163</v>
      </c>
      <c r="CO9" s="14">
        <f aca="true" t="shared" si="92" ref="CO9:CO23">C9*0.74436/100</f>
        <v>260.526</v>
      </c>
      <c r="CP9" s="14">
        <f t="shared" si="55"/>
        <v>893.97636</v>
      </c>
      <c r="CQ9" s="14">
        <f t="shared" si="56"/>
        <v>1154.50236</v>
      </c>
      <c r="CR9" s="31">
        <f t="shared" si="57"/>
        <v>234.0565584</v>
      </c>
      <c r="CS9" s="31">
        <f t="shared" si="58"/>
        <v>247.3582716</v>
      </c>
      <c r="CU9" s="14">
        <f aca="true" t="shared" si="93" ref="CU9:CU23">C9*0.94183/100</f>
        <v>329.6405</v>
      </c>
      <c r="CV9" s="14">
        <f t="shared" si="59"/>
        <v>1131.13783</v>
      </c>
      <c r="CW9" s="14">
        <f t="shared" si="60"/>
        <v>1460.7783299999999</v>
      </c>
      <c r="CX9" s="31">
        <f t="shared" si="61"/>
        <v>296.1490252</v>
      </c>
      <c r="CY9" s="31">
        <f t="shared" si="62"/>
        <v>312.9795273</v>
      </c>
      <c r="DA9" s="14">
        <f aca="true" t="shared" si="94" ref="DA9:DA23">C9*0.0876/100</f>
        <v>30.66</v>
      </c>
      <c r="DB9" s="14">
        <f t="shared" si="63"/>
        <v>105.2076</v>
      </c>
      <c r="DC9" s="14">
        <f t="shared" si="64"/>
        <v>135.8676</v>
      </c>
      <c r="DD9" s="31">
        <f t="shared" si="65"/>
        <v>27.544944</v>
      </c>
      <c r="DE9" s="31">
        <f t="shared" si="66"/>
        <v>29.110356000000003</v>
      </c>
      <c r="DG9" s="14">
        <f aca="true" t="shared" si="95" ref="DG9:DG23">C9*1.65525/100</f>
        <v>579.3375000000001</v>
      </c>
      <c r="DH9" s="31">
        <f t="shared" si="67"/>
        <v>1987.9552500000002</v>
      </c>
      <c r="DI9" s="14">
        <f t="shared" si="68"/>
        <v>2567.2927500000005</v>
      </c>
      <c r="DJ9" s="31">
        <f t="shared" si="69"/>
        <v>520.47681</v>
      </c>
      <c r="DK9" s="31">
        <f t="shared" si="70"/>
        <v>550.0561275</v>
      </c>
      <c r="DM9" s="14">
        <f aca="true" t="shared" si="96" ref="DM9:DM23">C9*4.29442/100</f>
        <v>1503.0469999999998</v>
      </c>
      <c r="DN9" s="14">
        <f t="shared" si="71"/>
        <v>5157.598419999999</v>
      </c>
      <c r="DO9" s="14">
        <f t="shared" si="72"/>
        <v>6660.645419999999</v>
      </c>
      <c r="DP9" s="31">
        <f t="shared" si="73"/>
        <v>1350.3374248</v>
      </c>
      <c r="DQ9" s="31">
        <f t="shared" si="74"/>
        <v>1427.0787102000002</v>
      </c>
      <c r="DS9" s="14">
        <f aca="true" t="shared" si="97" ref="DS9:DS23">C9*0.31635/100</f>
        <v>110.7225</v>
      </c>
      <c r="DT9" s="14">
        <f t="shared" si="75"/>
        <v>379.93635</v>
      </c>
      <c r="DU9" s="14">
        <f t="shared" si="76"/>
        <v>490.65885000000003</v>
      </c>
      <c r="DV9" s="31">
        <f t="shared" si="77"/>
        <v>99.473094</v>
      </c>
      <c r="DW9" s="31">
        <f t="shared" si="78"/>
        <v>105.12626850000001</v>
      </c>
    </row>
    <row r="10" spans="1:127" ht="12.75">
      <c r="A10" s="32">
        <v>43374</v>
      </c>
      <c r="C10" s="15"/>
      <c r="D10" s="15">
        <v>119400</v>
      </c>
      <c r="E10" s="15">
        <f t="shared" si="0"/>
        <v>119400</v>
      </c>
      <c r="F10" s="44">
        <v>31444</v>
      </c>
      <c r="G10" s="44">
        <v>33231</v>
      </c>
      <c r="J10" s="31">
        <f t="shared" si="1"/>
        <v>10772.72172</v>
      </c>
      <c r="K10" s="31">
        <f t="shared" si="2"/>
        <v>10772.72172</v>
      </c>
      <c r="L10" s="31">
        <f t="shared" si="3"/>
        <v>2836.9971672</v>
      </c>
      <c r="M10" s="31">
        <f t="shared" si="4"/>
        <v>2998.2270978</v>
      </c>
      <c r="P10" s="14">
        <f t="shared" si="5"/>
        <v>101.22732</v>
      </c>
      <c r="Q10" s="14">
        <f t="shared" si="6"/>
        <v>101.22732</v>
      </c>
      <c r="R10" s="31">
        <f t="shared" si="7"/>
        <v>26.658223200000002</v>
      </c>
      <c r="S10" s="31">
        <f t="shared" si="8"/>
        <v>28.1732418</v>
      </c>
      <c r="U10" s="31"/>
      <c r="V10" s="14">
        <f t="shared" si="9"/>
        <v>3241.87716</v>
      </c>
      <c r="W10" s="14">
        <f t="shared" si="10"/>
        <v>3241.87716</v>
      </c>
      <c r="X10" s="31">
        <f t="shared" si="11"/>
        <v>853.7486216</v>
      </c>
      <c r="Y10" s="31">
        <f t="shared" si="12"/>
        <v>902.2681734</v>
      </c>
      <c r="AB10" s="14">
        <f t="shared" si="13"/>
        <v>27150.3063</v>
      </c>
      <c r="AC10" s="14">
        <f t="shared" si="14"/>
        <v>27150.3063</v>
      </c>
      <c r="AD10" s="31">
        <f t="shared" si="15"/>
        <v>7150.035438</v>
      </c>
      <c r="AE10" s="31">
        <f t="shared" si="16"/>
        <v>7556.3804745</v>
      </c>
      <c r="AH10" s="14">
        <f t="shared" si="17"/>
        <v>7027.29894</v>
      </c>
      <c r="AI10" s="14">
        <f t="shared" si="18"/>
        <v>7027.29894</v>
      </c>
      <c r="AJ10" s="31">
        <f t="shared" si="19"/>
        <v>1850.6397644</v>
      </c>
      <c r="AK10" s="31">
        <f t="shared" si="20"/>
        <v>1955.8138281</v>
      </c>
      <c r="AN10" s="14">
        <f t="shared" si="21"/>
        <v>4758.04224</v>
      </c>
      <c r="AO10" s="14">
        <f t="shared" si="22"/>
        <v>4758.04224</v>
      </c>
      <c r="AP10" s="31">
        <f t="shared" si="23"/>
        <v>1253.0308224</v>
      </c>
      <c r="AQ10" s="31">
        <f t="shared" si="24"/>
        <v>1324.2420576</v>
      </c>
      <c r="AT10" s="14">
        <f t="shared" si="25"/>
        <v>731.85036</v>
      </c>
      <c r="AU10" s="14">
        <f t="shared" si="26"/>
        <v>731.85036</v>
      </c>
      <c r="AV10" s="31">
        <f t="shared" si="27"/>
        <v>192.7328536</v>
      </c>
      <c r="AW10" s="31">
        <f t="shared" si="28"/>
        <v>203.6860914</v>
      </c>
      <c r="AZ10" s="14">
        <f t="shared" si="29"/>
        <v>1675.4207999999999</v>
      </c>
      <c r="BA10" s="14">
        <f t="shared" si="30"/>
        <v>1675.4207999999999</v>
      </c>
      <c r="BB10" s="31">
        <f t="shared" si="31"/>
        <v>441.22220799999997</v>
      </c>
      <c r="BC10" s="31">
        <f t="shared" si="32"/>
        <v>466.297392</v>
      </c>
      <c r="BF10" s="14">
        <f t="shared" si="33"/>
        <v>280.91238</v>
      </c>
      <c r="BG10" s="14">
        <f t="shared" si="34"/>
        <v>280.91238</v>
      </c>
      <c r="BH10" s="31">
        <f t="shared" si="35"/>
        <v>73.9782988</v>
      </c>
      <c r="BI10" s="31">
        <f t="shared" si="36"/>
        <v>78.1825737</v>
      </c>
      <c r="BL10" s="14">
        <f t="shared" si="37"/>
        <v>303.86106</v>
      </c>
      <c r="BM10" s="14">
        <f t="shared" si="38"/>
        <v>303.86106</v>
      </c>
      <c r="BN10" s="31">
        <f t="shared" si="39"/>
        <v>80.0218356</v>
      </c>
      <c r="BO10" s="31">
        <f t="shared" si="40"/>
        <v>84.5695719</v>
      </c>
      <c r="BR10" s="14">
        <f t="shared" si="41"/>
        <v>580.27206</v>
      </c>
      <c r="BS10" s="14">
        <f t="shared" si="42"/>
        <v>580.27206</v>
      </c>
      <c r="BT10" s="31">
        <f t="shared" si="43"/>
        <v>152.81469560000002</v>
      </c>
      <c r="BU10" s="31">
        <f t="shared" si="44"/>
        <v>161.4993369</v>
      </c>
      <c r="BX10" s="14">
        <f t="shared" si="45"/>
        <v>96.36774000000001</v>
      </c>
      <c r="BY10" s="14">
        <f t="shared" si="46"/>
        <v>96.36774000000001</v>
      </c>
      <c r="BZ10" s="31">
        <f t="shared" si="47"/>
        <v>25.3784524</v>
      </c>
      <c r="CA10" s="31">
        <f t="shared" si="48"/>
        <v>26.820740100000002</v>
      </c>
      <c r="CD10" s="14">
        <f t="shared" si="49"/>
        <v>1.6716</v>
      </c>
      <c r="CE10" s="14">
        <f t="shared" si="50"/>
        <v>1.6716</v>
      </c>
      <c r="CF10" s="31"/>
      <c r="CG10" s="31"/>
      <c r="CJ10" s="14">
        <f t="shared" si="51"/>
        <v>613.39362</v>
      </c>
      <c r="CK10" s="14">
        <f t="shared" si="52"/>
        <v>613.39362</v>
      </c>
      <c r="CL10" s="31">
        <f t="shared" si="53"/>
        <v>161.5372612</v>
      </c>
      <c r="CM10" s="31">
        <f t="shared" si="54"/>
        <v>170.7176163</v>
      </c>
      <c r="CP10" s="14">
        <f t="shared" si="55"/>
        <v>888.76584</v>
      </c>
      <c r="CQ10" s="14">
        <f t="shared" si="56"/>
        <v>888.76584</v>
      </c>
      <c r="CR10" s="31">
        <f t="shared" si="57"/>
        <v>234.0565584</v>
      </c>
      <c r="CS10" s="31">
        <f t="shared" si="58"/>
        <v>247.3582716</v>
      </c>
      <c r="CV10" s="14">
        <f t="shared" si="59"/>
        <v>1124.54502</v>
      </c>
      <c r="CW10" s="14">
        <f t="shared" si="60"/>
        <v>1124.54502</v>
      </c>
      <c r="CX10" s="31">
        <f t="shared" si="61"/>
        <v>296.1490252</v>
      </c>
      <c r="CY10" s="31">
        <f t="shared" si="62"/>
        <v>312.9795273</v>
      </c>
      <c r="DB10" s="14">
        <f t="shared" si="63"/>
        <v>104.59440000000001</v>
      </c>
      <c r="DC10" s="14">
        <f t="shared" si="64"/>
        <v>104.59440000000001</v>
      </c>
      <c r="DD10" s="31">
        <f t="shared" si="65"/>
        <v>27.544944</v>
      </c>
      <c r="DE10" s="31">
        <f t="shared" si="66"/>
        <v>29.110356000000003</v>
      </c>
      <c r="DH10" s="31">
        <f t="shared" si="67"/>
        <v>1976.3685</v>
      </c>
      <c r="DI10" s="14">
        <f t="shared" si="68"/>
        <v>1976.3685</v>
      </c>
      <c r="DJ10" s="31">
        <f t="shared" si="69"/>
        <v>520.47681</v>
      </c>
      <c r="DK10" s="31">
        <f t="shared" si="70"/>
        <v>550.0561275</v>
      </c>
      <c r="DN10" s="14">
        <f t="shared" si="71"/>
        <v>5127.53748</v>
      </c>
      <c r="DO10" s="14">
        <f t="shared" si="72"/>
        <v>5127.53748</v>
      </c>
      <c r="DP10" s="31">
        <f t="shared" si="73"/>
        <v>1350.3374248</v>
      </c>
      <c r="DQ10" s="31">
        <f t="shared" si="74"/>
        <v>1427.0787102000002</v>
      </c>
      <c r="DT10" s="14">
        <f t="shared" si="75"/>
        <v>377.7219</v>
      </c>
      <c r="DU10" s="14">
        <f t="shared" si="76"/>
        <v>377.7219</v>
      </c>
      <c r="DV10" s="31">
        <f t="shared" si="77"/>
        <v>99.473094</v>
      </c>
      <c r="DW10" s="31">
        <f t="shared" si="78"/>
        <v>105.12626850000001</v>
      </c>
    </row>
    <row r="11" spans="1:127" ht="12.75">
      <c r="A11" s="32">
        <v>43556</v>
      </c>
      <c r="B11" s="33"/>
      <c r="C11" s="21">
        <v>2860000</v>
      </c>
      <c r="D11" s="21">
        <v>119400</v>
      </c>
      <c r="E11" s="15">
        <f t="shared" si="0"/>
        <v>2979400</v>
      </c>
      <c r="F11" s="44">
        <v>31444</v>
      </c>
      <c r="G11" s="44">
        <v>33231</v>
      </c>
      <c r="I11" s="14">
        <f t="shared" si="79"/>
        <v>258040.068</v>
      </c>
      <c r="J11" s="31">
        <f t="shared" si="1"/>
        <v>10772.72172</v>
      </c>
      <c r="K11" s="31">
        <f t="shared" si="2"/>
        <v>268812.78972</v>
      </c>
      <c r="L11" s="31">
        <f t="shared" si="3"/>
        <v>2836.9971672</v>
      </c>
      <c r="M11" s="31">
        <f t="shared" si="4"/>
        <v>2998.2270978</v>
      </c>
      <c r="O11" s="14">
        <f t="shared" si="80"/>
        <v>2424.708</v>
      </c>
      <c r="P11" s="14">
        <f t="shared" si="5"/>
        <v>101.22732</v>
      </c>
      <c r="Q11" s="14">
        <f t="shared" si="6"/>
        <v>2525.93532</v>
      </c>
      <c r="R11" s="31">
        <f t="shared" si="7"/>
        <v>26.658223200000002</v>
      </c>
      <c r="S11" s="31">
        <f t="shared" si="8"/>
        <v>28.1732418</v>
      </c>
      <c r="U11" s="31">
        <f t="shared" si="81"/>
        <v>77653.004</v>
      </c>
      <c r="V11" s="14">
        <f t="shared" si="9"/>
        <v>3241.87716</v>
      </c>
      <c r="W11" s="14">
        <f t="shared" si="10"/>
        <v>80894.88116</v>
      </c>
      <c r="X11" s="31">
        <f t="shared" si="11"/>
        <v>853.7486216</v>
      </c>
      <c r="Y11" s="31">
        <f t="shared" si="12"/>
        <v>902.2681734</v>
      </c>
      <c r="AA11" s="14">
        <f t="shared" si="82"/>
        <v>650333.97</v>
      </c>
      <c r="AB11" s="14">
        <f t="shared" si="13"/>
        <v>27150.3063</v>
      </c>
      <c r="AC11" s="14">
        <f t="shared" si="14"/>
        <v>677484.2763</v>
      </c>
      <c r="AD11" s="31">
        <f t="shared" si="15"/>
        <v>7150.035438</v>
      </c>
      <c r="AE11" s="31">
        <f t="shared" si="16"/>
        <v>7556.3804745</v>
      </c>
      <c r="AG11" s="14">
        <f t="shared" si="83"/>
        <v>168325.586</v>
      </c>
      <c r="AH11" s="14">
        <f t="shared" si="17"/>
        <v>7027.29894</v>
      </c>
      <c r="AI11" s="14">
        <f t="shared" si="18"/>
        <v>175352.88494000002</v>
      </c>
      <c r="AJ11" s="31">
        <f t="shared" si="19"/>
        <v>1850.6397644</v>
      </c>
      <c r="AK11" s="31">
        <f t="shared" si="20"/>
        <v>1955.8138281</v>
      </c>
      <c r="AM11" s="14">
        <f t="shared" si="84"/>
        <v>113969.856</v>
      </c>
      <c r="AN11" s="14">
        <f t="shared" si="21"/>
        <v>4758.04224</v>
      </c>
      <c r="AO11" s="14">
        <f t="shared" si="22"/>
        <v>118727.89824</v>
      </c>
      <c r="AP11" s="31">
        <f t="shared" si="23"/>
        <v>1253.0308224</v>
      </c>
      <c r="AQ11" s="31">
        <f t="shared" si="24"/>
        <v>1324.2420576</v>
      </c>
      <c r="AS11" s="14">
        <f t="shared" si="85"/>
        <v>17530.084000000003</v>
      </c>
      <c r="AT11" s="14">
        <f t="shared" si="25"/>
        <v>731.85036</v>
      </c>
      <c r="AU11" s="14">
        <f t="shared" si="26"/>
        <v>18261.934360000003</v>
      </c>
      <c r="AV11" s="31">
        <f t="shared" si="27"/>
        <v>192.7328536</v>
      </c>
      <c r="AW11" s="31">
        <f t="shared" si="28"/>
        <v>203.6860914</v>
      </c>
      <c r="AY11" s="14">
        <f t="shared" si="86"/>
        <v>40131.52</v>
      </c>
      <c r="AZ11" s="14">
        <f t="shared" si="29"/>
        <v>1675.4207999999999</v>
      </c>
      <c r="BA11" s="14">
        <f t="shared" si="30"/>
        <v>41806.9408</v>
      </c>
      <c r="BB11" s="31">
        <f t="shared" si="31"/>
        <v>441.22220799999997</v>
      </c>
      <c r="BC11" s="31">
        <f t="shared" si="32"/>
        <v>466.297392</v>
      </c>
      <c r="BE11" s="14">
        <f t="shared" si="87"/>
        <v>6728.722000000001</v>
      </c>
      <c r="BF11" s="14">
        <f t="shared" si="33"/>
        <v>280.91238</v>
      </c>
      <c r="BG11" s="14">
        <f t="shared" si="34"/>
        <v>7009.63438</v>
      </c>
      <c r="BH11" s="31">
        <f t="shared" si="35"/>
        <v>73.9782988</v>
      </c>
      <c r="BI11" s="31">
        <f t="shared" si="36"/>
        <v>78.1825737</v>
      </c>
      <c r="BK11" s="14">
        <f t="shared" si="88"/>
        <v>7278.414000000001</v>
      </c>
      <c r="BL11" s="14">
        <f t="shared" si="37"/>
        <v>303.86106</v>
      </c>
      <c r="BM11" s="14">
        <f t="shared" si="38"/>
        <v>7582.275060000001</v>
      </c>
      <c r="BN11" s="31">
        <f t="shared" si="39"/>
        <v>80.0218356</v>
      </c>
      <c r="BO11" s="31">
        <f t="shared" si="40"/>
        <v>84.5695719</v>
      </c>
      <c r="BQ11" s="14">
        <f t="shared" si="89"/>
        <v>13899.313999999998</v>
      </c>
      <c r="BR11" s="14">
        <f t="shared" si="41"/>
        <v>580.27206</v>
      </c>
      <c r="BS11" s="14">
        <f t="shared" si="42"/>
        <v>14479.586059999998</v>
      </c>
      <c r="BT11" s="31">
        <f t="shared" si="43"/>
        <v>152.81469560000002</v>
      </c>
      <c r="BU11" s="31">
        <f t="shared" si="44"/>
        <v>161.4993369</v>
      </c>
      <c r="BW11" s="14">
        <f>C11*0.08071/100</f>
        <v>2308.306</v>
      </c>
      <c r="BX11" s="14">
        <f t="shared" si="45"/>
        <v>96.36774000000001</v>
      </c>
      <c r="BY11" s="14">
        <f t="shared" si="46"/>
        <v>2404.67374</v>
      </c>
      <c r="BZ11" s="31">
        <f t="shared" si="47"/>
        <v>25.3784524</v>
      </c>
      <c r="CA11" s="31">
        <f t="shared" si="48"/>
        <v>26.820740100000002</v>
      </c>
      <c r="CC11" s="14">
        <f t="shared" si="90"/>
        <v>40.04</v>
      </c>
      <c r="CD11" s="14">
        <f t="shared" si="49"/>
        <v>1.6716</v>
      </c>
      <c r="CE11" s="14">
        <f t="shared" si="50"/>
        <v>41.7116</v>
      </c>
      <c r="CF11" s="31"/>
      <c r="CG11" s="31"/>
      <c r="CI11" s="14">
        <f t="shared" si="91"/>
        <v>14692.678</v>
      </c>
      <c r="CJ11" s="14">
        <f t="shared" si="51"/>
        <v>613.39362</v>
      </c>
      <c r="CK11" s="14">
        <f t="shared" si="52"/>
        <v>15306.07162</v>
      </c>
      <c r="CL11" s="31">
        <f t="shared" si="53"/>
        <v>161.5372612</v>
      </c>
      <c r="CM11" s="31">
        <f t="shared" si="54"/>
        <v>170.7176163</v>
      </c>
      <c r="CO11" s="14">
        <f t="shared" si="92"/>
        <v>21288.696</v>
      </c>
      <c r="CP11" s="14">
        <f t="shared" si="55"/>
        <v>888.76584</v>
      </c>
      <c r="CQ11" s="14">
        <f t="shared" si="56"/>
        <v>22177.46184</v>
      </c>
      <c r="CR11" s="31">
        <f t="shared" si="57"/>
        <v>234.0565584</v>
      </c>
      <c r="CS11" s="31">
        <f t="shared" si="58"/>
        <v>247.3582716</v>
      </c>
      <c r="CU11" s="14">
        <f t="shared" si="93"/>
        <v>26936.338</v>
      </c>
      <c r="CV11" s="14">
        <f t="shared" si="59"/>
        <v>1124.54502</v>
      </c>
      <c r="CW11" s="14">
        <f t="shared" si="60"/>
        <v>28060.88302</v>
      </c>
      <c r="CX11" s="31">
        <f t="shared" si="61"/>
        <v>296.1490252</v>
      </c>
      <c r="CY11" s="31">
        <f t="shared" si="62"/>
        <v>312.9795273</v>
      </c>
      <c r="DA11" s="14">
        <f t="shared" si="94"/>
        <v>2505.36</v>
      </c>
      <c r="DB11" s="14">
        <f t="shared" si="63"/>
        <v>104.59440000000001</v>
      </c>
      <c r="DC11" s="14">
        <f t="shared" si="64"/>
        <v>2609.9544</v>
      </c>
      <c r="DD11" s="31">
        <f t="shared" si="65"/>
        <v>27.544944</v>
      </c>
      <c r="DE11" s="31">
        <f t="shared" si="66"/>
        <v>29.110356000000003</v>
      </c>
      <c r="DG11" s="14">
        <f t="shared" si="95"/>
        <v>47340.15</v>
      </c>
      <c r="DH11" s="31">
        <f t="shared" si="67"/>
        <v>1976.3685</v>
      </c>
      <c r="DI11" s="14">
        <f t="shared" si="68"/>
        <v>49316.5185</v>
      </c>
      <c r="DJ11" s="31">
        <f t="shared" si="69"/>
        <v>520.47681</v>
      </c>
      <c r="DK11" s="31">
        <f t="shared" si="70"/>
        <v>550.0561275</v>
      </c>
      <c r="DM11" s="14">
        <f t="shared" si="96"/>
        <v>122820.412</v>
      </c>
      <c r="DN11" s="14">
        <f t="shared" si="71"/>
        <v>5127.53748</v>
      </c>
      <c r="DO11" s="14">
        <f t="shared" si="72"/>
        <v>127947.94948</v>
      </c>
      <c r="DP11" s="31">
        <f t="shared" si="73"/>
        <v>1350.3374248</v>
      </c>
      <c r="DQ11" s="31">
        <f t="shared" si="74"/>
        <v>1427.0787102000002</v>
      </c>
      <c r="DS11" s="14">
        <f t="shared" si="97"/>
        <v>9047.61</v>
      </c>
      <c r="DT11" s="14">
        <f t="shared" si="75"/>
        <v>377.7219</v>
      </c>
      <c r="DU11" s="14">
        <f t="shared" si="76"/>
        <v>9425.331900000001</v>
      </c>
      <c r="DV11" s="31">
        <f t="shared" si="77"/>
        <v>99.473094</v>
      </c>
      <c r="DW11" s="31">
        <f t="shared" si="78"/>
        <v>105.12626850000001</v>
      </c>
    </row>
    <row r="12" spans="1:127" ht="12.75">
      <c r="A12" s="32">
        <v>43739</v>
      </c>
      <c r="B12" s="33"/>
      <c r="C12" s="21"/>
      <c r="D12" s="21">
        <v>62200</v>
      </c>
      <c r="E12" s="15">
        <f t="shared" si="0"/>
        <v>62200</v>
      </c>
      <c r="F12" s="44">
        <v>31444</v>
      </c>
      <c r="G12" s="44">
        <v>33231</v>
      </c>
      <c r="J12" s="31">
        <f t="shared" si="1"/>
        <v>5611.92036</v>
      </c>
      <c r="K12" s="31">
        <f t="shared" si="2"/>
        <v>5611.92036</v>
      </c>
      <c r="L12" s="31">
        <f t="shared" si="3"/>
        <v>2836.9971672</v>
      </c>
      <c r="M12" s="31">
        <f t="shared" si="4"/>
        <v>2998.2270978</v>
      </c>
      <c r="P12" s="14">
        <f t="shared" si="5"/>
        <v>52.73316</v>
      </c>
      <c r="Q12" s="14">
        <f t="shared" si="6"/>
        <v>52.73316</v>
      </c>
      <c r="R12" s="31">
        <f t="shared" si="7"/>
        <v>26.658223200000002</v>
      </c>
      <c r="S12" s="31">
        <f t="shared" si="8"/>
        <v>28.1732418</v>
      </c>
      <c r="U12" s="31"/>
      <c r="V12" s="14">
        <f t="shared" si="9"/>
        <v>1688.8170799999998</v>
      </c>
      <c r="W12" s="14">
        <f t="shared" si="10"/>
        <v>1688.8170799999998</v>
      </c>
      <c r="X12" s="31">
        <f t="shared" si="11"/>
        <v>853.7486216</v>
      </c>
      <c r="Y12" s="31">
        <f t="shared" si="12"/>
        <v>902.2681734</v>
      </c>
      <c r="AB12" s="14">
        <f t="shared" si="13"/>
        <v>14143.6269</v>
      </c>
      <c r="AC12" s="14">
        <f t="shared" si="14"/>
        <v>14143.6269</v>
      </c>
      <c r="AD12" s="31">
        <f t="shared" si="15"/>
        <v>7150.035438</v>
      </c>
      <c r="AE12" s="31">
        <f t="shared" si="16"/>
        <v>7556.3804745</v>
      </c>
      <c r="AH12" s="14">
        <f t="shared" si="17"/>
        <v>3660.78722</v>
      </c>
      <c r="AI12" s="14">
        <f t="shared" si="18"/>
        <v>3660.78722</v>
      </c>
      <c r="AJ12" s="31">
        <f t="shared" si="19"/>
        <v>1850.6397644</v>
      </c>
      <c r="AK12" s="31">
        <f t="shared" si="20"/>
        <v>1955.8138281</v>
      </c>
      <c r="AN12" s="14">
        <f t="shared" si="21"/>
        <v>2478.64512</v>
      </c>
      <c r="AO12" s="14">
        <f t="shared" si="22"/>
        <v>2478.64512</v>
      </c>
      <c r="AP12" s="31">
        <f t="shared" si="23"/>
        <v>1253.0308224</v>
      </c>
      <c r="AQ12" s="31">
        <f t="shared" si="24"/>
        <v>1324.2420576</v>
      </c>
      <c r="AT12" s="14">
        <f t="shared" si="25"/>
        <v>381.24868000000004</v>
      </c>
      <c r="AU12" s="14">
        <f t="shared" si="26"/>
        <v>381.24868000000004</v>
      </c>
      <c r="AV12" s="31">
        <f t="shared" si="27"/>
        <v>192.7328536</v>
      </c>
      <c r="AW12" s="31">
        <f t="shared" si="28"/>
        <v>203.6860914</v>
      </c>
      <c r="AZ12" s="14">
        <f t="shared" si="29"/>
        <v>872.7904</v>
      </c>
      <c r="BA12" s="14">
        <f t="shared" si="30"/>
        <v>872.7904</v>
      </c>
      <c r="BB12" s="31">
        <f t="shared" si="31"/>
        <v>441.22220799999997</v>
      </c>
      <c r="BC12" s="31">
        <f t="shared" si="32"/>
        <v>466.297392</v>
      </c>
      <c r="BF12" s="14">
        <f t="shared" si="33"/>
        <v>146.33794</v>
      </c>
      <c r="BG12" s="14">
        <f t="shared" si="34"/>
        <v>146.33794</v>
      </c>
      <c r="BH12" s="31">
        <f t="shared" si="35"/>
        <v>73.9782988</v>
      </c>
      <c r="BI12" s="31">
        <f t="shared" si="36"/>
        <v>78.1825737</v>
      </c>
      <c r="BL12" s="14">
        <f t="shared" si="37"/>
        <v>158.29278</v>
      </c>
      <c r="BM12" s="14">
        <f t="shared" si="38"/>
        <v>158.29278</v>
      </c>
      <c r="BN12" s="31">
        <f t="shared" si="39"/>
        <v>80.0218356</v>
      </c>
      <c r="BO12" s="31">
        <f t="shared" si="40"/>
        <v>84.5695719</v>
      </c>
      <c r="BR12" s="14">
        <f t="shared" si="41"/>
        <v>302.28578</v>
      </c>
      <c r="BS12" s="14">
        <f t="shared" si="42"/>
        <v>302.28578</v>
      </c>
      <c r="BT12" s="31">
        <f t="shared" si="43"/>
        <v>152.81469560000002</v>
      </c>
      <c r="BU12" s="31">
        <f t="shared" si="44"/>
        <v>161.4993369</v>
      </c>
      <c r="BX12" s="14">
        <f t="shared" si="45"/>
        <v>50.201620000000005</v>
      </c>
      <c r="BY12" s="14">
        <f t="shared" si="46"/>
        <v>50.201620000000005</v>
      </c>
      <c r="BZ12" s="31">
        <f t="shared" si="47"/>
        <v>25.3784524</v>
      </c>
      <c r="CA12" s="31">
        <f t="shared" si="48"/>
        <v>26.820740100000002</v>
      </c>
      <c r="CD12" s="14">
        <f t="shared" si="49"/>
        <v>0.8708</v>
      </c>
      <c r="CE12" s="14">
        <f t="shared" si="50"/>
        <v>0.8708</v>
      </c>
      <c r="CF12" s="31"/>
      <c r="CG12" s="31"/>
      <c r="CJ12" s="14">
        <f t="shared" si="51"/>
        <v>319.54006000000004</v>
      </c>
      <c r="CK12" s="14">
        <f t="shared" si="52"/>
        <v>319.54006000000004</v>
      </c>
      <c r="CL12" s="31">
        <f t="shared" si="53"/>
        <v>161.5372612</v>
      </c>
      <c r="CM12" s="31">
        <f t="shared" si="54"/>
        <v>170.7176163</v>
      </c>
      <c r="CP12" s="14">
        <f t="shared" si="55"/>
        <v>462.99192000000005</v>
      </c>
      <c r="CQ12" s="14">
        <f t="shared" si="56"/>
        <v>462.99192000000005</v>
      </c>
      <c r="CR12" s="31">
        <f t="shared" si="57"/>
        <v>234.0565584</v>
      </c>
      <c r="CS12" s="31">
        <f t="shared" si="58"/>
        <v>247.3582716</v>
      </c>
      <c r="CV12" s="14">
        <f t="shared" si="59"/>
        <v>585.8182599999999</v>
      </c>
      <c r="CW12" s="14">
        <f t="shared" si="60"/>
        <v>585.8182599999999</v>
      </c>
      <c r="CX12" s="31">
        <f t="shared" si="61"/>
        <v>296.1490252</v>
      </c>
      <c r="CY12" s="31">
        <f t="shared" si="62"/>
        <v>312.9795273</v>
      </c>
      <c r="DB12" s="14">
        <f t="shared" si="63"/>
        <v>54.4872</v>
      </c>
      <c r="DC12" s="14">
        <f t="shared" si="64"/>
        <v>54.4872</v>
      </c>
      <c r="DD12" s="31">
        <f t="shared" si="65"/>
        <v>27.544944</v>
      </c>
      <c r="DE12" s="31">
        <f t="shared" si="66"/>
        <v>29.110356000000003</v>
      </c>
      <c r="DH12" s="31">
        <f t="shared" si="67"/>
        <v>1029.5655</v>
      </c>
      <c r="DI12" s="14">
        <f t="shared" si="68"/>
        <v>1029.5655</v>
      </c>
      <c r="DJ12" s="31">
        <f t="shared" si="69"/>
        <v>520.47681</v>
      </c>
      <c r="DK12" s="31">
        <f t="shared" si="70"/>
        <v>550.0561275</v>
      </c>
      <c r="DN12" s="14">
        <f t="shared" si="71"/>
        <v>2671.12924</v>
      </c>
      <c r="DO12" s="14">
        <f t="shared" si="72"/>
        <v>2671.12924</v>
      </c>
      <c r="DP12" s="31">
        <f t="shared" si="73"/>
        <v>1350.3374248</v>
      </c>
      <c r="DQ12" s="31">
        <f t="shared" si="74"/>
        <v>1427.0787102000002</v>
      </c>
      <c r="DT12" s="14">
        <f t="shared" si="75"/>
        <v>196.7697</v>
      </c>
      <c r="DU12" s="14">
        <f t="shared" si="76"/>
        <v>196.7697</v>
      </c>
      <c r="DV12" s="31">
        <f t="shared" si="77"/>
        <v>99.473094</v>
      </c>
      <c r="DW12" s="31">
        <f t="shared" si="78"/>
        <v>105.12626850000001</v>
      </c>
    </row>
    <row r="13" spans="1:128" s="33" customFormat="1" ht="12.75">
      <c r="A13" s="32">
        <v>43922</v>
      </c>
      <c r="C13" s="21">
        <v>10000</v>
      </c>
      <c r="D13" s="21">
        <v>62200</v>
      </c>
      <c r="E13" s="15">
        <f t="shared" si="0"/>
        <v>72200</v>
      </c>
      <c r="F13" s="44">
        <v>31444</v>
      </c>
      <c r="G13" s="44">
        <v>33231</v>
      </c>
      <c r="H13" s="31"/>
      <c r="I13" s="14">
        <f t="shared" si="79"/>
        <v>902.238</v>
      </c>
      <c r="J13" s="31">
        <f t="shared" si="1"/>
        <v>5611.92036</v>
      </c>
      <c r="K13" s="31">
        <f t="shared" si="2"/>
        <v>6514.15836</v>
      </c>
      <c r="L13" s="31">
        <f t="shared" si="3"/>
        <v>2836.9971672</v>
      </c>
      <c r="M13" s="31">
        <f t="shared" si="4"/>
        <v>2998.2270978</v>
      </c>
      <c r="N13" s="31"/>
      <c r="O13" s="14">
        <f t="shared" si="80"/>
        <v>8.478</v>
      </c>
      <c r="P13" s="14">
        <f t="shared" si="5"/>
        <v>52.73316</v>
      </c>
      <c r="Q13" s="14">
        <f t="shared" si="6"/>
        <v>61.21116</v>
      </c>
      <c r="R13" s="31">
        <f t="shared" si="7"/>
        <v>26.658223200000002</v>
      </c>
      <c r="S13" s="31">
        <f t="shared" si="8"/>
        <v>28.1732418</v>
      </c>
      <c r="T13" s="31"/>
      <c r="U13" s="31">
        <f t="shared" si="81"/>
        <v>271.51399999999995</v>
      </c>
      <c r="V13" s="14">
        <f t="shared" si="9"/>
        <v>1688.8170799999998</v>
      </c>
      <c r="W13" s="14">
        <f t="shared" si="10"/>
        <v>1960.3310799999997</v>
      </c>
      <c r="X13" s="31">
        <f t="shared" si="11"/>
        <v>853.7486216</v>
      </c>
      <c r="Y13" s="31">
        <f t="shared" si="12"/>
        <v>902.2681734</v>
      </c>
      <c r="Z13" s="31"/>
      <c r="AA13" s="14">
        <f t="shared" si="82"/>
        <v>2273.895</v>
      </c>
      <c r="AB13" s="14">
        <f t="shared" si="13"/>
        <v>14143.6269</v>
      </c>
      <c r="AC13" s="14">
        <f t="shared" si="14"/>
        <v>16417.5219</v>
      </c>
      <c r="AD13" s="31">
        <f t="shared" si="15"/>
        <v>7150.035438</v>
      </c>
      <c r="AE13" s="31">
        <f t="shared" si="16"/>
        <v>7556.3804745</v>
      </c>
      <c r="AF13" s="31"/>
      <c r="AG13" s="14">
        <f t="shared" si="83"/>
        <v>588.5509999999999</v>
      </c>
      <c r="AH13" s="14">
        <f t="shared" si="17"/>
        <v>3660.78722</v>
      </c>
      <c r="AI13" s="14">
        <f t="shared" si="18"/>
        <v>4249.33822</v>
      </c>
      <c r="AJ13" s="31">
        <f t="shared" si="19"/>
        <v>1850.6397644</v>
      </c>
      <c r="AK13" s="31">
        <f t="shared" si="20"/>
        <v>1955.8138281</v>
      </c>
      <c r="AL13" s="14"/>
      <c r="AM13" s="14">
        <f t="shared" si="84"/>
        <v>398.496</v>
      </c>
      <c r="AN13" s="14">
        <f t="shared" si="21"/>
        <v>2478.64512</v>
      </c>
      <c r="AO13" s="14">
        <f t="shared" si="22"/>
        <v>2877.1411200000002</v>
      </c>
      <c r="AP13" s="31">
        <f t="shared" si="23"/>
        <v>1253.0308224</v>
      </c>
      <c r="AQ13" s="31">
        <f t="shared" si="24"/>
        <v>1324.2420576</v>
      </c>
      <c r="AR13" s="31"/>
      <c r="AS13" s="14">
        <f t="shared" si="85"/>
        <v>61.294000000000004</v>
      </c>
      <c r="AT13" s="14">
        <f t="shared" si="25"/>
        <v>381.24868000000004</v>
      </c>
      <c r="AU13" s="14">
        <f t="shared" si="26"/>
        <v>442.54268</v>
      </c>
      <c r="AV13" s="31">
        <f t="shared" si="27"/>
        <v>192.7328536</v>
      </c>
      <c r="AW13" s="31">
        <f t="shared" si="28"/>
        <v>203.6860914</v>
      </c>
      <c r="AX13" s="31"/>
      <c r="AY13" s="14">
        <f t="shared" si="86"/>
        <v>140.32</v>
      </c>
      <c r="AZ13" s="14">
        <f t="shared" si="29"/>
        <v>872.7904</v>
      </c>
      <c r="BA13" s="14">
        <f t="shared" si="30"/>
        <v>1013.1104</v>
      </c>
      <c r="BB13" s="31">
        <f t="shared" si="31"/>
        <v>441.22220799999997</v>
      </c>
      <c r="BC13" s="31">
        <f t="shared" si="32"/>
        <v>466.297392</v>
      </c>
      <c r="BD13" s="31"/>
      <c r="BE13" s="14">
        <f t="shared" si="87"/>
        <v>23.527</v>
      </c>
      <c r="BF13" s="14">
        <f t="shared" si="33"/>
        <v>146.33794</v>
      </c>
      <c r="BG13" s="14">
        <f t="shared" si="34"/>
        <v>169.86494</v>
      </c>
      <c r="BH13" s="31">
        <f t="shared" si="35"/>
        <v>73.9782988</v>
      </c>
      <c r="BI13" s="31">
        <f t="shared" si="36"/>
        <v>78.1825737</v>
      </c>
      <c r="BJ13" s="31"/>
      <c r="BK13" s="14">
        <f t="shared" si="88"/>
        <v>25.449</v>
      </c>
      <c r="BL13" s="14">
        <f t="shared" si="37"/>
        <v>158.29278</v>
      </c>
      <c r="BM13" s="14">
        <f t="shared" si="38"/>
        <v>183.74178</v>
      </c>
      <c r="BN13" s="31">
        <f t="shared" si="39"/>
        <v>80.0218356</v>
      </c>
      <c r="BO13" s="31">
        <f t="shared" si="40"/>
        <v>84.5695719</v>
      </c>
      <c r="BP13" s="31"/>
      <c r="BQ13" s="14">
        <f t="shared" si="89"/>
        <v>48.599</v>
      </c>
      <c r="BR13" s="14">
        <f t="shared" si="41"/>
        <v>302.28578</v>
      </c>
      <c r="BS13" s="14">
        <f t="shared" si="42"/>
        <v>350.88478</v>
      </c>
      <c r="BT13" s="31">
        <f t="shared" si="43"/>
        <v>152.81469560000002</v>
      </c>
      <c r="BU13" s="31">
        <f t="shared" si="44"/>
        <v>161.4993369</v>
      </c>
      <c r="BV13" s="14"/>
      <c r="BW13" s="14">
        <f>C13*0.08071/100</f>
        <v>8.071</v>
      </c>
      <c r="BX13" s="14">
        <f t="shared" si="45"/>
        <v>50.201620000000005</v>
      </c>
      <c r="BY13" s="14">
        <f t="shared" si="46"/>
        <v>58.27262</v>
      </c>
      <c r="BZ13" s="31">
        <f t="shared" si="47"/>
        <v>25.3784524</v>
      </c>
      <c r="CA13" s="31">
        <f t="shared" si="48"/>
        <v>26.820740100000002</v>
      </c>
      <c r="CB13" s="31"/>
      <c r="CC13" s="14">
        <f t="shared" si="90"/>
        <v>0.14</v>
      </c>
      <c r="CD13" s="14">
        <f t="shared" si="49"/>
        <v>0.8708</v>
      </c>
      <c r="CE13" s="14">
        <f t="shared" si="50"/>
        <v>1.0108000000000001</v>
      </c>
      <c r="CF13" s="31"/>
      <c r="CG13" s="31"/>
      <c r="CH13" s="31"/>
      <c r="CI13" s="14">
        <f t="shared" si="91"/>
        <v>51.373000000000005</v>
      </c>
      <c r="CJ13" s="14">
        <f t="shared" si="51"/>
        <v>319.54006000000004</v>
      </c>
      <c r="CK13" s="14">
        <f t="shared" si="52"/>
        <v>370.91306000000003</v>
      </c>
      <c r="CL13" s="31">
        <f t="shared" si="53"/>
        <v>161.5372612</v>
      </c>
      <c r="CM13" s="31">
        <f t="shared" si="54"/>
        <v>170.7176163</v>
      </c>
      <c r="CN13" s="31"/>
      <c r="CO13" s="14">
        <f t="shared" si="92"/>
        <v>74.436</v>
      </c>
      <c r="CP13" s="14">
        <f t="shared" si="55"/>
        <v>462.99192000000005</v>
      </c>
      <c r="CQ13" s="14">
        <f t="shared" si="56"/>
        <v>537.4279200000001</v>
      </c>
      <c r="CR13" s="31">
        <f t="shared" si="57"/>
        <v>234.0565584</v>
      </c>
      <c r="CS13" s="31">
        <f t="shared" si="58"/>
        <v>247.3582716</v>
      </c>
      <c r="CT13" s="31"/>
      <c r="CU13" s="14">
        <f t="shared" si="93"/>
        <v>94.18299999999999</v>
      </c>
      <c r="CV13" s="14">
        <f t="shared" si="59"/>
        <v>585.8182599999999</v>
      </c>
      <c r="CW13" s="14">
        <f t="shared" si="60"/>
        <v>680.0012599999999</v>
      </c>
      <c r="CX13" s="31">
        <f t="shared" si="61"/>
        <v>296.1490252</v>
      </c>
      <c r="CY13" s="31">
        <f t="shared" si="62"/>
        <v>312.9795273</v>
      </c>
      <c r="CZ13" s="31"/>
      <c r="DA13" s="14">
        <f t="shared" si="94"/>
        <v>8.76</v>
      </c>
      <c r="DB13" s="14">
        <f t="shared" si="63"/>
        <v>54.4872</v>
      </c>
      <c r="DC13" s="14">
        <f t="shared" si="64"/>
        <v>63.2472</v>
      </c>
      <c r="DD13" s="31">
        <f t="shared" si="65"/>
        <v>27.544944</v>
      </c>
      <c r="DE13" s="31">
        <f t="shared" si="66"/>
        <v>29.110356000000003</v>
      </c>
      <c r="DF13" s="31"/>
      <c r="DG13" s="14">
        <f t="shared" si="95"/>
        <v>165.525</v>
      </c>
      <c r="DH13" s="31">
        <f t="shared" si="67"/>
        <v>1029.5655</v>
      </c>
      <c r="DI13" s="14">
        <f t="shared" si="68"/>
        <v>1195.0905</v>
      </c>
      <c r="DJ13" s="31">
        <f t="shared" si="69"/>
        <v>520.47681</v>
      </c>
      <c r="DK13" s="31">
        <f t="shared" si="70"/>
        <v>550.0561275</v>
      </c>
      <c r="DL13" s="31"/>
      <c r="DM13" s="14">
        <f t="shared" si="96"/>
        <v>429.44199999999995</v>
      </c>
      <c r="DN13" s="14">
        <f t="shared" si="71"/>
        <v>2671.12924</v>
      </c>
      <c r="DO13" s="14">
        <f t="shared" si="72"/>
        <v>3100.57124</v>
      </c>
      <c r="DP13" s="31">
        <f t="shared" si="73"/>
        <v>1350.3374248</v>
      </c>
      <c r="DQ13" s="31">
        <f t="shared" si="74"/>
        <v>1427.0787102000002</v>
      </c>
      <c r="DR13" s="31"/>
      <c r="DS13" s="14">
        <f t="shared" si="97"/>
        <v>31.635</v>
      </c>
      <c r="DT13" s="14">
        <f t="shared" si="75"/>
        <v>196.7697</v>
      </c>
      <c r="DU13" s="14">
        <f t="shared" si="76"/>
        <v>228.4047</v>
      </c>
      <c r="DV13" s="31">
        <f t="shared" si="77"/>
        <v>99.473094</v>
      </c>
      <c r="DW13" s="31">
        <f t="shared" si="78"/>
        <v>105.12626850000001</v>
      </c>
      <c r="DX13" s="31"/>
    </row>
    <row r="14" spans="1:128" s="33" customFormat="1" ht="12.75">
      <c r="A14" s="32">
        <v>44105</v>
      </c>
      <c r="C14" s="21"/>
      <c r="D14" s="21">
        <v>62000</v>
      </c>
      <c r="E14" s="15">
        <f t="shared" si="0"/>
        <v>62000</v>
      </c>
      <c r="F14" s="44">
        <v>31444</v>
      </c>
      <c r="G14" s="44">
        <v>33231</v>
      </c>
      <c r="H14" s="31"/>
      <c r="I14" s="14"/>
      <c r="J14" s="31">
        <f t="shared" si="1"/>
        <v>5593.8756</v>
      </c>
      <c r="K14" s="31">
        <f t="shared" si="2"/>
        <v>5593.8756</v>
      </c>
      <c r="L14" s="31">
        <f t="shared" si="3"/>
        <v>2836.9971672</v>
      </c>
      <c r="M14" s="31">
        <f t="shared" si="4"/>
        <v>2998.2270978</v>
      </c>
      <c r="N14" s="31"/>
      <c r="O14" s="14"/>
      <c r="P14" s="14">
        <f t="shared" si="5"/>
        <v>52.563599999999994</v>
      </c>
      <c r="Q14" s="14">
        <f t="shared" si="6"/>
        <v>52.563599999999994</v>
      </c>
      <c r="R14" s="31">
        <f t="shared" si="7"/>
        <v>26.658223200000002</v>
      </c>
      <c r="S14" s="31">
        <f t="shared" si="8"/>
        <v>28.1732418</v>
      </c>
      <c r="T14" s="31"/>
      <c r="U14" s="31"/>
      <c r="V14" s="14">
        <f t="shared" si="9"/>
        <v>1683.3868</v>
      </c>
      <c r="W14" s="14">
        <f t="shared" si="10"/>
        <v>1683.3868</v>
      </c>
      <c r="X14" s="31">
        <f t="shared" si="11"/>
        <v>853.7486216</v>
      </c>
      <c r="Y14" s="31">
        <f t="shared" si="12"/>
        <v>902.2681734</v>
      </c>
      <c r="Z14" s="31"/>
      <c r="AA14" s="14"/>
      <c r="AB14" s="14">
        <f t="shared" si="13"/>
        <v>14098.149</v>
      </c>
      <c r="AC14" s="14">
        <f t="shared" si="14"/>
        <v>14098.149</v>
      </c>
      <c r="AD14" s="31">
        <f t="shared" si="15"/>
        <v>7150.035438</v>
      </c>
      <c r="AE14" s="31">
        <f t="shared" si="16"/>
        <v>7556.3804745</v>
      </c>
      <c r="AF14" s="31"/>
      <c r="AG14" s="14"/>
      <c r="AH14" s="14">
        <f t="shared" si="17"/>
        <v>3649.0162</v>
      </c>
      <c r="AI14" s="14">
        <f t="shared" si="18"/>
        <v>3649.0162</v>
      </c>
      <c r="AJ14" s="31">
        <f t="shared" si="19"/>
        <v>1850.6397644</v>
      </c>
      <c r="AK14" s="31">
        <f t="shared" si="20"/>
        <v>1955.8138281</v>
      </c>
      <c r="AL14" s="14"/>
      <c r="AM14" s="14"/>
      <c r="AN14" s="14">
        <f t="shared" si="21"/>
        <v>2470.6751999999997</v>
      </c>
      <c r="AO14" s="14">
        <f t="shared" si="22"/>
        <v>2470.6751999999997</v>
      </c>
      <c r="AP14" s="31">
        <f t="shared" si="23"/>
        <v>1253.0308224</v>
      </c>
      <c r="AQ14" s="31">
        <f t="shared" si="24"/>
        <v>1324.2420576</v>
      </c>
      <c r="AR14" s="31"/>
      <c r="AS14" s="14"/>
      <c r="AT14" s="14">
        <f t="shared" si="25"/>
        <v>380.0228000000001</v>
      </c>
      <c r="AU14" s="14">
        <f t="shared" si="26"/>
        <v>380.0228000000001</v>
      </c>
      <c r="AV14" s="31">
        <f t="shared" si="27"/>
        <v>192.7328536</v>
      </c>
      <c r="AW14" s="31">
        <f t="shared" si="28"/>
        <v>203.6860914</v>
      </c>
      <c r="AX14" s="31"/>
      <c r="AY14" s="14"/>
      <c r="AZ14" s="14">
        <f t="shared" si="29"/>
        <v>869.9839999999999</v>
      </c>
      <c r="BA14" s="14">
        <f t="shared" si="30"/>
        <v>869.9839999999999</v>
      </c>
      <c r="BB14" s="31">
        <f t="shared" si="31"/>
        <v>441.22220799999997</v>
      </c>
      <c r="BC14" s="31">
        <f t="shared" si="32"/>
        <v>466.297392</v>
      </c>
      <c r="BD14" s="31"/>
      <c r="BE14" s="14"/>
      <c r="BF14" s="14">
        <f t="shared" si="33"/>
        <v>145.8674</v>
      </c>
      <c r="BG14" s="14">
        <f t="shared" si="34"/>
        <v>145.8674</v>
      </c>
      <c r="BH14" s="31">
        <f t="shared" si="35"/>
        <v>73.9782988</v>
      </c>
      <c r="BI14" s="31">
        <f t="shared" si="36"/>
        <v>78.1825737</v>
      </c>
      <c r="BJ14" s="31"/>
      <c r="BK14" s="14"/>
      <c r="BL14" s="14">
        <f t="shared" si="37"/>
        <v>157.78379999999999</v>
      </c>
      <c r="BM14" s="14">
        <f t="shared" si="38"/>
        <v>157.78379999999999</v>
      </c>
      <c r="BN14" s="31">
        <f t="shared" si="39"/>
        <v>80.0218356</v>
      </c>
      <c r="BO14" s="31">
        <f t="shared" si="40"/>
        <v>84.5695719</v>
      </c>
      <c r="BP14" s="31"/>
      <c r="BQ14" s="14"/>
      <c r="BR14" s="14">
        <f t="shared" si="41"/>
        <v>301.31379999999996</v>
      </c>
      <c r="BS14" s="14">
        <f t="shared" si="42"/>
        <v>301.31379999999996</v>
      </c>
      <c r="BT14" s="31">
        <f t="shared" si="43"/>
        <v>152.81469560000002</v>
      </c>
      <c r="BU14" s="31">
        <f t="shared" si="44"/>
        <v>161.4993369</v>
      </c>
      <c r="BV14" s="14"/>
      <c r="BW14" s="14"/>
      <c r="BX14" s="14">
        <f t="shared" si="45"/>
        <v>50.040200000000006</v>
      </c>
      <c r="BY14" s="14">
        <f t="shared" si="46"/>
        <v>50.040200000000006</v>
      </c>
      <c r="BZ14" s="31">
        <f t="shared" si="47"/>
        <v>25.3784524</v>
      </c>
      <c r="CA14" s="31">
        <f t="shared" si="48"/>
        <v>26.820740100000002</v>
      </c>
      <c r="CB14" s="31"/>
      <c r="CC14" s="14"/>
      <c r="CD14" s="14">
        <f t="shared" si="49"/>
        <v>0.868</v>
      </c>
      <c r="CE14" s="14">
        <f t="shared" si="50"/>
        <v>0.868</v>
      </c>
      <c r="CF14" s="31"/>
      <c r="CG14" s="31"/>
      <c r="CH14" s="31"/>
      <c r="CI14" s="14"/>
      <c r="CJ14" s="14">
        <f t="shared" si="51"/>
        <v>318.5126</v>
      </c>
      <c r="CK14" s="14">
        <f t="shared" si="52"/>
        <v>318.5126</v>
      </c>
      <c r="CL14" s="31">
        <f t="shared" si="53"/>
        <v>161.5372612</v>
      </c>
      <c r="CM14" s="31">
        <f t="shared" si="54"/>
        <v>170.7176163</v>
      </c>
      <c r="CN14" s="31"/>
      <c r="CO14" s="14"/>
      <c r="CP14" s="14">
        <f t="shared" si="55"/>
        <v>461.5032</v>
      </c>
      <c r="CQ14" s="14">
        <f t="shared" si="56"/>
        <v>461.5032</v>
      </c>
      <c r="CR14" s="31">
        <f t="shared" si="57"/>
        <v>234.0565584</v>
      </c>
      <c r="CS14" s="31">
        <f t="shared" si="58"/>
        <v>247.3582716</v>
      </c>
      <c r="CT14" s="31"/>
      <c r="CU14" s="14"/>
      <c r="CV14" s="14">
        <f t="shared" si="59"/>
        <v>583.9346</v>
      </c>
      <c r="CW14" s="14">
        <f t="shared" si="60"/>
        <v>583.9346</v>
      </c>
      <c r="CX14" s="31">
        <f t="shared" si="61"/>
        <v>296.1490252</v>
      </c>
      <c r="CY14" s="31">
        <f t="shared" si="62"/>
        <v>312.9795273</v>
      </c>
      <c r="CZ14" s="31"/>
      <c r="DA14" s="14"/>
      <c r="DB14" s="14">
        <f t="shared" si="63"/>
        <v>54.312</v>
      </c>
      <c r="DC14" s="14">
        <f t="shared" si="64"/>
        <v>54.312</v>
      </c>
      <c r="DD14" s="31">
        <f t="shared" si="65"/>
        <v>27.544944</v>
      </c>
      <c r="DE14" s="31">
        <f t="shared" si="66"/>
        <v>29.110356000000003</v>
      </c>
      <c r="DF14" s="31"/>
      <c r="DG14" s="14"/>
      <c r="DH14" s="31">
        <f t="shared" si="67"/>
        <v>1026.255</v>
      </c>
      <c r="DI14" s="14">
        <f t="shared" si="68"/>
        <v>1026.255</v>
      </c>
      <c r="DJ14" s="31">
        <f t="shared" si="69"/>
        <v>520.47681</v>
      </c>
      <c r="DK14" s="31">
        <f t="shared" si="70"/>
        <v>550.0561275</v>
      </c>
      <c r="DL14" s="31"/>
      <c r="DM14" s="14"/>
      <c r="DN14" s="14">
        <f t="shared" si="71"/>
        <v>2662.5404</v>
      </c>
      <c r="DO14" s="14">
        <f t="shared" si="72"/>
        <v>2662.5404</v>
      </c>
      <c r="DP14" s="31">
        <f t="shared" si="73"/>
        <v>1350.3374248</v>
      </c>
      <c r="DQ14" s="31">
        <f t="shared" si="74"/>
        <v>1427.0787102000002</v>
      </c>
      <c r="DR14" s="31"/>
      <c r="DS14" s="14"/>
      <c r="DT14" s="14">
        <f t="shared" si="75"/>
        <v>196.137</v>
      </c>
      <c r="DU14" s="14">
        <f t="shared" si="76"/>
        <v>196.137</v>
      </c>
      <c r="DV14" s="31">
        <f t="shared" si="77"/>
        <v>99.473094</v>
      </c>
      <c r="DW14" s="31">
        <f t="shared" si="78"/>
        <v>105.12626850000001</v>
      </c>
      <c r="DX14" s="31"/>
    </row>
    <row r="15" spans="1:128" s="33" customFormat="1" ht="12.75">
      <c r="A15" s="32">
        <v>44287</v>
      </c>
      <c r="C15" s="21">
        <v>3100000</v>
      </c>
      <c r="D15" s="21">
        <v>62000</v>
      </c>
      <c r="E15" s="15">
        <f t="shared" si="0"/>
        <v>3162000</v>
      </c>
      <c r="F15" s="44">
        <v>31436</v>
      </c>
      <c r="G15" s="44">
        <v>33226</v>
      </c>
      <c r="H15" s="31"/>
      <c r="I15" s="14">
        <f t="shared" si="79"/>
        <v>279693.78</v>
      </c>
      <c r="J15" s="31">
        <f t="shared" si="1"/>
        <v>5593.8756</v>
      </c>
      <c r="K15" s="31">
        <f t="shared" si="2"/>
        <v>285287.65560000006</v>
      </c>
      <c r="L15" s="31">
        <f t="shared" si="3"/>
        <v>2836.2753768000002</v>
      </c>
      <c r="M15" s="31">
        <f t="shared" si="4"/>
        <v>2997.7759788000003</v>
      </c>
      <c r="N15" s="31"/>
      <c r="O15" s="14">
        <f t="shared" si="80"/>
        <v>2628.18</v>
      </c>
      <c r="P15" s="14">
        <f t="shared" si="5"/>
        <v>52.563599999999994</v>
      </c>
      <c r="Q15" s="14">
        <f t="shared" si="6"/>
        <v>2680.7436</v>
      </c>
      <c r="R15" s="31">
        <f t="shared" si="7"/>
        <v>26.6514408</v>
      </c>
      <c r="S15" s="31">
        <f t="shared" si="8"/>
        <v>28.1690028</v>
      </c>
      <c r="T15" s="31"/>
      <c r="U15" s="31">
        <f t="shared" si="81"/>
        <v>84169.34</v>
      </c>
      <c r="V15" s="14">
        <f t="shared" si="9"/>
        <v>1683.3868</v>
      </c>
      <c r="W15" s="14">
        <f t="shared" si="10"/>
        <v>85852.72679999999</v>
      </c>
      <c r="X15" s="31">
        <f t="shared" si="11"/>
        <v>853.5314104</v>
      </c>
      <c r="Y15" s="31">
        <f t="shared" si="12"/>
        <v>902.1324164</v>
      </c>
      <c r="Z15" s="31"/>
      <c r="AA15" s="14">
        <f t="shared" si="82"/>
        <v>704907.45</v>
      </c>
      <c r="AB15" s="14">
        <f t="shared" si="13"/>
        <v>14098.149</v>
      </c>
      <c r="AC15" s="14">
        <f t="shared" si="14"/>
        <v>719005.5989999999</v>
      </c>
      <c r="AD15" s="31">
        <f t="shared" si="15"/>
        <v>7148.216322</v>
      </c>
      <c r="AE15" s="31">
        <f t="shared" si="16"/>
        <v>7555.243527</v>
      </c>
      <c r="AF15" s="31"/>
      <c r="AG15" s="14">
        <f t="shared" si="83"/>
        <v>182450.81</v>
      </c>
      <c r="AH15" s="14">
        <f t="shared" si="17"/>
        <v>3649.0162</v>
      </c>
      <c r="AI15" s="14">
        <f t="shared" si="18"/>
        <v>186099.8262</v>
      </c>
      <c r="AJ15" s="31">
        <f t="shared" si="19"/>
        <v>1850.1689236</v>
      </c>
      <c r="AK15" s="31">
        <f t="shared" si="20"/>
        <v>1955.5195526</v>
      </c>
      <c r="AL15" s="14"/>
      <c r="AM15" s="14">
        <f t="shared" si="84"/>
        <v>123533.76</v>
      </c>
      <c r="AN15" s="14">
        <f t="shared" si="21"/>
        <v>2470.6751999999997</v>
      </c>
      <c r="AO15" s="14">
        <f t="shared" si="22"/>
        <v>126004.43519999999</v>
      </c>
      <c r="AP15" s="31">
        <f t="shared" si="23"/>
        <v>1252.7120256</v>
      </c>
      <c r="AQ15" s="31">
        <f t="shared" si="24"/>
        <v>1324.0428096</v>
      </c>
      <c r="AR15" s="31"/>
      <c r="AS15" s="14">
        <f t="shared" si="85"/>
        <v>19001.140000000003</v>
      </c>
      <c r="AT15" s="14">
        <f t="shared" si="25"/>
        <v>380.0228000000001</v>
      </c>
      <c r="AU15" s="14">
        <f t="shared" si="26"/>
        <v>19381.162800000002</v>
      </c>
      <c r="AV15" s="31">
        <f t="shared" si="27"/>
        <v>192.6838184</v>
      </c>
      <c r="AW15" s="31">
        <f t="shared" si="28"/>
        <v>203.6554444</v>
      </c>
      <c r="AX15" s="31"/>
      <c r="AY15" s="14">
        <f t="shared" si="86"/>
        <v>43499.2</v>
      </c>
      <c r="AZ15" s="14">
        <f t="shared" si="29"/>
        <v>869.9839999999999</v>
      </c>
      <c r="BA15" s="14">
        <f t="shared" si="30"/>
        <v>44369.183999999994</v>
      </c>
      <c r="BB15" s="31">
        <f t="shared" si="31"/>
        <v>441.10995199999996</v>
      </c>
      <c r="BC15" s="31">
        <f t="shared" si="32"/>
        <v>466.22723199999996</v>
      </c>
      <c r="BD15" s="31"/>
      <c r="BE15" s="14">
        <f t="shared" si="87"/>
        <v>7293.37</v>
      </c>
      <c r="BF15" s="14">
        <f t="shared" si="33"/>
        <v>145.8674</v>
      </c>
      <c r="BG15" s="14">
        <f t="shared" si="34"/>
        <v>7439.2374</v>
      </c>
      <c r="BH15" s="31">
        <f t="shared" si="35"/>
        <v>73.95947720000001</v>
      </c>
      <c r="BI15" s="31">
        <f t="shared" si="36"/>
        <v>78.1708102</v>
      </c>
      <c r="BJ15" s="31"/>
      <c r="BK15" s="14">
        <f t="shared" si="88"/>
        <v>7889.19</v>
      </c>
      <c r="BL15" s="14">
        <f t="shared" si="37"/>
        <v>157.78379999999999</v>
      </c>
      <c r="BM15" s="14">
        <f t="shared" si="38"/>
        <v>8046.9738</v>
      </c>
      <c r="BN15" s="31">
        <f t="shared" si="39"/>
        <v>80.0014764</v>
      </c>
      <c r="BO15" s="31">
        <f t="shared" si="40"/>
        <v>84.55684740000001</v>
      </c>
      <c r="BP15" s="31"/>
      <c r="BQ15" s="14">
        <f t="shared" si="89"/>
        <v>15065.69</v>
      </c>
      <c r="BR15" s="14">
        <f t="shared" si="41"/>
        <v>301.31379999999996</v>
      </c>
      <c r="BS15" s="14">
        <f t="shared" si="42"/>
        <v>15367.0038</v>
      </c>
      <c r="BT15" s="31">
        <f t="shared" si="43"/>
        <v>152.7758164</v>
      </c>
      <c r="BU15" s="31">
        <f t="shared" si="44"/>
        <v>161.47503740000002</v>
      </c>
      <c r="BV15" s="14"/>
      <c r="BW15" s="14">
        <f>C15*0.08071/100</f>
        <v>2502.01</v>
      </c>
      <c r="BX15" s="14">
        <f t="shared" si="45"/>
        <v>50.040200000000006</v>
      </c>
      <c r="BY15" s="14">
        <f t="shared" si="46"/>
        <v>2552.0502</v>
      </c>
      <c r="BZ15" s="31">
        <f t="shared" si="47"/>
        <v>25.3719956</v>
      </c>
      <c r="CA15" s="31">
        <f t="shared" si="48"/>
        <v>26.8167046</v>
      </c>
      <c r="CB15" s="31"/>
      <c r="CC15" s="14">
        <f t="shared" si="90"/>
        <v>43.4</v>
      </c>
      <c r="CD15" s="14">
        <f t="shared" si="49"/>
        <v>0.868</v>
      </c>
      <c r="CE15" s="14">
        <f t="shared" si="50"/>
        <v>44.268</v>
      </c>
      <c r="CF15" s="31">
        <v>9</v>
      </c>
      <c r="CG15" s="31">
        <v>10</v>
      </c>
      <c r="CH15" s="31"/>
      <c r="CI15" s="14">
        <f t="shared" si="91"/>
        <v>15925.63</v>
      </c>
      <c r="CJ15" s="14">
        <f t="shared" si="51"/>
        <v>318.5126</v>
      </c>
      <c r="CK15" s="14">
        <f t="shared" si="52"/>
        <v>16244.1426</v>
      </c>
      <c r="CL15" s="31">
        <f t="shared" si="53"/>
        <v>161.4961628</v>
      </c>
      <c r="CM15" s="31">
        <f t="shared" si="54"/>
        <v>170.6919298</v>
      </c>
      <c r="CN15" s="31"/>
      <c r="CO15" s="14">
        <f t="shared" si="92"/>
        <v>23075.16</v>
      </c>
      <c r="CP15" s="14">
        <f t="shared" si="55"/>
        <v>461.5032</v>
      </c>
      <c r="CQ15" s="14">
        <f t="shared" si="56"/>
        <v>23536.6632</v>
      </c>
      <c r="CR15" s="31">
        <f t="shared" si="57"/>
        <v>233.99700959999998</v>
      </c>
      <c r="CS15" s="31">
        <f t="shared" si="58"/>
        <v>247.3210536</v>
      </c>
      <c r="CT15" s="31"/>
      <c r="CU15" s="14">
        <f t="shared" si="93"/>
        <v>29196.73</v>
      </c>
      <c r="CV15" s="14">
        <f t="shared" si="59"/>
        <v>583.9346</v>
      </c>
      <c r="CW15" s="14">
        <f t="shared" si="60"/>
        <v>29780.6646</v>
      </c>
      <c r="CX15" s="31">
        <f t="shared" si="61"/>
        <v>296.0736788</v>
      </c>
      <c r="CY15" s="31">
        <f t="shared" si="62"/>
        <v>312.93243579999995</v>
      </c>
      <c r="CZ15" s="31"/>
      <c r="DA15" s="14">
        <f t="shared" si="94"/>
        <v>2715.6</v>
      </c>
      <c r="DB15" s="14">
        <f t="shared" si="63"/>
        <v>54.312</v>
      </c>
      <c r="DC15" s="14">
        <f t="shared" si="64"/>
        <v>2769.912</v>
      </c>
      <c r="DD15" s="31">
        <f t="shared" si="65"/>
        <v>27.537936000000002</v>
      </c>
      <c r="DE15" s="31">
        <f t="shared" si="66"/>
        <v>29.105976000000002</v>
      </c>
      <c r="DF15" s="31"/>
      <c r="DG15" s="14">
        <f t="shared" si="95"/>
        <v>51312.75</v>
      </c>
      <c r="DH15" s="31">
        <f t="shared" si="67"/>
        <v>1026.255</v>
      </c>
      <c r="DI15" s="14">
        <f t="shared" si="68"/>
        <v>52339.005</v>
      </c>
      <c r="DJ15" s="31">
        <f t="shared" si="69"/>
        <v>520.3443900000001</v>
      </c>
      <c r="DK15" s="31">
        <f t="shared" si="70"/>
        <v>549.9733650000001</v>
      </c>
      <c r="DL15" s="31"/>
      <c r="DM15" s="14">
        <f t="shared" si="96"/>
        <v>133127.02</v>
      </c>
      <c r="DN15" s="14">
        <f t="shared" si="71"/>
        <v>2662.5404</v>
      </c>
      <c r="DO15" s="14">
        <f t="shared" si="72"/>
        <v>135789.5604</v>
      </c>
      <c r="DP15" s="31">
        <f t="shared" si="73"/>
        <v>1349.9938712</v>
      </c>
      <c r="DQ15" s="31">
        <f t="shared" si="74"/>
        <v>1426.8639892</v>
      </c>
      <c r="DR15" s="31"/>
      <c r="DS15" s="14">
        <f t="shared" si="97"/>
        <v>9806.85</v>
      </c>
      <c r="DT15" s="14">
        <f t="shared" si="75"/>
        <v>196.137</v>
      </c>
      <c r="DU15" s="14">
        <f t="shared" si="76"/>
        <v>10002.987000000001</v>
      </c>
      <c r="DV15" s="31">
        <f t="shared" si="77"/>
        <v>99.44778600000001</v>
      </c>
      <c r="DW15" s="31">
        <f t="shared" si="78"/>
        <v>105.110451</v>
      </c>
      <c r="DX15" s="31"/>
    </row>
    <row r="16" spans="1:128" s="33" customFormat="1" ht="12.75">
      <c r="A16" s="32">
        <v>44470</v>
      </c>
      <c r="C16" s="21"/>
      <c r="D16" s="21"/>
      <c r="E16" s="15">
        <f t="shared" si="0"/>
        <v>0</v>
      </c>
      <c r="F16" s="15"/>
      <c r="G16" s="15"/>
      <c r="H16" s="31"/>
      <c r="I16" s="14"/>
      <c r="J16" s="31">
        <f t="shared" si="1"/>
        <v>0</v>
      </c>
      <c r="K16" s="31">
        <f t="shared" si="2"/>
        <v>0</v>
      </c>
      <c r="L16" s="31">
        <f t="shared" si="3"/>
        <v>0</v>
      </c>
      <c r="M16" s="31">
        <f t="shared" si="4"/>
        <v>0</v>
      </c>
      <c r="N16" s="31"/>
      <c r="O16" s="14"/>
      <c r="P16" s="14">
        <f t="shared" si="5"/>
        <v>0</v>
      </c>
      <c r="Q16" s="14">
        <f t="shared" si="6"/>
        <v>0</v>
      </c>
      <c r="R16" s="31">
        <f t="shared" si="7"/>
        <v>0</v>
      </c>
      <c r="S16" s="31">
        <f t="shared" si="8"/>
        <v>0</v>
      </c>
      <c r="T16" s="31"/>
      <c r="U16" s="31"/>
      <c r="V16" s="14">
        <f t="shared" si="9"/>
        <v>0</v>
      </c>
      <c r="W16" s="14">
        <f t="shared" si="10"/>
        <v>0</v>
      </c>
      <c r="X16" s="31">
        <f t="shared" si="11"/>
        <v>0</v>
      </c>
      <c r="Y16" s="31">
        <f t="shared" si="12"/>
        <v>0</v>
      </c>
      <c r="Z16" s="31"/>
      <c r="AA16" s="14"/>
      <c r="AB16" s="14">
        <f t="shared" si="13"/>
        <v>0</v>
      </c>
      <c r="AC16" s="14">
        <f t="shared" si="14"/>
        <v>0</v>
      </c>
      <c r="AD16" s="31">
        <f t="shared" si="15"/>
        <v>0</v>
      </c>
      <c r="AE16" s="31">
        <f t="shared" si="16"/>
        <v>0</v>
      </c>
      <c r="AF16" s="31"/>
      <c r="AG16" s="14"/>
      <c r="AH16" s="14">
        <f t="shared" si="17"/>
        <v>0</v>
      </c>
      <c r="AI16" s="14">
        <f t="shared" si="18"/>
        <v>0</v>
      </c>
      <c r="AJ16" s="31">
        <f t="shared" si="19"/>
        <v>0</v>
      </c>
      <c r="AK16" s="31">
        <f t="shared" si="20"/>
        <v>0</v>
      </c>
      <c r="AL16" s="14"/>
      <c r="AM16" s="14"/>
      <c r="AN16" s="14">
        <f t="shared" si="21"/>
        <v>0</v>
      </c>
      <c r="AO16" s="14">
        <f t="shared" si="22"/>
        <v>0</v>
      </c>
      <c r="AP16" s="31">
        <f t="shared" si="23"/>
        <v>0</v>
      </c>
      <c r="AQ16" s="31">
        <f t="shared" si="24"/>
        <v>0</v>
      </c>
      <c r="AR16" s="31"/>
      <c r="AS16" s="14"/>
      <c r="AT16" s="14">
        <f t="shared" si="25"/>
        <v>0</v>
      </c>
      <c r="AU16" s="14">
        <f t="shared" si="26"/>
        <v>0</v>
      </c>
      <c r="AV16" s="31">
        <f t="shared" si="27"/>
        <v>0</v>
      </c>
      <c r="AW16" s="31">
        <f t="shared" si="28"/>
        <v>0</v>
      </c>
      <c r="AX16" s="31"/>
      <c r="AY16" s="14"/>
      <c r="AZ16" s="14">
        <f t="shared" si="29"/>
        <v>0</v>
      </c>
      <c r="BA16" s="14">
        <f t="shared" si="30"/>
        <v>0</v>
      </c>
      <c r="BB16" s="31">
        <f t="shared" si="31"/>
        <v>0</v>
      </c>
      <c r="BC16" s="31">
        <f t="shared" si="32"/>
        <v>0</v>
      </c>
      <c r="BD16" s="31"/>
      <c r="BE16" s="14"/>
      <c r="BF16" s="14">
        <f t="shared" si="33"/>
        <v>0</v>
      </c>
      <c r="BG16" s="14">
        <f t="shared" si="34"/>
        <v>0</v>
      </c>
      <c r="BH16" s="31">
        <f t="shared" si="35"/>
        <v>0</v>
      </c>
      <c r="BI16" s="31">
        <f t="shared" si="36"/>
        <v>0</v>
      </c>
      <c r="BJ16" s="31"/>
      <c r="BK16" s="14"/>
      <c r="BL16" s="14">
        <f t="shared" si="37"/>
        <v>0</v>
      </c>
      <c r="BM16" s="14">
        <f t="shared" si="38"/>
        <v>0</v>
      </c>
      <c r="BN16" s="31">
        <f t="shared" si="39"/>
        <v>0</v>
      </c>
      <c r="BO16" s="31">
        <f t="shared" si="40"/>
        <v>0</v>
      </c>
      <c r="BP16" s="31"/>
      <c r="BQ16" s="14"/>
      <c r="BR16" s="14">
        <f t="shared" si="41"/>
        <v>0</v>
      </c>
      <c r="BS16" s="14">
        <f t="shared" si="42"/>
        <v>0</v>
      </c>
      <c r="BT16" s="31">
        <f t="shared" si="43"/>
        <v>0</v>
      </c>
      <c r="BU16" s="31">
        <f t="shared" si="44"/>
        <v>0</v>
      </c>
      <c r="BV16" s="14"/>
      <c r="BW16" s="14"/>
      <c r="BX16" s="14">
        <f t="shared" si="45"/>
        <v>0</v>
      </c>
      <c r="BY16" s="14">
        <f t="shared" si="46"/>
        <v>0</v>
      </c>
      <c r="BZ16" s="31">
        <f t="shared" si="47"/>
        <v>0</v>
      </c>
      <c r="CA16" s="31">
        <f t="shared" si="48"/>
        <v>0</v>
      </c>
      <c r="CB16" s="31"/>
      <c r="CC16" s="14"/>
      <c r="CD16" s="14">
        <f t="shared" si="49"/>
        <v>0</v>
      </c>
      <c r="CE16" s="14">
        <f t="shared" si="50"/>
        <v>0</v>
      </c>
      <c r="CF16" s="31"/>
      <c r="CG16" s="31"/>
      <c r="CH16" s="31"/>
      <c r="CI16" s="14"/>
      <c r="CJ16" s="14">
        <f t="shared" si="51"/>
        <v>0</v>
      </c>
      <c r="CK16" s="14">
        <f t="shared" si="52"/>
        <v>0</v>
      </c>
      <c r="CL16" s="31">
        <f t="shared" si="53"/>
        <v>0</v>
      </c>
      <c r="CM16" s="31">
        <f t="shared" si="54"/>
        <v>0</v>
      </c>
      <c r="CN16" s="31"/>
      <c r="CO16" s="14"/>
      <c r="CP16" s="14">
        <f t="shared" si="55"/>
        <v>0</v>
      </c>
      <c r="CQ16" s="14">
        <f t="shared" si="56"/>
        <v>0</v>
      </c>
      <c r="CR16" s="31">
        <f t="shared" si="57"/>
        <v>0</v>
      </c>
      <c r="CS16" s="31">
        <f t="shared" si="58"/>
        <v>0</v>
      </c>
      <c r="CT16" s="31"/>
      <c r="CU16" s="14"/>
      <c r="CV16" s="14">
        <f t="shared" si="59"/>
        <v>0</v>
      </c>
      <c r="CW16" s="14">
        <f t="shared" si="60"/>
        <v>0</v>
      </c>
      <c r="CX16" s="31">
        <f t="shared" si="61"/>
        <v>0</v>
      </c>
      <c r="CY16" s="31">
        <f t="shared" si="62"/>
        <v>0</v>
      </c>
      <c r="CZ16" s="31"/>
      <c r="DA16" s="14"/>
      <c r="DB16" s="14">
        <f t="shared" si="63"/>
        <v>0</v>
      </c>
      <c r="DC16" s="14">
        <f t="shared" si="64"/>
        <v>0</v>
      </c>
      <c r="DD16" s="31">
        <f t="shared" si="65"/>
        <v>0</v>
      </c>
      <c r="DE16" s="31">
        <f t="shared" si="66"/>
        <v>0</v>
      </c>
      <c r="DF16" s="31"/>
      <c r="DG16" s="14"/>
      <c r="DH16" s="31">
        <f t="shared" si="67"/>
        <v>0</v>
      </c>
      <c r="DI16" s="14">
        <f t="shared" si="68"/>
        <v>0</v>
      </c>
      <c r="DJ16" s="31">
        <f t="shared" si="69"/>
        <v>0</v>
      </c>
      <c r="DK16" s="31">
        <f t="shared" si="70"/>
        <v>0</v>
      </c>
      <c r="DL16" s="31"/>
      <c r="DM16" s="14"/>
      <c r="DN16" s="14">
        <f t="shared" si="71"/>
        <v>0</v>
      </c>
      <c r="DO16" s="14">
        <f t="shared" si="72"/>
        <v>0</v>
      </c>
      <c r="DP16" s="31">
        <f t="shared" si="73"/>
        <v>0</v>
      </c>
      <c r="DQ16" s="31">
        <f t="shared" si="74"/>
        <v>0</v>
      </c>
      <c r="DR16" s="31"/>
      <c r="DS16" s="14"/>
      <c r="DT16" s="14">
        <f t="shared" si="75"/>
        <v>0</v>
      </c>
      <c r="DU16" s="14">
        <f t="shared" si="76"/>
        <v>0</v>
      </c>
      <c r="DV16" s="31">
        <f t="shared" si="77"/>
        <v>0</v>
      </c>
      <c r="DW16" s="31">
        <f t="shared" si="78"/>
        <v>0</v>
      </c>
      <c r="DX16" s="31"/>
    </row>
    <row r="17" spans="1:128" s="33" customFormat="1" ht="12.75">
      <c r="A17" s="32">
        <v>44652</v>
      </c>
      <c r="C17" s="21"/>
      <c r="D17" s="21"/>
      <c r="E17" s="15">
        <f t="shared" si="0"/>
        <v>0</v>
      </c>
      <c r="F17" s="15"/>
      <c r="G17" s="15"/>
      <c r="H17" s="31"/>
      <c r="I17" s="14">
        <f t="shared" si="79"/>
        <v>0</v>
      </c>
      <c r="J17" s="31">
        <f t="shared" si="1"/>
        <v>0</v>
      </c>
      <c r="K17" s="31">
        <f t="shared" si="2"/>
        <v>0</v>
      </c>
      <c r="L17" s="31">
        <f t="shared" si="3"/>
        <v>0</v>
      </c>
      <c r="M17" s="31">
        <f t="shared" si="4"/>
        <v>0</v>
      </c>
      <c r="N17" s="31"/>
      <c r="O17" s="14">
        <f t="shared" si="80"/>
        <v>0</v>
      </c>
      <c r="P17" s="14">
        <f t="shared" si="5"/>
        <v>0</v>
      </c>
      <c r="Q17" s="14">
        <f t="shared" si="6"/>
        <v>0</v>
      </c>
      <c r="R17" s="31">
        <f t="shared" si="7"/>
        <v>0</v>
      </c>
      <c r="S17" s="31">
        <f t="shared" si="8"/>
        <v>0</v>
      </c>
      <c r="T17" s="31"/>
      <c r="U17" s="31">
        <f t="shared" si="81"/>
        <v>0</v>
      </c>
      <c r="V17" s="14">
        <f t="shared" si="9"/>
        <v>0</v>
      </c>
      <c r="W17" s="14">
        <f t="shared" si="10"/>
        <v>0</v>
      </c>
      <c r="X17" s="31">
        <f t="shared" si="11"/>
        <v>0</v>
      </c>
      <c r="Y17" s="31">
        <f t="shared" si="12"/>
        <v>0</v>
      </c>
      <c r="Z17" s="31"/>
      <c r="AA17" s="14">
        <f t="shared" si="82"/>
        <v>0</v>
      </c>
      <c r="AB17" s="14">
        <f t="shared" si="13"/>
        <v>0</v>
      </c>
      <c r="AC17" s="14">
        <f t="shared" si="14"/>
        <v>0</v>
      </c>
      <c r="AD17" s="31">
        <f t="shared" si="15"/>
        <v>0</v>
      </c>
      <c r="AE17" s="31">
        <f t="shared" si="16"/>
        <v>0</v>
      </c>
      <c r="AF17" s="31"/>
      <c r="AG17" s="14">
        <f t="shared" si="83"/>
        <v>0</v>
      </c>
      <c r="AH17" s="14">
        <f t="shared" si="17"/>
        <v>0</v>
      </c>
      <c r="AI17" s="14">
        <f t="shared" si="18"/>
        <v>0</v>
      </c>
      <c r="AJ17" s="31">
        <f t="shared" si="19"/>
        <v>0</v>
      </c>
      <c r="AK17" s="31">
        <f t="shared" si="20"/>
        <v>0</v>
      </c>
      <c r="AL17" s="14"/>
      <c r="AM17" s="14">
        <f t="shared" si="84"/>
        <v>0</v>
      </c>
      <c r="AN17" s="14">
        <f t="shared" si="21"/>
        <v>0</v>
      </c>
      <c r="AO17" s="14">
        <f t="shared" si="22"/>
        <v>0</v>
      </c>
      <c r="AP17" s="31">
        <f t="shared" si="23"/>
        <v>0</v>
      </c>
      <c r="AQ17" s="31">
        <f t="shared" si="24"/>
        <v>0</v>
      </c>
      <c r="AR17" s="31"/>
      <c r="AS17" s="14">
        <f t="shared" si="85"/>
        <v>0</v>
      </c>
      <c r="AT17" s="14">
        <f t="shared" si="25"/>
        <v>0</v>
      </c>
      <c r="AU17" s="14">
        <f t="shared" si="26"/>
        <v>0</v>
      </c>
      <c r="AV17" s="31">
        <f t="shared" si="27"/>
        <v>0</v>
      </c>
      <c r="AW17" s="31">
        <f t="shared" si="28"/>
        <v>0</v>
      </c>
      <c r="AX17" s="31"/>
      <c r="AY17" s="14">
        <f t="shared" si="86"/>
        <v>0</v>
      </c>
      <c r="AZ17" s="14">
        <f t="shared" si="29"/>
        <v>0</v>
      </c>
      <c r="BA17" s="14">
        <f t="shared" si="30"/>
        <v>0</v>
      </c>
      <c r="BB17" s="31">
        <f t="shared" si="31"/>
        <v>0</v>
      </c>
      <c r="BC17" s="31">
        <f t="shared" si="32"/>
        <v>0</v>
      </c>
      <c r="BD17" s="31"/>
      <c r="BE17" s="14">
        <f t="shared" si="87"/>
        <v>0</v>
      </c>
      <c r="BF17" s="14">
        <f t="shared" si="33"/>
        <v>0</v>
      </c>
      <c r="BG17" s="14">
        <f t="shared" si="34"/>
        <v>0</v>
      </c>
      <c r="BH17" s="31">
        <f t="shared" si="35"/>
        <v>0</v>
      </c>
      <c r="BI17" s="31">
        <f t="shared" si="36"/>
        <v>0</v>
      </c>
      <c r="BJ17" s="31"/>
      <c r="BK17" s="14">
        <f t="shared" si="88"/>
        <v>0</v>
      </c>
      <c r="BL17" s="14">
        <f t="shared" si="37"/>
        <v>0</v>
      </c>
      <c r="BM17" s="14">
        <f t="shared" si="38"/>
        <v>0</v>
      </c>
      <c r="BN17" s="31">
        <f t="shared" si="39"/>
        <v>0</v>
      </c>
      <c r="BO17" s="31">
        <f t="shared" si="40"/>
        <v>0</v>
      </c>
      <c r="BP17" s="31"/>
      <c r="BQ17" s="14">
        <f t="shared" si="89"/>
        <v>0</v>
      </c>
      <c r="BR17" s="14">
        <f t="shared" si="41"/>
        <v>0</v>
      </c>
      <c r="BS17" s="14">
        <f t="shared" si="42"/>
        <v>0</v>
      </c>
      <c r="BT17" s="31">
        <f t="shared" si="43"/>
        <v>0</v>
      </c>
      <c r="BU17" s="31">
        <f t="shared" si="44"/>
        <v>0</v>
      </c>
      <c r="BV17" s="14"/>
      <c r="BW17" s="14">
        <f>C17*0.08071/100</f>
        <v>0</v>
      </c>
      <c r="BX17" s="14">
        <f t="shared" si="45"/>
        <v>0</v>
      </c>
      <c r="BY17" s="14">
        <f t="shared" si="46"/>
        <v>0</v>
      </c>
      <c r="BZ17" s="31">
        <f t="shared" si="47"/>
        <v>0</v>
      </c>
      <c r="CA17" s="31">
        <f t="shared" si="48"/>
        <v>0</v>
      </c>
      <c r="CB17" s="31"/>
      <c r="CC17" s="14">
        <f t="shared" si="90"/>
        <v>0</v>
      </c>
      <c r="CD17" s="14">
        <f t="shared" si="49"/>
        <v>0</v>
      </c>
      <c r="CE17" s="14">
        <f t="shared" si="50"/>
        <v>0</v>
      </c>
      <c r="CF17" s="31"/>
      <c r="CG17" s="31"/>
      <c r="CH17" s="31"/>
      <c r="CI17" s="14">
        <f t="shared" si="91"/>
        <v>0</v>
      </c>
      <c r="CJ17" s="14">
        <f t="shared" si="51"/>
        <v>0</v>
      </c>
      <c r="CK17" s="14">
        <f t="shared" si="52"/>
        <v>0</v>
      </c>
      <c r="CL17" s="31">
        <f t="shared" si="53"/>
        <v>0</v>
      </c>
      <c r="CM17" s="31">
        <f t="shared" si="54"/>
        <v>0</v>
      </c>
      <c r="CN17" s="31"/>
      <c r="CO17" s="14">
        <f t="shared" si="92"/>
        <v>0</v>
      </c>
      <c r="CP17" s="14">
        <f t="shared" si="55"/>
        <v>0</v>
      </c>
      <c r="CQ17" s="14">
        <f t="shared" si="56"/>
        <v>0</v>
      </c>
      <c r="CR17" s="31">
        <f t="shared" si="57"/>
        <v>0</v>
      </c>
      <c r="CS17" s="31">
        <f t="shared" si="58"/>
        <v>0</v>
      </c>
      <c r="CT17" s="31"/>
      <c r="CU17" s="14">
        <f t="shared" si="93"/>
        <v>0</v>
      </c>
      <c r="CV17" s="14">
        <f t="shared" si="59"/>
        <v>0</v>
      </c>
      <c r="CW17" s="14">
        <f t="shared" si="60"/>
        <v>0</v>
      </c>
      <c r="CX17" s="31">
        <f t="shared" si="61"/>
        <v>0</v>
      </c>
      <c r="CY17" s="31">
        <f t="shared" si="62"/>
        <v>0</v>
      </c>
      <c r="CZ17" s="31"/>
      <c r="DA17" s="14">
        <f t="shared" si="94"/>
        <v>0</v>
      </c>
      <c r="DB17" s="14">
        <f t="shared" si="63"/>
        <v>0</v>
      </c>
      <c r="DC17" s="14">
        <f t="shared" si="64"/>
        <v>0</v>
      </c>
      <c r="DD17" s="31">
        <f t="shared" si="65"/>
        <v>0</v>
      </c>
      <c r="DE17" s="31">
        <f t="shared" si="66"/>
        <v>0</v>
      </c>
      <c r="DF17" s="31"/>
      <c r="DG17" s="14">
        <f t="shared" si="95"/>
        <v>0</v>
      </c>
      <c r="DH17" s="31">
        <f t="shared" si="67"/>
        <v>0</v>
      </c>
      <c r="DI17" s="14">
        <f t="shared" si="68"/>
        <v>0</v>
      </c>
      <c r="DJ17" s="31">
        <f t="shared" si="69"/>
        <v>0</v>
      </c>
      <c r="DK17" s="31">
        <f t="shared" si="70"/>
        <v>0</v>
      </c>
      <c r="DL17" s="31"/>
      <c r="DM17" s="14">
        <f t="shared" si="96"/>
        <v>0</v>
      </c>
      <c r="DN17" s="14">
        <f t="shared" si="71"/>
        <v>0</v>
      </c>
      <c r="DO17" s="14">
        <f t="shared" si="72"/>
        <v>0</v>
      </c>
      <c r="DP17" s="31">
        <f t="shared" si="73"/>
        <v>0</v>
      </c>
      <c r="DQ17" s="31">
        <f t="shared" si="74"/>
        <v>0</v>
      </c>
      <c r="DR17" s="31"/>
      <c r="DS17" s="14">
        <f t="shared" si="97"/>
        <v>0</v>
      </c>
      <c r="DT17" s="14">
        <f t="shared" si="75"/>
        <v>0</v>
      </c>
      <c r="DU17" s="14">
        <f t="shared" si="76"/>
        <v>0</v>
      </c>
      <c r="DV17" s="31">
        <f t="shared" si="77"/>
        <v>0</v>
      </c>
      <c r="DW17" s="31">
        <f t="shared" si="78"/>
        <v>0</v>
      </c>
      <c r="DX17" s="31"/>
    </row>
    <row r="18" spans="1:128" s="33" customFormat="1" ht="12.75">
      <c r="A18" s="32">
        <v>44835</v>
      </c>
      <c r="C18" s="21"/>
      <c r="D18" s="21"/>
      <c r="E18" s="15">
        <f t="shared" si="0"/>
        <v>0</v>
      </c>
      <c r="F18" s="15"/>
      <c r="G18" s="15"/>
      <c r="H18" s="31"/>
      <c r="I18" s="14"/>
      <c r="J18" s="31">
        <f t="shared" si="1"/>
        <v>0</v>
      </c>
      <c r="K18" s="31">
        <f t="shared" si="2"/>
        <v>0</v>
      </c>
      <c r="L18" s="31">
        <f t="shared" si="3"/>
        <v>0</v>
      </c>
      <c r="M18" s="31">
        <f t="shared" si="4"/>
        <v>0</v>
      </c>
      <c r="N18" s="31"/>
      <c r="O18" s="14"/>
      <c r="P18" s="14">
        <f t="shared" si="5"/>
        <v>0</v>
      </c>
      <c r="Q18" s="14">
        <f t="shared" si="6"/>
        <v>0</v>
      </c>
      <c r="R18" s="31">
        <f t="shared" si="7"/>
        <v>0</v>
      </c>
      <c r="S18" s="31">
        <f t="shared" si="8"/>
        <v>0</v>
      </c>
      <c r="T18" s="31"/>
      <c r="U18" s="31"/>
      <c r="V18" s="14">
        <f t="shared" si="9"/>
        <v>0</v>
      </c>
      <c r="W18" s="14">
        <f t="shared" si="10"/>
        <v>0</v>
      </c>
      <c r="X18" s="31">
        <f t="shared" si="11"/>
        <v>0</v>
      </c>
      <c r="Y18" s="31">
        <f t="shared" si="12"/>
        <v>0</v>
      </c>
      <c r="Z18" s="31"/>
      <c r="AA18" s="14"/>
      <c r="AB18" s="14">
        <f t="shared" si="13"/>
        <v>0</v>
      </c>
      <c r="AC18" s="14">
        <f t="shared" si="14"/>
        <v>0</v>
      </c>
      <c r="AD18" s="31">
        <f t="shared" si="15"/>
        <v>0</v>
      </c>
      <c r="AE18" s="31">
        <f t="shared" si="16"/>
        <v>0</v>
      </c>
      <c r="AF18" s="31"/>
      <c r="AG18" s="14"/>
      <c r="AH18" s="14">
        <f t="shared" si="17"/>
        <v>0</v>
      </c>
      <c r="AI18" s="14">
        <f t="shared" si="18"/>
        <v>0</v>
      </c>
      <c r="AJ18" s="31">
        <f t="shared" si="19"/>
        <v>0</v>
      </c>
      <c r="AK18" s="31">
        <f t="shared" si="20"/>
        <v>0</v>
      </c>
      <c r="AL18" s="14"/>
      <c r="AM18" s="14"/>
      <c r="AN18" s="14">
        <f t="shared" si="21"/>
        <v>0</v>
      </c>
      <c r="AO18" s="14">
        <f t="shared" si="22"/>
        <v>0</v>
      </c>
      <c r="AP18" s="31">
        <f t="shared" si="23"/>
        <v>0</v>
      </c>
      <c r="AQ18" s="31">
        <f t="shared" si="24"/>
        <v>0</v>
      </c>
      <c r="AR18" s="31"/>
      <c r="AS18" s="14"/>
      <c r="AT18" s="14">
        <f t="shared" si="25"/>
        <v>0</v>
      </c>
      <c r="AU18" s="14">
        <f t="shared" si="26"/>
        <v>0</v>
      </c>
      <c r="AV18" s="31">
        <f t="shared" si="27"/>
        <v>0</v>
      </c>
      <c r="AW18" s="31">
        <f t="shared" si="28"/>
        <v>0</v>
      </c>
      <c r="AX18" s="31"/>
      <c r="AY18" s="14"/>
      <c r="AZ18" s="14">
        <f t="shared" si="29"/>
        <v>0</v>
      </c>
      <c r="BA18" s="14">
        <f t="shared" si="30"/>
        <v>0</v>
      </c>
      <c r="BB18" s="31">
        <f t="shared" si="31"/>
        <v>0</v>
      </c>
      <c r="BC18" s="31">
        <f t="shared" si="32"/>
        <v>0</v>
      </c>
      <c r="BD18" s="31"/>
      <c r="BE18" s="14"/>
      <c r="BF18" s="14">
        <f t="shared" si="33"/>
        <v>0</v>
      </c>
      <c r="BG18" s="14">
        <f t="shared" si="34"/>
        <v>0</v>
      </c>
      <c r="BH18" s="31">
        <f t="shared" si="35"/>
        <v>0</v>
      </c>
      <c r="BI18" s="31">
        <f t="shared" si="36"/>
        <v>0</v>
      </c>
      <c r="BJ18" s="31"/>
      <c r="BK18" s="14"/>
      <c r="BL18" s="14">
        <f t="shared" si="37"/>
        <v>0</v>
      </c>
      <c r="BM18" s="14">
        <f t="shared" si="38"/>
        <v>0</v>
      </c>
      <c r="BN18" s="31">
        <f t="shared" si="39"/>
        <v>0</v>
      </c>
      <c r="BO18" s="31">
        <f t="shared" si="40"/>
        <v>0</v>
      </c>
      <c r="BP18" s="31"/>
      <c r="BQ18" s="14"/>
      <c r="BR18" s="14">
        <f t="shared" si="41"/>
        <v>0</v>
      </c>
      <c r="BS18" s="14">
        <f t="shared" si="42"/>
        <v>0</v>
      </c>
      <c r="BT18" s="31">
        <f t="shared" si="43"/>
        <v>0</v>
      </c>
      <c r="BU18" s="31">
        <f t="shared" si="44"/>
        <v>0</v>
      </c>
      <c r="BV18" s="14"/>
      <c r="BW18" s="14"/>
      <c r="BX18" s="14">
        <f t="shared" si="45"/>
        <v>0</v>
      </c>
      <c r="BY18" s="14">
        <f t="shared" si="46"/>
        <v>0</v>
      </c>
      <c r="BZ18" s="31">
        <f t="shared" si="47"/>
        <v>0</v>
      </c>
      <c r="CA18" s="31">
        <f t="shared" si="48"/>
        <v>0</v>
      </c>
      <c r="CB18" s="31"/>
      <c r="CC18" s="14"/>
      <c r="CD18" s="14">
        <f t="shared" si="49"/>
        <v>0</v>
      </c>
      <c r="CE18" s="14">
        <f t="shared" si="50"/>
        <v>0</v>
      </c>
      <c r="CF18" s="31"/>
      <c r="CG18" s="31"/>
      <c r="CH18" s="31"/>
      <c r="CI18" s="14"/>
      <c r="CJ18" s="14">
        <f t="shared" si="51"/>
        <v>0</v>
      </c>
      <c r="CK18" s="14">
        <f t="shared" si="52"/>
        <v>0</v>
      </c>
      <c r="CL18" s="31">
        <f t="shared" si="53"/>
        <v>0</v>
      </c>
      <c r="CM18" s="31">
        <f t="shared" si="54"/>
        <v>0</v>
      </c>
      <c r="CN18" s="31"/>
      <c r="CO18" s="14"/>
      <c r="CP18" s="14">
        <f t="shared" si="55"/>
        <v>0</v>
      </c>
      <c r="CQ18" s="14">
        <f t="shared" si="56"/>
        <v>0</v>
      </c>
      <c r="CR18" s="31">
        <f t="shared" si="57"/>
        <v>0</v>
      </c>
      <c r="CS18" s="31">
        <f t="shared" si="58"/>
        <v>0</v>
      </c>
      <c r="CT18" s="31"/>
      <c r="CU18" s="14"/>
      <c r="CV18" s="14">
        <f t="shared" si="59"/>
        <v>0</v>
      </c>
      <c r="CW18" s="14">
        <f t="shared" si="60"/>
        <v>0</v>
      </c>
      <c r="CX18" s="31">
        <f t="shared" si="61"/>
        <v>0</v>
      </c>
      <c r="CY18" s="31">
        <f t="shared" si="62"/>
        <v>0</v>
      </c>
      <c r="CZ18" s="31"/>
      <c r="DA18" s="14"/>
      <c r="DB18" s="14">
        <f t="shared" si="63"/>
        <v>0</v>
      </c>
      <c r="DC18" s="14">
        <f t="shared" si="64"/>
        <v>0</v>
      </c>
      <c r="DD18" s="31">
        <f t="shared" si="65"/>
        <v>0</v>
      </c>
      <c r="DE18" s="31">
        <f t="shared" si="66"/>
        <v>0</v>
      </c>
      <c r="DF18" s="31"/>
      <c r="DG18" s="14"/>
      <c r="DH18" s="31">
        <f t="shared" si="67"/>
        <v>0</v>
      </c>
      <c r="DI18" s="14">
        <f t="shared" si="68"/>
        <v>0</v>
      </c>
      <c r="DJ18" s="31">
        <f t="shared" si="69"/>
        <v>0</v>
      </c>
      <c r="DK18" s="31">
        <f t="shared" si="70"/>
        <v>0</v>
      </c>
      <c r="DL18" s="31"/>
      <c r="DM18" s="14"/>
      <c r="DN18" s="14">
        <f t="shared" si="71"/>
        <v>0</v>
      </c>
      <c r="DO18" s="14">
        <f t="shared" si="72"/>
        <v>0</v>
      </c>
      <c r="DP18" s="31">
        <f t="shared" si="73"/>
        <v>0</v>
      </c>
      <c r="DQ18" s="31">
        <f t="shared" si="74"/>
        <v>0</v>
      </c>
      <c r="DR18" s="31"/>
      <c r="DS18" s="14"/>
      <c r="DT18" s="14">
        <f t="shared" si="75"/>
        <v>0</v>
      </c>
      <c r="DU18" s="14">
        <f t="shared" si="76"/>
        <v>0</v>
      </c>
      <c r="DV18" s="31">
        <f t="shared" si="77"/>
        <v>0</v>
      </c>
      <c r="DW18" s="31">
        <f t="shared" si="78"/>
        <v>0</v>
      </c>
      <c r="DX18" s="31"/>
    </row>
    <row r="19" spans="1:128" s="33" customFormat="1" ht="12.75">
      <c r="A19" s="32">
        <v>45017</v>
      </c>
      <c r="C19" s="21"/>
      <c r="D19" s="21"/>
      <c r="E19" s="15">
        <f t="shared" si="0"/>
        <v>0</v>
      </c>
      <c r="F19" s="15"/>
      <c r="G19" s="15"/>
      <c r="H19" s="31"/>
      <c r="I19" s="14">
        <f t="shared" si="79"/>
        <v>0</v>
      </c>
      <c r="J19" s="31">
        <f t="shared" si="1"/>
        <v>0</v>
      </c>
      <c r="K19" s="31">
        <f t="shared" si="2"/>
        <v>0</v>
      </c>
      <c r="L19" s="31">
        <f t="shared" si="3"/>
        <v>0</v>
      </c>
      <c r="M19" s="31">
        <f t="shared" si="4"/>
        <v>0</v>
      </c>
      <c r="N19" s="31"/>
      <c r="O19" s="14">
        <f t="shared" si="80"/>
        <v>0</v>
      </c>
      <c r="P19" s="14">
        <f t="shared" si="5"/>
        <v>0</v>
      </c>
      <c r="Q19" s="14">
        <f t="shared" si="6"/>
        <v>0</v>
      </c>
      <c r="R19" s="31">
        <f t="shared" si="7"/>
        <v>0</v>
      </c>
      <c r="S19" s="31">
        <f t="shared" si="8"/>
        <v>0</v>
      </c>
      <c r="T19" s="31"/>
      <c r="U19" s="31">
        <f t="shared" si="81"/>
        <v>0</v>
      </c>
      <c r="V19" s="14">
        <f t="shared" si="9"/>
        <v>0</v>
      </c>
      <c r="W19" s="14">
        <f t="shared" si="10"/>
        <v>0</v>
      </c>
      <c r="X19" s="31">
        <f t="shared" si="11"/>
        <v>0</v>
      </c>
      <c r="Y19" s="31">
        <f t="shared" si="12"/>
        <v>0</v>
      </c>
      <c r="Z19" s="31"/>
      <c r="AA19" s="14">
        <f t="shared" si="82"/>
        <v>0</v>
      </c>
      <c r="AB19" s="14">
        <f t="shared" si="13"/>
        <v>0</v>
      </c>
      <c r="AC19" s="14">
        <f t="shared" si="14"/>
        <v>0</v>
      </c>
      <c r="AD19" s="31">
        <f t="shared" si="15"/>
        <v>0</v>
      </c>
      <c r="AE19" s="31">
        <f t="shared" si="16"/>
        <v>0</v>
      </c>
      <c r="AF19" s="31"/>
      <c r="AG19" s="14">
        <f t="shared" si="83"/>
        <v>0</v>
      </c>
      <c r="AH19" s="14">
        <f t="shared" si="17"/>
        <v>0</v>
      </c>
      <c r="AI19" s="14">
        <f t="shared" si="18"/>
        <v>0</v>
      </c>
      <c r="AJ19" s="31">
        <f t="shared" si="19"/>
        <v>0</v>
      </c>
      <c r="AK19" s="31">
        <f t="shared" si="20"/>
        <v>0</v>
      </c>
      <c r="AL19" s="14"/>
      <c r="AM19" s="14">
        <f t="shared" si="84"/>
        <v>0</v>
      </c>
      <c r="AN19" s="14">
        <f t="shared" si="21"/>
        <v>0</v>
      </c>
      <c r="AO19" s="14">
        <f t="shared" si="22"/>
        <v>0</v>
      </c>
      <c r="AP19" s="31">
        <f t="shared" si="23"/>
        <v>0</v>
      </c>
      <c r="AQ19" s="31">
        <f t="shared" si="24"/>
        <v>0</v>
      </c>
      <c r="AR19" s="31"/>
      <c r="AS19" s="14">
        <f t="shared" si="85"/>
        <v>0</v>
      </c>
      <c r="AT19" s="14">
        <f t="shared" si="25"/>
        <v>0</v>
      </c>
      <c r="AU19" s="14">
        <f t="shared" si="26"/>
        <v>0</v>
      </c>
      <c r="AV19" s="31">
        <f t="shared" si="27"/>
        <v>0</v>
      </c>
      <c r="AW19" s="31">
        <f t="shared" si="28"/>
        <v>0</v>
      </c>
      <c r="AX19" s="31"/>
      <c r="AY19" s="14">
        <f t="shared" si="86"/>
        <v>0</v>
      </c>
      <c r="AZ19" s="14">
        <f t="shared" si="29"/>
        <v>0</v>
      </c>
      <c r="BA19" s="14">
        <f t="shared" si="30"/>
        <v>0</v>
      </c>
      <c r="BB19" s="31">
        <f t="shared" si="31"/>
        <v>0</v>
      </c>
      <c r="BC19" s="31">
        <f t="shared" si="32"/>
        <v>0</v>
      </c>
      <c r="BD19" s="31"/>
      <c r="BE19" s="14">
        <f t="shared" si="87"/>
        <v>0</v>
      </c>
      <c r="BF19" s="14">
        <f t="shared" si="33"/>
        <v>0</v>
      </c>
      <c r="BG19" s="14">
        <f t="shared" si="34"/>
        <v>0</v>
      </c>
      <c r="BH19" s="31">
        <f t="shared" si="35"/>
        <v>0</v>
      </c>
      <c r="BI19" s="31">
        <f t="shared" si="36"/>
        <v>0</v>
      </c>
      <c r="BJ19" s="31"/>
      <c r="BK19" s="14">
        <f t="shared" si="88"/>
        <v>0</v>
      </c>
      <c r="BL19" s="14">
        <f t="shared" si="37"/>
        <v>0</v>
      </c>
      <c r="BM19" s="14">
        <f t="shared" si="38"/>
        <v>0</v>
      </c>
      <c r="BN19" s="31">
        <f t="shared" si="39"/>
        <v>0</v>
      </c>
      <c r="BO19" s="31">
        <f t="shared" si="40"/>
        <v>0</v>
      </c>
      <c r="BP19" s="31"/>
      <c r="BQ19" s="14">
        <f t="shared" si="89"/>
        <v>0</v>
      </c>
      <c r="BR19" s="14">
        <f t="shared" si="41"/>
        <v>0</v>
      </c>
      <c r="BS19" s="14">
        <f t="shared" si="42"/>
        <v>0</v>
      </c>
      <c r="BT19" s="31">
        <f t="shared" si="43"/>
        <v>0</v>
      </c>
      <c r="BU19" s="31">
        <f t="shared" si="44"/>
        <v>0</v>
      </c>
      <c r="BV19" s="14"/>
      <c r="BW19" s="14">
        <f>C19*0.08071/100</f>
        <v>0</v>
      </c>
      <c r="BX19" s="14">
        <f t="shared" si="45"/>
        <v>0</v>
      </c>
      <c r="BY19" s="14">
        <f t="shared" si="46"/>
        <v>0</v>
      </c>
      <c r="BZ19" s="31">
        <f t="shared" si="47"/>
        <v>0</v>
      </c>
      <c r="CA19" s="31">
        <f t="shared" si="48"/>
        <v>0</v>
      </c>
      <c r="CB19" s="31"/>
      <c r="CC19" s="14">
        <f t="shared" si="90"/>
        <v>0</v>
      </c>
      <c r="CD19" s="14">
        <f t="shared" si="49"/>
        <v>0</v>
      </c>
      <c r="CE19" s="14">
        <f t="shared" si="50"/>
        <v>0</v>
      </c>
      <c r="CF19" s="31"/>
      <c r="CG19" s="31"/>
      <c r="CH19" s="31"/>
      <c r="CI19" s="14">
        <f t="shared" si="91"/>
        <v>0</v>
      </c>
      <c r="CJ19" s="14">
        <f t="shared" si="51"/>
        <v>0</v>
      </c>
      <c r="CK19" s="14">
        <f t="shared" si="52"/>
        <v>0</v>
      </c>
      <c r="CL19" s="31">
        <f t="shared" si="53"/>
        <v>0</v>
      </c>
      <c r="CM19" s="31">
        <f t="shared" si="54"/>
        <v>0</v>
      </c>
      <c r="CN19" s="31"/>
      <c r="CO19" s="14">
        <f t="shared" si="92"/>
        <v>0</v>
      </c>
      <c r="CP19" s="14">
        <f t="shared" si="55"/>
        <v>0</v>
      </c>
      <c r="CQ19" s="14">
        <f t="shared" si="56"/>
        <v>0</v>
      </c>
      <c r="CR19" s="31">
        <f t="shared" si="57"/>
        <v>0</v>
      </c>
      <c r="CS19" s="31">
        <f t="shared" si="58"/>
        <v>0</v>
      </c>
      <c r="CT19" s="31"/>
      <c r="CU19" s="14">
        <f t="shared" si="93"/>
        <v>0</v>
      </c>
      <c r="CV19" s="14">
        <f t="shared" si="59"/>
        <v>0</v>
      </c>
      <c r="CW19" s="14">
        <f t="shared" si="60"/>
        <v>0</v>
      </c>
      <c r="CX19" s="31">
        <f t="shared" si="61"/>
        <v>0</v>
      </c>
      <c r="CY19" s="31">
        <f t="shared" si="62"/>
        <v>0</v>
      </c>
      <c r="CZ19" s="31"/>
      <c r="DA19" s="14">
        <f t="shared" si="94"/>
        <v>0</v>
      </c>
      <c r="DB19" s="14">
        <f t="shared" si="63"/>
        <v>0</v>
      </c>
      <c r="DC19" s="14">
        <f t="shared" si="64"/>
        <v>0</v>
      </c>
      <c r="DD19" s="31">
        <f t="shared" si="65"/>
        <v>0</v>
      </c>
      <c r="DE19" s="31">
        <f t="shared" si="66"/>
        <v>0</v>
      </c>
      <c r="DF19" s="31"/>
      <c r="DG19" s="14">
        <f t="shared" si="95"/>
        <v>0</v>
      </c>
      <c r="DH19" s="31">
        <f t="shared" si="67"/>
        <v>0</v>
      </c>
      <c r="DI19" s="14">
        <f t="shared" si="68"/>
        <v>0</v>
      </c>
      <c r="DJ19" s="31">
        <f t="shared" si="69"/>
        <v>0</v>
      </c>
      <c r="DK19" s="31">
        <f t="shared" si="70"/>
        <v>0</v>
      </c>
      <c r="DL19" s="31"/>
      <c r="DM19" s="14">
        <f t="shared" si="96"/>
        <v>0</v>
      </c>
      <c r="DN19" s="14">
        <f t="shared" si="71"/>
        <v>0</v>
      </c>
      <c r="DO19" s="14">
        <f t="shared" si="72"/>
        <v>0</v>
      </c>
      <c r="DP19" s="31">
        <f t="shared" si="73"/>
        <v>0</v>
      </c>
      <c r="DQ19" s="31">
        <f t="shared" si="74"/>
        <v>0</v>
      </c>
      <c r="DR19" s="31"/>
      <c r="DS19" s="14">
        <f t="shared" si="97"/>
        <v>0</v>
      </c>
      <c r="DT19" s="14">
        <f t="shared" si="75"/>
        <v>0</v>
      </c>
      <c r="DU19" s="14">
        <f t="shared" si="76"/>
        <v>0</v>
      </c>
      <c r="DV19" s="31">
        <f t="shared" si="77"/>
        <v>0</v>
      </c>
      <c r="DW19" s="31">
        <f t="shared" si="78"/>
        <v>0</v>
      </c>
      <c r="DX19" s="31"/>
    </row>
    <row r="20" spans="1:128" s="33" customFormat="1" ht="12.75">
      <c r="A20" s="32">
        <v>45200</v>
      </c>
      <c r="C20" s="21"/>
      <c r="D20" s="21"/>
      <c r="E20" s="15">
        <f t="shared" si="0"/>
        <v>0</v>
      </c>
      <c r="F20" s="15"/>
      <c r="G20" s="15"/>
      <c r="H20" s="31"/>
      <c r="I20" s="14"/>
      <c r="J20" s="31">
        <f t="shared" si="1"/>
        <v>0</v>
      </c>
      <c r="K20" s="31">
        <f t="shared" si="2"/>
        <v>0</v>
      </c>
      <c r="L20" s="31">
        <f t="shared" si="3"/>
        <v>0</v>
      </c>
      <c r="M20" s="31">
        <f t="shared" si="4"/>
        <v>0</v>
      </c>
      <c r="N20" s="31"/>
      <c r="O20" s="14"/>
      <c r="P20" s="14">
        <f t="shared" si="5"/>
        <v>0</v>
      </c>
      <c r="Q20" s="14">
        <f t="shared" si="6"/>
        <v>0</v>
      </c>
      <c r="R20" s="31">
        <f t="shared" si="7"/>
        <v>0</v>
      </c>
      <c r="S20" s="31">
        <f t="shared" si="8"/>
        <v>0</v>
      </c>
      <c r="T20" s="31"/>
      <c r="U20" s="31"/>
      <c r="V20" s="14">
        <f t="shared" si="9"/>
        <v>0</v>
      </c>
      <c r="W20" s="14">
        <f t="shared" si="10"/>
        <v>0</v>
      </c>
      <c r="X20" s="31">
        <f t="shared" si="11"/>
        <v>0</v>
      </c>
      <c r="Y20" s="31">
        <f t="shared" si="12"/>
        <v>0</v>
      </c>
      <c r="Z20" s="31"/>
      <c r="AA20" s="14"/>
      <c r="AB20" s="14">
        <f t="shared" si="13"/>
        <v>0</v>
      </c>
      <c r="AC20" s="14">
        <f t="shared" si="14"/>
        <v>0</v>
      </c>
      <c r="AD20" s="31">
        <f t="shared" si="15"/>
        <v>0</v>
      </c>
      <c r="AE20" s="31">
        <f t="shared" si="16"/>
        <v>0</v>
      </c>
      <c r="AF20" s="31"/>
      <c r="AG20" s="14"/>
      <c r="AH20" s="14">
        <f t="shared" si="17"/>
        <v>0</v>
      </c>
      <c r="AI20" s="14">
        <f t="shared" si="18"/>
        <v>0</v>
      </c>
      <c r="AJ20" s="31">
        <f t="shared" si="19"/>
        <v>0</v>
      </c>
      <c r="AK20" s="31">
        <f t="shared" si="20"/>
        <v>0</v>
      </c>
      <c r="AL20" s="14"/>
      <c r="AM20" s="14"/>
      <c r="AN20" s="14">
        <f t="shared" si="21"/>
        <v>0</v>
      </c>
      <c r="AO20" s="14">
        <f t="shared" si="22"/>
        <v>0</v>
      </c>
      <c r="AP20" s="31">
        <f t="shared" si="23"/>
        <v>0</v>
      </c>
      <c r="AQ20" s="31">
        <f t="shared" si="24"/>
        <v>0</v>
      </c>
      <c r="AR20" s="31"/>
      <c r="AS20" s="14"/>
      <c r="AT20" s="14">
        <f t="shared" si="25"/>
        <v>0</v>
      </c>
      <c r="AU20" s="14">
        <f t="shared" si="26"/>
        <v>0</v>
      </c>
      <c r="AV20" s="31">
        <f t="shared" si="27"/>
        <v>0</v>
      </c>
      <c r="AW20" s="31">
        <f t="shared" si="28"/>
        <v>0</v>
      </c>
      <c r="AX20" s="31"/>
      <c r="AY20" s="14"/>
      <c r="AZ20" s="14">
        <f t="shared" si="29"/>
        <v>0</v>
      </c>
      <c r="BA20" s="14">
        <f t="shared" si="30"/>
        <v>0</v>
      </c>
      <c r="BB20" s="31">
        <f t="shared" si="31"/>
        <v>0</v>
      </c>
      <c r="BC20" s="31">
        <f t="shared" si="32"/>
        <v>0</v>
      </c>
      <c r="BD20" s="31"/>
      <c r="BE20" s="14"/>
      <c r="BF20" s="14">
        <f t="shared" si="33"/>
        <v>0</v>
      </c>
      <c r="BG20" s="14">
        <f t="shared" si="34"/>
        <v>0</v>
      </c>
      <c r="BH20" s="31">
        <f t="shared" si="35"/>
        <v>0</v>
      </c>
      <c r="BI20" s="31">
        <f t="shared" si="36"/>
        <v>0</v>
      </c>
      <c r="BJ20" s="31"/>
      <c r="BK20" s="14"/>
      <c r="BL20" s="14">
        <f t="shared" si="37"/>
        <v>0</v>
      </c>
      <c r="BM20" s="14">
        <f t="shared" si="38"/>
        <v>0</v>
      </c>
      <c r="BN20" s="31">
        <f t="shared" si="39"/>
        <v>0</v>
      </c>
      <c r="BO20" s="31">
        <f t="shared" si="40"/>
        <v>0</v>
      </c>
      <c r="BP20" s="31"/>
      <c r="BQ20" s="14"/>
      <c r="BR20" s="14">
        <f t="shared" si="41"/>
        <v>0</v>
      </c>
      <c r="BS20" s="14">
        <f t="shared" si="42"/>
        <v>0</v>
      </c>
      <c r="BT20" s="31">
        <f t="shared" si="43"/>
        <v>0</v>
      </c>
      <c r="BU20" s="31">
        <f t="shared" si="44"/>
        <v>0</v>
      </c>
      <c r="BV20" s="14"/>
      <c r="BW20" s="14"/>
      <c r="BX20" s="14">
        <f t="shared" si="45"/>
        <v>0</v>
      </c>
      <c r="BY20" s="14">
        <f t="shared" si="46"/>
        <v>0</v>
      </c>
      <c r="BZ20" s="31">
        <f t="shared" si="47"/>
        <v>0</v>
      </c>
      <c r="CA20" s="31">
        <f t="shared" si="48"/>
        <v>0</v>
      </c>
      <c r="CB20" s="31"/>
      <c r="CC20" s="14"/>
      <c r="CD20" s="14">
        <f t="shared" si="49"/>
        <v>0</v>
      </c>
      <c r="CE20" s="14">
        <f t="shared" si="50"/>
        <v>0</v>
      </c>
      <c r="CF20" s="31"/>
      <c r="CG20" s="31"/>
      <c r="CH20" s="31"/>
      <c r="CI20" s="14"/>
      <c r="CJ20" s="14">
        <f t="shared" si="51"/>
        <v>0</v>
      </c>
      <c r="CK20" s="14">
        <f t="shared" si="52"/>
        <v>0</v>
      </c>
      <c r="CL20" s="31">
        <f t="shared" si="53"/>
        <v>0</v>
      </c>
      <c r="CM20" s="31">
        <f t="shared" si="54"/>
        <v>0</v>
      </c>
      <c r="CN20" s="31"/>
      <c r="CO20" s="14"/>
      <c r="CP20" s="14">
        <f t="shared" si="55"/>
        <v>0</v>
      </c>
      <c r="CQ20" s="14">
        <f t="shared" si="56"/>
        <v>0</v>
      </c>
      <c r="CR20" s="31">
        <f t="shared" si="57"/>
        <v>0</v>
      </c>
      <c r="CS20" s="31">
        <f t="shared" si="58"/>
        <v>0</v>
      </c>
      <c r="CT20" s="31"/>
      <c r="CU20" s="14"/>
      <c r="CV20" s="14">
        <f t="shared" si="59"/>
        <v>0</v>
      </c>
      <c r="CW20" s="14">
        <f t="shared" si="60"/>
        <v>0</v>
      </c>
      <c r="CX20" s="31">
        <f t="shared" si="61"/>
        <v>0</v>
      </c>
      <c r="CY20" s="31">
        <f t="shared" si="62"/>
        <v>0</v>
      </c>
      <c r="CZ20" s="31"/>
      <c r="DA20" s="14"/>
      <c r="DB20" s="14">
        <f t="shared" si="63"/>
        <v>0</v>
      </c>
      <c r="DC20" s="14">
        <f t="shared" si="64"/>
        <v>0</v>
      </c>
      <c r="DD20" s="31">
        <f t="shared" si="65"/>
        <v>0</v>
      </c>
      <c r="DE20" s="31">
        <f t="shared" si="66"/>
        <v>0</v>
      </c>
      <c r="DF20" s="31"/>
      <c r="DG20" s="14"/>
      <c r="DH20" s="31">
        <f t="shared" si="67"/>
        <v>0</v>
      </c>
      <c r="DI20" s="14">
        <f t="shared" si="68"/>
        <v>0</v>
      </c>
      <c r="DJ20" s="31">
        <f t="shared" si="69"/>
        <v>0</v>
      </c>
      <c r="DK20" s="31">
        <f t="shared" si="70"/>
        <v>0</v>
      </c>
      <c r="DL20" s="31"/>
      <c r="DM20" s="14"/>
      <c r="DN20" s="14">
        <f t="shared" si="71"/>
        <v>0</v>
      </c>
      <c r="DO20" s="14">
        <f t="shared" si="72"/>
        <v>0</v>
      </c>
      <c r="DP20" s="31">
        <f t="shared" si="73"/>
        <v>0</v>
      </c>
      <c r="DQ20" s="31">
        <f t="shared" si="74"/>
        <v>0</v>
      </c>
      <c r="DR20" s="31"/>
      <c r="DS20" s="14"/>
      <c r="DT20" s="14">
        <f t="shared" si="75"/>
        <v>0</v>
      </c>
      <c r="DU20" s="14">
        <f t="shared" si="76"/>
        <v>0</v>
      </c>
      <c r="DV20" s="31">
        <f t="shared" si="77"/>
        <v>0</v>
      </c>
      <c r="DW20" s="31">
        <f t="shared" si="78"/>
        <v>0</v>
      </c>
      <c r="DX20" s="31"/>
    </row>
    <row r="21" spans="1:128" s="33" customFormat="1" ht="12.75">
      <c r="A21" s="32">
        <v>45383</v>
      </c>
      <c r="C21" s="21"/>
      <c r="D21" s="21"/>
      <c r="E21" s="15">
        <f t="shared" si="0"/>
        <v>0</v>
      </c>
      <c r="F21" s="15"/>
      <c r="G21" s="15"/>
      <c r="H21" s="31"/>
      <c r="I21" s="14">
        <f t="shared" si="79"/>
        <v>0</v>
      </c>
      <c r="J21" s="31">
        <f t="shared" si="1"/>
        <v>0</v>
      </c>
      <c r="K21" s="31">
        <f t="shared" si="2"/>
        <v>0</v>
      </c>
      <c r="L21" s="31">
        <f t="shared" si="3"/>
        <v>0</v>
      </c>
      <c r="M21" s="31">
        <f t="shared" si="4"/>
        <v>0</v>
      </c>
      <c r="N21" s="31"/>
      <c r="O21" s="14">
        <f t="shared" si="80"/>
        <v>0</v>
      </c>
      <c r="P21" s="14">
        <f t="shared" si="5"/>
        <v>0</v>
      </c>
      <c r="Q21" s="14">
        <f t="shared" si="6"/>
        <v>0</v>
      </c>
      <c r="R21" s="31">
        <f t="shared" si="7"/>
        <v>0</v>
      </c>
      <c r="S21" s="31">
        <f t="shared" si="8"/>
        <v>0</v>
      </c>
      <c r="T21" s="31"/>
      <c r="U21" s="31">
        <f t="shared" si="81"/>
        <v>0</v>
      </c>
      <c r="V21" s="14">
        <f t="shared" si="9"/>
        <v>0</v>
      </c>
      <c r="W21" s="14">
        <f t="shared" si="10"/>
        <v>0</v>
      </c>
      <c r="X21" s="31">
        <f t="shared" si="11"/>
        <v>0</v>
      </c>
      <c r="Y21" s="31">
        <f t="shared" si="12"/>
        <v>0</v>
      </c>
      <c r="Z21" s="31"/>
      <c r="AA21" s="14">
        <f t="shared" si="82"/>
        <v>0</v>
      </c>
      <c r="AB21" s="14">
        <f t="shared" si="13"/>
        <v>0</v>
      </c>
      <c r="AC21" s="14">
        <f t="shared" si="14"/>
        <v>0</v>
      </c>
      <c r="AD21" s="31">
        <f t="shared" si="15"/>
        <v>0</v>
      </c>
      <c r="AE21" s="31">
        <f t="shared" si="16"/>
        <v>0</v>
      </c>
      <c r="AF21" s="31"/>
      <c r="AG21" s="14">
        <f t="shared" si="83"/>
        <v>0</v>
      </c>
      <c r="AH21" s="14">
        <f t="shared" si="17"/>
        <v>0</v>
      </c>
      <c r="AI21" s="14">
        <f t="shared" si="18"/>
        <v>0</v>
      </c>
      <c r="AJ21" s="31">
        <f t="shared" si="19"/>
        <v>0</v>
      </c>
      <c r="AK21" s="31">
        <f t="shared" si="20"/>
        <v>0</v>
      </c>
      <c r="AL21" s="14"/>
      <c r="AM21" s="14">
        <f t="shared" si="84"/>
        <v>0</v>
      </c>
      <c r="AN21" s="14">
        <f t="shared" si="21"/>
        <v>0</v>
      </c>
      <c r="AO21" s="14">
        <f t="shared" si="22"/>
        <v>0</v>
      </c>
      <c r="AP21" s="31">
        <f t="shared" si="23"/>
        <v>0</v>
      </c>
      <c r="AQ21" s="31">
        <f t="shared" si="24"/>
        <v>0</v>
      </c>
      <c r="AR21" s="31"/>
      <c r="AS21" s="14">
        <f t="shared" si="85"/>
        <v>0</v>
      </c>
      <c r="AT21" s="14">
        <f t="shared" si="25"/>
        <v>0</v>
      </c>
      <c r="AU21" s="14">
        <f t="shared" si="26"/>
        <v>0</v>
      </c>
      <c r="AV21" s="31">
        <f t="shared" si="27"/>
        <v>0</v>
      </c>
      <c r="AW21" s="31">
        <f t="shared" si="28"/>
        <v>0</v>
      </c>
      <c r="AX21" s="31"/>
      <c r="AY21" s="14">
        <f t="shared" si="86"/>
        <v>0</v>
      </c>
      <c r="AZ21" s="14">
        <f t="shared" si="29"/>
        <v>0</v>
      </c>
      <c r="BA21" s="14">
        <f t="shared" si="30"/>
        <v>0</v>
      </c>
      <c r="BB21" s="31">
        <f t="shared" si="31"/>
        <v>0</v>
      </c>
      <c r="BC21" s="31">
        <f t="shared" si="32"/>
        <v>0</v>
      </c>
      <c r="BD21" s="31"/>
      <c r="BE21" s="14">
        <f t="shared" si="87"/>
        <v>0</v>
      </c>
      <c r="BF21" s="14">
        <f t="shared" si="33"/>
        <v>0</v>
      </c>
      <c r="BG21" s="14">
        <f t="shared" si="34"/>
        <v>0</v>
      </c>
      <c r="BH21" s="31">
        <f t="shared" si="35"/>
        <v>0</v>
      </c>
      <c r="BI21" s="31">
        <f t="shared" si="36"/>
        <v>0</v>
      </c>
      <c r="BJ21" s="31"/>
      <c r="BK21" s="14">
        <f t="shared" si="88"/>
        <v>0</v>
      </c>
      <c r="BL21" s="14">
        <f t="shared" si="37"/>
        <v>0</v>
      </c>
      <c r="BM21" s="14">
        <f t="shared" si="38"/>
        <v>0</v>
      </c>
      <c r="BN21" s="31">
        <f t="shared" si="39"/>
        <v>0</v>
      </c>
      <c r="BO21" s="31">
        <f t="shared" si="40"/>
        <v>0</v>
      </c>
      <c r="BP21" s="31"/>
      <c r="BQ21" s="14">
        <f t="shared" si="89"/>
        <v>0</v>
      </c>
      <c r="BR21" s="14">
        <f t="shared" si="41"/>
        <v>0</v>
      </c>
      <c r="BS21" s="14">
        <f t="shared" si="42"/>
        <v>0</v>
      </c>
      <c r="BT21" s="31">
        <f t="shared" si="43"/>
        <v>0</v>
      </c>
      <c r="BU21" s="31">
        <f t="shared" si="44"/>
        <v>0</v>
      </c>
      <c r="BV21" s="14"/>
      <c r="BW21" s="14">
        <f>C21*0.08071/100</f>
        <v>0</v>
      </c>
      <c r="BX21" s="14">
        <f t="shared" si="45"/>
        <v>0</v>
      </c>
      <c r="BY21" s="14">
        <f t="shared" si="46"/>
        <v>0</v>
      </c>
      <c r="BZ21" s="31">
        <f t="shared" si="47"/>
        <v>0</v>
      </c>
      <c r="CA21" s="31">
        <f t="shared" si="48"/>
        <v>0</v>
      </c>
      <c r="CB21" s="31"/>
      <c r="CC21" s="14">
        <f t="shared" si="90"/>
        <v>0</v>
      </c>
      <c r="CD21" s="14">
        <f t="shared" si="49"/>
        <v>0</v>
      </c>
      <c r="CE21" s="14">
        <f t="shared" si="50"/>
        <v>0</v>
      </c>
      <c r="CF21" s="31"/>
      <c r="CG21" s="31"/>
      <c r="CH21" s="31"/>
      <c r="CI21" s="14">
        <f t="shared" si="91"/>
        <v>0</v>
      </c>
      <c r="CJ21" s="14">
        <f t="shared" si="51"/>
        <v>0</v>
      </c>
      <c r="CK21" s="14">
        <f t="shared" si="52"/>
        <v>0</v>
      </c>
      <c r="CL21" s="31">
        <f t="shared" si="53"/>
        <v>0</v>
      </c>
      <c r="CM21" s="31">
        <f t="shared" si="54"/>
        <v>0</v>
      </c>
      <c r="CN21" s="31"/>
      <c r="CO21" s="14">
        <f t="shared" si="92"/>
        <v>0</v>
      </c>
      <c r="CP21" s="14">
        <f t="shared" si="55"/>
        <v>0</v>
      </c>
      <c r="CQ21" s="14">
        <f t="shared" si="56"/>
        <v>0</v>
      </c>
      <c r="CR21" s="31">
        <f t="shared" si="57"/>
        <v>0</v>
      </c>
      <c r="CS21" s="31">
        <f t="shared" si="58"/>
        <v>0</v>
      </c>
      <c r="CT21" s="31"/>
      <c r="CU21" s="14">
        <f t="shared" si="93"/>
        <v>0</v>
      </c>
      <c r="CV21" s="14">
        <f t="shared" si="59"/>
        <v>0</v>
      </c>
      <c r="CW21" s="14">
        <f t="shared" si="60"/>
        <v>0</v>
      </c>
      <c r="CX21" s="31">
        <f t="shared" si="61"/>
        <v>0</v>
      </c>
      <c r="CY21" s="31">
        <f t="shared" si="62"/>
        <v>0</v>
      </c>
      <c r="CZ21" s="31"/>
      <c r="DA21" s="14">
        <f t="shared" si="94"/>
        <v>0</v>
      </c>
      <c r="DB21" s="14">
        <f t="shared" si="63"/>
        <v>0</v>
      </c>
      <c r="DC21" s="14">
        <f t="shared" si="64"/>
        <v>0</v>
      </c>
      <c r="DD21" s="31">
        <f t="shared" si="65"/>
        <v>0</v>
      </c>
      <c r="DE21" s="31">
        <f t="shared" si="66"/>
        <v>0</v>
      </c>
      <c r="DF21" s="31"/>
      <c r="DG21" s="14">
        <f t="shared" si="95"/>
        <v>0</v>
      </c>
      <c r="DH21" s="31">
        <f t="shared" si="67"/>
        <v>0</v>
      </c>
      <c r="DI21" s="14">
        <f t="shared" si="68"/>
        <v>0</v>
      </c>
      <c r="DJ21" s="31">
        <f t="shared" si="69"/>
        <v>0</v>
      </c>
      <c r="DK21" s="31">
        <f t="shared" si="70"/>
        <v>0</v>
      </c>
      <c r="DL21" s="31"/>
      <c r="DM21" s="14">
        <f t="shared" si="96"/>
        <v>0</v>
      </c>
      <c r="DN21" s="14">
        <f t="shared" si="71"/>
        <v>0</v>
      </c>
      <c r="DO21" s="14">
        <f t="shared" si="72"/>
        <v>0</v>
      </c>
      <c r="DP21" s="31">
        <f t="shared" si="73"/>
        <v>0</v>
      </c>
      <c r="DQ21" s="31">
        <f t="shared" si="74"/>
        <v>0</v>
      </c>
      <c r="DR21" s="31"/>
      <c r="DS21" s="14">
        <f t="shared" si="97"/>
        <v>0</v>
      </c>
      <c r="DT21" s="14">
        <f t="shared" si="75"/>
        <v>0</v>
      </c>
      <c r="DU21" s="14">
        <f t="shared" si="76"/>
        <v>0</v>
      </c>
      <c r="DV21" s="31">
        <f t="shared" si="77"/>
        <v>0</v>
      </c>
      <c r="DW21" s="31">
        <f t="shared" si="78"/>
        <v>0</v>
      </c>
      <c r="DX21" s="31"/>
    </row>
    <row r="22" spans="1:128" s="33" customFormat="1" ht="12.75">
      <c r="A22" s="2">
        <v>45566</v>
      </c>
      <c r="B22"/>
      <c r="C22" s="21"/>
      <c r="D22" s="21"/>
      <c r="E22" s="15">
        <f t="shared" si="0"/>
        <v>0</v>
      </c>
      <c r="F22" s="15"/>
      <c r="G22" s="15"/>
      <c r="H22" s="31"/>
      <c r="I22" s="14"/>
      <c r="J22" s="31">
        <f t="shared" si="1"/>
        <v>0</v>
      </c>
      <c r="K22" s="31">
        <f t="shared" si="2"/>
        <v>0</v>
      </c>
      <c r="L22" s="31">
        <f t="shared" si="3"/>
        <v>0</v>
      </c>
      <c r="M22" s="31">
        <f t="shared" si="4"/>
        <v>0</v>
      </c>
      <c r="N22" s="31"/>
      <c r="O22" s="14"/>
      <c r="P22" s="14">
        <f t="shared" si="5"/>
        <v>0</v>
      </c>
      <c r="Q22" s="14">
        <f t="shared" si="6"/>
        <v>0</v>
      </c>
      <c r="R22" s="31">
        <f t="shared" si="7"/>
        <v>0</v>
      </c>
      <c r="S22" s="31">
        <f t="shared" si="8"/>
        <v>0</v>
      </c>
      <c r="T22" s="31"/>
      <c r="U22" s="31"/>
      <c r="V22" s="14">
        <f t="shared" si="9"/>
        <v>0</v>
      </c>
      <c r="W22" s="14">
        <f t="shared" si="10"/>
        <v>0</v>
      </c>
      <c r="X22" s="31">
        <f t="shared" si="11"/>
        <v>0</v>
      </c>
      <c r="Y22" s="31">
        <f t="shared" si="12"/>
        <v>0</v>
      </c>
      <c r="Z22" s="31"/>
      <c r="AA22" s="14"/>
      <c r="AB22" s="14">
        <f t="shared" si="13"/>
        <v>0</v>
      </c>
      <c r="AC22" s="14">
        <f t="shared" si="14"/>
        <v>0</v>
      </c>
      <c r="AD22" s="31">
        <f t="shared" si="15"/>
        <v>0</v>
      </c>
      <c r="AE22" s="31">
        <f t="shared" si="16"/>
        <v>0</v>
      </c>
      <c r="AF22" s="31"/>
      <c r="AG22" s="14"/>
      <c r="AH22" s="14">
        <f t="shared" si="17"/>
        <v>0</v>
      </c>
      <c r="AI22" s="14">
        <f t="shared" si="18"/>
        <v>0</v>
      </c>
      <c r="AJ22" s="31">
        <f t="shared" si="19"/>
        <v>0</v>
      </c>
      <c r="AK22" s="31">
        <f t="shared" si="20"/>
        <v>0</v>
      </c>
      <c r="AL22" s="14"/>
      <c r="AM22" s="14"/>
      <c r="AN22" s="14">
        <f t="shared" si="21"/>
        <v>0</v>
      </c>
      <c r="AO22" s="14">
        <f t="shared" si="22"/>
        <v>0</v>
      </c>
      <c r="AP22" s="31">
        <f t="shared" si="23"/>
        <v>0</v>
      </c>
      <c r="AQ22" s="31">
        <f t="shared" si="24"/>
        <v>0</v>
      </c>
      <c r="AR22" s="31"/>
      <c r="AS22" s="14"/>
      <c r="AT22" s="14">
        <f t="shared" si="25"/>
        <v>0</v>
      </c>
      <c r="AU22" s="14">
        <f t="shared" si="26"/>
        <v>0</v>
      </c>
      <c r="AV22" s="31">
        <f t="shared" si="27"/>
        <v>0</v>
      </c>
      <c r="AW22" s="31">
        <f t="shared" si="28"/>
        <v>0</v>
      </c>
      <c r="AX22" s="31"/>
      <c r="AY22" s="14"/>
      <c r="AZ22" s="14">
        <f t="shared" si="29"/>
        <v>0</v>
      </c>
      <c r="BA22" s="14">
        <f t="shared" si="30"/>
        <v>0</v>
      </c>
      <c r="BB22" s="31">
        <f t="shared" si="31"/>
        <v>0</v>
      </c>
      <c r="BC22" s="31">
        <f t="shared" si="32"/>
        <v>0</v>
      </c>
      <c r="BD22" s="31"/>
      <c r="BE22" s="14"/>
      <c r="BF22" s="14">
        <f t="shared" si="33"/>
        <v>0</v>
      </c>
      <c r="BG22" s="14">
        <f t="shared" si="34"/>
        <v>0</v>
      </c>
      <c r="BH22" s="31">
        <f t="shared" si="35"/>
        <v>0</v>
      </c>
      <c r="BI22" s="31">
        <f t="shared" si="36"/>
        <v>0</v>
      </c>
      <c r="BJ22" s="31"/>
      <c r="BK22" s="14"/>
      <c r="BL22" s="14">
        <f t="shared" si="37"/>
        <v>0</v>
      </c>
      <c r="BM22" s="14">
        <f t="shared" si="38"/>
        <v>0</v>
      </c>
      <c r="BN22" s="31">
        <f t="shared" si="39"/>
        <v>0</v>
      </c>
      <c r="BO22" s="31">
        <f t="shared" si="40"/>
        <v>0</v>
      </c>
      <c r="BP22" s="31"/>
      <c r="BQ22" s="14"/>
      <c r="BR22" s="14">
        <f t="shared" si="41"/>
        <v>0</v>
      </c>
      <c r="BS22" s="14">
        <f t="shared" si="42"/>
        <v>0</v>
      </c>
      <c r="BT22" s="31">
        <f t="shared" si="43"/>
        <v>0</v>
      </c>
      <c r="BU22" s="31">
        <f t="shared" si="44"/>
        <v>0</v>
      </c>
      <c r="BV22" s="14"/>
      <c r="BW22" s="14"/>
      <c r="BX22" s="14">
        <f t="shared" si="45"/>
        <v>0</v>
      </c>
      <c r="BY22" s="14">
        <f t="shared" si="46"/>
        <v>0</v>
      </c>
      <c r="BZ22" s="31">
        <f t="shared" si="47"/>
        <v>0</v>
      </c>
      <c r="CA22" s="31">
        <f t="shared" si="48"/>
        <v>0</v>
      </c>
      <c r="CB22" s="31"/>
      <c r="CC22" s="14"/>
      <c r="CD22" s="14">
        <f t="shared" si="49"/>
        <v>0</v>
      </c>
      <c r="CE22" s="14">
        <f t="shared" si="50"/>
        <v>0</v>
      </c>
      <c r="CF22" s="31"/>
      <c r="CG22" s="31"/>
      <c r="CH22" s="31"/>
      <c r="CI22" s="14"/>
      <c r="CJ22" s="14">
        <f t="shared" si="51"/>
        <v>0</v>
      </c>
      <c r="CK22" s="14">
        <f t="shared" si="52"/>
        <v>0</v>
      </c>
      <c r="CL22" s="31">
        <f t="shared" si="53"/>
        <v>0</v>
      </c>
      <c r="CM22" s="31">
        <f t="shared" si="54"/>
        <v>0</v>
      </c>
      <c r="CN22" s="31"/>
      <c r="CO22" s="14"/>
      <c r="CP22" s="14">
        <f t="shared" si="55"/>
        <v>0</v>
      </c>
      <c r="CQ22" s="14">
        <f t="shared" si="56"/>
        <v>0</v>
      </c>
      <c r="CR22" s="31">
        <f t="shared" si="57"/>
        <v>0</v>
      </c>
      <c r="CS22" s="31">
        <f t="shared" si="58"/>
        <v>0</v>
      </c>
      <c r="CT22" s="31"/>
      <c r="CU22" s="14"/>
      <c r="CV22" s="14">
        <f t="shared" si="59"/>
        <v>0</v>
      </c>
      <c r="CW22" s="14">
        <f t="shared" si="60"/>
        <v>0</v>
      </c>
      <c r="CX22" s="31">
        <f t="shared" si="61"/>
        <v>0</v>
      </c>
      <c r="CY22" s="31">
        <f t="shared" si="62"/>
        <v>0</v>
      </c>
      <c r="CZ22" s="31"/>
      <c r="DA22" s="14"/>
      <c r="DB22" s="14">
        <f t="shared" si="63"/>
        <v>0</v>
      </c>
      <c r="DC22" s="14">
        <f t="shared" si="64"/>
        <v>0</v>
      </c>
      <c r="DD22" s="31">
        <f t="shared" si="65"/>
        <v>0</v>
      </c>
      <c r="DE22" s="31">
        <f t="shared" si="66"/>
        <v>0</v>
      </c>
      <c r="DF22" s="31"/>
      <c r="DG22" s="14"/>
      <c r="DH22" s="31">
        <f t="shared" si="67"/>
        <v>0</v>
      </c>
      <c r="DI22" s="14">
        <f t="shared" si="68"/>
        <v>0</v>
      </c>
      <c r="DJ22" s="31">
        <f t="shared" si="69"/>
        <v>0</v>
      </c>
      <c r="DK22" s="31">
        <f t="shared" si="70"/>
        <v>0</v>
      </c>
      <c r="DL22" s="31"/>
      <c r="DM22" s="14"/>
      <c r="DN22" s="14">
        <f t="shared" si="71"/>
        <v>0</v>
      </c>
      <c r="DO22" s="14">
        <f t="shared" si="72"/>
        <v>0</v>
      </c>
      <c r="DP22" s="31">
        <f t="shared" si="73"/>
        <v>0</v>
      </c>
      <c r="DQ22" s="31">
        <f t="shared" si="74"/>
        <v>0</v>
      </c>
      <c r="DR22" s="31"/>
      <c r="DS22" s="14"/>
      <c r="DT22" s="14">
        <f t="shared" si="75"/>
        <v>0</v>
      </c>
      <c r="DU22" s="14">
        <f t="shared" si="76"/>
        <v>0</v>
      </c>
      <c r="DV22" s="31">
        <f t="shared" si="77"/>
        <v>0</v>
      </c>
      <c r="DW22" s="31">
        <f t="shared" si="78"/>
        <v>0</v>
      </c>
      <c r="DX22" s="31"/>
    </row>
    <row r="23" spans="1:128" s="33" customFormat="1" ht="12.75">
      <c r="A23" s="2">
        <v>45748</v>
      </c>
      <c r="B23"/>
      <c r="C23" s="47"/>
      <c r="D23" s="47"/>
      <c r="E23" s="15">
        <f t="shared" si="0"/>
        <v>0</v>
      </c>
      <c r="F23" s="15"/>
      <c r="G23" s="15"/>
      <c r="H23" s="31"/>
      <c r="I23" s="14">
        <f t="shared" si="79"/>
        <v>0</v>
      </c>
      <c r="J23" s="31">
        <f t="shared" si="1"/>
        <v>0</v>
      </c>
      <c r="K23" s="31">
        <f t="shared" si="2"/>
        <v>0</v>
      </c>
      <c r="L23" s="31">
        <f t="shared" si="3"/>
        <v>0</v>
      </c>
      <c r="M23" s="31">
        <f t="shared" si="4"/>
        <v>0</v>
      </c>
      <c r="N23" s="31"/>
      <c r="O23" s="14">
        <f t="shared" si="80"/>
        <v>0</v>
      </c>
      <c r="P23" s="14">
        <f t="shared" si="5"/>
        <v>0</v>
      </c>
      <c r="Q23" s="14">
        <f t="shared" si="6"/>
        <v>0</v>
      </c>
      <c r="R23" s="31">
        <f t="shared" si="7"/>
        <v>0</v>
      </c>
      <c r="S23" s="31">
        <f t="shared" si="8"/>
        <v>0</v>
      </c>
      <c r="T23" s="31"/>
      <c r="U23" s="31">
        <f t="shared" si="81"/>
        <v>0</v>
      </c>
      <c r="V23" s="14">
        <f t="shared" si="9"/>
        <v>0</v>
      </c>
      <c r="W23" s="14">
        <f t="shared" si="10"/>
        <v>0</v>
      </c>
      <c r="X23" s="31">
        <f t="shared" si="11"/>
        <v>0</v>
      </c>
      <c r="Y23" s="31">
        <f t="shared" si="12"/>
        <v>0</v>
      </c>
      <c r="Z23" s="31"/>
      <c r="AA23" s="14">
        <f t="shared" si="82"/>
        <v>0</v>
      </c>
      <c r="AB23" s="14">
        <f t="shared" si="13"/>
        <v>0</v>
      </c>
      <c r="AC23" s="14">
        <f t="shared" si="14"/>
        <v>0</v>
      </c>
      <c r="AD23" s="31">
        <f t="shared" si="15"/>
        <v>0</v>
      </c>
      <c r="AE23" s="31">
        <f t="shared" si="16"/>
        <v>0</v>
      </c>
      <c r="AF23" s="31"/>
      <c r="AG23" s="14">
        <f t="shared" si="83"/>
        <v>0</v>
      </c>
      <c r="AH23" s="14">
        <f t="shared" si="17"/>
        <v>0</v>
      </c>
      <c r="AI23" s="14">
        <f t="shared" si="18"/>
        <v>0</v>
      </c>
      <c r="AJ23" s="31">
        <f t="shared" si="19"/>
        <v>0</v>
      </c>
      <c r="AK23" s="31">
        <f t="shared" si="20"/>
        <v>0</v>
      </c>
      <c r="AL23" s="14"/>
      <c r="AM23" s="14">
        <f t="shared" si="84"/>
        <v>0</v>
      </c>
      <c r="AN23" s="14">
        <f t="shared" si="21"/>
        <v>0</v>
      </c>
      <c r="AO23" s="14">
        <f t="shared" si="22"/>
        <v>0</v>
      </c>
      <c r="AP23" s="31">
        <f t="shared" si="23"/>
        <v>0</v>
      </c>
      <c r="AQ23" s="31">
        <f t="shared" si="24"/>
        <v>0</v>
      </c>
      <c r="AR23" s="31"/>
      <c r="AS23" s="14">
        <f t="shared" si="85"/>
        <v>0</v>
      </c>
      <c r="AT23" s="14">
        <f t="shared" si="25"/>
        <v>0</v>
      </c>
      <c r="AU23" s="14">
        <f t="shared" si="26"/>
        <v>0</v>
      </c>
      <c r="AV23" s="31">
        <f t="shared" si="27"/>
        <v>0</v>
      </c>
      <c r="AW23" s="31">
        <f t="shared" si="28"/>
        <v>0</v>
      </c>
      <c r="AX23" s="31"/>
      <c r="AY23" s="14">
        <f t="shared" si="86"/>
        <v>0</v>
      </c>
      <c r="AZ23" s="14">
        <f t="shared" si="29"/>
        <v>0</v>
      </c>
      <c r="BA23" s="14">
        <f t="shared" si="30"/>
        <v>0</v>
      </c>
      <c r="BB23" s="31">
        <f t="shared" si="31"/>
        <v>0</v>
      </c>
      <c r="BC23" s="31">
        <f t="shared" si="32"/>
        <v>0</v>
      </c>
      <c r="BD23" s="31"/>
      <c r="BE23" s="14">
        <f t="shared" si="87"/>
        <v>0</v>
      </c>
      <c r="BF23" s="14">
        <f t="shared" si="33"/>
        <v>0</v>
      </c>
      <c r="BG23" s="14">
        <f t="shared" si="34"/>
        <v>0</v>
      </c>
      <c r="BH23" s="31">
        <f t="shared" si="35"/>
        <v>0</v>
      </c>
      <c r="BI23" s="31">
        <f t="shared" si="36"/>
        <v>0</v>
      </c>
      <c r="BJ23" s="31"/>
      <c r="BK23" s="14">
        <f t="shared" si="88"/>
        <v>0</v>
      </c>
      <c r="BL23" s="14">
        <f t="shared" si="37"/>
        <v>0</v>
      </c>
      <c r="BM23" s="14">
        <f t="shared" si="38"/>
        <v>0</v>
      </c>
      <c r="BN23" s="31">
        <f t="shared" si="39"/>
        <v>0</v>
      </c>
      <c r="BO23" s="31">
        <f t="shared" si="40"/>
        <v>0</v>
      </c>
      <c r="BP23" s="31"/>
      <c r="BQ23" s="14">
        <f t="shared" si="89"/>
        <v>0</v>
      </c>
      <c r="BR23" s="14">
        <f t="shared" si="41"/>
        <v>0</v>
      </c>
      <c r="BS23" s="14">
        <f t="shared" si="42"/>
        <v>0</v>
      </c>
      <c r="BT23" s="31">
        <f t="shared" si="43"/>
        <v>0</v>
      </c>
      <c r="BU23" s="31">
        <f t="shared" si="44"/>
        <v>0</v>
      </c>
      <c r="BV23" s="14"/>
      <c r="BW23" s="14">
        <f>C23*0.08071/100</f>
        <v>0</v>
      </c>
      <c r="BX23" s="14">
        <f t="shared" si="45"/>
        <v>0</v>
      </c>
      <c r="BY23" s="14">
        <f t="shared" si="46"/>
        <v>0</v>
      </c>
      <c r="BZ23" s="31">
        <f t="shared" si="47"/>
        <v>0</v>
      </c>
      <c r="CA23" s="31">
        <f t="shared" si="48"/>
        <v>0</v>
      </c>
      <c r="CB23" s="31"/>
      <c r="CC23" s="14">
        <f t="shared" si="90"/>
        <v>0</v>
      </c>
      <c r="CD23" s="14">
        <f t="shared" si="49"/>
        <v>0</v>
      </c>
      <c r="CE23" s="14">
        <f t="shared" si="50"/>
        <v>0</v>
      </c>
      <c r="CF23" s="31"/>
      <c r="CG23" s="31"/>
      <c r="CH23" s="31"/>
      <c r="CI23" s="14">
        <f t="shared" si="91"/>
        <v>0</v>
      </c>
      <c r="CJ23" s="14">
        <f t="shared" si="51"/>
        <v>0</v>
      </c>
      <c r="CK23" s="14">
        <f t="shared" si="52"/>
        <v>0</v>
      </c>
      <c r="CL23" s="31">
        <f t="shared" si="53"/>
        <v>0</v>
      </c>
      <c r="CM23" s="31">
        <f t="shared" si="54"/>
        <v>0</v>
      </c>
      <c r="CN23" s="31"/>
      <c r="CO23" s="14">
        <f t="shared" si="92"/>
        <v>0</v>
      </c>
      <c r="CP23" s="14">
        <f t="shared" si="55"/>
        <v>0</v>
      </c>
      <c r="CQ23" s="14">
        <f t="shared" si="56"/>
        <v>0</v>
      </c>
      <c r="CR23" s="31">
        <f t="shared" si="57"/>
        <v>0</v>
      </c>
      <c r="CS23" s="31">
        <f t="shared" si="58"/>
        <v>0</v>
      </c>
      <c r="CT23" s="31"/>
      <c r="CU23" s="14">
        <f t="shared" si="93"/>
        <v>0</v>
      </c>
      <c r="CV23" s="14">
        <f t="shared" si="59"/>
        <v>0</v>
      </c>
      <c r="CW23" s="14">
        <f t="shared" si="60"/>
        <v>0</v>
      </c>
      <c r="CX23" s="31">
        <f t="shared" si="61"/>
        <v>0</v>
      </c>
      <c r="CY23" s="31">
        <f t="shared" si="62"/>
        <v>0</v>
      </c>
      <c r="CZ23" s="31"/>
      <c r="DA23" s="14">
        <f t="shared" si="94"/>
        <v>0</v>
      </c>
      <c r="DB23" s="14">
        <f t="shared" si="63"/>
        <v>0</v>
      </c>
      <c r="DC23" s="14">
        <f t="shared" si="64"/>
        <v>0</v>
      </c>
      <c r="DD23" s="31">
        <f t="shared" si="65"/>
        <v>0</v>
      </c>
      <c r="DE23" s="31">
        <f t="shared" si="66"/>
        <v>0</v>
      </c>
      <c r="DF23" s="31"/>
      <c r="DG23" s="14">
        <f t="shared" si="95"/>
        <v>0</v>
      </c>
      <c r="DH23" s="31">
        <f t="shared" si="67"/>
        <v>0</v>
      </c>
      <c r="DI23" s="14">
        <f t="shared" si="68"/>
        <v>0</v>
      </c>
      <c r="DJ23" s="31">
        <f t="shared" si="69"/>
        <v>0</v>
      </c>
      <c r="DK23" s="31">
        <f t="shared" si="70"/>
        <v>0</v>
      </c>
      <c r="DL23" s="31"/>
      <c r="DM23" s="14">
        <f t="shared" si="96"/>
        <v>0</v>
      </c>
      <c r="DN23" s="14">
        <f t="shared" si="71"/>
        <v>0</v>
      </c>
      <c r="DO23" s="14">
        <f t="shared" si="72"/>
        <v>0</v>
      </c>
      <c r="DP23" s="31">
        <f t="shared" si="73"/>
        <v>0</v>
      </c>
      <c r="DQ23" s="31">
        <f t="shared" si="74"/>
        <v>0</v>
      </c>
      <c r="DR23" s="31"/>
      <c r="DS23" s="14">
        <f t="shared" si="97"/>
        <v>0</v>
      </c>
      <c r="DT23" s="14">
        <f t="shared" si="75"/>
        <v>0</v>
      </c>
      <c r="DU23" s="14">
        <f t="shared" si="76"/>
        <v>0</v>
      </c>
      <c r="DV23" s="31">
        <f t="shared" si="77"/>
        <v>0</v>
      </c>
      <c r="DW23" s="31">
        <f t="shared" si="78"/>
        <v>0</v>
      </c>
      <c r="DX23" s="31"/>
    </row>
    <row r="24" spans="3:21" ht="12.75">
      <c r="C24" s="21"/>
      <c r="D24" s="21"/>
      <c r="E24" s="21"/>
      <c r="F24" s="21"/>
      <c r="G24" s="21"/>
      <c r="U24" s="31"/>
    </row>
    <row r="25" spans="1:127" ht="13.5" thickBot="1">
      <c r="A25" s="12" t="s">
        <v>0</v>
      </c>
      <c r="C25" s="30">
        <f>SUM(C8:C24)</f>
        <v>6005000</v>
      </c>
      <c r="D25" s="30">
        <f>SUM(D8:D24)</f>
        <v>727400</v>
      </c>
      <c r="E25" s="30">
        <f>SUM(E8:E24)</f>
        <v>6732400</v>
      </c>
      <c r="F25" s="30">
        <f>SUM(F8:F24)</f>
        <v>251544</v>
      </c>
      <c r="G25" s="30">
        <f>SUM(G8:G24)</f>
        <v>265843</v>
      </c>
      <c r="I25" s="30">
        <f>SUM(I8:I24)</f>
        <v>541793.919</v>
      </c>
      <c r="J25" s="30">
        <f>SUM(J8:J24)</f>
        <v>65628.79212</v>
      </c>
      <c r="K25" s="30">
        <f>SUM(K8:K24)</f>
        <v>607422.7111200001</v>
      </c>
      <c r="L25" s="30">
        <f>SUM(L8:L24)</f>
        <v>22695.2555472</v>
      </c>
      <c r="M25" s="30">
        <f>SUM(M8:M24)</f>
        <v>23985.365663400004</v>
      </c>
      <c r="O25" s="30">
        <f>SUM(O8:O24)</f>
        <v>5091.039</v>
      </c>
      <c r="P25" s="30">
        <f>SUM(P8:P24)</f>
        <v>616.68972</v>
      </c>
      <c r="Q25" s="30">
        <f>SUM(Q8:Q24)</f>
        <v>5707.728719999999</v>
      </c>
      <c r="R25" s="30">
        <f>SUM(R8:R24)</f>
        <v>213.25900320000002</v>
      </c>
      <c r="S25" s="30">
        <f>SUM(S8:S24)</f>
        <v>225.3816954</v>
      </c>
      <c r="U25" s="30">
        <f>SUM(U8:U24)</f>
        <v>163044.157</v>
      </c>
      <c r="V25" s="30">
        <f>SUM(V8:V24)</f>
        <v>19749.92836</v>
      </c>
      <c r="W25" s="30">
        <f>SUM(W8:W24)</f>
        <v>182794.08535999997</v>
      </c>
      <c r="X25" s="30">
        <f>SUM(X8:X24)</f>
        <v>6829.771761599999</v>
      </c>
      <c r="Y25" s="30">
        <f>SUM(Y8:Y24)</f>
        <v>7218.009630199999</v>
      </c>
      <c r="AA25" s="30">
        <f>SUM(AA8:AA24)</f>
        <v>1365473.9474999998</v>
      </c>
      <c r="AB25" s="30">
        <f>SUM(AB8:AB24)</f>
        <v>165403.12230000002</v>
      </c>
      <c r="AC25" s="30">
        <f>SUM(AC8:AC24)</f>
        <v>1530877.0698000002</v>
      </c>
      <c r="AD25" s="30">
        <f>SUM(AD8:AD24)</f>
        <v>57198.464388</v>
      </c>
      <c r="AE25" s="30">
        <f>SUM(AE8:AE24)</f>
        <v>60449.9068485</v>
      </c>
      <c r="AG25" s="30">
        <f>SUM(AG8:AG24)</f>
        <v>353424.8755</v>
      </c>
      <c r="AH25" s="30">
        <f>SUM(AH8:AH24)</f>
        <v>42811.19974</v>
      </c>
      <c r="AI25" s="30">
        <f>SUM(AI8:AI24)</f>
        <v>396236.07524000003</v>
      </c>
      <c r="AJ25" s="30">
        <f>SUM(AJ8:AJ24)</f>
        <v>14804.647274400002</v>
      </c>
      <c r="AK25" s="30">
        <f>SUM(AK8:AK24)</f>
        <v>15646.216349299999</v>
      </c>
      <c r="AL25" s="30"/>
      <c r="AM25" s="30">
        <f>SUM(AM8:AM24)</f>
        <v>239296.848</v>
      </c>
      <c r="AN25" s="30">
        <f>SUM(AN8:AN24)</f>
        <v>28986.59904</v>
      </c>
      <c r="AO25" s="30">
        <f>SUM(AO8:AO24)</f>
        <v>268283.44704</v>
      </c>
      <c r="AP25" s="30">
        <f>SUM(AP8:AP24)</f>
        <v>10023.9277824</v>
      </c>
      <c r="AQ25" s="30">
        <f>SUM(AQ8:AQ24)</f>
        <v>10593.7372128</v>
      </c>
      <c r="AS25" s="30">
        <f>SUM(AS8:AS24)</f>
        <v>36807.047000000006</v>
      </c>
      <c r="AT25" s="30">
        <f>SUM(AT8:AT24)</f>
        <v>4458.525560000001</v>
      </c>
      <c r="AU25" s="30">
        <f>SUM(AU8:AU24)</f>
        <v>41265.57256</v>
      </c>
      <c r="AV25" s="30">
        <f>SUM(AV8:AV24)</f>
        <v>1541.8137936</v>
      </c>
      <c r="AW25" s="30">
        <f>SUM(AW8:AW24)</f>
        <v>1629.4580842000003</v>
      </c>
      <c r="AY25" s="30">
        <f>SUM(AY8:AY24)</f>
        <v>84262.16</v>
      </c>
      <c r="AZ25" s="30">
        <f>SUM(AZ8:AZ24)</f>
        <v>10206.8768</v>
      </c>
      <c r="BA25" s="30">
        <f>SUM(BA8:BA24)</f>
        <v>94469.03679999997</v>
      </c>
      <c r="BB25" s="30">
        <f>SUM(BB8:BB24)</f>
        <v>3529.665408</v>
      </c>
      <c r="BC25" s="30">
        <f>SUM(BC8:BC24)</f>
        <v>3730.3089760000003</v>
      </c>
      <c r="BE25" s="30">
        <f>SUM(BE8:BE24)</f>
        <v>14127.963500000002</v>
      </c>
      <c r="BF25" s="30">
        <f>SUM(BF8:BF24)</f>
        <v>1711.3539799999999</v>
      </c>
      <c r="BG25" s="30">
        <f>SUM(BG8:BG24)</f>
        <v>15839.31748</v>
      </c>
      <c r="BH25" s="30">
        <f>SUM(BH8:BH24)</f>
        <v>591.8075688000001</v>
      </c>
      <c r="BI25" s="30">
        <f>SUM(BI8:BI24)</f>
        <v>625.4488261000001</v>
      </c>
      <c r="BK25" s="30">
        <f>SUM(BK8:BK24)</f>
        <v>15282.1245</v>
      </c>
      <c r="BL25" s="30">
        <f>SUM(BL8:BL24)</f>
        <v>1851.1602599999999</v>
      </c>
      <c r="BM25" s="30">
        <f>SUM(BM8:BM24)</f>
        <v>17133.284760000002</v>
      </c>
      <c r="BN25" s="30">
        <f>SUM(BN8:BN24)</f>
        <v>640.1543256000001</v>
      </c>
      <c r="BO25" s="30">
        <f>SUM(BO8:BO24)</f>
        <v>676.5438507000001</v>
      </c>
      <c r="BQ25" s="30">
        <f>SUM(BQ8:BQ24)</f>
        <v>29183.6995</v>
      </c>
      <c r="BR25" s="30">
        <f>SUM(BR8:BR24)</f>
        <v>3535.09126</v>
      </c>
      <c r="BS25" s="30">
        <f>SUM(BS8:BS24)</f>
        <v>32718.790759999996</v>
      </c>
      <c r="BT25" s="30">
        <f>SUM(BT8:BT24)</f>
        <v>1222.4786856</v>
      </c>
      <c r="BU25" s="30">
        <f>SUM(BU8:BU24)</f>
        <v>1291.9703957000002</v>
      </c>
      <c r="BV25" s="21"/>
      <c r="BW25" s="30">
        <f>SUM(BW8:BW24)</f>
        <v>4846.6355</v>
      </c>
      <c r="BX25" s="30">
        <f>SUM(BX8:BX24)</f>
        <v>587.0845400000001</v>
      </c>
      <c r="BY25" s="30">
        <f>SUM(BY8:BY24)</f>
        <v>5433.72004</v>
      </c>
      <c r="BZ25" s="30">
        <f>SUM(BZ8:BZ24)</f>
        <v>203.02116239999998</v>
      </c>
      <c r="CA25" s="30">
        <f>SUM(CA8:CA24)</f>
        <v>214.5618853</v>
      </c>
      <c r="CC25" s="30">
        <f>SUM(CC8:CC24)</f>
        <v>84.07</v>
      </c>
      <c r="CD25" s="30">
        <f>SUM(CD8:CD24)</f>
        <v>10.1836</v>
      </c>
      <c r="CE25" s="30">
        <f>SUM(CE8:CE24)</f>
        <v>94.2536</v>
      </c>
      <c r="CF25" s="30">
        <f>SUM(CF8:CF24)</f>
        <v>9</v>
      </c>
      <c r="CG25" s="30">
        <f>SUM(CG8:CG24)</f>
        <v>10</v>
      </c>
      <c r="CI25" s="30">
        <f>SUM(CI8:CI24)</f>
        <v>30849.4865</v>
      </c>
      <c r="CJ25" s="30">
        <f>SUM(CJ8:CJ24)</f>
        <v>3736.8720200000007</v>
      </c>
      <c r="CK25" s="30">
        <f>SUM(CK8:CK24)</f>
        <v>34586.35852</v>
      </c>
      <c r="CL25" s="30">
        <f>SUM(CL8:CL24)</f>
        <v>1292.2569912</v>
      </c>
      <c r="CM25" s="30">
        <f>SUM(CM8:CM24)</f>
        <v>1365.7152439</v>
      </c>
      <c r="CO25" s="30">
        <f>SUM(CO8:CO24)</f>
        <v>44698.818</v>
      </c>
      <c r="CP25" s="30">
        <f>SUM(CP8:CP24)</f>
        <v>5414.47464</v>
      </c>
      <c r="CQ25" s="30">
        <f>SUM(CQ8:CQ24)</f>
        <v>50113.29264</v>
      </c>
      <c r="CR25" s="30">
        <f>SUM(CR8:CR24)</f>
        <v>1872.3929184</v>
      </c>
      <c r="CS25" s="30">
        <f>SUM(CS8:CS24)</f>
        <v>1978.8289548</v>
      </c>
      <c r="CU25" s="30">
        <f>SUM(CU8:CU24)</f>
        <v>56556.8915</v>
      </c>
      <c r="CV25" s="30">
        <f>SUM(CV8:CV24)</f>
        <v>6850.871420000001</v>
      </c>
      <c r="CW25" s="30">
        <f>SUM(CW8:CW24)</f>
        <v>63407.762919999994</v>
      </c>
      <c r="CX25" s="30">
        <f>SUM(CX8:CX24)</f>
        <v>2369.1168551999995</v>
      </c>
      <c r="CY25" s="30">
        <f>SUM(CY8:CY24)</f>
        <v>2503.7891268999997</v>
      </c>
      <c r="DA25" s="30">
        <f>SUM(DA8:DA24)</f>
        <v>5260.38</v>
      </c>
      <c r="DB25" s="30">
        <f>SUM(DB8:DB24)</f>
        <v>637.2024</v>
      </c>
      <c r="DC25" s="30">
        <f>SUM(DC8:DC24)</f>
        <v>5897.582399999999</v>
      </c>
      <c r="DD25" s="30">
        <f>SUM(DD8:DD24)</f>
        <v>220.35254399999997</v>
      </c>
      <c r="DE25" s="30">
        <f>SUM(DE8:DE24)</f>
        <v>232.878468</v>
      </c>
      <c r="DG25" s="30">
        <f>SUM(DG8:DG24)</f>
        <v>99397.76250000001</v>
      </c>
      <c r="DH25" s="30">
        <f>SUM(DH8:DH24)</f>
        <v>12040.288500000002</v>
      </c>
      <c r="DI25" s="30">
        <f>SUM(DI8:DI24)</f>
        <v>111438.05099999998</v>
      </c>
      <c r="DJ25" s="30">
        <f>SUM(DJ8:DJ24)</f>
        <v>4163.68206</v>
      </c>
      <c r="DK25" s="30">
        <f>SUM(DK8:DK24)</f>
        <v>4400.3662575</v>
      </c>
      <c r="DM25" s="30">
        <f>SUM(DM8:DM24)</f>
        <v>257879.92099999997</v>
      </c>
      <c r="DN25" s="30">
        <f>SUM(DN8:DN24)</f>
        <v>31237.611079999995</v>
      </c>
      <c r="DO25" s="30">
        <f>SUM(DO8:DO24)</f>
        <v>289117.53208</v>
      </c>
      <c r="DP25" s="30">
        <f>SUM(DP8:DP24)</f>
        <v>10802.3558448</v>
      </c>
      <c r="DQ25" s="30">
        <f>SUM(DQ8:DQ24)</f>
        <v>11416.4149606</v>
      </c>
      <c r="DS25" s="30">
        <f>SUM(DS8:DS24)</f>
        <v>18996.8175</v>
      </c>
      <c r="DT25" s="30">
        <f>SUM(DT8:DT24)</f>
        <v>2301.1299000000004</v>
      </c>
      <c r="DU25" s="30">
        <f>SUM(DU8:DU24)</f>
        <v>21297.947400000005</v>
      </c>
      <c r="DV25" s="30">
        <f>SUM(DV8:DV24)</f>
        <v>795.759444</v>
      </c>
      <c r="DW25" s="30">
        <f>SUM(DW8:DW24)</f>
        <v>840.9943305000002</v>
      </c>
    </row>
    <row r="26" ht="13.5" thickTop="1"/>
    <row r="39" spans="1:128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1:128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1:128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1:128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1:128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1:128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1:128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1:128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1:128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1:128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1:128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1:128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</row>
    <row r="58" spans="1:12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</row>
    <row r="59" spans="1:12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</row>
    <row r="60" spans="1:128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</row>
    <row r="61" spans="1:128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</row>
    <row r="62" spans="1:128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</row>
    <row r="63" spans="1:128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</row>
    <row r="64" spans="1:128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</row>
    <row r="65" spans="1:128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</row>
  </sheetData>
  <sheetProtection/>
  <printOptions/>
  <pageMargins left="0.75" right="0.75" top="1" bottom="1" header="0.3" footer="0.3"/>
  <pageSetup orientation="landscape" scale="72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FZ65"/>
  <sheetViews>
    <sheetView zoomScale="150" zoomScaleNormal="150" zoomScalePageLayoutView="0" workbookViewId="0" topLeftCell="A1">
      <selection activeCell="D18" sqref="D18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8.0039062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63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">
        <v>58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2010C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2010C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2010C</v>
      </c>
      <c r="CL3"/>
      <c r="CM3"/>
      <c r="CN3"/>
      <c r="CO3"/>
      <c r="CW3" s="24"/>
      <c r="DC3" s="24" t="str">
        <f>CK3</f>
        <v>2005 Series A Bond Funded Projects after 2010C</v>
      </c>
      <c r="DO3" s="24"/>
      <c r="DU3" s="24" t="str">
        <f>DC3</f>
        <v>2005 Series A Bond Funded Projects after 2010C</v>
      </c>
      <c r="EG3" s="24"/>
      <c r="EI3" s="43"/>
      <c r="EJ3" s="3"/>
      <c r="EK3" s="3"/>
      <c r="EL3" s="24" t="str">
        <f>DU3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62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64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2">
        <v>43009</v>
      </c>
      <c r="C8" s="15"/>
      <c r="D8" s="15">
        <v>67000</v>
      </c>
      <c r="E8" s="44">
        <f aca="true" t="shared" si="0" ref="E8:E23">C8+D8</f>
        <v>67000</v>
      </c>
      <c r="F8" s="44">
        <v>19719</v>
      </c>
      <c r="G8" s="44">
        <v>5931</v>
      </c>
      <c r="H8" s="45"/>
      <c r="I8" s="46">
        <f>'2011B Academic'!I8</f>
        <v>0</v>
      </c>
      <c r="J8" s="46">
        <f>'2011B Academic'!J8</f>
        <v>37559.704200000015</v>
      </c>
      <c r="K8" s="46">
        <f aca="true" t="shared" si="1" ref="K8:K23">I8+J8</f>
        <v>37559.704200000015</v>
      </c>
      <c r="L8" s="46">
        <f>'2011B Academic'!L8</f>
        <v>11054.325479399999</v>
      </c>
      <c r="M8" s="46">
        <f>'2011B Academic'!M8</f>
        <v>3324.8747106000005</v>
      </c>
      <c r="N8" s="45"/>
      <c r="O8" s="45"/>
      <c r="P8" s="47">
        <f aca="true" t="shared" si="2" ref="P8:P23">V8+AB8+AH8+AN8+AT8+AZ8+BF8+BL8+BR8+BX8+CD8+CJ8+CP8+CV8+DB8+DH8+DN8+EF8+DT8+DZ8</f>
        <v>29440.2958</v>
      </c>
      <c r="Q8" s="45">
        <f aca="true" t="shared" si="3" ref="Q8:Q23">O8+P8</f>
        <v>29440.2958</v>
      </c>
      <c r="R8" s="45">
        <f aca="true" t="shared" si="4" ref="R8:R23">X8+AD8+AJ8+AP8+AV8+BB8+BH8+BN8+BT8+BZ8+CF8+CL8+CR8+CX8+DD8+DJ8+DP8+DV8+EB8+EH8</f>
        <v>8664.674520600001</v>
      </c>
      <c r="S8" s="47">
        <f aca="true" t="shared" si="5" ref="S8:S23">Y8+AE8+AK8+AQ8+AW8+BC8+BI8+BO8+BU8+CA8+CG8+CM8+CS8+CY8+DE8+DK8+DQ8+EI8+DW8+EC8</f>
        <v>2606.1252894000004</v>
      </c>
      <c r="T8" s="45"/>
      <c r="U8" s="46"/>
      <c r="V8" s="47">
        <f aca="true" t="shared" si="6" ref="V8:V23">D8*0.74748/100</f>
        <v>500.81160000000006</v>
      </c>
      <c r="W8" s="46">
        <f aca="true" t="shared" si="7" ref="W8:W23">U8+V8</f>
        <v>500.81160000000006</v>
      </c>
      <c r="X8" s="46">
        <f aca="true" t="shared" si="8" ref="X8:X23">V$6*$F8</f>
        <v>147.3955812</v>
      </c>
      <c r="Y8" s="46">
        <f aca="true" t="shared" si="9" ref="Y8:Y23">V$6*$G8</f>
        <v>44.333038800000004</v>
      </c>
      <c r="Z8" s="45"/>
      <c r="AA8" s="46"/>
      <c r="AB8" s="46">
        <f aca="true" t="shared" si="10" ref="AB8:AB23">D8*0.34282/100</f>
        <v>229.68940000000003</v>
      </c>
      <c r="AC8" s="45">
        <f aca="true" t="shared" si="11" ref="AC8:AC23">AA8+AB8</f>
        <v>229.68940000000003</v>
      </c>
      <c r="AD8" s="46">
        <f aca="true" t="shared" si="12" ref="AD8:AD23">AB$6*$F8</f>
        <v>67.6006758</v>
      </c>
      <c r="AE8" s="46">
        <f aca="true" t="shared" si="13" ref="AE8:AE23">AB$6*$G8</f>
        <v>20.3326542</v>
      </c>
      <c r="AF8" s="45"/>
      <c r="AG8" s="46"/>
      <c r="AH8" s="46">
        <f aca="true" t="shared" si="14" ref="AH8:AH23">D8*0.07099/100</f>
        <v>47.5633</v>
      </c>
      <c r="AI8" s="45">
        <f aca="true" t="shared" si="15" ref="AI8:AI23">AG8+AH8</f>
        <v>47.5633</v>
      </c>
      <c r="AJ8" s="46">
        <f aca="true" t="shared" si="16" ref="AJ8:AJ23">AH$6*$F8</f>
        <v>13.9985181</v>
      </c>
      <c r="AK8" s="46">
        <f aca="true" t="shared" si="17" ref="AK8:AK23">AH$6*$G8</f>
        <v>4.210416899999999</v>
      </c>
      <c r="AL8" s="45"/>
      <c r="AM8" s="46"/>
      <c r="AN8" s="46">
        <f aca="true" t="shared" si="18" ref="AN8:AN23">D8*7.58946/100</f>
        <v>5084.9382000000005</v>
      </c>
      <c r="AO8" s="45">
        <f aca="true" t="shared" si="19" ref="AO8:AO23">AM8+AN8</f>
        <v>5084.9382000000005</v>
      </c>
      <c r="AP8" s="46">
        <f aca="true" t="shared" si="20" ref="AP8:AP23">AN$6*$F8</f>
        <v>1496.5656174</v>
      </c>
      <c r="AQ8" s="46">
        <f aca="true" t="shared" si="21" ref="AQ8:AQ23">AN$6*$G8</f>
        <v>450.13087260000003</v>
      </c>
      <c r="AR8" s="45"/>
      <c r="AS8" s="46"/>
      <c r="AT8" s="46">
        <f aca="true" t="shared" si="22" ref="AT8:AT23">D8*0.04174/100</f>
        <v>27.965799999999998</v>
      </c>
      <c r="AU8" s="45">
        <f aca="true" t="shared" si="23" ref="AU8:AU23">AS8+AT8</f>
        <v>27.965799999999998</v>
      </c>
      <c r="AV8" s="46">
        <f aca="true" t="shared" si="24" ref="AV8:AV23">AT$6*$F8</f>
        <v>8.2307106</v>
      </c>
      <c r="AW8" s="46">
        <f aca="true" t="shared" si="25" ref="AW8:AW23">AT$6*$G8</f>
        <v>2.4755994</v>
      </c>
      <c r="AX8" s="45"/>
      <c r="AY8" s="46"/>
      <c r="AZ8" s="46">
        <f aca="true" t="shared" si="26" ref="AZ8:AZ23">D8*0.04407/100</f>
        <v>29.5269</v>
      </c>
      <c r="BA8" s="45">
        <f aca="true" t="shared" si="27" ref="BA8:BA23">AY8+AZ8</f>
        <v>29.5269</v>
      </c>
      <c r="BB8" s="46">
        <f aca="true" t="shared" si="28" ref="BB8:BB23">AZ$6*$F8</f>
        <v>8.6901633</v>
      </c>
      <c r="BC8" s="46">
        <f aca="true" t="shared" si="29" ref="BC8:BC23">AZ$6*$G8</f>
        <v>2.6137916999999997</v>
      </c>
      <c r="BD8" s="45"/>
      <c r="BE8" s="46"/>
      <c r="BF8" s="46">
        <f aca="true" t="shared" si="30" ref="BF8:BF23">D8*0.01236/100</f>
        <v>8.2812</v>
      </c>
      <c r="BG8" s="45">
        <f aca="true" t="shared" si="31" ref="BG8:BG23">BE8+BF8</f>
        <v>8.2812</v>
      </c>
      <c r="BH8" s="46">
        <f aca="true" t="shared" si="32" ref="BH8:BH23">BF$6*$F8</f>
        <v>2.4372684</v>
      </c>
      <c r="BI8" s="46">
        <f aca="true" t="shared" si="33" ref="BI8:BI23">BF$6*$G8</f>
        <v>0.7330715999999999</v>
      </c>
      <c r="BJ8" s="45"/>
      <c r="BK8" s="46"/>
      <c r="BL8" s="46">
        <f aca="true" t="shared" si="34" ref="BL8:BL23">D8*0.22776/100</f>
        <v>152.5992</v>
      </c>
      <c r="BM8" s="45">
        <f aca="true" t="shared" si="35" ref="BM8:BM23">BK8+BL8</f>
        <v>152.5992</v>
      </c>
      <c r="BN8" s="46">
        <f aca="true" t="shared" si="36" ref="BN8:BN23">BL$6*$F8</f>
        <v>44.9119944</v>
      </c>
      <c r="BO8" s="46">
        <f aca="true" t="shared" si="37" ref="BO8:BO23">BL$6*$G8</f>
        <v>13.5084456</v>
      </c>
      <c r="BP8" s="45"/>
      <c r="BQ8" s="46"/>
      <c r="BR8" s="46">
        <f aca="true" t="shared" si="38" ref="BR8:BR23">D8*0.3395/100</f>
        <v>227.465</v>
      </c>
      <c r="BS8" s="45">
        <f aca="true" t="shared" si="39" ref="BS8:BS23">BQ8+BR8</f>
        <v>227.465</v>
      </c>
      <c r="BT8" s="46">
        <f aca="true" t="shared" si="40" ref="BT8:BT23">BR$6*$F8</f>
        <v>66.946005</v>
      </c>
      <c r="BU8" s="46">
        <f aca="true" t="shared" si="41" ref="BU8:BU23">BR$6*$G8</f>
        <v>20.135745</v>
      </c>
      <c r="BV8" s="45"/>
      <c r="BW8" s="46"/>
      <c r="BX8" s="46">
        <f aca="true" t="shared" si="42" ref="BX8:BX23">D8*4/100</f>
        <v>2680</v>
      </c>
      <c r="BY8" s="45">
        <f aca="true" t="shared" si="43" ref="BY8:BY23">BW8+BX8</f>
        <v>2680</v>
      </c>
      <c r="BZ8" s="46">
        <f aca="true" t="shared" si="44" ref="BZ8:BZ23">BX$6*$F8</f>
        <v>788.76</v>
      </c>
      <c r="CA8" s="46">
        <f aca="true" t="shared" si="45" ref="CA8:CA23">BX$6*$G8</f>
        <v>237.24</v>
      </c>
      <c r="CB8" s="45"/>
      <c r="CC8" s="46"/>
      <c r="CD8" s="46">
        <f aca="true" t="shared" si="46" ref="CD8:CD23">D8*0.19842/100</f>
        <v>132.94140000000002</v>
      </c>
      <c r="CE8" s="45">
        <f aca="true" t="shared" si="47" ref="CE8:CE23">CC8+CD8</f>
        <v>132.94140000000002</v>
      </c>
      <c r="CF8" s="46">
        <f aca="true" t="shared" si="48" ref="CF8:CF23">CD$6*$F8</f>
        <v>39.12643980000001</v>
      </c>
      <c r="CG8" s="46">
        <f aca="true" t="shared" si="49" ref="CG8:CG23">CD$6*$G8</f>
        <v>11.768290200000001</v>
      </c>
      <c r="CH8" s="45"/>
      <c r="CI8" s="46"/>
      <c r="CJ8" s="46">
        <f aca="true" t="shared" si="50" ref="CJ8:CJ23">D8*1.58629/100</f>
        <v>1062.8143</v>
      </c>
      <c r="CK8" s="45">
        <f aca="true" t="shared" si="51" ref="CK8:CK23">CI8+CJ8</f>
        <v>1062.8143</v>
      </c>
      <c r="CL8" s="46">
        <f aca="true" t="shared" si="52" ref="CL8:CL23">CJ$6*$F8</f>
        <v>312.80052509999996</v>
      </c>
      <c r="CM8" s="46">
        <f aca="true" t="shared" si="53" ref="CM8:CM23">CJ$6*$G8</f>
        <v>94.08285989999999</v>
      </c>
      <c r="CN8" s="45"/>
      <c r="CO8" s="46"/>
      <c r="CP8" s="46">
        <f aca="true" t="shared" si="54" ref="CP8:CP23">D8*0.86838/100</f>
        <v>581.8146</v>
      </c>
      <c r="CQ8" s="45">
        <f aca="true" t="shared" si="55" ref="CQ8:CQ23">CO8+CP8</f>
        <v>581.8146</v>
      </c>
      <c r="CR8" s="46">
        <f aca="true" t="shared" si="56" ref="CR8:CR23">CP$6*$F8</f>
        <v>171.2358522</v>
      </c>
      <c r="CS8" s="46">
        <f aca="true" t="shared" si="57" ref="CS8:CS23">CP$6*$G8</f>
        <v>51.5036178</v>
      </c>
      <c r="CT8" s="45"/>
      <c r="CU8" s="46"/>
      <c r="CV8" s="46">
        <f aca="true" t="shared" si="58" ref="CV8:CV23">D8*0.08615/100</f>
        <v>57.7205</v>
      </c>
      <c r="CW8" s="45">
        <f aca="true" t="shared" si="59" ref="CW8:CW23">CU8+CV8</f>
        <v>57.7205</v>
      </c>
      <c r="CX8" s="46">
        <f aca="true" t="shared" si="60" ref="CX8:CX23">CV$6*$F8</f>
        <v>16.9879185</v>
      </c>
      <c r="CY8" s="46">
        <f aca="true" t="shared" si="61" ref="CY8:CY23">CV$6*$G8</f>
        <v>5.1095565</v>
      </c>
      <c r="CZ8" s="45"/>
      <c r="DA8" s="46"/>
      <c r="DB8" s="46">
        <f aca="true" t="shared" si="62" ref="DB8:DB23">D8*6.1203/100</f>
        <v>4100.601000000001</v>
      </c>
      <c r="DC8" s="45">
        <f aca="true" t="shared" si="63" ref="DC8:DC23">DA8+DB8</f>
        <v>4100.601000000001</v>
      </c>
      <c r="DD8" s="46">
        <f aca="true" t="shared" si="64" ref="DD8:DD23">DB$6*$F8</f>
        <v>1206.861957</v>
      </c>
      <c r="DE8" s="46">
        <f aca="true" t="shared" si="65" ref="DE8:DE23">DB$6*$G8</f>
        <v>362.994993</v>
      </c>
      <c r="DF8" s="45"/>
      <c r="DG8" s="46"/>
      <c r="DH8" s="46">
        <f aca="true" t="shared" si="66" ref="DH8:DH23">D8*1.44306/100</f>
        <v>966.8502000000001</v>
      </c>
      <c r="DI8" s="45">
        <f aca="true" t="shared" si="67" ref="DI8:DI23">DG8+DH8</f>
        <v>966.8502000000001</v>
      </c>
      <c r="DJ8" s="46">
        <f aca="true" t="shared" si="68" ref="DJ8:DJ23">DH$6*$F8</f>
        <v>284.5570014</v>
      </c>
      <c r="DK8" s="46">
        <f aca="true" t="shared" si="69" ref="DK8:DK23">DH$6*$G8</f>
        <v>85.5878886</v>
      </c>
      <c r="DL8" s="45"/>
      <c r="DM8" s="45"/>
      <c r="DN8" s="45">
        <f aca="true" t="shared" si="70" ref="DN8:DN23">D8*0.24027/100</f>
        <v>160.9809</v>
      </c>
      <c r="DO8" s="45">
        <f aca="true" t="shared" si="71" ref="DO8:DO23">DM8+DN8</f>
        <v>160.9809</v>
      </c>
      <c r="DP8" s="46">
        <f aca="true" t="shared" si="72" ref="DP8:DP23">DN$6*$F8</f>
        <v>47.3788413</v>
      </c>
      <c r="DQ8" s="46">
        <f aca="true" t="shared" si="73" ref="DQ8:DQ23">DN$6*$G8</f>
        <v>14.2504137</v>
      </c>
      <c r="DR8" s="45"/>
      <c r="DS8" s="46"/>
      <c r="DT8" s="46">
        <f aca="true" t="shared" si="74" ref="DT8:DT23">D8*0.25862/100</f>
        <v>173.27540000000002</v>
      </c>
      <c r="DU8" s="45">
        <f aca="true" t="shared" si="75" ref="DU8:DU23">DS8+DT8</f>
        <v>173.27540000000002</v>
      </c>
      <c r="DV8" s="46">
        <f aca="true" t="shared" si="76" ref="DV8:DV23">DT$6*$F8</f>
        <v>50.9972778</v>
      </c>
      <c r="DW8" s="46">
        <f aca="true" t="shared" si="77" ref="DW8:DW23">DT$6*$G8</f>
        <v>15.3387522</v>
      </c>
      <c r="DX8" s="45"/>
      <c r="DY8" s="46"/>
      <c r="DZ8" s="46">
        <f aca="true" t="shared" si="78" ref="DZ8:DZ23">D8*19.72307/100</f>
        <v>13214.4569</v>
      </c>
      <c r="EA8" s="45">
        <f aca="true" t="shared" si="79" ref="EA8:EA23">DY8+DZ8</f>
        <v>13214.4569</v>
      </c>
      <c r="EB8" s="46">
        <f aca="true" t="shared" si="80" ref="EB8:EB23">DZ$6*$F8</f>
        <v>3889.1921733000004</v>
      </c>
      <c r="EC8" s="46">
        <f aca="true" t="shared" si="81" ref="EC8:EC23">DZ$6*$G8</f>
        <v>1169.7752817</v>
      </c>
      <c r="ED8" s="45"/>
      <c r="EE8" s="45"/>
      <c r="EF8" s="45"/>
      <c r="EG8" s="45">
        <f aca="true" t="shared" si="82" ref="EG8:EG23">EE8+EF8</f>
        <v>0</v>
      </c>
      <c r="EH8" s="45"/>
      <c r="EI8" s="45"/>
    </row>
    <row r="9" spans="1:139" ht="12.75">
      <c r="A9" s="32">
        <v>43191</v>
      </c>
      <c r="C9" s="15">
        <v>2680000</v>
      </c>
      <c r="D9" s="15">
        <v>67000</v>
      </c>
      <c r="E9" s="44">
        <f t="shared" si="0"/>
        <v>2747000</v>
      </c>
      <c r="F9" s="44">
        <v>19719</v>
      </c>
      <c r="G9" s="44">
        <v>5931</v>
      </c>
      <c r="H9" s="45"/>
      <c r="I9" s="46">
        <f>'2011B Academic'!I9</f>
        <v>1502388.1679999996</v>
      </c>
      <c r="J9" s="46">
        <f>'2011B Academic'!J9</f>
        <v>37559.704200000015</v>
      </c>
      <c r="K9" s="46">
        <f t="shared" si="1"/>
        <v>1539947.8721999996</v>
      </c>
      <c r="L9" s="46">
        <f>'2011B Academic'!L9</f>
        <v>11054.325479399999</v>
      </c>
      <c r="M9" s="46">
        <f>'2011B Academic'!M9</f>
        <v>3324.8747106000005</v>
      </c>
      <c r="N9" s="45"/>
      <c r="O9" s="45">
        <f aca="true" t="shared" si="83" ref="O9:O23">U9+AA9+AG9+AM9+AS9+AY9+BE9+BK9+BQ9+BW9+CC9+CI9+CO9+CU9+DA9+DG9+DM9+EE9+DS9+DY9</f>
        <v>1177611.8320000002</v>
      </c>
      <c r="P9" s="47">
        <f t="shared" si="2"/>
        <v>29440.2958</v>
      </c>
      <c r="Q9" s="45">
        <f t="shared" si="3"/>
        <v>1207052.1278000001</v>
      </c>
      <c r="R9" s="45">
        <f t="shared" si="4"/>
        <v>8664.674520600001</v>
      </c>
      <c r="S9" s="47">
        <f t="shared" si="5"/>
        <v>2606.1252894000004</v>
      </c>
      <c r="T9" s="45"/>
      <c r="U9" s="46">
        <f aca="true" t="shared" si="84" ref="U9:U23">C9*0.74748/100</f>
        <v>20032.464</v>
      </c>
      <c r="V9" s="47">
        <f t="shared" si="6"/>
        <v>500.81160000000006</v>
      </c>
      <c r="W9" s="46">
        <f t="shared" si="7"/>
        <v>20533.2756</v>
      </c>
      <c r="X9" s="46">
        <f t="shared" si="8"/>
        <v>147.3955812</v>
      </c>
      <c r="Y9" s="46">
        <f t="shared" si="9"/>
        <v>44.333038800000004</v>
      </c>
      <c r="Z9" s="45"/>
      <c r="AA9" s="46">
        <f aca="true" t="shared" si="85" ref="AA9:AA23">C9*0.34282/100</f>
        <v>9187.576000000001</v>
      </c>
      <c r="AB9" s="46">
        <f t="shared" si="10"/>
        <v>229.68940000000003</v>
      </c>
      <c r="AC9" s="45">
        <f t="shared" si="11"/>
        <v>9417.2654</v>
      </c>
      <c r="AD9" s="46">
        <f t="shared" si="12"/>
        <v>67.6006758</v>
      </c>
      <c r="AE9" s="46">
        <f t="shared" si="13"/>
        <v>20.3326542</v>
      </c>
      <c r="AF9" s="45"/>
      <c r="AG9" s="46">
        <f aca="true" t="shared" si="86" ref="AG9:AG23">C9*0.07099/100</f>
        <v>1902.532</v>
      </c>
      <c r="AH9" s="46">
        <f t="shared" si="14"/>
        <v>47.5633</v>
      </c>
      <c r="AI9" s="45">
        <f t="shared" si="15"/>
        <v>1950.0953</v>
      </c>
      <c r="AJ9" s="46">
        <f t="shared" si="16"/>
        <v>13.9985181</v>
      </c>
      <c r="AK9" s="46">
        <f t="shared" si="17"/>
        <v>4.210416899999999</v>
      </c>
      <c r="AL9" s="45"/>
      <c r="AM9" s="46">
        <f aca="true" t="shared" si="87" ref="AM9:AM23">C9*7.58946/100</f>
        <v>203397.52800000002</v>
      </c>
      <c r="AN9" s="46">
        <f t="shared" si="18"/>
        <v>5084.9382000000005</v>
      </c>
      <c r="AO9" s="45">
        <f t="shared" si="19"/>
        <v>208482.46620000002</v>
      </c>
      <c r="AP9" s="46">
        <f t="shared" si="20"/>
        <v>1496.5656174</v>
      </c>
      <c r="AQ9" s="46">
        <f t="shared" si="21"/>
        <v>450.13087260000003</v>
      </c>
      <c r="AR9" s="45"/>
      <c r="AS9" s="46">
        <f aca="true" t="shared" si="88" ref="AS9:AS23">C9*0.04174/100</f>
        <v>1118.632</v>
      </c>
      <c r="AT9" s="46">
        <f t="shared" si="22"/>
        <v>27.965799999999998</v>
      </c>
      <c r="AU9" s="45">
        <f t="shared" si="23"/>
        <v>1146.5978</v>
      </c>
      <c r="AV9" s="46">
        <f t="shared" si="24"/>
        <v>8.2307106</v>
      </c>
      <c r="AW9" s="46">
        <f t="shared" si="25"/>
        <v>2.4755994</v>
      </c>
      <c r="AX9" s="45"/>
      <c r="AY9" s="46">
        <f aca="true" t="shared" si="89" ref="AY9:AY23">C9*0.04407/100</f>
        <v>1181.076</v>
      </c>
      <c r="AZ9" s="46">
        <f t="shared" si="26"/>
        <v>29.5269</v>
      </c>
      <c r="BA9" s="45">
        <f t="shared" si="27"/>
        <v>1210.6029</v>
      </c>
      <c r="BB9" s="46">
        <f t="shared" si="28"/>
        <v>8.6901633</v>
      </c>
      <c r="BC9" s="46">
        <f t="shared" si="29"/>
        <v>2.6137916999999997</v>
      </c>
      <c r="BD9" s="45"/>
      <c r="BE9" s="46">
        <f aca="true" t="shared" si="90" ref="BE9:BE23">C9*0.01236/100</f>
        <v>331.24799999999993</v>
      </c>
      <c r="BF9" s="46">
        <f t="shared" si="30"/>
        <v>8.2812</v>
      </c>
      <c r="BG9" s="45">
        <f t="shared" si="31"/>
        <v>339.52919999999995</v>
      </c>
      <c r="BH9" s="46">
        <f t="shared" si="32"/>
        <v>2.4372684</v>
      </c>
      <c r="BI9" s="46">
        <f t="shared" si="33"/>
        <v>0.7330715999999999</v>
      </c>
      <c r="BJ9" s="45"/>
      <c r="BK9" s="46">
        <f aca="true" t="shared" si="91" ref="BK9:BK23">C9*0.22776/100</f>
        <v>6103.967999999999</v>
      </c>
      <c r="BL9" s="46">
        <f t="shared" si="34"/>
        <v>152.5992</v>
      </c>
      <c r="BM9" s="45">
        <f t="shared" si="35"/>
        <v>6256.567199999999</v>
      </c>
      <c r="BN9" s="46">
        <f t="shared" si="36"/>
        <v>44.9119944</v>
      </c>
      <c r="BO9" s="46">
        <f t="shared" si="37"/>
        <v>13.5084456</v>
      </c>
      <c r="BP9" s="45"/>
      <c r="BQ9" s="46">
        <f aca="true" t="shared" si="92" ref="BQ9:BQ23">C9*0.3395/100</f>
        <v>9098.6</v>
      </c>
      <c r="BR9" s="46">
        <f t="shared" si="38"/>
        <v>227.465</v>
      </c>
      <c r="BS9" s="45">
        <f t="shared" si="39"/>
        <v>9326.065</v>
      </c>
      <c r="BT9" s="46">
        <f t="shared" si="40"/>
        <v>66.946005</v>
      </c>
      <c r="BU9" s="46">
        <f t="shared" si="41"/>
        <v>20.135745</v>
      </c>
      <c r="BV9" s="45"/>
      <c r="BW9" s="46">
        <f aca="true" t="shared" si="93" ref="BW9:BW23">C9*4/100</f>
        <v>107200</v>
      </c>
      <c r="BX9" s="46">
        <f t="shared" si="42"/>
        <v>2680</v>
      </c>
      <c r="BY9" s="45">
        <f t="shared" si="43"/>
        <v>109880</v>
      </c>
      <c r="BZ9" s="46">
        <f t="shared" si="44"/>
        <v>788.76</v>
      </c>
      <c r="CA9" s="46">
        <f t="shared" si="45"/>
        <v>237.24</v>
      </c>
      <c r="CB9" s="45"/>
      <c r="CC9" s="46">
        <f aca="true" t="shared" si="94" ref="CC9:CC23">C9*0.19842/100</f>
        <v>5317.656</v>
      </c>
      <c r="CD9" s="46">
        <f t="shared" si="46"/>
        <v>132.94140000000002</v>
      </c>
      <c r="CE9" s="45">
        <f t="shared" si="47"/>
        <v>5450.5974</v>
      </c>
      <c r="CF9" s="46">
        <f t="shared" si="48"/>
        <v>39.12643980000001</v>
      </c>
      <c r="CG9" s="46">
        <f t="shared" si="49"/>
        <v>11.768290200000001</v>
      </c>
      <c r="CH9" s="45"/>
      <c r="CI9" s="46">
        <f aca="true" t="shared" si="95" ref="CI9:CI23">C9*1.58629/100</f>
        <v>42512.572</v>
      </c>
      <c r="CJ9" s="46">
        <f t="shared" si="50"/>
        <v>1062.8143</v>
      </c>
      <c r="CK9" s="45">
        <f t="shared" si="51"/>
        <v>43575.3863</v>
      </c>
      <c r="CL9" s="46">
        <f t="shared" si="52"/>
        <v>312.80052509999996</v>
      </c>
      <c r="CM9" s="46">
        <f t="shared" si="53"/>
        <v>94.08285989999999</v>
      </c>
      <c r="CN9" s="45"/>
      <c r="CO9" s="46">
        <f aca="true" t="shared" si="96" ref="CO9:CO23">C9*0.86838/100</f>
        <v>23272.584</v>
      </c>
      <c r="CP9" s="46">
        <f t="shared" si="54"/>
        <v>581.8146</v>
      </c>
      <c r="CQ9" s="45">
        <f t="shared" si="55"/>
        <v>23854.3986</v>
      </c>
      <c r="CR9" s="46">
        <f t="shared" si="56"/>
        <v>171.2358522</v>
      </c>
      <c r="CS9" s="46">
        <f t="shared" si="57"/>
        <v>51.5036178</v>
      </c>
      <c r="CT9" s="45"/>
      <c r="CU9" s="46">
        <f aca="true" t="shared" si="97" ref="CU9:CU23">C9*0.08615/100</f>
        <v>2308.82</v>
      </c>
      <c r="CV9" s="46">
        <f t="shared" si="58"/>
        <v>57.7205</v>
      </c>
      <c r="CW9" s="45">
        <f t="shared" si="59"/>
        <v>2366.5405</v>
      </c>
      <c r="CX9" s="46">
        <f t="shared" si="60"/>
        <v>16.9879185</v>
      </c>
      <c r="CY9" s="46">
        <f t="shared" si="61"/>
        <v>5.1095565</v>
      </c>
      <c r="CZ9" s="45"/>
      <c r="DA9" s="46">
        <f aca="true" t="shared" si="98" ref="DA9:DA23">C9*6.1203/100</f>
        <v>164024.04</v>
      </c>
      <c r="DB9" s="46">
        <f t="shared" si="62"/>
        <v>4100.601000000001</v>
      </c>
      <c r="DC9" s="45">
        <f t="shared" si="63"/>
        <v>168124.641</v>
      </c>
      <c r="DD9" s="46">
        <f t="shared" si="64"/>
        <v>1206.861957</v>
      </c>
      <c r="DE9" s="46">
        <f t="shared" si="65"/>
        <v>362.994993</v>
      </c>
      <c r="DF9" s="45"/>
      <c r="DG9" s="46">
        <f aca="true" t="shared" si="99" ref="DG9:DG23">C9*1.44306/100</f>
        <v>38674.008</v>
      </c>
      <c r="DH9" s="46">
        <f t="shared" si="66"/>
        <v>966.8502000000001</v>
      </c>
      <c r="DI9" s="45">
        <f t="shared" si="67"/>
        <v>39640.8582</v>
      </c>
      <c r="DJ9" s="46">
        <f t="shared" si="68"/>
        <v>284.5570014</v>
      </c>
      <c r="DK9" s="46">
        <f t="shared" si="69"/>
        <v>85.5878886</v>
      </c>
      <c r="DL9" s="45"/>
      <c r="DM9" s="45">
        <f aca="true" t="shared" si="100" ref="DM9:DM23">C9*0.24027/100</f>
        <v>6439.236</v>
      </c>
      <c r="DN9" s="45">
        <f t="shared" si="70"/>
        <v>160.9809</v>
      </c>
      <c r="DO9" s="45">
        <f t="shared" si="71"/>
        <v>6600.216899999999</v>
      </c>
      <c r="DP9" s="46">
        <f t="shared" si="72"/>
        <v>47.3788413</v>
      </c>
      <c r="DQ9" s="46">
        <f t="shared" si="73"/>
        <v>14.2504137</v>
      </c>
      <c r="DR9" s="45"/>
      <c r="DS9" s="46">
        <f aca="true" t="shared" si="101" ref="DS9:DS23">C9*0.25862/100</f>
        <v>6931.0160000000005</v>
      </c>
      <c r="DT9" s="46">
        <f t="shared" si="74"/>
        <v>173.27540000000002</v>
      </c>
      <c r="DU9" s="45">
        <f t="shared" si="75"/>
        <v>7104.291400000001</v>
      </c>
      <c r="DV9" s="46">
        <f t="shared" si="76"/>
        <v>50.9972778</v>
      </c>
      <c r="DW9" s="46">
        <f t="shared" si="77"/>
        <v>15.3387522</v>
      </c>
      <c r="DX9" s="45"/>
      <c r="DY9" s="46">
        <f aca="true" t="shared" si="102" ref="DY9:DY23">C9*19.72307/100</f>
        <v>528578.2760000001</v>
      </c>
      <c r="DZ9" s="46">
        <f t="shared" si="78"/>
        <v>13214.4569</v>
      </c>
      <c r="EA9" s="45">
        <f t="shared" si="79"/>
        <v>541792.7329000001</v>
      </c>
      <c r="EB9" s="46">
        <f t="shared" si="80"/>
        <v>3889.1921733000004</v>
      </c>
      <c r="EC9" s="46">
        <f t="shared" si="81"/>
        <v>1169.7752817</v>
      </c>
      <c r="ED9" s="45"/>
      <c r="EE9" s="45"/>
      <c r="EF9" s="45"/>
      <c r="EG9" s="45">
        <f t="shared" si="82"/>
        <v>0</v>
      </c>
      <c r="EH9" s="45"/>
      <c r="EI9" s="45"/>
    </row>
    <row r="10" spans="1:139" ht="12.75">
      <c r="A10" s="32">
        <v>43374</v>
      </c>
      <c r="C10" s="15"/>
      <c r="D10" s="15"/>
      <c r="E10" s="44">
        <f t="shared" si="0"/>
        <v>0</v>
      </c>
      <c r="F10" s="44"/>
      <c r="G10" s="44"/>
      <c r="H10" s="45"/>
      <c r="I10" s="46">
        <f>'2011B Academic'!I10</f>
        <v>0</v>
      </c>
      <c r="J10" s="46">
        <f>'2011B Academic'!J10</f>
        <v>0</v>
      </c>
      <c r="K10" s="46">
        <f t="shared" si="1"/>
        <v>0</v>
      </c>
      <c r="L10" s="46">
        <f>'2011B Academic'!L10</f>
        <v>0</v>
      </c>
      <c r="M10" s="46">
        <f>'2011B Academic'!M10</f>
        <v>0</v>
      </c>
      <c r="N10" s="45"/>
      <c r="O10" s="45"/>
      <c r="P10" s="47">
        <f t="shared" si="2"/>
        <v>0</v>
      </c>
      <c r="Q10" s="45">
        <f t="shared" si="3"/>
        <v>0</v>
      </c>
      <c r="R10" s="45">
        <f t="shared" si="4"/>
        <v>0</v>
      </c>
      <c r="S10" s="47">
        <f t="shared" si="5"/>
        <v>0</v>
      </c>
      <c r="T10" s="45"/>
      <c r="U10" s="46"/>
      <c r="V10" s="47">
        <f t="shared" si="6"/>
        <v>0</v>
      </c>
      <c r="W10" s="46">
        <f t="shared" si="7"/>
        <v>0</v>
      </c>
      <c r="X10" s="46">
        <f t="shared" si="8"/>
        <v>0</v>
      </c>
      <c r="Y10" s="46">
        <f t="shared" si="9"/>
        <v>0</v>
      </c>
      <c r="Z10" s="45"/>
      <c r="AA10" s="46"/>
      <c r="AB10" s="46">
        <f t="shared" si="10"/>
        <v>0</v>
      </c>
      <c r="AC10" s="45">
        <f t="shared" si="11"/>
        <v>0</v>
      </c>
      <c r="AD10" s="46">
        <f t="shared" si="12"/>
        <v>0</v>
      </c>
      <c r="AE10" s="46">
        <f t="shared" si="13"/>
        <v>0</v>
      </c>
      <c r="AF10" s="45"/>
      <c r="AG10" s="46"/>
      <c r="AH10" s="46">
        <f t="shared" si="14"/>
        <v>0</v>
      </c>
      <c r="AI10" s="45">
        <f t="shared" si="15"/>
        <v>0</v>
      </c>
      <c r="AJ10" s="46">
        <f t="shared" si="16"/>
        <v>0</v>
      </c>
      <c r="AK10" s="46">
        <f t="shared" si="17"/>
        <v>0</v>
      </c>
      <c r="AL10" s="45"/>
      <c r="AM10" s="46"/>
      <c r="AN10" s="46">
        <f t="shared" si="18"/>
        <v>0</v>
      </c>
      <c r="AO10" s="45">
        <f t="shared" si="19"/>
        <v>0</v>
      </c>
      <c r="AP10" s="46">
        <f t="shared" si="20"/>
        <v>0</v>
      </c>
      <c r="AQ10" s="46">
        <f t="shared" si="21"/>
        <v>0</v>
      </c>
      <c r="AR10" s="45"/>
      <c r="AS10" s="46"/>
      <c r="AT10" s="46">
        <f t="shared" si="22"/>
        <v>0</v>
      </c>
      <c r="AU10" s="45">
        <f t="shared" si="23"/>
        <v>0</v>
      </c>
      <c r="AV10" s="46">
        <f t="shared" si="24"/>
        <v>0</v>
      </c>
      <c r="AW10" s="46">
        <f t="shared" si="25"/>
        <v>0</v>
      </c>
      <c r="AX10" s="45"/>
      <c r="AY10" s="46"/>
      <c r="AZ10" s="46">
        <f t="shared" si="26"/>
        <v>0</v>
      </c>
      <c r="BA10" s="45">
        <f t="shared" si="27"/>
        <v>0</v>
      </c>
      <c r="BB10" s="46">
        <f t="shared" si="28"/>
        <v>0</v>
      </c>
      <c r="BC10" s="46">
        <f t="shared" si="29"/>
        <v>0</v>
      </c>
      <c r="BD10" s="45"/>
      <c r="BE10" s="46"/>
      <c r="BF10" s="46">
        <f t="shared" si="30"/>
        <v>0</v>
      </c>
      <c r="BG10" s="45">
        <f t="shared" si="31"/>
        <v>0</v>
      </c>
      <c r="BH10" s="46">
        <f t="shared" si="32"/>
        <v>0</v>
      </c>
      <c r="BI10" s="46">
        <f t="shared" si="33"/>
        <v>0</v>
      </c>
      <c r="BJ10" s="45"/>
      <c r="BK10" s="46"/>
      <c r="BL10" s="46">
        <f t="shared" si="34"/>
        <v>0</v>
      </c>
      <c r="BM10" s="45">
        <f t="shared" si="35"/>
        <v>0</v>
      </c>
      <c r="BN10" s="46">
        <f t="shared" si="36"/>
        <v>0</v>
      </c>
      <c r="BO10" s="46">
        <f t="shared" si="37"/>
        <v>0</v>
      </c>
      <c r="BP10" s="45"/>
      <c r="BQ10" s="46"/>
      <c r="BR10" s="46">
        <f t="shared" si="38"/>
        <v>0</v>
      </c>
      <c r="BS10" s="45">
        <f t="shared" si="39"/>
        <v>0</v>
      </c>
      <c r="BT10" s="46">
        <f t="shared" si="40"/>
        <v>0</v>
      </c>
      <c r="BU10" s="46">
        <f t="shared" si="41"/>
        <v>0</v>
      </c>
      <c r="BV10" s="45"/>
      <c r="BW10" s="46"/>
      <c r="BX10" s="46">
        <f t="shared" si="42"/>
        <v>0</v>
      </c>
      <c r="BY10" s="45">
        <f t="shared" si="43"/>
        <v>0</v>
      </c>
      <c r="BZ10" s="46">
        <f t="shared" si="44"/>
        <v>0</v>
      </c>
      <c r="CA10" s="46">
        <f t="shared" si="45"/>
        <v>0</v>
      </c>
      <c r="CB10" s="45"/>
      <c r="CC10" s="46"/>
      <c r="CD10" s="46">
        <f t="shared" si="46"/>
        <v>0</v>
      </c>
      <c r="CE10" s="45">
        <f t="shared" si="47"/>
        <v>0</v>
      </c>
      <c r="CF10" s="46">
        <f t="shared" si="48"/>
        <v>0</v>
      </c>
      <c r="CG10" s="46">
        <f t="shared" si="49"/>
        <v>0</v>
      </c>
      <c r="CH10" s="45"/>
      <c r="CI10" s="46"/>
      <c r="CJ10" s="46">
        <f t="shared" si="50"/>
        <v>0</v>
      </c>
      <c r="CK10" s="45">
        <f t="shared" si="51"/>
        <v>0</v>
      </c>
      <c r="CL10" s="46">
        <f t="shared" si="52"/>
        <v>0</v>
      </c>
      <c r="CM10" s="46">
        <f t="shared" si="53"/>
        <v>0</v>
      </c>
      <c r="CN10" s="45"/>
      <c r="CO10" s="46"/>
      <c r="CP10" s="46">
        <f t="shared" si="54"/>
        <v>0</v>
      </c>
      <c r="CQ10" s="45">
        <f t="shared" si="55"/>
        <v>0</v>
      </c>
      <c r="CR10" s="46">
        <f t="shared" si="56"/>
        <v>0</v>
      </c>
      <c r="CS10" s="46">
        <f t="shared" si="57"/>
        <v>0</v>
      </c>
      <c r="CT10" s="45"/>
      <c r="CU10" s="46"/>
      <c r="CV10" s="46">
        <f t="shared" si="58"/>
        <v>0</v>
      </c>
      <c r="CW10" s="45">
        <f t="shared" si="59"/>
        <v>0</v>
      </c>
      <c r="CX10" s="46">
        <f t="shared" si="60"/>
        <v>0</v>
      </c>
      <c r="CY10" s="46">
        <f t="shared" si="61"/>
        <v>0</v>
      </c>
      <c r="CZ10" s="45"/>
      <c r="DA10" s="46"/>
      <c r="DB10" s="46">
        <f t="shared" si="62"/>
        <v>0</v>
      </c>
      <c r="DC10" s="45">
        <f t="shared" si="63"/>
        <v>0</v>
      </c>
      <c r="DD10" s="46">
        <f t="shared" si="64"/>
        <v>0</v>
      </c>
      <c r="DE10" s="46">
        <f t="shared" si="65"/>
        <v>0</v>
      </c>
      <c r="DF10" s="45"/>
      <c r="DG10" s="46"/>
      <c r="DH10" s="46">
        <f t="shared" si="66"/>
        <v>0</v>
      </c>
      <c r="DI10" s="45">
        <f t="shared" si="67"/>
        <v>0</v>
      </c>
      <c r="DJ10" s="46">
        <f t="shared" si="68"/>
        <v>0</v>
      </c>
      <c r="DK10" s="46">
        <f t="shared" si="69"/>
        <v>0</v>
      </c>
      <c r="DL10" s="45"/>
      <c r="DM10" s="45"/>
      <c r="DN10" s="45">
        <f t="shared" si="70"/>
        <v>0</v>
      </c>
      <c r="DO10" s="45">
        <f t="shared" si="71"/>
        <v>0</v>
      </c>
      <c r="DP10" s="46">
        <f t="shared" si="72"/>
        <v>0</v>
      </c>
      <c r="DQ10" s="46">
        <f t="shared" si="73"/>
        <v>0</v>
      </c>
      <c r="DR10" s="45"/>
      <c r="DS10" s="46"/>
      <c r="DT10" s="46">
        <f t="shared" si="74"/>
        <v>0</v>
      </c>
      <c r="DU10" s="45">
        <f t="shared" si="75"/>
        <v>0</v>
      </c>
      <c r="DV10" s="46">
        <f t="shared" si="76"/>
        <v>0</v>
      </c>
      <c r="DW10" s="46">
        <f t="shared" si="77"/>
        <v>0</v>
      </c>
      <c r="DX10" s="45"/>
      <c r="DY10" s="46"/>
      <c r="DZ10" s="46">
        <f t="shared" si="78"/>
        <v>0</v>
      </c>
      <c r="EA10" s="45">
        <f t="shared" si="79"/>
        <v>0</v>
      </c>
      <c r="EB10" s="46">
        <f t="shared" si="80"/>
        <v>0</v>
      </c>
      <c r="EC10" s="46">
        <f t="shared" si="81"/>
        <v>0</v>
      </c>
      <c r="ED10" s="45"/>
      <c r="EE10" s="45"/>
      <c r="EF10" s="45"/>
      <c r="EG10" s="45">
        <f t="shared" si="82"/>
        <v>0</v>
      </c>
      <c r="EH10" s="45"/>
      <c r="EI10" s="45"/>
    </row>
    <row r="11" spans="1:139" s="33" customFormat="1" ht="12.75">
      <c r="A11" s="32">
        <v>43556</v>
      </c>
      <c r="C11" s="21"/>
      <c r="D11" s="21"/>
      <c r="E11" s="44">
        <f t="shared" si="0"/>
        <v>0</v>
      </c>
      <c r="F11" s="44"/>
      <c r="G11" s="44"/>
      <c r="H11" s="46"/>
      <c r="I11" s="46">
        <f>'2011B Academic'!I11</f>
        <v>0</v>
      </c>
      <c r="J11" s="46">
        <f>'2011B Academic'!J11</f>
        <v>0</v>
      </c>
      <c r="K11" s="46">
        <f t="shared" si="1"/>
        <v>0</v>
      </c>
      <c r="L11" s="46">
        <f>'2011B Academic'!L11</f>
        <v>0</v>
      </c>
      <c r="M11" s="46">
        <f>'2011B Academic'!M11</f>
        <v>0</v>
      </c>
      <c r="N11" s="46"/>
      <c r="O11" s="45">
        <f t="shared" si="83"/>
        <v>0</v>
      </c>
      <c r="P11" s="47">
        <f t="shared" si="2"/>
        <v>0</v>
      </c>
      <c r="Q11" s="45">
        <f t="shared" si="3"/>
        <v>0</v>
      </c>
      <c r="R11" s="45">
        <f t="shared" si="4"/>
        <v>0</v>
      </c>
      <c r="S11" s="47">
        <f t="shared" si="5"/>
        <v>0</v>
      </c>
      <c r="T11" s="46"/>
      <c r="U11" s="46">
        <f t="shared" si="84"/>
        <v>0</v>
      </c>
      <c r="V11" s="47">
        <f t="shared" si="6"/>
        <v>0</v>
      </c>
      <c r="W11" s="46">
        <f t="shared" si="7"/>
        <v>0</v>
      </c>
      <c r="X11" s="46">
        <f t="shared" si="8"/>
        <v>0</v>
      </c>
      <c r="Y11" s="46">
        <f t="shared" si="9"/>
        <v>0</v>
      </c>
      <c r="Z11" s="46"/>
      <c r="AA11" s="46">
        <f t="shared" si="85"/>
        <v>0</v>
      </c>
      <c r="AB11" s="46">
        <f t="shared" si="10"/>
        <v>0</v>
      </c>
      <c r="AC11" s="45">
        <f t="shared" si="11"/>
        <v>0</v>
      </c>
      <c r="AD11" s="46">
        <f t="shared" si="12"/>
        <v>0</v>
      </c>
      <c r="AE11" s="46">
        <f t="shared" si="13"/>
        <v>0</v>
      </c>
      <c r="AF11" s="46"/>
      <c r="AG11" s="46">
        <f t="shared" si="86"/>
        <v>0</v>
      </c>
      <c r="AH11" s="46">
        <f t="shared" si="14"/>
        <v>0</v>
      </c>
      <c r="AI11" s="45">
        <f t="shared" si="15"/>
        <v>0</v>
      </c>
      <c r="AJ11" s="46">
        <f t="shared" si="16"/>
        <v>0</v>
      </c>
      <c r="AK11" s="46">
        <f t="shared" si="17"/>
        <v>0</v>
      </c>
      <c r="AL11" s="46"/>
      <c r="AM11" s="46">
        <f t="shared" si="87"/>
        <v>0</v>
      </c>
      <c r="AN11" s="46">
        <f t="shared" si="18"/>
        <v>0</v>
      </c>
      <c r="AO11" s="45">
        <f t="shared" si="19"/>
        <v>0</v>
      </c>
      <c r="AP11" s="46">
        <f t="shared" si="20"/>
        <v>0</v>
      </c>
      <c r="AQ11" s="46">
        <f t="shared" si="21"/>
        <v>0</v>
      </c>
      <c r="AR11" s="46"/>
      <c r="AS11" s="46">
        <f t="shared" si="88"/>
        <v>0</v>
      </c>
      <c r="AT11" s="46">
        <f t="shared" si="22"/>
        <v>0</v>
      </c>
      <c r="AU11" s="45">
        <f t="shared" si="23"/>
        <v>0</v>
      </c>
      <c r="AV11" s="46">
        <f t="shared" si="24"/>
        <v>0</v>
      </c>
      <c r="AW11" s="46">
        <f t="shared" si="25"/>
        <v>0</v>
      </c>
      <c r="AX11" s="46"/>
      <c r="AY11" s="46">
        <f t="shared" si="89"/>
        <v>0</v>
      </c>
      <c r="AZ11" s="46">
        <f t="shared" si="26"/>
        <v>0</v>
      </c>
      <c r="BA11" s="45">
        <f t="shared" si="27"/>
        <v>0</v>
      </c>
      <c r="BB11" s="46">
        <f t="shared" si="28"/>
        <v>0</v>
      </c>
      <c r="BC11" s="46">
        <f t="shared" si="29"/>
        <v>0</v>
      </c>
      <c r="BD11" s="46"/>
      <c r="BE11" s="46">
        <f t="shared" si="90"/>
        <v>0</v>
      </c>
      <c r="BF11" s="46">
        <f t="shared" si="30"/>
        <v>0</v>
      </c>
      <c r="BG11" s="45">
        <f t="shared" si="31"/>
        <v>0</v>
      </c>
      <c r="BH11" s="46">
        <f t="shared" si="32"/>
        <v>0</v>
      </c>
      <c r="BI11" s="46">
        <f t="shared" si="33"/>
        <v>0</v>
      </c>
      <c r="BJ11" s="46"/>
      <c r="BK11" s="46">
        <f t="shared" si="91"/>
        <v>0</v>
      </c>
      <c r="BL11" s="46">
        <f t="shared" si="34"/>
        <v>0</v>
      </c>
      <c r="BM11" s="45">
        <f t="shared" si="35"/>
        <v>0</v>
      </c>
      <c r="BN11" s="46">
        <f t="shared" si="36"/>
        <v>0</v>
      </c>
      <c r="BO11" s="46">
        <f t="shared" si="37"/>
        <v>0</v>
      </c>
      <c r="BP11" s="46"/>
      <c r="BQ11" s="46">
        <f t="shared" si="92"/>
        <v>0</v>
      </c>
      <c r="BR11" s="46">
        <f t="shared" si="38"/>
        <v>0</v>
      </c>
      <c r="BS11" s="45">
        <f t="shared" si="39"/>
        <v>0</v>
      </c>
      <c r="BT11" s="46">
        <f t="shared" si="40"/>
        <v>0</v>
      </c>
      <c r="BU11" s="46">
        <f t="shared" si="41"/>
        <v>0</v>
      </c>
      <c r="BV11" s="46"/>
      <c r="BW11" s="46">
        <f t="shared" si="93"/>
        <v>0</v>
      </c>
      <c r="BX11" s="46">
        <f t="shared" si="42"/>
        <v>0</v>
      </c>
      <c r="BY11" s="45">
        <f t="shared" si="43"/>
        <v>0</v>
      </c>
      <c r="BZ11" s="46">
        <f t="shared" si="44"/>
        <v>0</v>
      </c>
      <c r="CA11" s="46">
        <f t="shared" si="45"/>
        <v>0</v>
      </c>
      <c r="CB11" s="46"/>
      <c r="CC11" s="46">
        <f t="shared" si="94"/>
        <v>0</v>
      </c>
      <c r="CD11" s="46">
        <f t="shared" si="46"/>
        <v>0</v>
      </c>
      <c r="CE11" s="45">
        <f t="shared" si="47"/>
        <v>0</v>
      </c>
      <c r="CF11" s="46">
        <f t="shared" si="48"/>
        <v>0</v>
      </c>
      <c r="CG11" s="46">
        <f t="shared" si="49"/>
        <v>0</v>
      </c>
      <c r="CH11" s="46"/>
      <c r="CI11" s="46">
        <f t="shared" si="95"/>
        <v>0</v>
      </c>
      <c r="CJ11" s="46">
        <f t="shared" si="50"/>
        <v>0</v>
      </c>
      <c r="CK11" s="45">
        <f t="shared" si="51"/>
        <v>0</v>
      </c>
      <c r="CL11" s="46">
        <f t="shared" si="52"/>
        <v>0</v>
      </c>
      <c r="CM11" s="46">
        <f t="shared" si="53"/>
        <v>0</v>
      </c>
      <c r="CN11" s="46"/>
      <c r="CO11" s="46">
        <f t="shared" si="96"/>
        <v>0</v>
      </c>
      <c r="CP11" s="46">
        <f t="shared" si="54"/>
        <v>0</v>
      </c>
      <c r="CQ11" s="45">
        <f t="shared" si="55"/>
        <v>0</v>
      </c>
      <c r="CR11" s="46">
        <f t="shared" si="56"/>
        <v>0</v>
      </c>
      <c r="CS11" s="46">
        <f t="shared" si="57"/>
        <v>0</v>
      </c>
      <c r="CT11" s="46"/>
      <c r="CU11" s="46">
        <f t="shared" si="97"/>
        <v>0</v>
      </c>
      <c r="CV11" s="46">
        <f t="shared" si="58"/>
        <v>0</v>
      </c>
      <c r="CW11" s="45">
        <f t="shared" si="59"/>
        <v>0</v>
      </c>
      <c r="CX11" s="46">
        <f t="shared" si="60"/>
        <v>0</v>
      </c>
      <c r="CY11" s="46">
        <f t="shared" si="61"/>
        <v>0</v>
      </c>
      <c r="CZ11" s="46"/>
      <c r="DA11" s="46">
        <f t="shared" si="98"/>
        <v>0</v>
      </c>
      <c r="DB11" s="46">
        <f t="shared" si="62"/>
        <v>0</v>
      </c>
      <c r="DC11" s="45">
        <f t="shared" si="63"/>
        <v>0</v>
      </c>
      <c r="DD11" s="46">
        <f t="shared" si="64"/>
        <v>0</v>
      </c>
      <c r="DE11" s="46">
        <f t="shared" si="65"/>
        <v>0</v>
      </c>
      <c r="DF11" s="46"/>
      <c r="DG11" s="46">
        <f t="shared" si="99"/>
        <v>0</v>
      </c>
      <c r="DH11" s="46">
        <f t="shared" si="66"/>
        <v>0</v>
      </c>
      <c r="DI11" s="45">
        <f t="shared" si="67"/>
        <v>0</v>
      </c>
      <c r="DJ11" s="46">
        <f t="shared" si="68"/>
        <v>0</v>
      </c>
      <c r="DK11" s="46">
        <f t="shared" si="69"/>
        <v>0</v>
      </c>
      <c r="DL11" s="45"/>
      <c r="DM11" s="45">
        <f t="shared" si="100"/>
        <v>0</v>
      </c>
      <c r="DN11" s="45">
        <f t="shared" si="70"/>
        <v>0</v>
      </c>
      <c r="DO11" s="45">
        <f t="shared" si="71"/>
        <v>0</v>
      </c>
      <c r="DP11" s="46">
        <f t="shared" si="72"/>
        <v>0</v>
      </c>
      <c r="DQ11" s="46">
        <f t="shared" si="73"/>
        <v>0</v>
      </c>
      <c r="DR11" s="46"/>
      <c r="DS11" s="46">
        <f t="shared" si="101"/>
        <v>0</v>
      </c>
      <c r="DT11" s="46">
        <f t="shared" si="74"/>
        <v>0</v>
      </c>
      <c r="DU11" s="45">
        <f t="shared" si="75"/>
        <v>0</v>
      </c>
      <c r="DV11" s="46">
        <f t="shared" si="76"/>
        <v>0</v>
      </c>
      <c r="DW11" s="46">
        <f t="shared" si="77"/>
        <v>0</v>
      </c>
      <c r="DX11" s="46"/>
      <c r="DY11" s="46">
        <f t="shared" si="102"/>
        <v>0</v>
      </c>
      <c r="DZ11" s="46">
        <f t="shared" si="78"/>
        <v>0</v>
      </c>
      <c r="EA11" s="45">
        <f t="shared" si="79"/>
        <v>0</v>
      </c>
      <c r="EB11" s="46">
        <f t="shared" si="80"/>
        <v>0</v>
      </c>
      <c r="EC11" s="46">
        <f t="shared" si="81"/>
        <v>0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43739</v>
      </c>
      <c r="C12" s="21"/>
      <c r="D12" s="21"/>
      <c r="E12" s="44">
        <f t="shared" si="0"/>
        <v>0</v>
      </c>
      <c r="F12" s="44"/>
      <c r="G12" s="44"/>
      <c r="H12" s="46"/>
      <c r="I12" s="46">
        <f>'2011B Academic'!I12</f>
        <v>0</v>
      </c>
      <c r="J12" s="46">
        <f>'2011B Academic'!J12</f>
        <v>0</v>
      </c>
      <c r="K12" s="46">
        <f t="shared" si="1"/>
        <v>0</v>
      </c>
      <c r="L12" s="46">
        <f>'2011B Academic'!L12</f>
        <v>0</v>
      </c>
      <c r="M12" s="46">
        <f>'2011B Academic'!M12</f>
        <v>0</v>
      </c>
      <c r="N12" s="46"/>
      <c r="O12" s="45"/>
      <c r="P12" s="47">
        <f t="shared" si="2"/>
        <v>0</v>
      </c>
      <c r="Q12" s="45">
        <f t="shared" si="3"/>
        <v>0</v>
      </c>
      <c r="R12" s="45">
        <f t="shared" si="4"/>
        <v>0</v>
      </c>
      <c r="S12" s="47">
        <f t="shared" si="5"/>
        <v>0</v>
      </c>
      <c r="T12" s="46"/>
      <c r="U12" s="46"/>
      <c r="V12" s="47">
        <f t="shared" si="6"/>
        <v>0</v>
      </c>
      <c r="W12" s="46">
        <f t="shared" si="7"/>
        <v>0</v>
      </c>
      <c r="X12" s="46">
        <f t="shared" si="8"/>
        <v>0</v>
      </c>
      <c r="Y12" s="46">
        <f t="shared" si="9"/>
        <v>0</v>
      </c>
      <c r="Z12" s="46"/>
      <c r="AA12" s="46"/>
      <c r="AB12" s="46">
        <f t="shared" si="10"/>
        <v>0</v>
      </c>
      <c r="AC12" s="45">
        <f t="shared" si="11"/>
        <v>0</v>
      </c>
      <c r="AD12" s="46">
        <f t="shared" si="12"/>
        <v>0</v>
      </c>
      <c r="AE12" s="46">
        <f t="shared" si="13"/>
        <v>0</v>
      </c>
      <c r="AF12" s="46"/>
      <c r="AG12" s="46"/>
      <c r="AH12" s="46">
        <f t="shared" si="14"/>
        <v>0</v>
      </c>
      <c r="AI12" s="45">
        <f t="shared" si="15"/>
        <v>0</v>
      </c>
      <c r="AJ12" s="46">
        <f t="shared" si="16"/>
        <v>0</v>
      </c>
      <c r="AK12" s="46">
        <f t="shared" si="17"/>
        <v>0</v>
      </c>
      <c r="AL12" s="46"/>
      <c r="AM12" s="46"/>
      <c r="AN12" s="46">
        <f t="shared" si="18"/>
        <v>0</v>
      </c>
      <c r="AO12" s="45">
        <f t="shared" si="19"/>
        <v>0</v>
      </c>
      <c r="AP12" s="46">
        <f t="shared" si="20"/>
        <v>0</v>
      </c>
      <c r="AQ12" s="46">
        <f t="shared" si="21"/>
        <v>0</v>
      </c>
      <c r="AR12" s="46"/>
      <c r="AS12" s="46"/>
      <c r="AT12" s="46">
        <f t="shared" si="22"/>
        <v>0</v>
      </c>
      <c r="AU12" s="45">
        <f t="shared" si="23"/>
        <v>0</v>
      </c>
      <c r="AV12" s="46">
        <f t="shared" si="24"/>
        <v>0</v>
      </c>
      <c r="AW12" s="46">
        <f t="shared" si="25"/>
        <v>0</v>
      </c>
      <c r="AX12" s="46"/>
      <c r="AY12" s="46"/>
      <c r="AZ12" s="46">
        <f t="shared" si="26"/>
        <v>0</v>
      </c>
      <c r="BA12" s="45">
        <f t="shared" si="27"/>
        <v>0</v>
      </c>
      <c r="BB12" s="46">
        <f t="shared" si="28"/>
        <v>0</v>
      </c>
      <c r="BC12" s="46">
        <f t="shared" si="29"/>
        <v>0</v>
      </c>
      <c r="BD12" s="46"/>
      <c r="BE12" s="46"/>
      <c r="BF12" s="46">
        <f t="shared" si="30"/>
        <v>0</v>
      </c>
      <c r="BG12" s="45">
        <f t="shared" si="31"/>
        <v>0</v>
      </c>
      <c r="BH12" s="46">
        <f t="shared" si="32"/>
        <v>0</v>
      </c>
      <c r="BI12" s="46">
        <f t="shared" si="33"/>
        <v>0</v>
      </c>
      <c r="BJ12" s="46"/>
      <c r="BK12" s="46"/>
      <c r="BL12" s="46">
        <f t="shared" si="34"/>
        <v>0</v>
      </c>
      <c r="BM12" s="45">
        <f t="shared" si="35"/>
        <v>0</v>
      </c>
      <c r="BN12" s="46">
        <f t="shared" si="36"/>
        <v>0</v>
      </c>
      <c r="BO12" s="46">
        <f t="shared" si="37"/>
        <v>0</v>
      </c>
      <c r="BP12" s="46"/>
      <c r="BQ12" s="46"/>
      <c r="BR12" s="46">
        <f t="shared" si="38"/>
        <v>0</v>
      </c>
      <c r="BS12" s="45">
        <f t="shared" si="39"/>
        <v>0</v>
      </c>
      <c r="BT12" s="46">
        <f t="shared" si="40"/>
        <v>0</v>
      </c>
      <c r="BU12" s="46">
        <f t="shared" si="41"/>
        <v>0</v>
      </c>
      <c r="BV12" s="46"/>
      <c r="BW12" s="46"/>
      <c r="BX12" s="46">
        <f t="shared" si="42"/>
        <v>0</v>
      </c>
      <c r="BY12" s="45">
        <f t="shared" si="43"/>
        <v>0</v>
      </c>
      <c r="BZ12" s="46">
        <f t="shared" si="44"/>
        <v>0</v>
      </c>
      <c r="CA12" s="46">
        <f t="shared" si="45"/>
        <v>0</v>
      </c>
      <c r="CB12" s="46"/>
      <c r="CC12" s="46"/>
      <c r="CD12" s="46">
        <f t="shared" si="46"/>
        <v>0</v>
      </c>
      <c r="CE12" s="45">
        <f t="shared" si="47"/>
        <v>0</v>
      </c>
      <c r="CF12" s="46">
        <f t="shared" si="48"/>
        <v>0</v>
      </c>
      <c r="CG12" s="46">
        <f t="shared" si="49"/>
        <v>0</v>
      </c>
      <c r="CH12" s="46"/>
      <c r="CI12" s="46"/>
      <c r="CJ12" s="46">
        <f t="shared" si="50"/>
        <v>0</v>
      </c>
      <c r="CK12" s="45">
        <f t="shared" si="51"/>
        <v>0</v>
      </c>
      <c r="CL12" s="46">
        <f t="shared" si="52"/>
        <v>0</v>
      </c>
      <c r="CM12" s="46">
        <f t="shared" si="53"/>
        <v>0</v>
      </c>
      <c r="CN12" s="46"/>
      <c r="CO12" s="46"/>
      <c r="CP12" s="46">
        <f t="shared" si="54"/>
        <v>0</v>
      </c>
      <c r="CQ12" s="45">
        <f t="shared" si="55"/>
        <v>0</v>
      </c>
      <c r="CR12" s="46">
        <f t="shared" si="56"/>
        <v>0</v>
      </c>
      <c r="CS12" s="46">
        <f t="shared" si="57"/>
        <v>0</v>
      </c>
      <c r="CT12" s="46"/>
      <c r="CU12" s="46"/>
      <c r="CV12" s="46">
        <f t="shared" si="58"/>
        <v>0</v>
      </c>
      <c r="CW12" s="45">
        <f t="shared" si="59"/>
        <v>0</v>
      </c>
      <c r="CX12" s="46">
        <f t="shared" si="60"/>
        <v>0</v>
      </c>
      <c r="CY12" s="46">
        <f t="shared" si="61"/>
        <v>0</v>
      </c>
      <c r="CZ12" s="46"/>
      <c r="DA12" s="46"/>
      <c r="DB12" s="46">
        <f t="shared" si="62"/>
        <v>0</v>
      </c>
      <c r="DC12" s="45">
        <f t="shared" si="63"/>
        <v>0</v>
      </c>
      <c r="DD12" s="46">
        <f t="shared" si="64"/>
        <v>0</v>
      </c>
      <c r="DE12" s="46">
        <f t="shared" si="65"/>
        <v>0</v>
      </c>
      <c r="DF12" s="46"/>
      <c r="DG12" s="46"/>
      <c r="DH12" s="46">
        <f t="shared" si="66"/>
        <v>0</v>
      </c>
      <c r="DI12" s="45">
        <f t="shared" si="67"/>
        <v>0</v>
      </c>
      <c r="DJ12" s="46">
        <f t="shared" si="68"/>
        <v>0</v>
      </c>
      <c r="DK12" s="46">
        <f t="shared" si="69"/>
        <v>0</v>
      </c>
      <c r="DL12" s="45"/>
      <c r="DM12" s="45"/>
      <c r="DN12" s="45">
        <f t="shared" si="70"/>
        <v>0</v>
      </c>
      <c r="DO12" s="45">
        <f t="shared" si="71"/>
        <v>0</v>
      </c>
      <c r="DP12" s="46">
        <f t="shared" si="72"/>
        <v>0</v>
      </c>
      <c r="DQ12" s="46">
        <f t="shared" si="73"/>
        <v>0</v>
      </c>
      <c r="DR12" s="46"/>
      <c r="DS12" s="46"/>
      <c r="DT12" s="46">
        <f t="shared" si="74"/>
        <v>0</v>
      </c>
      <c r="DU12" s="45">
        <f t="shared" si="75"/>
        <v>0</v>
      </c>
      <c r="DV12" s="46">
        <f t="shared" si="76"/>
        <v>0</v>
      </c>
      <c r="DW12" s="46">
        <f t="shared" si="77"/>
        <v>0</v>
      </c>
      <c r="DX12" s="46"/>
      <c r="DY12" s="46"/>
      <c r="DZ12" s="46">
        <f t="shared" si="78"/>
        <v>0</v>
      </c>
      <c r="EA12" s="45">
        <f t="shared" si="79"/>
        <v>0</v>
      </c>
      <c r="EB12" s="46">
        <f t="shared" si="80"/>
        <v>0</v>
      </c>
      <c r="EC12" s="46">
        <f t="shared" si="81"/>
        <v>0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43922</v>
      </c>
      <c r="C13" s="21"/>
      <c r="D13" s="21"/>
      <c r="E13" s="44">
        <f t="shared" si="0"/>
        <v>0</v>
      </c>
      <c r="F13" s="44"/>
      <c r="G13" s="44"/>
      <c r="H13" s="46"/>
      <c r="I13" s="46">
        <f>'2011B Academic'!I13</f>
        <v>0</v>
      </c>
      <c r="J13" s="46">
        <f>'2011B Academic'!J13</f>
        <v>0</v>
      </c>
      <c r="K13" s="46">
        <f t="shared" si="1"/>
        <v>0</v>
      </c>
      <c r="L13" s="46">
        <f>'2011B Academic'!L13</f>
        <v>0</v>
      </c>
      <c r="M13" s="46">
        <f>'2011B Academic'!M13</f>
        <v>0</v>
      </c>
      <c r="N13" s="46"/>
      <c r="O13" s="45">
        <f t="shared" si="83"/>
        <v>0</v>
      </c>
      <c r="P13" s="47">
        <f t="shared" si="2"/>
        <v>0</v>
      </c>
      <c r="Q13" s="45">
        <f t="shared" si="3"/>
        <v>0</v>
      </c>
      <c r="R13" s="45">
        <f t="shared" si="4"/>
        <v>0</v>
      </c>
      <c r="S13" s="47">
        <f t="shared" si="5"/>
        <v>0</v>
      </c>
      <c r="T13" s="46"/>
      <c r="U13" s="46">
        <f t="shared" si="84"/>
        <v>0</v>
      </c>
      <c r="V13" s="47">
        <f t="shared" si="6"/>
        <v>0</v>
      </c>
      <c r="W13" s="46">
        <f t="shared" si="7"/>
        <v>0</v>
      </c>
      <c r="X13" s="46">
        <f t="shared" si="8"/>
        <v>0</v>
      </c>
      <c r="Y13" s="46">
        <f t="shared" si="9"/>
        <v>0</v>
      </c>
      <c r="Z13" s="46"/>
      <c r="AA13" s="46">
        <f t="shared" si="85"/>
        <v>0</v>
      </c>
      <c r="AB13" s="46">
        <f t="shared" si="10"/>
        <v>0</v>
      </c>
      <c r="AC13" s="45">
        <f t="shared" si="11"/>
        <v>0</v>
      </c>
      <c r="AD13" s="46">
        <f t="shared" si="12"/>
        <v>0</v>
      </c>
      <c r="AE13" s="46">
        <f t="shared" si="13"/>
        <v>0</v>
      </c>
      <c r="AF13" s="46"/>
      <c r="AG13" s="46">
        <f t="shared" si="86"/>
        <v>0</v>
      </c>
      <c r="AH13" s="46">
        <f t="shared" si="14"/>
        <v>0</v>
      </c>
      <c r="AI13" s="45">
        <f t="shared" si="15"/>
        <v>0</v>
      </c>
      <c r="AJ13" s="46">
        <f t="shared" si="16"/>
        <v>0</v>
      </c>
      <c r="AK13" s="46">
        <f t="shared" si="17"/>
        <v>0</v>
      </c>
      <c r="AL13" s="46"/>
      <c r="AM13" s="46">
        <f t="shared" si="87"/>
        <v>0</v>
      </c>
      <c r="AN13" s="46">
        <f t="shared" si="18"/>
        <v>0</v>
      </c>
      <c r="AO13" s="45">
        <f t="shared" si="19"/>
        <v>0</v>
      </c>
      <c r="AP13" s="46">
        <f t="shared" si="20"/>
        <v>0</v>
      </c>
      <c r="AQ13" s="46">
        <f t="shared" si="21"/>
        <v>0</v>
      </c>
      <c r="AR13" s="46"/>
      <c r="AS13" s="46">
        <f t="shared" si="88"/>
        <v>0</v>
      </c>
      <c r="AT13" s="46">
        <f t="shared" si="22"/>
        <v>0</v>
      </c>
      <c r="AU13" s="45">
        <f t="shared" si="23"/>
        <v>0</v>
      </c>
      <c r="AV13" s="46">
        <f t="shared" si="24"/>
        <v>0</v>
      </c>
      <c r="AW13" s="46">
        <f t="shared" si="25"/>
        <v>0</v>
      </c>
      <c r="AX13" s="46"/>
      <c r="AY13" s="46">
        <f t="shared" si="89"/>
        <v>0</v>
      </c>
      <c r="AZ13" s="46">
        <f t="shared" si="26"/>
        <v>0</v>
      </c>
      <c r="BA13" s="45">
        <f t="shared" si="27"/>
        <v>0</v>
      </c>
      <c r="BB13" s="46">
        <f t="shared" si="28"/>
        <v>0</v>
      </c>
      <c r="BC13" s="46">
        <f t="shared" si="29"/>
        <v>0</v>
      </c>
      <c r="BD13" s="46"/>
      <c r="BE13" s="46">
        <f t="shared" si="90"/>
        <v>0</v>
      </c>
      <c r="BF13" s="46">
        <f t="shared" si="30"/>
        <v>0</v>
      </c>
      <c r="BG13" s="45">
        <f t="shared" si="31"/>
        <v>0</v>
      </c>
      <c r="BH13" s="46">
        <f t="shared" si="32"/>
        <v>0</v>
      </c>
      <c r="BI13" s="46">
        <f t="shared" si="33"/>
        <v>0</v>
      </c>
      <c r="BJ13" s="46"/>
      <c r="BK13" s="46">
        <f t="shared" si="91"/>
        <v>0</v>
      </c>
      <c r="BL13" s="46">
        <f t="shared" si="34"/>
        <v>0</v>
      </c>
      <c r="BM13" s="45">
        <f t="shared" si="35"/>
        <v>0</v>
      </c>
      <c r="BN13" s="46">
        <f t="shared" si="36"/>
        <v>0</v>
      </c>
      <c r="BO13" s="46">
        <f t="shared" si="37"/>
        <v>0</v>
      </c>
      <c r="BP13" s="46"/>
      <c r="BQ13" s="46">
        <f t="shared" si="92"/>
        <v>0</v>
      </c>
      <c r="BR13" s="46">
        <f t="shared" si="38"/>
        <v>0</v>
      </c>
      <c r="BS13" s="45">
        <f t="shared" si="39"/>
        <v>0</v>
      </c>
      <c r="BT13" s="46">
        <f t="shared" si="40"/>
        <v>0</v>
      </c>
      <c r="BU13" s="46">
        <f t="shared" si="41"/>
        <v>0</v>
      </c>
      <c r="BV13" s="46"/>
      <c r="BW13" s="46">
        <f t="shared" si="93"/>
        <v>0</v>
      </c>
      <c r="BX13" s="46">
        <f t="shared" si="42"/>
        <v>0</v>
      </c>
      <c r="BY13" s="45">
        <f t="shared" si="43"/>
        <v>0</v>
      </c>
      <c r="BZ13" s="46">
        <f t="shared" si="44"/>
        <v>0</v>
      </c>
      <c r="CA13" s="46">
        <f t="shared" si="45"/>
        <v>0</v>
      </c>
      <c r="CB13" s="46"/>
      <c r="CC13" s="46">
        <f t="shared" si="94"/>
        <v>0</v>
      </c>
      <c r="CD13" s="46">
        <f t="shared" si="46"/>
        <v>0</v>
      </c>
      <c r="CE13" s="45">
        <f t="shared" si="47"/>
        <v>0</v>
      </c>
      <c r="CF13" s="46">
        <f t="shared" si="48"/>
        <v>0</v>
      </c>
      <c r="CG13" s="46">
        <f t="shared" si="49"/>
        <v>0</v>
      </c>
      <c r="CH13" s="46"/>
      <c r="CI13" s="46">
        <f t="shared" si="95"/>
        <v>0</v>
      </c>
      <c r="CJ13" s="46">
        <f t="shared" si="50"/>
        <v>0</v>
      </c>
      <c r="CK13" s="45">
        <f t="shared" si="51"/>
        <v>0</v>
      </c>
      <c r="CL13" s="46">
        <f t="shared" si="52"/>
        <v>0</v>
      </c>
      <c r="CM13" s="46">
        <f t="shared" si="53"/>
        <v>0</v>
      </c>
      <c r="CN13" s="46"/>
      <c r="CO13" s="46">
        <f t="shared" si="96"/>
        <v>0</v>
      </c>
      <c r="CP13" s="46">
        <f t="shared" si="54"/>
        <v>0</v>
      </c>
      <c r="CQ13" s="45">
        <f t="shared" si="55"/>
        <v>0</v>
      </c>
      <c r="CR13" s="46">
        <f t="shared" si="56"/>
        <v>0</v>
      </c>
      <c r="CS13" s="46">
        <f t="shared" si="57"/>
        <v>0</v>
      </c>
      <c r="CT13" s="46"/>
      <c r="CU13" s="46">
        <f t="shared" si="97"/>
        <v>0</v>
      </c>
      <c r="CV13" s="46">
        <f t="shared" si="58"/>
        <v>0</v>
      </c>
      <c r="CW13" s="45">
        <f t="shared" si="59"/>
        <v>0</v>
      </c>
      <c r="CX13" s="46">
        <f t="shared" si="60"/>
        <v>0</v>
      </c>
      <c r="CY13" s="46">
        <f t="shared" si="61"/>
        <v>0</v>
      </c>
      <c r="CZ13" s="46"/>
      <c r="DA13" s="46">
        <f t="shared" si="98"/>
        <v>0</v>
      </c>
      <c r="DB13" s="46">
        <f t="shared" si="62"/>
        <v>0</v>
      </c>
      <c r="DC13" s="45">
        <f t="shared" si="63"/>
        <v>0</v>
      </c>
      <c r="DD13" s="46">
        <f t="shared" si="64"/>
        <v>0</v>
      </c>
      <c r="DE13" s="46">
        <f t="shared" si="65"/>
        <v>0</v>
      </c>
      <c r="DF13" s="46"/>
      <c r="DG13" s="46">
        <f t="shared" si="99"/>
        <v>0</v>
      </c>
      <c r="DH13" s="46">
        <f t="shared" si="66"/>
        <v>0</v>
      </c>
      <c r="DI13" s="45">
        <f t="shared" si="67"/>
        <v>0</v>
      </c>
      <c r="DJ13" s="46">
        <f t="shared" si="68"/>
        <v>0</v>
      </c>
      <c r="DK13" s="46">
        <f t="shared" si="69"/>
        <v>0</v>
      </c>
      <c r="DL13" s="45"/>
      <c r="DM13" s="45">
        <f t="shared" si="100"/>
        <v>0</v>
      </c>
      <c r="DN13" s="45">
        <f t="shared" si="70"/>
        <v>0</v>
      </c>
      <c r="DO13" s="45">
        <f t="shared" si="71"/>
        <v>0</v>
      </c>
      <c r="DP13" s="46">
        <f t="shared" si="72"/>
        <v>0</v>
      </c>
      <c r="DQ13" s="46">
        <f t="shared" si="73"/>
        <v>0</v>
      </c>
      <c r="DR13" s="46"/>
      <c r="DS13" s="46">
        <f t="shared" si="101"/>
        <v>0</v>
      </c>
      <c r="DT13" s="46">
        <f t="shared" si="74"/>
        <v>0</v>
      </c>
      <c r="DU13" s="45">
        <f t="shared" si="75"/>
        <v>0</v>
      </c>
      <c r="DV13" s="46">
        <f t="shared" si="76"/>
        <v>0</v>
      </c>
      <c r="DW13" s="46">
        <f t="shared" si="77"/>
        <v>0</v>
      </c>
      <c r="DX13" s="46"/>
      <c r="DY13" s="46">
        <f t="shared" si="102"/>
        <v>0</v>
      </c>
      <c r="DZ13" s="46">
        <f t="shared" si="78"/>
        <v>0</v>
      </c>
      <c r="EA13" s="45">
        <f t="shared" si="79"/>
        <v>0</v>
      </c>
      <c r="EB13" s="46">
        <f t="shared" si="80"/>
        <v>0</v>
      </c>
      <c r="EC13" s="46">
        <f t="shared" si="81"/>
        <v>0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44105</v>
      </c>
      <c r="C14" s="21"/>
      <c r="D14" s="21"/>
      <c r="E14" s="44">
        <f t="shared" si="0"/>
        <v>0</v>
      </c>
      <c r="F14" s="44"/>
      <c r="G14" s="44"/>
      <c r="H14" s="46"/>
      <c r="I14" s="46">
        <f>'2011B Academic'!I14</f>
        <v>0</v>
      </c>
      <c r="J14" s="46">
        <f>'2011B Academic'!J14</f>
        <v>0</v>
      </c>
      <c r="K14" s="46">
        <f t="shared" si="1"/>
        <v>0</v>
      </c>
      <c r="L14" s="46">
        <f>'2011B Academic'!L14</f>
        <v>0</v>
      </c>
      <c r="M14" s="46">
        <f>'2011B Academic'!M14</f>
        <v>0</v>
      </c>
      <c r="N14" s="46"/>
      <c r="O14" s="45"/>
      <c r="P14" s="47">
        <f t="shared" si="2"/>
        <v>0</v>
      </c>
      <c r="Q14" s="45">
        <f t="shared" si="3"/>
        <v>0</v>
      </c>
      <c r="R14" s="45">
        <f t="shared" si="4"/>
        <v>0</v>
      </c>
      <c r="S14" s="47">
        <f t="shared" si="5"/>
        <v>0</v>
      </c>
      <c r="T14" s="46"/>
      <c r="U14" s="46"/>
      <c r="V14" s="47">
        <f t="shared" si="6"/>
        <v>0</v>
      </c>
      <c r="W14" s="46">
        <f t="shared" si="7"/>
        <v>0</v>
      </c>
      <c r="X14" s="46">
        <f t="shared" si="8"/>
        <v>0</v>
      </c>
      <c r="Y14" s="46">
        <f t="shared" si="9"/>
        <v>0</v>
      </c>
      <c r="Z14" s="46"/>
      <c r="AA14" s="46"/>
      <c r="AB14" s="46">
        <f t="shared" si="10"/>
        <v>0</v>
      </c>
      <c r="AC14" s="45">
        <f t="shared" si="11"/>
        <v>0</v>
      </c>
      <c r="AD14" s="46">
        <f t="shared" si="12"/>
        <v>0</v>
      </c>
      <c r="AE14" s="46">
        <f t="shared" si="13"/>
        <v>0</v>
      </c>
      <c r="AF14" s="46"/>
      <c r="AG14" s="46"/>
      <c r="AH14" s="46">
        <f t="shared" si="14"/>
        <v>0</v>
      </c>
      <c r="AI14" s="45">
        <f t="shared" si="15"/>
        <v>0</v>
      </c>
      <c r="AJ14" s="46">
        <f t="shared" si="16"/>
        <v>0</v>
      </c>
      <c r="AK14" s="46">
        <f t="shared" si="17"/>
        <v>0</v>
      </c>
      <c r="AL14" s="46"/>
      <c r="AM14" s="46"/>
      <c r="AN14" s="46">
        <f t="shared" si="18"/>
        <v>0</v>
      </c>
      <c r="AO14" s="45">
        <f t="shared" si="19"/>
        <v>0</v>
      </c>
      <c r="AP14" s="46">
        <f t="shared" si="20"/>
        <v>0</v>
      </c>
      <c r="AQ14" s="46">
        <f t="shared" si="21"/>
        <v>0</v>
      </c>
      <c r="AR14" s="46"/>
      <c r="AS14" s="46"/>
      <c r="AT14" s="46">
        <f t="shared" si="22"/>
        <v>0</v>
      </c>
      <c r="AU14" s="45">
        <f t="shared" si="23"/>
        <v>0</v>
      </c>
      <c r="AV14" s="46">
        <f t="shared" si="24"/>
        <v>0</v>
      </c>
      <c r="AW14" s="46">
        <f t="shared" si="25"/>
        <v>0</v>
      </c>
      <c r="AX14" s="46"/>
      <c r="AY14" s="46"/>
      <c r="AZ14" s="46">
        <f t="shared" si="26"/>
        <v>0</v>
      </c>
      <c r="BA14" s="45">
        <f t="shared" si="27"/>
        <v>0</v>
      </c>
      <c r="BB14" s="46">
        <f t="shared" si="28"/>
        <v>0</v>
      </c>
      <c r="BC14" s="46">
        <f t="shared" si="29"/>
        <v>0</v>
      </c>
      <c r="BD14" s="46"/>
      <c r="BE14" s="46"/>
      <c r="BF14" s="46">
        <f t="shared" si="30"/>
        <v>0</v>
      </c>
      <c r="BG14" s="45">
        <f t="shared" si="31"/>
        <v>0</v>
      </c>
      <c r="BH14" s="46">
        <f t="shared" si="32"/>
        <v>0</v>
      </c>
      <c r="BI14" s="46">
        <f t="shared" si="33"/>
        <v>0</v>
      </c>
      <c r="BJ14" s="46"/>
      <c r="BK14" s="46"/>
      <c r="BL14" s="46">
        <f t="shared" si="34"/>
        <v>0</v>
      </c>
      <c r="BM14" s="45">
        <f t="shared" si="35"/>
        <v>0</v>
      </c>
      <c r="BN14" s="46">
        <f t="shared" si="36"/>
        <v>0</v>
      </c>
      <c r="BO14" s="46">
        <f t="shared" si="37"/>
        <v>0</v>
      </c>
      <c r="BP14" s="46"/>
      <c r="BQ14" s="46"/>
      <c r="BR14" s="46">
        <f t="shared" si="38"/>
        <v>0</v>
      </c>
      <c r="BS14" s="45">
        <f t="shared" si="39"/>
        <v>0</v>
      </c>
      <c r="BT14" s="46">
        <f t="shared" si="40"/>
        <v>0</v>
      </c>
      <c r="BU14" s="46">
        <f t="shared" si="41"/>
        <v>0</v>
      </c>
      <c r="BV14" s="46"/>
      <c r="BW14" s="46"/>
      <c r="BX14" s="46">
        <f t="shared" si="42"/>
        <v>0</v>
      </c>
      <c r="BY14" s="45">
        <f t="shared" si="43"/>
        <v>0</v>
      </c>
      <c r="BZ14" s="46">
        <f t="shared" si="44"/>
        <v>0</v>
      </c>
      <c r="CA14" s="46">
        <f t="shared" si="45"/>
        <v>0</v>
      </c>
      <c r="CB14" s="46"/>
      <c r="CC14" s="46"/>
      <c r="CD14" s="46">
        <f t="shared" si="46"/>
        <v>0</v>
      </c>
      <c r="CE14" s="45">
        <f t="shared" si="47"/>
        <v>0</v>
      </c>
      <c r="CF14" s="46">
        <f t="shared" si="48"/>
        <v>0</v>
      </c>
      <c r="CG14" s="46">
        <f t="shared" si="49"/>
        <v>0</v>
      </c>
      <c r="CH14" s="46"/>
      <c r="CI14" s="46"/>
      <c r="CJ14" s="46">
        <f t="shared" si="50"/>
        <v>0</v>
      </c>
      <c r="CK14" s="45">
        <f t="shared" si="51"/>
        <v>0</v>
      </c>
      <c r="CL14" s="46">
        <f t="shared" si="52"/>
        <v>0</v>
      </c>
      <c r="CM14" s="46">
        <f t="shared" si="53"/>
        <v>0</v>
      </c>
      <c r="CN14" s="46"/>
      <c r="CO14" s="46"/>
      <c r="CP14" s="46">
        <f t="shared" si="54"/>
        <v>0</v>
      </c>
      <c r="CQ14" s="45">
        <f t="shared" si="55"/>
        <v>0</v>
      </c>
      <c r="CR14" s="46">
        <f t="shared" si="56"/>
        <v>0</v>
      </c>
      <c r="CS14" s="46">
        <f t="shared" si="57"/>
        <v>0</v>
      </c>
      <c r="CT14" s="46"/>
      <c r="CU14" s="46"/>
      <c r="CV14" s="46">
        <f t="shared" si="58"/>
        <v>0</v>
      </c>
      <c r="CW14" s="45">
        <f t="shared" si="59"/>
        <v>0</v>
      </c>
      <c r="CX14" s="46">
        <f t="shared" si="60"/>
        <v>0</v>
      </c>
      <c r="CY14" s="46">
        <f t="shared" si="61"/>
        <v>0</v>
      </c>
      <c r="CZ14" s="46"/>
      <c r="DA14" s="46"/>
      <c r="DB14" s="46">
        <f t="shared" si="62"/>
        <v>0</v>
      </c>
      <c r="DC14" s="45">
        <f t="shared" si="63"/>
        <v>0</v>
      </c>
      <c r="DD14" s="46">
        <f t="shared" si="64"/>
        <v>0</v>
      </c>
      <c r="DE14" s="46">
        <f t="shared" si="65"/>
        <v>0</v>
      </c>
      <c r="DF14" s="46"/>
      <c r="DG14" s="46"/>
      <c r="DH14" s="46">
        <f t="shared" si="66"/>
        <v>0</v>
      </c>
      <c r="DI14" s="45">
        <f t="shared" si="67"/>
        <v>0</v>
      </c>
      <c r="DJ14" s="46">
        <f t="shared" si="68"/>
        <v>0</v>
      </c>
      <c r="DK14" s="46">
        <f t="shared" si="69"/>
        <v>0</v>
      </c>
      <c r="DL14" s="45"/>
      <c r="DM14" s="45"/>
      <c r="DN14" s="45">
        <f t="shared" si="70"/>
        <v>0</v>
      </c>
      <c r="DO14" s="45">
        <f t="shared" si="71"/>
        <v>0</v>
      </c>
      <c r="DP14" s="46">
        <f t="shared" si="72"/>
        <v>0</v>
      </c>
      <c r="DQ14" s="46">
        <f t="shared" si="73"/>
        <v>0</v>
      </c>
      <c r="DR14" s="46"/>
      <c r="DS14" s="46"/>
      <c r="DT14" s="46">
        <f t="shared" si="74"/>
        <v>0</v>
      </c>
      <c r="DU14" s="45">
        <f t="shared" si="75"/>
        <v>0</v>
      </c>
      <c r="DV14" s="46">
        <f t="shared" si="76"/>
        <v>0</v>
      </c>
      <c r="DW14" s="46">
        <f t="shared" si="77"/>
        <v>0</v>
      </c>
      <c r="DX14" s="46"/>
      <c r="DY14" s="46"/>
      <c r="DZ14" s="46">
        <f t="shared" si="78"/>
        <v>0</v>
      </c>
      <c r="EA14" s="45">
        <f t="shared" si="79"/>
        <v>0</v>
      </c>
      <c r="EB14" s="46">
        <f t="shared" si="80"/>
        <v>0</v>
      </c>
      <c r="EC14" s="46">
        <f t="shared" si="81"/>
        <v>0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44287</v>
      </c>
      <c r="C15" s="21"/>
      <c r="D15" s="21"/>
      <c r="E15" s="44">
        <f t="shared" si="0"/>
        <v>0</v>
      </c>
      <c r="F15" s="44"/>
      <c r="G15" s="44"/>
      <c r="H15" s="46"/>
      <c r="I15" s="46">
        <f>'2011B Academic'!I15</f>
        <v>0</v>
      </c>
      <c r="J15" s="46">
        <f>'2011B Academic'!J15</f>
        <v>0</v>
      </c>
      <c r="K15" s="46">
        <f t="shared" si="1"/>
        <v>0</v>
      </c>
      <c r="L15" s="46">
        <f>'2011B Academic'!L15</f>
        <v>0</v>
      </c>
      <c r="M15" s="46">
        <f>'2011B Academic'!M15</f>
        <v>0</v>
      </c>
      <c r="N15" s="46"/>
      <c r="O15" s="45">
        <f t="shared" si="83"/>
        <v>0</v>
      </c>
      <c r="P15" s="47">
        <f t="shared" si="2"/>
        <v>0</v>
      </c>
      <c r="Q15" s="45">
        <f t="shared" si="3"/>
        <v>0</v>
      </c>
      <c r="R15" s="45">
        <f t="shared" si="4"/>
        <v>0</v>
      </c>
      <c r="S15" s="47">
        <f t="shared" si="5"/>
        <v>0</v>
      </c>
      <c r="T15" s="46"/>
      <c r="U15" s="46">
        <f t="shared" si="84"/>
        <v>0</v>
      </c>
      <c r="V15" s="47">
        <f t="shared" si="6"/>
        <v>0</v>
      </c>
      <c r="W15" s="46">
        <f t="shared" si="7"/>
        <v>0</v>
      </c>
      <c r="X15" s="46">
        <f t="shared" si="8"/>
        <v>0</v>
      </c>
      <c r="Y15" s="46">
        <f t="shared" si="9"/>
        <v>0</v>
      </c>
      <c r="Z15" s="46"/>
      <c r="AA15" s="46">
        <f t="shared" si="85"/>
        <v>0</v>
      </c>
      <c r="AB15" s="46">
        <f t="shared" si="10"/>
        <v>0</v>
      </c>
      <c r="AC15" s="45">
        <f t="shared" si="11"/>
        <v>0</v>
      </c>
      <c r="AD15" s="46">
        <f t="shared" si="12"/>
        <v>0</v>
      </c>
      <c r="AE15" s="46">
        <f t="shared" si="13"/>
        <v>0</v>
      </c>
      <c r="AF15" s="46"/>
      <c r="AG15" s="46">
        <f t="shared" si="86"/>
        <v>0</v>
      </c>
      <c r="AH15" s="46">
        <f t="shared" si="14"/>
        <v>0</v>
      </c>
      <c r="AI15" s="45">
        <f t="shared" si="15"/>
        <v>0</v>
      </c>
      <c r="AJ15" s="46">
        <f t="shared" si="16"/>
        <v>0</v>
      </c>
      <c r="AK15" s="46">
        <f t="shared" si="17"/>
        <v>0</v>
      </c>
      <c r="AL15" s="46"/>
      <c r="AM15" s="46">
        <f t="shared" si="87"/>
        <v>0</v>
      </c>
      <c r="AN15" s="46">
        <f t="shared" si="18"/>
        <v>0</v>
      </c>
      <c r="AO15" s="45">
        <f t="shared" si="19"/>
        <v>0</v>
      </c>
      <c r="AP15" s="46">
        <f t="shared" si="20"/>
        <v>0</v>
      </c>
      <c r="AQ15" s="46">
        <f t="shared" si="21"/>
        <v>0</v>
      </c>
      <c r="AR15" s="46"/>
      <c r="AS15" s="46">
        <f t="shared" si="88"/>
        <v>0</v>
      </c>
      <c r="AT15" s="46">
        <f t="shared" si="22"/>
        <v>0</v>
      </c>
      <c r="AU15" s="45">
        <f t="shared" si="23"/>
        <v>0</v>
      </c>
      <c r="AV15" s="46">
        <f t="shared" si="24"/>
        <v>0</v>
      </c>
      <c r="AW15" s="46">
        <f t="shared" si="25"/>
        <v>0</v>
      </c>
      <c r="AX15" s="46"/>
      <c r="AY15" s="46">
        <f t="shared" si="89"/>
        <v>0</v>
      </c>
      <c r="AZ15" s="46">
        <f t="shared" si="26"/>
        <v>0</v>
      </c>
      <c r="BA15" s="45">
        <f t="shared" si="27"/>
        <v>0</v>
      </c>
      <c r="BB15" s="46">
        <f t="shared" si="28"/>
        <v>0</v>
      </c>
      <c r="BC15" s="46">
        <f t="shared" si="29"/>
        <v>0</v>
      </c>
      <c r="BD15" s="46"/>
      <c r="BE15" s="46">
        <f t="shared" si="90"/>
        <v>0</v>
      </c>
      <c r="BF15" s="46">
        <f t="shared" si="30"/>
        <v>0</v>
      </c>
      <c r="BG15" s="45">
        <f t="shared" si="31"/>
        <v>0</v>
      </c>
      <c r="BH15" s="46">
        <f t="shared" si="32"/>
        <v>0</v>
      </c>
      <c r="BI15" s="46">
        <f t="shared" si="33"/>
        <v>0</v>
      </c>
      <c r="BJ15" s="46"/>
      <c r="BK15" s="46">
        <f t="shared" si="91"/>
        <v>0</v>
      </c>
      <c r="BL15" s="46">
        <f t="shared" si="34"/>
        <v>0</v>
      </c>
      <c r="BM15" s="45">
        <f t="shared" si="35"/>
        <v>0</v>
      </c>
      <c r="BN15" s="46">
        <f t="shared" si="36"/>
        <v>0</v>
      </c>
      <c r="BO15" s="46">
        <f t="shared" si="37"/>
        <v>0</v>
      </c>
      <c r="BP15" s="46"/>
      <c r="BQ15" s="46">
        <f t="shared" si="92"/>
        <v>0</v>
      </c>
      <c r="BR15" s="46">
        <f t="shared" si="38"/>
        <v>0</v>
      </c>
      <c r="BS15" s="45">
        <f t="shared" si="39"/>
        <v>0</v>
      </c>
      <c r="BT15" s="46">
        <f t="shared" si="40"/>
        <v>0</v>
      </c>
      <c r="BU15" s="46">
        <f t="shared" si="41"/>
        <v>0</v>
      </c>
      <c r="BV15" s="46"/>
      <c r="BW15" s="46">
        <f t="shared" si="93"/>
        <v>0</v>
      </c>
      <c r="BX15" s="46">
        <f t="shared" si="42"/>
        <v>0</v>
      </c>
      <c r="BY15" s="45">
        <f t="shared" si="43"/>
        <v>0</v>
      </c>
      <c r="BZ15" s="46">
        <f t="shared" si="44"/>
        <v>0</v>
      </c>
      <c r="CA15" s="46">
        <f t="shared" si="45"/>
        <v>0</v>
      </c>
      <c r="CB15" s="46"/>
      <c r="CC15" s="46">
        <f t="shared" si="94"/>
        <v>0</v>
      </c>
      <c r="CD15" s="46">
        <f t="shared" si="46"/>
        <v>0</v>
      </c>
      <c r="CE15" s="45">
        <f t="shared" si="47"/>
        <v>0</v>
      </c>
      <c r="CF15" s="46">
        <f t="shared" si="48"/>
        <v>0</v>
      </c>
      <c r="CG15" s="46">
        <f t="shared" si="49"/>
        <v>0</v>
      </c>
      <c r="CH15" s="46"/>
      <c r="CI15" s="46">
        <f t="shared" si="95"/>
        <v>0</v>
      </c>
      <c r="CJ15" s="46">
        <f t="shared" si="50"/>
        <v>0</v>
      </c>
      <c r="CK15" s="45">
        <f t="shared" si="51"/>
        <v>0</v>
      </c>
      <c r="CL15" s="46">
        <f t="shared" si="52"/>
        <v>0</v>
      </c>
      <c r="CM15" s="46">
        <f t="shared" si="53"/>
        <v>0</v>
      </c>
      <c r="CN15" s="46"/>
      <c r="CO15" s="46">
        <f t="shared" si="96"/>
        <v>0</v>
      </c>
      <c r="CP15" s="46">
        <f t="shared" si="54"/>
        <v>0</v>
      </c>
      <c r="CQ15" s="45">
        <f t="shared" si="55"/>
        <v>0</v>
      </c>
      <c r="CR15" s="46">
        <f t="shared" si="56"/>
        <v>0</v>
      </c>
      <c r="CS15" s="46">
        <f t="shared" si="57"/>
        <v>0</v>
      </c>
      <c r="CT15" s="46"/>
      <c r="CU15" s="46">
        <f t="shared" si="97"/>
        <v>0</v>
      </c>
      <c r="CV15" s="46">
        <f t="shared" si="58"/>
        <v>0</v>
      </c>
      <c r="CW15" s="45">
        <f t="shared" si="59"/>
        <v>0</v>
      </c>
      <c r="CX15" s="46">
        <f t="shared" si="60"/>
        <v>0</v>
      </c>
      <c r="CY15" s="46">
        <f t="shared" si="61"/>
        <v>0</v>
      </c>
      <c r="CZ15" s="46"/>
      <c r="DA15" s="46">
        <f t="shared" si="98"/>
        <v>0</v>
      </c>
      <c r="DB15" s="46">
        <f t="shared" si="62"/>
        <v>0</v>
      </c>
      <c r="DC15" s="45">
        <f t="shared" si="63"/>
        <v>0</v>
      </c>
      <c r="DD15" s="46">
        <f t="shared" si="64"/>
        <v>0</v>
      </c>
      <c r="DE15" s="46">
        <f t="shared" si="65"/>
        <v>0</v>
      </c>
      <c r="DF15" s="46"/>
      <c r="DG15" s="46">
        <f t="shared" si="99"/>
        <v>0</v>
      </c>
      <c r="DH15" s="46">
        <f t="shared" si="66"/>
        <v>0</v>
      </c>
      <c r="DI15" s="45">
        <f t="shared" si="67"/>
        <v>0</v>
      </c>
      <c r="DJ15" s="46">
        <f t="shared" si="68"/>
        <v>0</v>
      </c>
      <c r="DK15" s="46">
        <f t="shared" si="69"/>
        <v>0</v>
      </c>
      <c r="DL15" s="45"/>
      <c r="DM15" s="45">
        <f t="shared" si="100"/>
        <v>0</v>
      </c>
      <c r="DN15" s="45">
        <f t="shared" si="70"/>
        <v>0</v>
      </c>
      <c r="DO15" s="45">
        <f t="shared" si="71"/>
        <v>0</v>
      </c>
      <c r="DP15" s="46">
        <f t="shared" si="72"/>
        <v>0</v>
      </c>
      <c r="DQ15" s="46">
        <f t="shared" si="73"/>
        <v>0</v>
      </c>
      <c r="DR15" s="46"/>
      <c r="DS15" s="46">
        <f t="shared" si="101"/>
        <v>0</v>
      </c>
      <c r="DT15" s="46">
        <f t="shared" si="74"/>
        <v>0</v>
      </c>
      <c r="DU15" s="45">
        <f t="shared" si="75"/>
        <v>0</v>
      </c>
      <c r="DV15" s="46">
        <f t="shared" si="76"/>
        <v>0</v>
      </c>
      <c r="DW15" s="46">
        <f t="shared" si="77"/>
        <v>0</v>
      </c>
      <c r="DX15" s="46"/>
      <c r="DY15" s="46">
        <f t="shared" si="102"/>
        <v>0</v>
      </c>
      <c r="DZ15" s="46">
        <f t="shared" si="78"/>
        <v>0</v>
      </c>
      <c r="EA15" s="45">
        <f t="shared" si="79"/>
        <v>0</v>
      </c>
      <c r="EB15" s="46">
        <f t="shared" si="80"/>
        <v>0</v>
      </c>
      <c r="EC15" s="46">
        <f t="shared" si="81"/>
        <v>0</v>
      </c>
      <c r="ED15" s="46"/>
      <c r="EE15" s="45"/>
      <c r="EF15" s="45"/>
      <c r="EG15" s="45">
        <f t="shared" si="82"/>
        <v>0</v>
      </c>
      <c r="EH15" s="45"/>
      <c r="EI15" s="46"/>
    </row>
    <row r="16" spans="1:139" s="33" customFormat="1" ht="12.75">
      <c r="A16" s="32">
        <v>44470</v>
      </c>
      <c r="C16" s="21"/>
      <c r="D16" s="21"/>
      <c r="E16" s="44">
        <f t="shared" si="0"/>
        <v>0</v>
      </c>
      <c r="F16" s="44"/>
      <c r="G16" s="44"/>
      <c r="H16" s="46"/>
      <c r="I16" s="46">
        <f>'2011B Academic'!I16</f>
        <v>0</v>
      </c>
      <c r="J16" s="46">
        <f>'2011B Academic'!J16</f>
        <v>0</v>
      </c>
      <c r="K16" s="46">
        <f t="shared" si="1"/>
        <v>0</v>
      </c>
      <c r="L16" s="46">
        <f>'2011B Academic'!L16</f>
        <v>0</v>
      </c>
      <c r="M16" s="46">
        <f>'2011B Academic'!M16</f>
        <v>0</v>
      </c>
      <c r="N16" s="46"/>
      <c r="O16" s="45"/>
      <c r="P16" s="47">
        <f t="shared" si="2"/>
        <v>0</v>
      </c>
      <c r="Q16" s="45">
        <f t="shared" si="3"/>
        <v>0</v>
      </c>
      <c r="R16" s="45">
        <f t="shared" si="4"/>
        <v>0</v>
      </c>
      <c r="S16" s="47">
        <f t="shared" si="5"/>
        <v>0</v>
      </c>
      <c r="T16" s="46"/>
      <c r="U16" s="46"/>
      <c r="V16" s="47">
        <f t="shared" si="6"/>
        <v>0</v>
      </c>
      <c r="W16" s="46">
        <f t="shared" si="7"/>
        <v>0</v>
      </c>
      <c r="X16" s="46">
        <f t="shared" si="8"/>
        <v>0</v>
      </c>
      <c r="Y16" s="46">
        <f t="shared" si="9"/>
        <v>0</v>
      </c>
      <c r="Z16" s="46"/>
      <c r="AA16" s="46"/>
      <c r="AB16" s="46">
        <f t="shared" si="10"/>
        <v>0</v>
      </c>
      <c r="AC16" s="45">
        <f t="shared" si="11"/>
        <v>0</v>
      </c>
      <c r="AD16" s="46">
        <f t="shared" si="12"/>
        <v>0</v>
      </c>
      <c r="AE16" s="46">
        <f t="shared" si="13"/>
        <v>0</v>
      </c>
      <c r="AF16" s="46"/>
      <c r="AG16" s="46"/>
      <c r="AH16" s="46">
        <f t="shared" si="14"/>
        <v>0</v>
      </c>
      <c r="AI16" s="45">
        <f t="shared" si="15"/>
        <v>0</v>
      </c>
      <c r="AJ16" s="46">
        <f t="shared" si="16"/>
        <v>0</v>
      </c>
      <c r="AK16" s="46">
        <f t="shared" si="17"/>
        <v>0</v>
      </c>
      <c r="AL16" s="46"/>
      <c r="AM16" s="46"/>
      <c r="AN16" s="46">
        <f t="shared" si="18"/>
        <v>0</v>
      </c>
      <c r="AO16" s="45">
        <f t="shared" si="19"/>
        <v>0</v>
      </c>
      <c r="AP16" s="46">
        <f t="shared" si="20"/>
        <v>0</v>
      </c>
      <c r="AQ16" s="46">
        <f t="shared" si="21"/>
        <v>0</v>
      </c>
      <c r="AR16" s="46"/>
      <c r="AS16" s="46"/>
      <c r="AT16" s="46">
        <f t="shared" si="22"/>
        <v>0</v>
      </c>
      <c r="AU16" s="45">
        <f t="shared" si="23"/>
        <v>0</v>
      </c>
      <c r="AV16" s="46">
        <f t="shared" si="24"/>
        <v>0</v>
      </c>
      <c r="AW16" s="46">
        <f t="shared" si="25"/>
        <v>0</v>
      </c>
      <c r="AX16" s="46"/>
      <c r="AY16" s="46"/>
      <c r="AZ16" s="46">
        <f t="shared" si="26"/>
        <v>0</v>
      </c>
      <c r="BA16" s="45">
        <f t="shared" si="27"/>
        <v>0</v>
      </c>
      <c r="BB16" s="46">
        <f t="shared" si="28"/>
        <v>0</v>
      </c>
      <c r="BC16" s="46">
        <f t="shared" si="29"/>
        <v>0</v>
      </c>
      <c r="BD16" s="46"/>
      <c r="BE16" s="46"/>
      <c r="BF16" s="46">
        <f t="shared" si="30"/>
        <v>0</v>
      </c>
      <c r="BG16" s="45">
        <f t="shared" si="31"/>
        <v>0</v>
      </c>
      <c r="BH16" s="46">
        <f t="shared" si="32"/>
        <v>0</v>
      </c>
      <c r="BI16" s="46">
        <f t="shared" si="33"/>
        <v>0</v>
      </c>
      <c r="BJ16" s="46"/>
      <c r="BK16" s="46"/>
      <c r="BL16" s="46">
        <f t="shared" si="34"/>
        <v>0</v>
      </c>
      <c r="BM16" s="45">
        <f t="shared" si="35"/>
        <v>0</v>
      </c>
      <c r="BN16" s="46">
        <f t="shared" si="36"/>
        <v>0</v>
      </c>
      <c r="BO16" s="46">
        <f t="shared" si="37"/>
        <v>0</v>
      </c>
      <c r="BP16" s="46"/>
      <c r="BQ16" s="46"/>
      <c r="BR16" s="46">
        <f t="shared" si="38"/>
        <v>0</v>
      </c>
      <c r="BS16" s="45">
        <f t="shared" si="39"/>
        <v>0</v>
      </c>
      <c r="BT16" s="46">
        <f t="shared" si="40"/>
        <v>0</v>
      </c>
      <c r="BU16" s="46">
        <f t="shared" si="41"/>
        <v>0</v>
      </c>
      <c r="BV16" s="46"/>
      <c r="BW16" s="46"/>
      <c r="BX16" s="46">
        <f t="shared" si="42"/>
        <v>0</v>
      </c>
      <c r="BY16" s="45">
        <f t="shared" si="43"/>
        <v>0</v>
      </c>
      <c r="BZ16" s="46">
        <f t="shared" si="44"/>
        <v>0</v>
      </c>
      <c r="CA16" s="46">
        <f t="shared" si="45"/>
        <v>0</v>
      </c>
      <c r="CB16" s="46"/>
      <c r="CC16" s="46"/>
      <c r="CD16" s="46">
        <f t="shared" si="46"/>
        <v>0</v>
      </c>
      <c r="CE16" s="45">
        <f t="shared" si="47"/>
        <v>0</v>
      </c>
      <c r="CF16" s="46">
        <f t="shared" si="48"/>
        <v>0</v>
      </c>
      <c r="CG16" s="46">
        <f t="shared" si="49"/>
        <v>0</v>
      </c>
      <c r="CH16" s="46"/>
      <c r="CI16" s="46"/>
      <c r="CJ16" s="46">
        <f t="shared" si="50"/>
        <v>0</v>
      </c>
      <c r="CK16" s="45">
        <f t="shared" si="51"/>
        <v>0</v>
      </c>
      <c r="CL16" s="46">
        <f t="shared" si="52"/>
        <v>0</v>
      </c>
      <c r="CM16" s="46">
        <f t="shared" si="53"/>
        <v>0</v>
      </c>
      <c r="CN16" s="46"/>
      <c r="CO16" s="46"/>
      <c r="CP16" s="46">
        <f t="shared" si="54"/>
        <v>0</v>
      </c>
      <c r="CQ16" s="45">
        <f t="shared" si="55"/>
        <v>0</v>
      </c>
      <c r="CR16" s="46">
        <f t="shared" si="56"/>
        <v>0</v>
      </c>
      <c r="CS16" s="46">
        <f t="shared" si="57"/>
        <v>0</v>
      </c>
      <c r="CT16" s="46"/>
      <c r="CU16" s="46"/>
      <c r="CV16" s="46">
        <f t="shared" si="58"/>
        <v>0</v>
      </c>
      <c r="CW16" s="45">
        <f t="shared" si="59"/>
        <v>0</v>
      </c>
      <c r="CX16" s="46">
        <f t="shared" si="60"/>
        <v>0</v>
      </c>
      <c r="CY16" s="46">
        <f t="shared" si="61"/>
        <v>0</v>
      </c>
      <c r="CZ16" s="46"/>
      <c r="DA16" s="46"/>
      <c r="DB16" s="46">
        <f t="shared" si="62"/>
        <v>0</v>
      </c>
      <c r="DC16" s="45">
        <f t="shared" si="63"/>
        <v>0</v>
      </c>
      <c r="DD16" s="46">
        <f t="shared" si="64"/>
        <v>0</v>
      </c>
      <c r="DE16" s="46">
        <f t="shared" si="65"/>
        <v>0</v>
      </c>
      <c r="DF16" s="46"/>
      <c r="DG16" s="46"/>
      <c r="DH16" s="46">
        <f t="shared" si="66"/>
        <v>0</v>
      </c>
      <c r="DI16" s="45">
        <f t="shared" si="67"/>
        <v>0</v>
      </c>
      <c r="DJ16" s="46">
        <f t="shared" si="68"/>
        <v>0</v>
      </c>
      <c r="DK16" s="46">
        <f t="shared" si="69"/>
        <v>0</v>
      </c>
      <c r="DL16" s="45"/>
      <c r="DM16" s="45"/>
      <c r="DN16" s="45">
        <f t="shared" si="70"/>
        <v>0</v>
      </c>
      <c r="DO16" s="45">
        <f t="shared" si="71"/>
        <v>0</v>
      </c>
      <c r="DP16" s="46">
        <f t="shared" si="72"/>
        <v>0</v>
      </c>
      <c r="DQ16" s="46">
        <f t="shared" si="73"/>
        <v>0</v>
      </c>
      <c r="DR16" s="46"/>
      <c r="DS16" s="46"/>
      <c r="DT16" s="46">
        <f t="shared" si="74"/>
        <v>0</v>
      </c>
      <c r="DU16" s="45">
        <f t="shared" si="75"/>
        <v>0</v>
      </c>
      <c r="DV16" s="46">
        <f t="shared" si="76"/>
        <v>0</v>
      </c>
      <c r="DW16" s="46">
        <f t="shared" si="77"/>
        <v>0</v>
      </c>
      <c r="DX16" s="46"/>
      <c r="DY16" s="46"/>
      <c r="DZ16" s="46">
        <f t="shared" si="78"/>
        <v>0</v>
      </c>
      <c r="EA16" s="45">
        <f t="shared" si="79"/>
        <v>0</v>
      </c>
      <c r="EB16" s="46">
        <f t="shared" si="80"/>
        <v>0</v>
      </c>
      <c r="EC16" s="46">
        <f t="shared" si="81"/>
        <v>0</v>
      </c>
      <c r="ED16" s="46"/>
      <c r="EE16" s="45"/>
      <c r="EF16" s="45"/>
      <c r="EG16" s="45">
        <f t="shared" si="82"/>
        <v>0</v>
      </c>
      <c r="EH16" s="45"/>
      <c r="EI16" s="46"/>
    </row>
    <row r="17" spans="1:139" s="33" customFormat="1" ht="12.75">
      <c r="A17" s="32">
        <v>44652</v>
      </c>
      <c r="C17" s="21"/>
      <c r="D17" s="21"/>
      <c r="E17" s="44">
        <f t="shared" si="0"/>
        <v>0</v>
      </c>
      <c r="F17" s="44"/>
      <c r="G17" s="44"/>
      <c r="H17" s="46"/>
      <c r="I17" s="46">
        <f>'2011B Academic'!I17</f>
        <v>0</v>
      </c>
      <c r="J17" s="46">
        <f>'2011B Academic'!J17</f>
        <v>0</v>
      </c>
      <c r="K17" s="46">
        <f t="shared" si="1"/>
        <v>0</v>
      </c>
      <c r="L17" s="46">
        <f>'2011B Academic'!L17</f>
        <v>0</v>
      </c>
      <c r="M17" s="46">
        <f>'2011B Academic'!M17</f>
        <v>0</v>
      </c>
      <c r="N17" s="46"/>
      <c r="O17" s="45">
        <f t="shared" si="83"/>
        <v>0</v>
      </c>
      <c r="P17" s="47">
        <f t="shared" si="2"/>
        <v>0</v>
      </c>
      <c r="Q17" s="45">
        <f t="shared" si="3"/>
        <v>0</v>
      </c>
      <c r="R17" s="45">
        <f t="shared" si="4"/>
        <v>0</v>
      </c>
      <c r="S17" s="47">
        <f t="shared" si="5"/>
        <v>0</v>
      </c>
      <c r="T17" s="46"/>
      <c r="U17" s="46">
        <f t="shared" si="84"/>
        <v>0</v>
      </c>
      <c r="V17" s="47">
        <f t="shared" si="6"/>
        <v>0</v>
      </c>
      <c r="W17" s="46">
        <f t="shared" si="7"/>
        <v>0</v>
      </c>
      <c r="X17" s="46">
        <f t="shared" si="8"/>
        <v>0</v>
      </c>
      <c r="Y17" s="46">
        <f t="shared" si="9"/>
        <v>0</v>
      </c>
      <c r="Z17" s="46"/>
      <c r="AA17" s="46">
        <f t="shared" si="85"/>
        <v>0</v>
      </c>
      <c r="AB17" s="46">
        <f t="shared" si="10"/>
        <v>0</v>
      </c>
      <c r="AC17" s="45">
        <f t="shared" si="11"/>
        <v>0</v>
      </c>
      <c r="AD17" s="46">
        <f t="shared" si="12"/>
        <v>0</v>
      </c>
      <c r="AE17" s="46">
        <f t="shared" si="13"/>
        <v>0</v>
      </c>
      <c r="AF17" s="46"/>
      <c r="AG17" s="46">
        <f t="shared" si="86"/>
        <v>0</v>
      </c>
      <c r="AH17" s="46">
        <f t="shared" si="14"/>
        <v>0</v>
      </c>
      <c r="AI17" s="45">
        <f t="shared" si="15"/>
        <v>0</v>
      </c>
      <c r="AJ17" s="46">
        <f t="shared" si="16"/>
        <v>0</v>
      </c>
      <c r="AK17" s="46">
        <f t="shared" si="17"/>
        <v>0</v>
      </c>
      <c r="AL17" s="46"/>
      <c r="AM17" s="46">
        <f t="shared" si="87"/>
        <v>0</v>
      </c>
      <c r="AN17" s="46">
        <f t="shared" si="18"/>
        <v>0</v>
      </c>
      <c r="AO17" s="45">
        <f t="shared" si="19"/>
        <v>0</v>
      </c>
      <c r="AP17" s="46">
        <f t="shared" si="20"/>
        <v>0</v>
      </c>
      <c r="AQ17" s="46">
        <f t="shared" si="21"/>
        <v>0</v>
      </c>
      <c r="AR17" s="46"/>
      <c r="AS17" s="46">
        <f t="shared" si="88"/>
        <v>0</v>
      </c>
      <c r="AT17" s="46">
        <f t="shared" si="22"/>
        <v>0</v>
      </c>
      <c r="AU17" s="45">
        <f t="shared" si="23"/>
        <v>0</v>
      </c>
      <c r="AV17" s="46">
        <f t="shared" si="24"/>
        <v>0</v>
      </c>
      <c r="AW17" s="46">
        <f t="shared" si="25"/>
        <v>0</v>
      </c>
      <c r="AX17" s="46"/>
      <c r="AY17" s="46">
        <f t="shared" si="89"/>
        <v>0</v>
      </c>
      <c r="AZ17" s="46">
        <f t="shared" si="26"/>
        <v>0</v>
      </c>
      <c r="BA17" s="45">
        <f t="shared" si="27"/>
        <v>0</v>
      </c>
      <c r="BB17" s="46">
        <f t="shared" si="28"/>
        <v>0</v>
      </c>
      <c r="BC17" s="46">
        <f t="shared" si="29"/>
        <v>0</v>
      </c>
      <c r="BD17" s="46"/>
      <c r="BE17" s="46">
        <f t="shared" si="90"/>
        <v>0</v>
      </c>
      <c r="BF17" s="46">
        <f t="shared" si="30"/>
        <v>0</v>
      </c>
      <c r="BG17" s="45">
        <f t="shared" si="31"/>
        <v>0</v>
      </c>
      <c r="BH17" s="46">
        <f t="shared" si="32"/>
        <v>0</v>
      </c>
      <c r="BI17" s="46">
        <f t="shared" si="33"/>
        <v>0</v>
      </c>
      <c r="BJ17" s="46"/>
      <c r="BK17" s="46">
        <f t="shared" si="91"/>
        <v>0</v>
      </c>
      <c r="BL17" s="46">
        <f t="shared" si="34"/>
        <v>0</v>
      </c>
      <c r="BM17" s="45">
        <f t="shared" si="35"/>
        <v>0</v>
      </c>
      <c r="BN17" s="46">
        <f t="shared" si="36"/>
        <v>0</v>
      </c>
      <c r="BO17" s="46">
        <f t="shared" si="37"/>
        <v>0</v>
      </c>
      <c r="BP17" s="46"/>
      <c r="BQ17" s="46">
        <f t="shared" si="92"/>
        <v>0</v>
      </c>
      <c r="BR17" s="46">
        <f t="shared" si="38"/>
        <v>0</v>
      </c>
      <c r="BS17" s="45">
        <f t="shared" si="39"/>
        <v>0</v>
      </c>
      <c r="BT17" s="46">
        <f t="shared" si="40"/>
        <v>0</v>
      </c>
      <c r="BU17" s="46">
        <f t="shared" si="41"/>
        <v>0</v>
      </c>
      <c r="BV17" s="46"/>
      <c r="BW17" s="46">
        <f t="shared" si="93"/>
        <v>0</v>
      </c>
      <c r="BX17" s="46">
        <f t="shared" si="42"/>
        <v>0</v>
      </c>
      <c r="BY17" s="45">
        <f t="shared" si="43"/>
        <v>0</v>
      </c>
      <c r="BZ17" s="46">
        <f t="shared" si="44"/>
        <v>0</v>
      </c>
      <c r="CA17" s="46">
        <f t="shared" si="45"/>
        <v>0</v>
      </c>
      <c r="CB17" s="46"/>
      <c r="CC17" s="46">
        <f t="shared" si="94"/>
        <v>0</v>
      </c>
      <c r="CD17" s="46">
        <f t="shared" si="46"/>
        <v>0</v>
      </c>
      <c r="CE17" s="45">
        <f t="shared" si="47"/>
        <v>0</v>
      </c>
      <c r="CF17" s="46">
        <f t="shared" si="48"/>
        <v>0</v>
      </c>
      <c r="CG17" s="46">
        <f t="shared" si="49"/>
        <v>0</v>
      </c>
      <c r="CH17" s="46"/>
      <c r="CI17" s="46">
        <f t="shared" si="95"/>
        <v>0</v>
      </c>
      <c r="CJ17" s="46">
        <f t="shared" si="50"/>
        <v>0</v>
      </c>
      <c r="CK17" s="45">
        <f t="shared" si="51"/>
        <v>0</v>
      </c>
      <c r="CL17" s="46">
        <f t="shared" si="52"/>
        <v>0</v>
      </c>
      <c r="CM17" s="46">
        <f t="shared" si="53"/>
        <v>0</v>
      </c>
      <c r="CN17" s="46"/>
      <c r="CO17" s="46">
        <f t="shared" si="96"/>
        <v>0</v>
      </c>
      <c r="CP17" s="46">
        <f t="shared" si="54"/>
        <v>0</v>
      </c>
      <c r="CQ17" s="45">
        <f t="shared" si="55"/>
        <v>0</v>
      </c>
      <c r="CR17" s="46">
        <f t="shared" si="56"/>
        <v>0</v>
      </c>
      <c r="CS17" s="46">
        <f t="shared" si="57"/>
        <v>0</v>
      </c>
      <c r="CT17" s="46"/>
      <c r="CU17" s="46">
        <f t="shared" si="97"/>
        <v>0</v>
      </c>
      <c r="CV17" s="46">
        <f t="shared" si="58"/>
        <v>0</v>
      </c>
      <c r="CW17" s="45">
        <f t="shared" si="59"/>
        <v>0</v>
      </c>
      <c r="CX17" s="46">
        <f t="shared" si="60"/>
        <v>0</v>
      </c>
      <c r="CY17" s="46">
        <f t="shared" si="61"/>
        <v>0</v>
      </c>
      <c r="CZ17" s="46"/>
      <c r="DA17" s="46">
        <f t="shared" si="98"/>
        <v>0</v>
      </c>
      <c r="DB17" s="46">
        <f t="shared" si="62"/>
        <v>0</v>
      </c>
      <c r="DC17" s="45">
        <f t="shared" si="63"/>
        <v>0</v>
      </c>
      <c r="DD17" s="46">
        <f t="shared" si="64"/>
        <v>0</v>
      </c>
      <c r="DE17" s="46">
        <f t="shared" si="65"/>
        <v>0</v>
      </c>
      <c r="DF17" s="46"/>
      <c r="DG17" s="46">
        <f t="shared" si="99"/>
        <v>0</v>
      </c>
      <c r="DH17" s="46">
        <f t="shared" si="66"/>
        <v>0</v>
      </c>
      <c r="DI17" s="45">
        <f t="shared" si="67"/>
        <v>0</v>
      </c>
      <c r="DJ17" s="46">
        <f t="shared" si="68"/>
        <v>0</v>
      </c>
      <c r="DK17" s="46">
        <f t="shared" si="69"/>
        <v>0</v>
      </c>
      <c r="DL17" s="45"/>
      <c r="DM17" s="45">
        <f t="shared" si="100"/>
        <v>0</v>
      </c>
      <c r="DN17" s="45">
        <f t="shared" si="70"/>
        <v>0</v>
      </c>
      <c r="DO17" s="45">
        <f t="shared" si="71"/>
        <v>0</v>
      </c>
      <c r="DP17" s="46">
        <f t="shared" si="72"/>
        <v>0</v>
      </c>
      <c r="DQ17" s="46">
        <f t="shared" si="73"/>
        <v>0</v>
      </c>
      <c r="DR17" s="46"/>
      <c r="DS17" s="46">
        <f t="shared" si="101"/>
        <v>0</v>
      </c>
      <c r="DT17" s="46">
        <f t="shared" si="74"/>
        <v>0</v>
      </c>
      <c r="DU17" s="45">
        <f t="shared" si="75"/>
        <v>0</v>
      </c>
      <c r="DV17" s="46">
        <f t="shared" si="76"/>
        <v>0</v>
      </c>
      <c r="DW17" s="46">
        <f t="shared" si="77"/>
        <v>0</v>
      </c>
      <c r="DX17" s="46"/>
      <c r="DY17" s="46">
        <f t="shared" si="102"/>
        <v>0</v>
      </c>
      <c r="DZ17" s="46">
        <f t="shared" si="78"/>
        <v>0</v>
      </c>
      <c r="EA17" s="45">
        <f t="shared" si="79"/>
        <v>0</v>
      </c>
      <c r="EB17" s="46">
        <f t="shared" si="80"/>
        <v>0</v>
      </c>
      <c r="EC17" s="46">
        <f t="shared" si="81"/>
        <v>0</v>
      </c>
      <c r="ED17" s="46"/>
      <c r="EE17" s="45"/>
      <c r="EF17" s="45"/>
      <c r="EG17" s="45">
        <f t="shared" si="82"/>
        <v>0</v>
      </c>
      <c r="EH17" s="45"/>
      <c r="EI17" s="46"/>
    </row>
    <row r="18" spans="1:139" s="33" customFormat="1" ht="12.75">
      <c r="A18" s="32">
        <v>44835</v>
      </c>
      <c r="C18" s="21"/>
      <c r="D18" s="21"/>
      <c r="E18" s="44">
        <f t="shared" si="0"/>
        <v>0</v>
      </c>
      <c r="F18" s="44"/>
      <c r="G18" s="44"/>
      <c r="H18" s="46"/>
      <c r="I18" s="46">
        <f>'2011B Academic'!I18</f>
        <v>0</v>
      </c>
      <c r="J18" s="46">
        <f>'2011B Academic'!J18</f>
        <v>0</v>
      </c>
      <c r="K18" s="46">
        <f t="shared" si="1"/>
        <v>0</v>
      </c>
      <c r="L18" s="46">
        <f>'2011B Academic'!L18</f>
        <v>0</v>
      </c>
      <c r="M18" s="46">
        <f>'2011B Academic'!M18</f>
        <v>0</v>
      </c>
      <c r="N18" s="46"/>
      <c r="O18" s="45"/>
      <c r="P18" s="47">
        <f t="shared" si="2"/>
        <v>0</v>
      </c>
      <c r="Q18" s="45">
        <f t="shared" si="3"/>
        <v>0</v>
      </c>
      <c r="R18" s="45">
        <f t="shared" si="4"/>
        <v>0</v>
      </c>
      <c r="S18" s="47">
        <f t="shared" si="5"/>
        <v>0</v>
      </c>
      <c r="T18" s="46"/>
      <c r="U18" s="46"/>
      <c r="V18" s="47">
        <f t="shared" si="6"/>
        <v>0</v>
      </c>
      <c r="W18" s="46">
        <f t="shared" si="7"/>
        <v>0</v>
      </c>
      <c r="X18" s="46">
        <f t="shared" si="8"/>
        <v>0</v>
      </c>
      <c r="Y18" s="46">
        <f t="shared" si="9"/>
        <v>0</v>
      </c>
      <c r="Z18" s="46"/>
      <c r="AA18" s="46"/>
      <c r="AB18" s="46">
        <f t="shared" si="10"/>
        <v>0</v>
      </c>
      <c r="AC18" s="45">
        <f t="shared" si="11"/>
        <v>0</v>
      </c>
      <c r="AD18" s="46">
        <f t="shared" si="12"/>
        <v>0</v>
      </c>
      <c r="AE18" s="46">
        <f t="shared" si="13"/>
        <v>0</v>
      </c>
      <c r="AF18" s="46"/>
      <c r="AG18" s="46"/>
      <c r="AH18" s="46">
        <f t="shared" si="14"/>
        <v>0</v>
      </c>
      <c r="AI18" s="45">
        <f t="shared" si="15"/>
        <v>0</v>
      </c>
      <c r="AJ18" s="46">
        <f t="shared" si="16"/>
        <v>0</v>
      </c>
      <c r="AK18" s="46">
        <f t="shared" si="17"/>
        <v>0</v>
      </c>
      <c r="AL18" s="46"/>
      <c r="AM18" s="46"/>
      <c r="AN18" s="46">
        <f t="shared" si="18"/>
        <v>0</v>
      </c>
      <c r="AO18" s="45">
        <f t="shared" si="19"/>
        <v>0</v>
      </c>
      <c r="AP18" s="46">
        <f t="shared" si="20"/>
        <v>0</v>
      </c>
      <c r="AQ18" s="46">
        <f t="shared" si="21"/>
        <v>0</v>
      </c>
      <c r="AR18" s="46"/>
      <c r="AS18" s="46"/>
      <c r="AT18" s="46">
        <f t="shared" si="22"/>
        <v>0</v>
      </c>
      <c r="AU18" s="45">
        <f t="shared" si="23"/>
        <v>0</v>
      </c>
      <c r="AV18" s="46">
        <f t="shared" si="24"/>
        <v>0</v>
      </c>
      <c r="AW18" s="46">
        <f t="shared" si="25"/>
        <v>0</v>
      </c>
      <c r="AX18" s="46"/>
      <c r="AY18" s="46"/>
      <c r="AZ18" s="46">
        <f t="shared" si="26"/>
        <v>0</v>
      </c>
      <c r="BA18" s="45">
        <f t="shared" si="27"/>
        <v>0</v>
      </c>
      <c r="BB18" s="46">
        <f t="shared" si="28"/>
        <v>0</v>
      </c>
      <c r="BC18" s="46">
        <f t="shared" si="29"/>
        <v>0</v>
      </c>
      <c r="BD18" s="46"/>
      <c r="BE18" s="46"/>
      <c r="BF18" s="46">
        <f t="shared" si="30"/>
        <v>0</v>
      </c>
      <c r="BG18" s="45">
        <f t="shared" si="31"/>
        <v>0</v>
      </c>
      <c r="BH18" s="46">
        <f t="shared" si="32"/>
        <v>0</v>
      </c>
      <c r="BI18" s="46">
        <f t="shared" si="33"/>
        <v>0</v>
      </c>
      <c r="BJ18" s="46"/>
      <c r="BK18" s="46"/>
      <c r="BL18" s="46">
        <f t="shared" si="34"/>
        <v>0</v>
      </c>
      <c r="BM18" s="45">
        <f t="shared" si="35"/>
        <v>0</v>
      </c>
      <c r="BN18" s="46">
        <f t="shared" si="36"/>
        <v>0</v>
      </c>
      <c r="BO18" s="46">
        <f t="shared" si="37"/>
        <v>0</v>
      </c>
      <c r="BP18" s="46"/>
      <c r="BQ18" s="46"/>
      <c r="BR18" s="46">
        <f t="shared" si="38"/>
        <v>0</v>
      </c>
      <c r="BS18" s="45">
        <f t="shared" si="39"/>
        <v>0</v>
      </c>
      <c r="BT18" s="46">
        <f t="shared" si="40"/>
        <v>0</v>
      </c>
      <c r="BU18" s="46">
        <f t="shared" si="41"/>
        <v>0</v>
      </c>
      <c r="BV18" s="46"/>
      <c r="BW18" s="46"/>
      <c r="BX18" s="46">
        <f t="shared" si="42"/>
        <v>0</v>
      </c>
      <c r="BY18" s="45">
        <f t="shared" si="43"/>
        <v>0</v>
      </c>
      <c r="BZ18" s="46">
        <f t="shared" si="44"/>
        <v>0</v>
      </c>
      <c r="CA18" s="46">
        <f t="shared" si="45"/>
        <v>0</v>
      </c>
      <c r="CB18" s="46"/>
      <c r="CC18" s="46"/>
      <c r="CD18" s="46">
        <f t="shared" si="46"/>
        <v>0</v>
      </c>
      <c r="CE18" s="45">
        <f t="shared" si="47"/>
        <v>0</v>
      </c>
      <c r="CF18" s="46">
        <f t="shared" si="48"/>
        <v>0</v>
      </c>
      <c r="CG18" s="46">
        <f t="shared" si="49"/>
        <v>0</v>
      </c>
      <c r="CH18" s="46"/>
      <c r="CI18" s="46"/>
      <c r="CJ18" s="46">
        <f t="shared" si="50"/>
        <v>0</v>
      </c>
      <c r="CK18" s="45">
        <f t="shared" si="51"/>
        <v>0</v>
      </c>
      <c r="CL18" s="46">
        <f t="shared" si="52"/>
        <v>0</v>
      </c>
      <c r="CM18" s="46">
        <f t="shared" si="53"/>
        <v>0</v>
      </c>
      <c r="CN18" s="46"/>
      <c r="CO18" s="46"/>
      <c r="CP18" s="46">
        <f t="shared" si="54"/>
        <v>0</v>
      </c>
      <c r="CQ18" s="45">
        <f t="shared" si="55"/>
        <v>0</v>
      </c>
      <c r="CR18" s="46">
        <f t="shared" si="56"/>
        <v>0</v>
      </c>
      <c r="CS18" s="46">
        <f t="shared" si="57"/>
        <v>0</v>
      </c>
      <c r="CT18" s="46"/>
      <c r="CU18" s="46"/>
      <c r="CV18" s="46">
        <f t="shared" si="58"/>
        <v>0</v>
      </c>
      <c r="CW18" s="45">
        <f t="shared" si="59"/>
        <v>0</v>
      </c>
      <c r="CX18" s="46">
        <f t="shared" si="60"/>
        <v>0</v>
      </c>
      <c r="CY18" s="46">
        <f t="shared" si="61"/>
        <v>0</v>
      </c>
      <c r="CZ18" s="46"/>
      <c r="DA18" s="46"/>
      <c r="DB18" s="46">
        <f t="shared" si="62"/>
        <v>0</v>
      </c>
      <c r="DC18" s="45">
        <f t="shared" si="63"/>
        <v>0</v>
      </c>
      <c r="DD18" s="46">
        <f t="shared" si="64"/>
        <v>0</v>
      </c>
      <c r="DE18" s="46">
        <f t="shared" si="65"/>
        <v>0</v>
      </c>
      <c r="DF18" s="46"/>
      <c r="DG18" s="46"/>
      <c r="DH18" s="46">
        <f t="shared" si="66"/>
        <v>0</v>
      </c>
      <c r="DI18" s="45">
        <f t="shared" si="67"/>
        <v>0</v>
      </c>
      <c r="DJ18" s="46">
        <f t="shared" si="68"/>
        <v>0</v>
      </c>
      <c r="DK18" s="46">
        <f t="shared" si="69"/>
        <v>0</v>
      </c>
      <c r="DL18" s="45"/>
      <c r="DM18" s="45"/>
      <c r="DN18" s="45">
        <f t="shared" si="70"/>
        <v>0</v>
      </c>
      <c r="DO18" s="45">
        <f t="shared" si="71"/>
        <v>0</v>
      </c>
      <c r="DP18" s="46">
        <f t="shared" si="72"/>
        <v>0</v>
      </c>
      <c r="DQ18" s="46">
        <f t="shared" si="73"/>
        <v>0</v>
      </c>
      <c r="DR18" s="46"/>
      <c r="DS18" s="46"/>
      <c r="DT18" s="46">
        <f t="shared" si="74"/>
        <v>0</v>
      </c>
      <c r="DU18" s="45">
        <f t="shared" si="75"/>
        <v>0</v>
      </c>
      <c r="DV18" s="46">
        <f t="shared" si="76"/>
        <v>0</v>
      </c>
      <c r="DW18" s="46">
        <f t="shared" si="77"/>
        <v>0</v>
      </c>
      <c r="DX18" s="46"/>
      <c r="DY18" s="46"/>
      <c r="DZ18" s="46">
        <f t="shared" si="78"/>
        <v>0</v>
      </c>
      <c r="EA18" s="45">
        <f t="shared" si="79"/>
        <v>0</v>
      </c>
      <c r="EB18" s="46">
        <f t="shared" si="80"/>
        <v>0</v>
      </c>
      <c r="EC18" s="46">
        <f t="shared" si="81"/>
        <v>0</v>
      </c>
      <c r="ED18" s="46"/>
      <c r="EE18" s="45"/>
      <c r="EF18" s="45"/>
      <c r="EG18" s="45">
        <f t="shared" si="82"/>
        <v>0</v>
      </c>
      <c r="EH18" s="45"/>
      <c r="EI18" s="46"/>
    </row>
    <row r="19" spans="1:139" s="33" customFormat="1" ht="12.75">
      <c r="A19" s="32">
        <v>45017</v>
      </c>
      <c r="C19" s="21"/>
      <c r="D19" s="21"/>
      <c r="E19" s="44">
        <f t="shared" si="0"/>
        <v>0</v>
      </c>
      <c r="F19" s="44"/>
      <c r="G19" s="44"/>
      <c r="H19" s="46"/>
      <c r="I19" s="46">
        <f>'2011B Academic'!I19</f>
        <v>0</v>
      </c>
      <c r="J19" s="46">
        <f>'2011B Academic'!J19</f>
        <v>0</v>
      </c>
      <c r="K19" s="46">
        <f t="shared" si="1"/>
        <v>0</v>
      </c>
      <c r="L19" s="46">
        <f>'2011B Academic'!L19</f>
        <v>0</v>
      </c>
      <c r="M19" s="46">
        <f>'2011B Academic'!M19</f>
        <v>0</v>
      </c>
      <c r="N19" s="46"/>
      <c r="O19" s="45">
        <f t="shared" si="83"/>
        <v>0</v>
      </c>
      <c r="P19" s="47">
        <f t="shared" si="2"/>
        <v>0</v>
      </c>
      <c r="Q19" s="45">
        <f t="shared" si="3"/>
        <v>0</v>
      </c>
      <c r="R19" s="45">
        <f t="shared" si="4"/>
        <v>0</v>
      </c>
      <c r="S19" s="47">
        <f t="shared" si="5"/>
        <v>0</v>
      </c>
      <c r="T19" s="46"/>
      <c r="U19" s="46">
        <f t="shared" si="84"/>
        <v>0</v>
      </c>
      <c r="V19" s="47">
        <f t="shared" si="6"/>
        <v>0</v>
      </c>
      <c r="W19" s="46">
        <f t="shared" si="7"/>
        <v>0</v>
      </c>
      <c r="X19" s="46">
        <f t="shared" si="8"/>
        <v>0</v>
      </c>
      <c r="Y19" s="46">
        <f t="shared" si="9"/>
        <v>0</v>
      </c>
      <c r="Z19" s="46"/>
      <c r="AA19" s="46">
        <f t="shared" si="85"/>
        <v>0</v>
      </c>
      <c r="AB19" s="46">
        <f t="shared" si="10"/>
        <v>0</v>
      </c>
      <c r="AC19" s="45">
        <f t="shared" si="11"/>
        <v>0</v>
      </c>
      <c r="AD19" s="46">
        <f t="shared" si="12"/>
        <v>0</v>
      </c>
      <c r="AE19" s="46">
        <f t="shared" si="13"/>
        <v>0</v>
      </c>
      <c r="AF19" s="46"/>
      <c r="AG19" s="46">
        <f t="shared" si="86"/>
        <v>0</v>
      </c>
      <c r="AH19" s="46">
        <f t="shared" si="14"/>
        <v>0</v>
      </c>
      <c r="AI19" s="45">
        <f t="shared" si="15"/>
        <v>0</v>
      </c>
      <c r="AJ19" s="46">
        <f t="shared" si="16"/>
        <v>0</v>
      </c>
      <c r="AK19" s="46">
        <f t="shared" si="17"/>
        <v>0</v>
      </c>
      <c r="AL19" s="46"/>
      <c r="AM19" s="46">
        <f t="shared" si="87"/>
        <v>0</v>
      </c>
      <c r="AN19" s="46">
        <f t="shared" si="18"/>
        <v>0</v>
      </c>
      <c r="AO19" s="45">
        <f t="shared" si="19"/>
        <v>0</v>
      </c>
      <c r="AP19" s="46">
        <f t="shared" si="20"/>
        <v>0</v>
      </c>
      <c r="AQ19" s="46">
        <f t="shared" si="21"/>
        <v>0</v>
      </c>
      <c r="AR19" s="46"/>
      <c r="AS19" s="46">
        <f t="shared" si="88"/>
        <v>0</v>
      </c>
      <c r="AT19" s="46">
        <f t="shared" si="22"/>
        <v>0</v>
      </c>
      <c r="AU19" s="45">
        <f t="shared" si="23"/>
        <v>0</v>
      </c>
      <c r="AV19" s="46">
        <f t="shared" si="24"/>
        <v>0</v>
      </c>
      <c r="AW19" s="46">
        <f t="shared" si="25"/>
        <v>0</v>
      </c>
      <c r="AX19" s="46"/>
      <c r="AY19" s="46">
        <f t="shared" si="89"/>
        <v>0</v>
      </c>
      <c r="AZ19" s="46">
        <f t="shared" si="26"/>
        <v>0</v>
      </c>
      <c r="BA19" s="45">
        <f t="shared" si="27"/>
        <v>0</v>
      </c>
      <c r="BB19" s="46">
        <f t="shared" si="28"/>
        <v>0</v>
      </c>
      <c r="BC19" s="46">
        <f t="shared" si="29"/>
        <v>0</v>
      </c>
      <c r="BD19" s="46"/>
      <c r="BE19" s="46">
        <f t="shared" si="90"/>
        <v>0</v>
      </c>
      <c r="BF19" s="46">
        <f t="shared" si="30"/>
        <v>0</v>
      </c>
      <c r="BG19" s="45">
        <f t="shared" si="31"/>
        <v>0</v>
      </c>
      <c r="BH19" s="46">
        <f t="shared" si="32"/>
        <v>0</v>
      </c>
      <c r="BI19" s="46">
        <f t="shared" si="33"/>
        <v>0</v>
      </c>
      <c r="BJ19" s="46"/>
      <c r="BK19" s="46">
        <f t="shared" si="91"/>
        <v>0</v>
      </c>
      <c r="BL19" s="46">
        <f t="shared" si="34"/>
        <v>0</v>
      </c>
      <c r="BM19" s="45">
        <f t="shared" si="35"/>
        <v>0</v>
      </c>
      <c r="BN19" s="46">
        <f t="shared" si="36"/>
        <v>0</v>
      </c>
      <c r="BO19" s="46">
        <f t="shared" si="37"/>
        <v>0</v>
      </c>
      <c r="BP19" s="46"/>
      <c r="BQ19" s="46">
        <f t="shared" si="92"/>
        <v>0</v>
      </c>
      <c r="BR19" s="46">
        <f t="shared" si="38"/>
        <v>0</v>
      </c>
      <c r="BS19" s="45">
        <f t="shared" si="39"/>
        <v>0</v>
      </c>
      <c r="BT19" s="46">
        <f t="shared" si="40"/>
        <v>0</v>
      </c>
      <c r="BU19" s="46">
        <f t="shared" si="41"/>
        <v>0</v>
      </c>
      <c r="BV19" s="46"/>
      <c r="BW19" s="46">
        <f t="shared" si="93"/>
        <v>0</v>
      </c>
      <c r="BX19" s="46">
        <f t="shared" si="42"/>
        <v>0</v>
      </c>
      <c r="BY19" s="45">
        <f t="shared" si="43"/>
        <v>0</v>
      </c>
      <c r="BZ19" s="46">
        <f t="shared" si="44"/>
        <v>0</v>
      </c>
      <c r="CA19" s="46">
        <f t="shared" si="45"/>
        <v>0</v>
      </c>
      <c r="CB19" s="46"/>
      <c r="CC19" s="46">
        <f t="shared" si="94"/>
        <v>0</v>
      </c>
      <c r="CD19" s="46">
        <f t="shared" si="46"/>
        <v>0</v>
      </c>
      <c r="CE19" s="45">
        <f t="shared" si="47"/>
        <v>0</v>
      </c>
      <c r="CF19" s="46">
        <f t="shared" si="48"/>
        <v>0</v>
      </c>
      <c r="CG19" s="46">
        <f t="shared" si="49"/>
        <v>0</v>
      </c>
      <c r="CH19" s="46"/>
      <c r="CI19" s="46">
        <f t="shared" si="95"/>
        <v>0</v>
      </c>
      <c r="CJ19" s="46">
        <f t="shared" si="50"/>
        <v>0</v>
      </c>
      <c r="CK19" s="45">
        <f t="shared" si="51"/>
        <v>0</v>
      </c>
      <c r="CL19" s="46">
        <f t="shared" si="52"/>
        <v>0</v>
      </c>
      <c r="CM19" s="46">
        <f t="shared" si="53"/>
        <v>0</v>
      </c>
      <c r="CN19" s="46"/>
      <c r="CO19" s="46">
        <f t="shared" si="96"/>
        <v>0</v>
      </c>
      <c r="CP19" s="46">
        <f t="shared" si="54"/>
        <v>0</v>
      </c>
      <c r="CQ19" s="45">
        <f t="shared" si="55"/>
        <v>0</v>
      </c>
      <c r="CR19" s="46">
        <f t="shared" si="56"/>
        <v>0</v>
      </c>
      <c r="CS19" s="46">
        <f t="shared" si="57"/>
        <v>0</v>
      </c>
      <c r="CT19" s="46"/>
      <c r="CU19" s="46">
        <f t="shared" si="97"/>
        <v>0</v>
      </c>
      <c r="CV19" s="46">
        <f t="shared" si="58"/>
        <v>0</v>
      </c>
      <c r="CW19" s="45">
        <f t="shared" si="59"/>
        <v>0</v>
      </c>
      <c r="CX19" s="46">
        <f t="shared" si="60"/>
        <v>0</v>
      </c>
      <c r="CY19" s="46">
        <f t="shared" si="61"/>
        <v>0</v>
      </c>
      <c r="CZ19" s="46"/>
      <c r="DA19" s="46">
        <f t="shared" si="98"/>
        <v>0</v>
      </c>
      <c r="DB19" s="46">
        <f t="shared" si="62"/>
        <v>0</v>
      </c>
      <c r="DC19" s="45">
        <f t="shared" si="63"/>
        <v>0</v>
      </c>
      <c r="DD19" s="46">
        <f t="shared" si="64"/>
        <v>0</v>
      </c>
      <c r="DE19" s="46">
        <f t="shared" si="65"/>
        <v>0</v>
      </c>
      <c r="DF19" s="46"/>
      <c r="DG19" s="46">
        <f t="shared" si="99"/>
        <v>0</v>
      </c>
      <c r="DH19" s="46">
        <f t="shared" si="66"/>
        <v>0</v>
      </c>
      <c r="DI19" s="45">
        <f t="shared" si="67"/>
        <v>0</v>
      </c>
      <c r="DJ19" s="46">
        <f t="shared" si="68"/>
        <v>0</v>
      </c>
      <c r="DK19" s="46">
        <f t="shared" si="69"/>
        <v>0</v>
      </c>
      <c r="DL19" s="45"/>
      <c r="DM19" s="45">
        <f t="shared" si="100"/>
        <v>0</v>
      </c>
      <c r="DN19" s="45">
        <f t="shared" si="70"/>
        <v>0</v>
      </c>
      <c r="DO19" s="45">
        <f t="shared" si="71"/>
        <v>0</v>
      </c>
      <c r="DP19" s="46">
        <f t="shared" si="72"/>
        <v>0</v>
      </c>
      <c r="DQ19" s="46">
        <f t="shared" si="73"/>
        <v>0</v>
      </c>
      <c r="DR19" s="46"/>
      <c r="DS19" s="46">
        <f t="shared" si="101"/>
        <v>0</v>
      </c>
      <c r="DT19" s="46">
        <f t="shared" si="74"/>
        <v>0</v>
      </c>
      <c r="DU19" s="45">
        <f t="shared" si="75"/>
        <v>0</v>
      </c>
      <c r="DV19" s="46">
        <f t="shared" si="76"/>
        <v>0</v>
      </c>
      <c r="DW19" s="46">
        <f t="shared" si="77"/>
        <v>0</v>
      </c>
      <c r="DX19" s="46"/>
      <c r="DY19" s="46">
        <f t="shared" si="102"/>
        <v>0</v>
      </c>
      <c r="DZ19" s="46">
        <f t="shared" si="78"/>
        <v>0</v>
      </c>
      <c r="EA19" s="45">
        <f t="shared" si="79"/>
        <v>0</v>
      </c>
      <c r="EB19" s="46">
        <f t="shared" si="80"/>
        <v>0</v>
      </c>
      <c r="EC19" s="46">
        <f t="shared" si="81"/>
        <v>0</v>
      </c>
      <c r="ED19" s="46"/>
      <c r="EE19" s="45"/>
      <c r="EF19" s="45"/>
      <c r="EG19" s="45">
        <f t="shared" si="82"/>
        <v>0</v>
      </c>
      <c r="EH19" s="45"/>
      <c r="EI19" s="46"/>
    </row>
    <row r="20" spans="1:139" s="33" customFormat="1" ht="12.75">
      <c r="A20" s="32">
        <v>45200</v>
      </c>
      <c r="C20" s="21"/>
      <c r="D20" s="21"/>
      <c r="E20" s="44">
        <f t="shared" si="0"/>
        <v>0</v>
      </c>
      <c r="F20" s="44"/>
      <c r="G20" s="44"/>
      <c r="H20" s="46"/>
      <c r="I20" s="46">
        <f>'2011B Academic'!I20</f>
        <v>0</v>
      </c>
      <c r="J20" s="46">
        <f>'2011B Academic'!J20</f>
        <v>0</v>
      </c>
      <c r="K20" s="46">
        <f t="shared" si="1"/>
        <v>0</v>
      </c>
      <c r="L20" s="46">
        <f>'2011B Academic'!L20</f>
        <v>0</v>
      </c>
      <c r="M20" s="46">
        <f>'2011B Academic'!M20</f>
        <v>0</v>
      </c>
      <c r="N20" s="46"/>
      <c r="O20" s="45"/>
      <c r="P20" s="47">
        <f t="shared" si="2"/>
        <v>0</v>
      </c>
      <c r="Q20" s="45">
        <f t="shared" si="3"/>
        <v>0</v>
      </c>
      <c r="R20" s="45">
        <f t="shared" si="4"/>
        <v>0</v>
      </c>
      <c r="S20" s="47">
        <f t="shared" si="5"/>
        <v>0</v>
      </c>
      <c r="T20" s="46"/>
      <c r="U20" s="46"/>
      <c r="V20" s="47">
        <f t="shared" si="6"/>
        <v>0</v>
      </c>
      <c r="W20" s="46">
        <f t="shared" si="7"/>
        <v>0</v>
      </c>
      <c r="X20" s="46">
        <f t="shared" si="8"/>
        <v>0</v>
      </c>
      <c r="Y20" s="46">
        <f t="shared" si="9"/>
        <v>0</v>
      </c>
      <c r="Z20" s="46"/>
      <c r="AA20" s="46"/>
      <c r="AB20" s="46">
        <f t="shared" si="10"/>
        <v>0</v>
      </c>
      <c r="AC20" s="45">
        <f t="shared" si="11"/>
        <v>0</v>
      </c>
      <c r="AD20" s="46">
        <f t="shared" si="12"/>
        <v>0</v>
      </c>
      <c r="AE20" s="46">
        <f t="shared" si="13"/>
        <v>0</v>
      </c>
      <c r="AF20" s="46"/>
      <c r="AG20" s="46"/>
      <c r="AH20" s="46">
        <f t="shared" si="14"/>
        <v>0</v>
      </c>
      <c r="AI20" s="45">
        <f t="shared" si="15"/>
        <v>0</v>
      </c>
      <c r="AJ20" s="46">
        <f t="shared" si="16"/>
        <v>0</v>
      </c>
      <c r="AK20" s="46">
        <f t="shared" si="17"/>
        <v>0</v>
      </c>
      <c r="AL20" s="46"/>
      <c r="AM20" s="46"/>
      <c r="AN20" s="46">
        <f t="shared" si="18"/>
        <v>0</v>
      </c>
      <c r="AO20" s="45">
        <f t="shared" si="19"/>
        <v>0</v>
      </c>
      <c r="AP20" s="46">
        <f t="shared" si="20"/>
        <v>0</v>
      </c>
      <c r="AQ20" s="46">
        <f t="shared" si="21"/>
        <v>0</v>
      </c>
      <c r="AR20" s="46"/>
      <c r="AS20" s="46"/>
      <c r="AT20" s="46">
        <f t="shared" si="22"/>
        <v>0</v>
      </c>
      <c r="AU20" s="45">
        <f t="shared" si="23"/>
        <v>0</v>
      </c>
      <c r="AV20" s="46">
        <f t="shared" si="24"/>
        <v>0</v>
      </c>
      <c r="AW20" s="46">
        <f t="shared" si="25"/>
        <v>0</v>
      </c>
      <c r="AX20" s="46"/>
      <c r="AY20" s="46"/>
      <c r="AZ20" s="46">
        <f t="shared" si="26"/>
        <v>0</v>
      </c>
      <c r="BA20" s="45">
        <f t="shared" si="27"/>
        <v>0</v>
      </c>
      <c r="BB20" s="46">
        <f t="shared" si="28"/>
        <v>0</v>
      </c>
      <c r="BC20" s="46">
        <f t="shared" si="29"/>
        <v>0</v>
      </c>
      <c r="BD20" s="46"/>
      <c r="BE20" s="46"/>
      <c r="BF20" s="46">
        <f t="shared" si="30"/>
        <v>0</v>
      </c>
      <c r="BG20" s="45">
        <f t="shared" si="31"/>
        <v>0</v>
      </c>
      <c r="BH20" s="46">
        <f t="shared" si="32"/>
        <v>0</v>
      </c>
      <c r="BI20" s="46">
        <f t="shared" si="33"/>
        <v>0</v>
      </c>
      <c r="BJ20" s="46"/>
      <c r="BK20" s="46"/>
      <c r="BL20" s="46">
        <f t="shared" si="34"/>
        <v>0</v>
      </c>
      <c r="BM20" s="45">
        <f t="shared" si="35"/>
        <v>0</v>
      </c>
      <c r="BN20" s="46">
        <f t="shared" si="36"/>
        <v>0</v>
      </c>
      <c r="BO20" s="46">
        <f t="shared" si="37"/>
        <v>0</v>
      </c>
      <c r="BP20" s="46"/>
      <c r="BQ20" s="46"/>
      <c r="BR20" s="46">
        <f t="shared" si="38"/>
        <v>0</v>
      </c>
      <c r="BS20" s="45">
        <f t="shared" si="39"/>
        <v>0</v>
      </c>
      <c r="BT20" s="46">
        <f t="shared" si="40"/>
        <v>0</v>
      </c>
      <c r="BU20" s="46">
        <f t="shared" si="41"/>
        <v>0</v>
      </c>
      <c r="BV20" s="46"/>
      <c r="BW20" s="46"/>
      <c r="BX20" s="46">
        <f t="shared" si="42"/>
        <v>0</v>
      </c>
      <c r="BY20" s="45">
        <f t="shared" si="43"/>
        <v>0</v>
      </c>
      <c r="BZ20" s="46">
        <f t="shared" si="44"/>
        <v>0</v>
      </c>
      <c r="CA20" s="46">
        <f t="shared" si="45"/>
        <v>0</v>
      </c>
      <c r="CB20" s="46"/>
      <c r="CC20" s="46"/>
      <c r="CD20" s="46">
        <f t="shared" si="46"/>
        <v>0</v>
      </c>
      <c r="CE20" s="45">
        <f t="shared" si="47"/>
        <v>0</v>
      </c>
      <c r="CF20" s="46">
        <f t="shared" si="48"/>
        <v>0</v>
      </c>
      <c r="CG20" s="46">
        <f t="shared" si="49"/>
        <v>0</v>
      </c>
      <c r="CH20" s="46"/>
      <c r="CI20" s="46"/>
      <c r="CJ20" s="46">
        <f t="shared" si="50"/>
        <v>0</v>
      </c>
      <c r="CK20" s="45">
        <f t="shared" si="51"/>
        <v>0</v>
      </c>
      <c r="CL20" s="46">
        <f t="shared" si="52"/>
        <v>0</v>
      </c>
      <c r="CM20" s="46">
        <f t="shared" si="53"/>
        <v>0</v>
      </c>
      <c r="CN20" s="46"/>
      <c r="CO20" s="46"/>
      <c r="CP20" s="46">
        <f t="shared" si="54"/>
        <v>0</v>
      </c>
      <c r="CQ20" s="45">
        <f t="shared" si="55"/>
        <v>0</v>
      </c>
      <c r="CR20" s="46">
        <f t="shared" si="56"/>
        <v>0</v>
      </c>
      <c r="CS20" s="46">
        <f t="shared" si="57"/>
        <v>0</v>
      </c>
      <c r="CT20" s="46"/>
      <c r="CU20" s="46"/>
      <c r="CV20" s="46">
        <f t="shared" si="58"/>
        <v>0</v>
      </c>
      <c r="CW20" s="45">
        <f t="shared" si="59"/>
        <v>0</v>
      </c>
      <c r="CX20" s="46">
        <f t="shared" si="60"/>
        <v>0</v>
      </c>
      <c r="CY20" s="46">
        <f t="shared" si="61"/>
        <v>0</v>
      </c>
      <c r="CZ20" s="46"/>
      <c r="DA20" s="46"/>
      <c r="DB20" s="46">
        <f t="shared" si="62"/>
        <v>0</v>
      </c>
      <c r="DC20" s="45">
        <f t="shared" si="63"/>
        <v>0</v>
      </c>
      <c r="DD20" s="46">
        <f t="shared" si="64"/>
        <v>0</v>
      </c>
      <c r="DE20" s="46">
        <f t="shared" si="65"/>
        <v>0</v>
      </c>
      <c r="DF20" s="46"/>
      <c r="DG20" s="46"/>
      <c r="DH20" s="46">
        <f t="shared" si="66"/>
        <v>0</v>
      </c>
      <c r="DI20" s="45">
        <f t="shared" si="67"/>
        <v>0</v>
      </c>
      <c r="DJ20" s="46">
        <f t="shared" si="68"/>
        <v>0</v>
      </c>
      <c r="DK20" s="46">
        <f t="shared" si="69"/>
        <v>0</v>
      </c>
      <c r="DL20" s="45"/>
      <c r="DM20" s="45"/>
      <c r="DN20" s="45">
        <f t="shared" si="70"/>
        <v>0</v>
      </c>
      <c r="DO20" s="45">
        <f t="shared" si="71"/>
        <v>0</v>
      </c>
      <c r="DP20" s="46">
        <f t="shared" si="72"/>
        <v>0</v>
      </c>
      <c r="DQ20" s="46">
        <f t="shared" si="73"/>
        <v>0</v>
      </c>
      <c r="DR20" s="46"/>
      <c r="DS20" s="46"/>
      <c r="DT20" s="46">
        <f t="shared" si="74"/>
        <v>0</v>
      </c>
      <c r="DU20" s="45">
        <f t="shared" si="75"/>
        <v>0</v>
      </c>
      <c r="DV20" s="46">
        <f t="shared" si="76"/>
        <v>0</v>
      </c>
      <c r="DW20" s="46">
        <f t="shared" si="77"/>
        <v>0</v>
      </c>
      <c r="DX20" s="46"/>
      <c r="DY20" s="46"/>
      <c r="DZ20" s="46">
        <f t="shared" si="78"/>
        <v>0</v>
      </c>
      <c r="EA20" s="45">
        <f t="shared" si="79"/>
        <v>0</v>
      </c>
      <c r="EB20" s="46">
        <f t="shared" si="80"/>
        <v>0</v>
      </c>
      <c r="EC20" s="46">
        <f t="shared" si="81"/>
        <v>0</v>
      </c>
      <c r="ED20" s="46"/>
      <c r="EE20" s="45"/>
      <c r="EF20" s="45"/>
      <c r="EG20" s="45">
        <f t="shared" si="82"/>
        <v>0</v>
      </c>
      <c r="EH20" s="45"/>
      <c r="EI20" s="46"/>
    </row>
    <row r="21" spans="1:139" s="33" customFormat="1" ht="12.75">
      <c r="A21" s="32">
        <v>45383</v>
      </c>
      <c r="C21" s="21"/>
      <c r="D21" s="21"/>
      <c r="E21" s="44">
        <f t="shared" si="0"/>
        <v>0</v>
      </c>
      <c r="F21" s="44"/>
      <c r="G21" s="44"/>
      <c r="H21" s="46"/>
      <c r="I21" s="46">
        <f>'2011B Academic'!I21</f>
        <v>0</v>
      </c>
      <c r="J21" s="46">
        <f>'2011B Academic'!J21</f>
        <v>0</v>
      </c>
      <c r="K21" s="46">
        <f t="shared" si="1"/>
        <v>0</v>
      </c>
      <c r="L21" s="46">
        <f>'2011B Academic'!L21</f>
        <v>0</v>
      </c>
      <c r="M21" s="46">
        <f>'2011B Academic'!M21</f>
        <v>0</v>
      </c>
      <c r="N21" s="46"/>
      <c r="O21" s="45">
        <f t="shared" si="83"/>
        <v>0</v>
      </c>
      <c r="P21" s="47">
        <f t="shared" si="2"/>
        <v>0</v>
      </c>
      <c r="Q21" s="45">
        <f t="shared" si="3"/>
        <v>0</v>
      </c>
      <c r="R21" s="45">
        <f t="shared" si="4"/>
        <v>0</v>
      </c>
      <c r="S21" s="47">
        <f t="shared" si="5"/>
        <v>0</v>
      </c>
      <c r="T21" s="46"/>
      <c r="U21" s="46">
        <f t="shared" si="84"/>
        <v>0</v>
      </c>
      <c r="V21" s="47">
        <f t="shared" si="6"/>
        <v>0</v>
      </c>
      <c r="W21" s="46">
        <f t="shared" si="7"/>
        <v>0</v>
      </c>
      <c r="X21" s="46">
        <f t="shared" si="8"/>
        <v>0</v>
      </c>
      <c r="Y21" s="46">
        <f t="shared" si="9"/>
        <v>0</v>
      </c>
      <c r="Z21" s="46"/>
      <c r="AA21" s="46">
        <f t="shared" si="85"/>
        <v>0</v>
      </c>
      <c r="AB21" s="46">
        <f t="shared" si="10"/>
        <v>0</v>
      </c>
      <c r="AC21" s="45">
        <f t="shared" si="11"/>
        <v>0</v>
      </c>
      <c r="AD21" s="46">
        <f t="shared" si="12"/>
        <v>0</v>
      </c>
      <c r="AE21" s="46">
        <f t="shared" si="13"/>
        <v>0</v>
      </c>
      <c r="AF21" s="46"/>
      <c r="AG21" s="46">
        <f t="shared" si="86"/>
        <v>0</v>
      </c>
      <c r="AH21" s="46">
        <f t="shared" si="14"/>
        <v>0</v>
      </c>
      <c r="AI21" s="45">
        <f t="shared" si="15"/>
        <v>0</v>
      </c>
      <c r="AJ21" s="46">
        <f t="shared" si="16"/>
        <v>0</v>
      </c>
      <c r="AK21" s="46">
        <f t="shared" si="17"/>
        <v>0</v>
      </c>
      <c r="AL21" s="46"/>
      <c r="AM21" s="46">
        <f t="shared" si="87"/>
        <v>0</v>
      </c>
      <c r="AN21" s="46">
        <f t="shared" si="18"/>
        <v>0</v>
      </c>
      <c r="AO21" s="45">
        <f t="shared" si="19"/>
        <v>0</v>
      </c>
      <c r="AP21" s="46">
        <f t="shared" si="20"/>
        <v>0</v>
      </c>
      <c r="AQ21" s="46">
        <f t="shared" si="21"/>
        <v>0</v>
      </c>
      <c r="AR21" s="46"/>
      <c r="AS21" s="46">
        <f t="shared" si="88"/>
        <v>0</v>
      </c>
      <c r="AT21" s="46">
        <f t="shared" si="22"/>
        <v>0</v>
      </c>
      <c r="AU21" s="45">
        <f t="shared" si="23"/>
        <v>0</v>
      </c>
      <c r="AV21" s="46">
        <f t="shared" si="24"/>
        <v>0</v>
      </c>
      <c r="AW21" s="46">
        <f t="shared" si="25"/>
        <v>0</v>
      </c>
      <c r="AX21" s="46"/>
      <c r="AY21" s="46">
        <f t="shared" si="89"/>
        <v>0</v>
      </c>
      <c r="AZ21" s="46">
        <f t="shared" si="26"/>
        <v>0</v>
      </c>
      <c r="BA21" s="45">
        <f t="shared" si="27"/>
        <v>0</v>
      </c>
      <c r="BB21" s="46">
        <f t="shared" si="28"/>
        <v>0</v>
      </c>
      <c r="BC21" s="46">
        <f t="shared" si="29"/>
        <v>0</v>
      </c>
      <c r="BD21" s="46"/>
      <c r="BE21" s="46">
        <f t="shared" si="90"/>
        <v>0</v>
      </c>
      <c r="BF21" s="46">
        <f t="shared" si="30"/>
        <v>0</v>
      </c>
      <c r="BG21" s="45">
        <f t="shared" si="31"/>
        <v>0</v>
      </c>
      <c r="BH21" s="46">
        <f t="shared" si="32"/>
        <v>0</v>
      </c>
      <c r="BI21" s="46">
        <f t="shared" si="33"/>
        <v>0</v>
      </c>
      <c r="BJ21" s="46"/>
      <c r="BK21" s="46">
        <f t="shared" si="91"/>
        <v>0</v>
      </c>
      <c r="BL21" s="46">
        <f t="shared" si="34"/>
        <v>0</v>
      </c>
      <c r="BM21" s="45">
        <f t="shared" si="35"/>
        <v>0</v>
      </c>
      <c r="BN21" s="46">
        <f t="shared" si="36"/>
        <v>0</v>
      </c>
      <c r="BO21" s="46">
        <f t="shared" si="37"/>
        <v>0</v>
      </c>
      <c r="BP21" s="46"/>
      <c r="BQ21" s="46">
        <f t="shared" si="92"/>
        <v>0</v>
      </c>
      <c r="BR21" s="46">
        <f t="shared" si="38"/>
        <v>0</v>
      </c>
      <c r="BS21" s="45">
        <f t="shared" si="39"/>
        <v>0</v>
      </c>
      <c r="BT21" s="46">
        <f t="shared" si="40"/>
        <v>0</v>
      </c>
      <c r="BU21" s="46">
        <f t="shared" si="41"/>
        <v>0</v>
      </c>
      <c r="BV21" s="46"/>
      <c r="BW21" s="46">
        <f t="shared" si="93"/>
        <v>0</v>
      </c>
      <c r="BX21" s="46">
        <f t="shared" si="42"/>
        <v>0</v>
      </c>
      <c r="BY21" s="45">
        <f t="shared" si="43"/>
        <v>0</v>
      </c>
      <c r="BZ21" s="46">
        <f t="shared" si="44"/>
        <v>0</v>
      </c>
      <c r="CA21" s="46">
        <f t="shared" si="45"/>
        <v>0</v>
      </c>
      <c r="CB21" s="46"/>
      <c r="CC21" s="46">
        <f t="shared" si="94"/>
        <v>0</v>
      </c>
      <c r="CD21" s="46">
        <f t="shared" si="46"/>
        <v>0</v>
      </c>
      <c r="CE21" s="45">
        <f t="shared" si="47"/>
        <v>0</v>
      </c>
      <c r="CF21" s="46">
        <f t="shared" si="48"/>
        <v>0</v>
      </c>
      <c r="CG21" s="46">
        <f t="shared" si="49"/>
        <v>0</v>
      </c>
      <c r="CH21" s="46"/>
      <c r="CI21" s="46">
        <f t="shared" si="95"/>
        <v>0</v>
      </c>
      <c r="CJ21" s="46">
        <f t="shared" si="50"/>
        <v>0</v>
      </c>
      <c r="CK21" s="45">
        <f t="shared" si="51"/>
        <v>0</v>
      </c>
      <c r="CL21" s="46">
        <f t="shared" si="52"/>
        <v>0</v>
      </c>
      <c r="CM21" s="46">
        <f t="shared" si="53"/>
        <v>0</v>
      </c>
      <c r="CN21" s="46"/>
      <c r="CO21" s="46">
        <f t="shared" si="96"/>
        <v>0</v>
      </c>
      <c r="CP21" s="46">
        <f t="shared" si="54"/>
        <v>0</v>
      </c>
      <c r="CQ21" s="45">
        <f t="shared" si="55"/>
        <v>0</v>
      </c>
      <c r="CR21" s="46">
        <f t="shared" si="56"/>
        <v>0</v>
      </c>
      <c r="CS21" s="46">
        <f t="shared" si="57"/>
        <v>0</v>
      </c>
      <c r="CT21" s="46"/>
      <c r="CU21" s="46">
        <f t="shared" si="97"/>
        <v>0</v>
      </c>
      <c r="CV21" s="46">
        <f t="shared" si="58"/>
        <v>0</v>
      </c>
      <c r="CW21" s="45">
        <f t="shared" si="59"/>
        <v>0</v>
      </c>
      <c r="CX21" s="46">
        <f t="shared" si="60"/>
        <v>0</v>
      </c>
      <c r="CY21" s="46">
        <f t="shared" si="61"/>
        <v>0</v>
      </c>
      <c r="CZ21" s="46"/>
      <c r="DA21" s="46">
        <f t="shared" si="98"/>
        <v>0</v>
      </c>
      <c r="DB21" s="46">
        <f t="shared" si="62"/>
        <v>0</v>
      </c>
      <c r="DC21" s="45">
        <f t="shared" si="63"/>
        <v>0</v>
      </c>
      <c r="DD21" s="46">
        <f t="shared" si="64"/>
        <v>0</v>
      </c>
      <c r="DE21" s="46">
        <f t="shared" si="65"/>
        <v>0</v>
      </c>
      <c r="DF21" s="46"/>
      <c r="DG21" s="46">
        <f t="shared" si="99"/>
        <v>0</v>
      </c>
      <c r="DH21" s="46">
        <f t="shared" si="66"/>
        <v>0</v>
      </c>
      <c r="DI21" s="45">
        <f t="shared" si="67"/>
        <v>0</v>
      </c>
      <c r="DJ21" s="46">
        <f t="shared" si="68"/>
        <v>0</v>
      </c>
      <c r="DK21" s="46">
        <f t="shared" si="69"/>
        <v>0</v>
      </c>
      <c r="DL21" s="45"/>
      <c r="DM21" s="45">
        <f t="shared" si="100"/>
        <v>0</v>
      </c>
      <c r="DN21" s="45">
        <f t="shared" si="70"/>
        <v>0</v>
      </c>
      <c r="DO21" s="45">
        <f t="shared" si="71"/>
        <v>0</v>
      </c>
      <c r="DP21" s="46">
        <f t="shared" si="72"/>
        <v>0</v>
      </c>
      <c r="DQ21" s="46">
        <f t="shared" si="73"/>
        <v>0</v>
      </c>
      <c r="DR21" s="46"/>
      <c r="DS21" s="46">
        <f t="shared" si="101"/>
        <v>0</v>
      </c>
      <c r="DT21" s="46">
        <f t="shared" si="74"/>
        <v>0</v>
      </c>
      <c r="DU21" s="45">
        <f t="shared" si="75"/>
        <v>0</v>
      </c>
      <c r="DV21" s="46">
        <f t="shared" si="76"/>
        <v>0</v>
      </c>
      <c r="DW21" s="46">
        <f t="shared" si="77"/>
        <v>0</v>
      </c>
      <c r="DX21" s="46"/>
      <c r="DY21" s="46">
        <f t="shared" si="102"/>
        <v>0</v>
      </c>
      <c r="DZ21" s="46">
        <f t="shared" si="78"/>
        <v>0</v>
      </c>
      <c r="EA21" s="45">
        <f t="shared" si="79"/>
        <v>0</v>
      </c>
      <c r="EB21" s="46">
        <f t="shared" si="80"/>
        <v>0</v>
      </c>
      <c r="EC21" s="46">
        <f t="shared" si="81"/>
        <v>0</v>
      </c>
      <c r="ED21" s="46"/>
      <c r="EE21" s="45"/>
      <c r="EF21" s="45"/>
      <c r="EG21" s="45">
        <f t="shared" si="82"/>
        <v>0</v>
      </c>
      <c r="EH21" s="45"/>
      <c r="EI21" s="46"/>
    </row>
    <row r="22" spans="1:139" ht="12.75">
      <c r="A22" s="2">
        <v>45566</v>
      </c>
      <c r="C22" s="21"/>
      <c r="D22" s="21"/>
      <c r="E22" s="44">
        <f t="shared" si="0"/>
        <v>0</v>
      </c>
      <c r="F22" s="44"/>
      <c r="G22" s="44"/>
      <c r="H22" s="45"/>
      <c r="I22" s="46">
        <f>'2011B Academic'!I22</f>
        <v>0</v>
      </c>
      <c r="J22" s="46">
        <f>'2011B Academic'!J22</f>
        <v>0</v>
      </c>
      <c r="K22" s="46">
        <f t="shared" si="1"/>
        <v>0</v>
      </c>
      <c r="L22" s="46">
        <f>'2011B Academic'!L22</f>
        <v>0</v>
      </c>
      <c r="M22" s="46">
        <f>'2011B Academic'!M22</f>
        <v>0</v>
      </c>
      <c r="N22" s="45"/>
      <c r="O22" s="45"/>
      <c r="P22" s="47">
        <f t="shared" si="2"/>
        <v>0</v>
      </c>
      <c r="Q22" s="45">
        <f t="shared" si="3"/>
        <v>0</v>
      </c>
      <c r="R22" s="45">
        <f t="shared" si="4"/>
        <v>0</v>
      </c>
      <c r="S22" s="47">
        <f t="shared" si="5"/>
        <v>0</v>
      </c>
      <c r="T22" s="45"/>
      <c r="U22" s="46"/>
      <c r="V22" s="47">
        <f t="shared" si="6"/>
        <v>0</v>
      </c>
      <c r="W22" s="46">
        <f t="shared" si="7"/>
        <v>0</v>
      </c>
      <c r="X22" s="46">
        <f t="shared" si="8"/>
        <v>0</v>
      </c>
      <c r="Y22" s="46">
        <f t="shared" si="9"/>
        <v>0</v>
      </c>
      <c r="Z22" s="45"/>
      <c r="AA22" s="46"/>
      <c r="AB22" s="46">
        <f t="shared" si="10"/>
        <v>0</v>
      </c>
      <c r="AC22" s="45">
        <f t="shared" si="11"/>
        <v>0</v>
      </c>
      <c r="AD22" s="46">
        <f t="shared" si="12"/>
        <v>0</v>
      </c>
      <c r="AE22" s="46">
        <f t="shared" si="13"/>
        <v>0</v>
      </c>
      <c r="AF22" s="45"/>
      <c r="AG22" s="46"/>
      <c r="AH22" s="46">
        <f t="shared" si="14"/>
        <v>0</v>
      </c>
      <c r="AI22" s="45">
        <f t="shared" si="15"/>
        <v>0</v>
      </c>
      <c r="AJ22" s="46">
        <f t="shared" si="16"/>
        <v>0</v>
      </c>
      <c r="AK22" s="46">
        <f t="shared" si="17"/>
        <v>0</v>
      </c>
      <c r="AL22" s="45"/>
      <c r="AM22" s="46"/>
      <c r="AN22" s="46">
        <f t="shared" si="18"/>
        <v>0</v>
      </c>
      <c r="AO22" s="45">
        <f t="shared" si="19"/>
        <v>0</v>
      </c>
      <c r="AP22" s="46">
        <f t="shared" si="20"/>
        <v>0</v>
      </c>
      <c r="AQ22" s="46">
        <f t="shared" si="21"/>
        <v>0</v>
      </c>
      <c r="AR22" s="45"/>
      <c r="AS22" s="46"/>
      <c r="AT22" s="46">
        <f t="shared" si="22"/>
        <v>0</v>
      </c>
      <c r="AU22" s="45">
        <f t="shared" si="23"/>
        <v>0</v>
      </c>
      <c r="AV22" s="46">
        <f t="shared" si="24"/>
        <v>0</v>
      </c>
      <c r="AW22" s="46">
        <f t="shared" si="25"/>
        <v>0</v>
      </c>
      <c r="AX22" s="45"/>
      <c r="AY22" s="46"/>
      <c r="AZ22" s="46">
        <f t="shared" si="26"/>
        <v>0</v>
      </c>
      <c r="BA22" s="45">
        <f t="shared" si="27"/>
        <v>0</v>
      </c>
      <c r="BB22" s="46">
        <f t="shared" si="28"/>
        <v>0</v>
      </c>
      <c r="BC22" s="46">
        <f t="shared" si="29"/>
        <v>0</v>
      </c>
      <c r="BD22" s="45"/>
      <c r="BE22" s="46"/>
      <c r="BF22" s="46">
        <f t="shared" si="30"/>
        <v>0</v>
      </c>
      <c r="BG22" s="45">
        <f t="shared" si="31"/>
        <v>0</v>
      </c>
      <c r="BH22" s="46">
        <f t="shared" si="32"/>
        <v>0</v>
      </c>
      <c r="BI22" s="46">
        <f t="shared" si="33"/>
        <v>0</v>
      </c>
      <c r="BJ22" s="45"/>
      <c r="BK22" s="46"/>
      <c r="BL22" s="46">
        <f t="shared" si="34"/>
        <v>0</v>
      </c>
      <c r="BM22" s="45">
        <f t="shared" si="35"/>
        <v>0</v>
      </c>
      <c r="BN22" s="46">
        <f t="shared" si="36"/>
        <v>0</v>
      </c>
      <c r="BO22" s="46">
        <f t="shared" si="37"/>
        <v>0</v>
      </c>
      <c r="BP22" s="45"/>
      <c r="BQ22" s="46"/>
      <c r="BR22" s="46">
        <f t="shared" si="38"/>
        <v>0</v>
      </c>
      <c r="BS22" s="45">
        <f t="shared" si="39"/>
        <v>0</v>
      </c>
      <c r="BT22" s="46">
        <f t="shared" si="40"/>
        <v>0</v>
      </c>
      <c r="BU22" s="46">
        <f t="shared" si="41"/>
        <v>0</v>
      </c>
      <c r="BV22" s="45"/>
      <c r="BW22" s="46"/>
      <c r="BX22" s="46">
        <f t="shared" si="42"/>
        <v>0</v>
      </c>
      <c r="BY22" s="45">
        <f t="shared" si="43"/>
        <v>0</v>
      </c>
      <c r="BZ22" s="46">
        <f t="shared" si="44"/>
        <v>0</v>
      </c>
      <c r="CA22" s="46">
        <f t="shared" si="45"/>
        <v>0</v>
      </c>
      <c r="CB22" s="45"/>
      <c r="CC22" s="46"/>
      <c r="CD22" s="46">
        <f t="shared" si="46"/>
        <v>0</v>
      </c>
      <c r="CE22" s="45">
        <f t="shared" si="47"/>
        <v>0</v>
      </c>
      <c r="CF22" s="46">
        <f t="shared" si="48"/>
        <v>0</v>
      </c>
      <c r="CG22" s="46">
        <f t="shared" si="49"/>
        <v>0</v>
      </c>
      <c r="CH22" s="45"/>
      <c r="CI22" s="46"/>
      <c r="CJ22" s="46">
        <f t="shared" si="50"/>
        <v>0</v>
      </c>
      <c r="CK22" s="45">
        <f t="shared" si="51"/>
        <v>0</v>
      </c>
      <c r="CL22" s="46">
        <f t="shared" si="52"/>
        <v>0</v>
      </c>
      <c r="CM22" s="46">
        <f t="shared" si="53"/>
        <v>0</v>
      </c>
      <c r="CN22" s="45"/>
      <c r="CO22" s="46"/>
      <c r="CP22" s="46">
        <f t="shared" si="54"/>
        <v>0</v>
      </c>
      <c r="CQ22" s="45">
        <f t="shared" si="55"/>
        <v>0</v>
      </c>
      <c r="CR22" s="46">
        <f t="shared" si="56"/>
        <v>0</v>
      </c>
      <c r="CS22" s="46">
        <f t="shared" si="57"/>
        <v>0</v>
      </c>
      <c r="CT22" s="45"/>
      <c r="CU22" s="46"/>
      <c r="CV22" s="46">
        <f t="shared" si="58"/>
        <v>0</v>
      </c>
      <c r="CW22" s="45">
        <f t="shared" si="59"/>
        <v>0</v>
      </c>
      <c r="CX22" s="46">
        <f t="shared" si="60"/>
        <v>0</v>
      </c>
      <c r="CY22" s="46">
        <f t="shared" si="61"/>
        <v>0</v>
      </c>
      <c r="CZ22" s="45"/>
      <c r="DA22" s="46"/>
      <c r="DB22" s="46">
        <f t="shared" si="62"/>
        <v>0</v>
      </c>
      <c r="DC22" s="45">
        <f t="shared" si="63"/>
        <v>0</v>
      </c>
      <c r="DD22" s="46">
        <f t="shared" si="64"/>
        <v>0</v>
      </c>
      <c r="DE22" s="46">
        <f t="shared" si="65"/>
        <v>0</v>
      </c>
      <c r="DF22" s="45"/>
      <c r="DG22" s="46"/>
      <c r="DH22" s="46">
        <f t="shared" si="66"/>
        <v>0</v>
      </c>
      <c r="DI22" s="45">
        <f t="shared" si="67"/>
        <v>0</v>
      </c>
      <c r="DJ22" s="46">
        <f t="shared" si="68"/>
        <v>0</v>
      </c>
      <c r="DK22" s="46">
        <f t="shared" si="69"/>
        <v>0</v>
      </c>
      <c r="DL22" s="45"/>
      <c r="DM22" s="45"/>
      <c r="DN22" s="45">
        <f t="shared" si="70"/>
        <v>0</v>
      </c>
      <c r="DO22" s="45">
        <f t="shared" si="71"/>
        <v>0</v>
      </c>
      <c r="DP22" s="46">
        <f t="shared" si="72"/>
        <v>0</v>
      </c>
      <c r="DQ22" s="46">
        <f t="shared" si="73"/>
        <v>0</v>
      </c>
      <c r="DR22" s="45"/>
      <c r="DS22" s="46"/>
      <c r="DT22" s="46">
        <f t="shared" si="74"/>
        <v>0</v>
      </c>
      <c r="DU22" s="45">
        <f t="shared" si="75"/>
        <v>0</v>
      </c>
      <c r="DV22" s="46">
        <f t="shared" si="76"/>
        <v>0</v>
      </c>
      <c r="DW22" s="46">
        <f t="shared" si="77"/>
        <v>0</v>
      </c>
      <c r="DX22" s="45"/>
      <c r="DY22" s="46"/>
      <c r="DZ22" s="46">
        <f t="shared" si="78"/>
        <v>0</v>
      </c>
      <c r="EA22" s="45">
        <f t="shared" si="79"/>
        <v>0</v>
      </c>
      <c r="EB22" s="46">
        <f t="shared" si="80"/>
        <v>0</v>
      </c>
      <c r="EC22" s="46">
        <f t="shared" si="81"/>
        <v>0</v>
      </c>
      <c r="ED22" s="45"/>
      <c r="EE22" s="45"/>
      <c r="EF22" s="45"/>
      <c r="EG22" s="45">
        <f t="shared" si="82"/>
        <v>0</v>
      </c>
      <c r="EH22" s="45"/>
      <c r="EI22" s="45"/>
    </row>
    <row r="23" spans="1:139" ht="12.75">
      <c r="A23" s="2">
        <v>45748</v>
      </c>
      <c r="C23" s="47"/>
      <c r="D23" s="47"/>
      <c r="E23" s="44">
        <f t="shared" si="0"/>
        <v>0</v>
      </c>
      <c r="F23" s="44"/>
      <c r="G23" s="44"/>
      <c r="H23" s="45"/>
      <c r="I23" s="46">
        <f>'2011B Academic'!I23</f>
        <v>0</v>
      </c>
      <c r="J23" s="46">
        <f>'2011B Academic'!J23</f>
        <v>0</v>
      </c>
      <c r="K23" s="46">
        <f t="shared" si="1"/>
        <v>0</v>
      </c>
      <c r="L23" s="46">
        <f>'2011B Academic'!L23</f>
        <v>0</v>
      </c>
      <c r="M23" s="46">
        <f>'2011B Academic'!M23</f>
        <v>0</v>
      </c>
      <c r="N23" s="45"/>
      <c r="O23" s="45">
        <f t="shared" si="83"/>
        <v>0</v>
      </c>
      <c r="P23" s="47">
        <f t="shared" si="2"/>
        <v>0</v>
      </c>
      <c r="Q23" s="45">
        <f t="shared" si="3"/>
        <v>0</v>
      </c>
      <c r="R23" s="45">
        <f t="shared" si="4"/>
        <v>0</v>
      </c>
      <c r="S23" s="47">
        <f t="shared" si="5"/>
        <v>0</v>
      </c>
      <c r="T23" s="45"/>
      <c r="U23" s="46">
        <f t="shared" si="84"/>
        <v>0</v>
      </c>
      <c r="V23" s="47">
        <f t="shared" si="6"/>
        <v>0</v>
      </c>
      <c r="W23" s="46">
        <f t="shared" si="7"/>
        <v>0</v>
      </c>
      <c r="X23" s="46">
        <f t="shared" si="8"/>
        <v>0</v>
      </c>
      <c r="Y23" s="46">
        <f t="shared" si="9"/>
        <v>0</v>
      </c>
      <c r="Z23" s="45"/>
      <c r="AA23" s="46">
        <f t="shared" si="85"/>
        <v>0</v>
      </c>
      <c r="AB23" s="46">
        <f t="shared" si="10"/>
        <v>0</v>
      </c>
      <c r="AC23" s="45">
        <f t="shared" si="11"/>
        <v>0</v>
      </c>
      <c r="AD23" s="46">
        <f t="shared" si="12"/>
        <v>0</v>
      </c>
      <c r="AE23" s="46">
        <f t="shared" si="13"/>
        <v>0</v>
      </c>
      <c r="AF23" s="45"/>
      <c r="AG23" s="46">
        <f t="shared" si="86"/>
        <v>0</v>
      </c>
      <c r="AH23" s="46">
        <f t="shared" si="14"/>
        <v>0</v>
      </c>
      <c r="AI23" s="45">
        <f t="shared" si="15"/>
        <v>0</v>
      </c>
      <c r="AJ23" s="46">
        <f t="shared" si="16"/>
        <v>0</v>
      </c>
      <c r="AK23" s="46">
        <f t="shared" si="17"/>
        <v>0</v>
      </c>
      <c r="AL23" s="45"/>
      <c r="AM23" s="46">
        <f t="shared" si="87"/>
        <v>0</v>
      </c>
      <c r="AN23" s="46">
        <f t="shared" si="18"/>
        <v>0</v>
      </c>
      <c r="AO23" s="45">
        <f t="shared" si="19"/>
        <v>0</v>
      </c>
      <c r="AP23" s="46">
        <f t="shared" si="20"/>
        <v>0</v>
      </c>
      <c r="AQ23" s="46">
        <f t="shared" si="21"/>
        <v>0</v>
      </c>
      <c r="AR23" s="45"/>
      <c r="AS23" s="46">
        <f t="shared" si="88"/>
        <v>0</v>
      </c>
      <c r="AT23" s="46">
        <f t="shared" si="22"/>
        <v>0</v>
      </c>
      <c r="AU23" s="45">
        <f t="shared" si="23"/>
        <v>0</v>
      </c>
      <c r="AV23" s="46">
        <f t="shared" si="24"/>
        <v>0</v>
      </c>
      <c r="AW23" s="46">
        <f t="shared" si="25"/>
        <v>0</v>
      </c>
      <c r="AX23" s="45"/>
      <c r="AY23" s="46">
        <f t="shared" si="89"/>
        <v>0</v>
      </c>
      <c r="AZ23" s="46">
        <f t="shared" si="26"/>
        <v>0</v>
      </c>
      <c r="BA23" s="45">
        <f t="shared" si="27"/>
        <v>0</v>
      </c>
      <c r="BB23" s="46">
        <f t="shared" si="28"/>
        <v>0</v>
      </c>
      <c r="BC23" s="46">
        <f t="shared" si="29"/>
        <v>0</v>
      </c>
      <c r="BD23" s="45"/>
      <c r="BE23" s="46">
        <f t="shared" si="90"/>
        <v>0</v>
      </c>
      <c r="BF23" s="46">
        <f t="shared" si="30"/>
        <v>0</v>
      </c>
      <c r="BG23" s="45">
        <f t="shared" si="31"/>
        <v>0</v>
      </c>
      <c r="BH23" s="46">
        <f t="shared" si="32"/>
        <v>0</v>
      </c>
      <c r="BI23" s="46">
        <f t="shared" si="33"/>
        <v>0</v>
      </c>
      <c r="BJ23" s="45"/>
      <c r="BK23" s="46">
        <f t="shared" si="91"/>
        <v>0</v>
      </c>
      <c r="BL23" s="46">
        <f t="shared" si="34"/>
        <v>0</v>
      </c>
      <c r="BM23" s="45">
        <f t="shared" si="35"/>
        <v>0</v>
      </c>
      <c r="BN23" s="46">
        <f t="shared" si="36"/>
        <v>0</v>
      </c>
      <c r="BO23" s="46">
        <f t="shared" si="37"/>
        <v>0</v>
      </c>
      <c r="BP23" s="45"/>
      <c r="BQ23" s="46">
        <f t="shared" si="92"/>
        <v>0</v>
      </c>
      <c r="BR23" s="46">
        <f t="shared" si="38"/>
        <v>0</v>
      </c>
      <c r="BS23" s="45">
        <f t="shared" si="39"/>
        <v>0</v>
      </c>
      <c r="BT23" s="46">
        <f t="shared" si="40"/>
        <v>0</v>
      </c>
      <c r="BU23" s="46">
        <f t="shared" si="41"/>
        <v>0</v>
      </c>
      <c r="BV23" s="45"/>
      <c r="BW23" s="46">
        <f t="shared" si="93"/>
        <v>0</v>
      </c>
      <c r="BX23" s="46">
        <f t="shared" si="42"/>
        <v>0</v>
      </c>
      <c r="BY23" s="45">
        <f t="shared" si="43"/>
        <v>0</v>
      </c>
      <c r="BZ23" s="46">
        <f t="shared" si="44"/>
        <v>0</v>
      </c>
      <c r="CA23" s="46">
        <f t="shared" si="45"/>
        <v>0</v>
      </c>
      <c r="CB23" s="45"/>
      <c r="CC23" s="46">
        <f t="shared" si="94"/>
        <v>0</v>
      </c>
      <c r="CD23" s="46">
        <f t="shared" si="46"/>
        <v>0</v>
      </c>
      <c r="CE23" s="45">
        <f t="shared" si="47"/>
        <v>0</v>
      </c>
      <c r="CF23" s="46">
        <f t="shared" si="48"/>
        <v>0</v>
      </c>
      <c r="CG23" s="46">
        <f t="shared" si="49"/>
        <v>0</v>
      </c>
      <c r="CH23" s="45"/>
      <c r="CI23" s="46">
        <f t="shared" si="95"/>
        <v>0</v>
      </c>
      <c r="CJ23" s="46">
        <f t="shared" si="50"/>
        <v>0</v>
      </c>
      <c r="CK23" s="45">
        <f t="shared" si="51"/>
        <v>0</v>
      </c>
      <c r="CL23" s="46">
        <f t="shared" si="52"/>
        <v>0</v>
      </c>
      <c r="CM23" s="46">
        <f t="shared" si="53"/>
        <v>0</v>
      </c>
      <c r="CN23" s="45"/>
      <c r="CO23" s="46">
        <f t="shared" si="96"/>
        <v>0</v>
      </c>
      <c r="CP23" s="46">
        <f t="shared" si="54"/>
        <v>0</v>
      </c>
      <c r="CQ23" s="45">
        <f t="shared" si="55"/>
        <v>0</v>
      </c>
      <c r="CR23" s="46">
        <f t="shared" si="56"/>
        <v>0</v>
      </c>
      <c r="CS23" s="46">
        <f t="shared" si="57"/>
        <v>0</v>
      </c>
      <c r="CT23" s="45"/>
      <c r="CU23" s="46">
        <f t="shared" si="97"/>
        <v>0</v>
      </c>
      <c r="CV23" s="46">
        <f t="shared" si="58"/>
        <v>0</v>
      </c>
      <c r="CW23" s="45">
        <f t="shared" si="59"/>
        <v>0</v>
      </c>
      <c r="CX23" s="46">
        <f t="shared" si="60"/>
        <v>0</v>
      </c>
      <c r="CY23" s="46">
        <f t="shared" si="61"/>
        <v>0</v>
      </c>
      <c r="CZ23" s="45"/>
      <c r="DA23" s="46">
        <f t="shared" si="98"/>
        <v>0</v>
      </c>
      <c r="DB23" s="46">
        <f t="shared" si="62"/>
        <v>0</v>
      </c>
      <c r="DC23" s="45">
        <f t="shared" si="63"/>
        <v>0</v>
      </c>
      <c r="DD23" s="46">
        <f t="shared" si="64"/>
        <v>0</v>
      </c>
      <c r="DE23" s="46">
        <f t="shared" si="65"/>
        <v>0</v>
      </c>
      <c r="DF23" s="45"/>
      <c r="DG23" s="46">
        <f t="shared" si="99"/>
        <v>0</v>
      </c>
      <c r="DH23" s="46">
        <f t="shared" si="66"/>
        <v>0</v>
      </c>
      <c r="DI23" s="45">
        <f t="shared" si="67"/>
        <v>0</v>
      </c>
      <c r="DJ23" s="46">
        <f t="shared" si="68"/>
        <v>0</v>
      </c>
      <c r="DK23" s="46">
        <f t="shared" si="69"/>
        <v>0</v>
      </c>
      <c r="DL23" s="45"/>
      <c r="DM23" s="45">
        <f t="shared" si="100"/>
        <v>0</v>
      </c>
      <c r="DN23" s="45">
        <f t="shared" si="70"/>
        <v>0</v>
      </c>
      <c r="DO23" s="45">
        <f t="shared" si="71"/>
        <v>0</v>
      </c>
      <c r="DP23" s="46">
        <f t="shared" si="72"/>
        <v>0</v>
      </c>
      <c r="DQ23" s="46">
        <f t="shared" si="73"/>
        <v>0</v>
      </c>
      <c r="DR23" s="45"/>
      <c r="DS23" s="46">
        <f t="shared" si="101"/>
        <v>0</v>
      </c>
      <c r="DT23" s="46">
        <f t="shared" si="74"/>
        <v>0</v>
      </c>
      <c r="DU23" s="45">
        <f t="shared" si="75"/>
        <v>0</v>
      </c>
      <c r="DV23" s="46">
        <f t="shared" si="76"/>
        <v>0</v>
      </c>
      <c r="DW23" s="46">
        <f t="shared" si="77"/>
        <v>0</v>
      </c>
      <c r="DX23" s="45"/>
      <c r="DY23" s="46">
        <f t="shared" si="102"/>
        <v>0</v>
      </c>
      <c r="DZ23" s="46">
        <f t="shared" si="78"/>
        <v>0</v>
      </c>
      <c r="EA23" s="45">
        <f t="shared" si="79"/>
        <v>0</v>
      </c>
      <c r="EB23" s="46">
        <f t="shared" si="80"/>
        <v>0</v>
      </c>
      <c r="EC23" s="46">
        <f t="shared" si="81"/>
        <v>0</v>
      </c>
      <c r="ED23" s="45"/>
      <c r="EE23" s="45"/>
      <c r="EF23" s="45"/>
      <c r="EG23" s="45">
        <f t="shared" si="82"/>
        <v>0</v>
      </c>
      <c r="EH23" s="45"/>
      <c r="EI23" s="45"/>
    </row>
    <row r="24" spans="3:139" ht="12.75">
      <c r="C24" s="47"/>
      <c r="D24" s="47"/>
      <c r="E24" s="47"/>
      <c r="F24" s="47"/>
      <c r="G24" s="47"/>
      <c r="H24" s="45"/>
      <c r="I24" s="45"/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</row>
    <row r="25" spans="1:139" ht="13.5" thickBot="1">
      <c r="A25" s="12" t="s">
        <v>0</v>
      </c>
      <c r="C25" s="48">
        <f>SUM(C8:C24)</f>
        <v>2680000</v>
      </c>
      <c r="D25" s="48">
        <f>SUM(D8:D24)</f>
        <v>134000</v>
      </c>
      <c r="E25" s="48">
        <f>SUM(E8:E24)</f>
        <v>2814000</v>
      </c>
      <c r="F25" s="48">
        <f>SUM(F8:F24)</f>
        <v>39438</v>
      </c>
      <c r="G25" s="48">
        <f>SUM(G8:G24)</f>
        <v>11862</v>
      </c>
      <c r="H25" s="45"/>
      <c r="I25" s="48">
        <f>SUM(I8:I24)</f>
        <v>1502388.1679999996</v>
      </c>
      <c r="J25" s="48">
        <f>SUM(J8:J24)</f>
        <v>75119.40840000003</v>
      </c>
      <c r="K25" s="48">
        <f>SUM(K8:K24)</f>
        <v>1577507.5763999997</v>
      </c>
      <c r="L25" s="48">
        <f>SUM(L8:L24)</f>
        <v>22108.650958799997</v>
      </c>
      <c r="M25" s="48">
        <f>SUM(M8:M24)</f>
        <v>6649.749421200001</v>
      </c>
      <c r="N25" s="45"/>
      <c r="O25" s="48">
        <f>SUM(O8:O24)</f>
        <v>1177611.8320000002</v>
      </c>
      <c r="P25" s="48">
        <f>SUM(P8:P24)</f>
        <v>58880.5916</v>
      </c>
      <c r="Q25" s="48">
        <f>SUM(Q8:Q24)</f>
        <v>1236492.4236</v>
      </c>
      <c r="R25" s="48">
        <f>SUM(R8:R24)</f>
        <v>17329.349041200003</v>
      </c>
      <c r="S25" s="48">
        <f>SUM(S8:S24)</f>
        <v>5212.250578800001</v>
      </c>
      <c r="T25" s="45"/>
      <c r="U25" s="48">
        <f>SUM(U8:U24)</f>
        <v>20032.464</v>
      </c>
      <c r="V25" s="48">
        <f>SUM(V8:V24)</f>
        <v>1001.6232000000001</v>
      </c>
      <c r="W25" s="48">
        <f>SUM(W8:W24)</f>
        <v>21034.0872</v>
      </c>
      <c r="X25" s="48">
        <f>SUM(X8:X24)</f>
        <v>294.7911624</v>
      </c>
      <c r="Y25" s="48">
        <f>SUM(Y8:Y24)</f>
        <v>88.66607760000001</v>
      </c>
      <c r="Z25" s="45"/>
      <c r="AA25" s="48">
        <f>SUM(AA8:AA24)</f>
        <v>9187.576000000001</v>
      </c>
      <c r="AB25" s="48">
        <f>SUM(AB8:AB24)</f>
        <v>459.37880000000007</v>
      </c>
      <c r="AC25" s="48">
        <f>SUM(AC8:AC24)</f>
        <v>9646.9548</v>
      </c>
      <c r="AD25" s="48">
        <f>SUM(AD8:AD24)</f>
        <v>135.2013516</v>
      </c>
      <c r="AE25" s="48">
        <f>SUM(AE8:AE24)</f>
        <v>40.6653084</v>
      </c>
      <c r="AF25" s="45"/>
      <c r="AG25" s="48">
        <f>SUM(AG8:AG24)</f>
        <v>1902.532</v>
      </c>
      <c r="AH25" s="48">
        <f>SUM(AH8:AH24)</f>
        <v>95.1266</v>
      </c>
      <c r="AI25" s="48">
        <f>SUM(AI8:AI24)</f>
        <v>1997.6586</v>
      </c>
      <c r="AJ25" s="48">
        <f>SUM(AJ8:AJ24)</f>
        <v>27.9970362</v>
      </c>
      <c r="AK25" s="48">
        <f>SUM(AK8:AK24)</f>
        <v>8.420833799999999</v>
      </c>
      <c r="AL25" s="45"/>
      <c r="AM25" s="48">
        <f>SUM(AM8:AM24)</f>
        <v>203397.52800000002</v>
      </c>
      <c r="AN25" s="48">
        <f>SUM(AN8:AN24)</f>
        <v>10169.876400000001</v>
      </c>
      <c r="AO25" s="48">
        <f>SUM(AO8:AO24)</f>
        <v>213567.40440000003</v>
      </c>
      <c r="AP25" s="48">
        <f>SUM(AP8:AP24)</f>
        <v>2993.1312348</v>
      </c>
      <c r="AQ25" s="48">
        <f>SUM(AQ8:AQ24)</f>
        <v>900.2617452000001</v>
      </c>
      <c r="AR25" s="45"/>
      <c r="AS25" s="48">
        <f>SUM(AS8:AS24)</f>
        <v>1118.632</v>
      </c>
      <c r="AT25" s="48">
        <f>SUM(AT8:AT24)</f>
        <v>55.931599999999996</v>
      </c>
      <c r="AU25" s="48">
        <f>SUM(AU8:AU24)</f>
        <v>1174.5636</v>
      </c>
      <c r="AV25" s="48">
        <f>SUM(AV8:AV24)</f>
        <v>16.4614212</v>
      </c>
      <c r="AW25" s="48">
        <f>SUM(AW8:AW24)</f>
        <v>4.9511988</v>
      </c>
      <c r="AX25" s="45"/>
      <c r="AY25" s="48">
        <f>SUM(AY8:AY24)</f>
        <v>1181.076</v>
      </c>
      <c r="AZ25" s="48">
        <f>SUM(AZ8:AZ24)</f>
        <v>59.0538</v>
      </c>
      <c r="BA25" s="48">
        <f>SUM(BA8:BA24)</f>
        <v>1240.1298000000002</v>
      </c>
      <c r="BB25" s="48">
        <f>SUM(BB8:BB24)</f>
        <v>17.3803266</v>
      </c>
      <c r="BC25" s="48">
        <f>SUM(BC8:BC24)</f>
        <v>5.227583399999999</v>
      </c>
      <c r="BD25" s="45"/>
      <c r="BE25" s="48">
        <f>SUM(BE8:BE24)</f>
        <v>331.24799999999993</v>
      </c>
      <c r="BF25" s="48">
        <f>SUM(BF8:BF24)</f>
        <v>16.5624</v>
      </c>
      <c r="BG25" s="48">
        <f>SUM(BG8:BG24)</f>
        <v>347.81039999999996</v>
      </c>
      <c r="BH25" s="48">
        <f>SUM(BH8:BH24)</f>
        <v>4.8745368</v>
      </c>
      <c r="BI25" s="48">
        <f>SUM(BI8:BI24)</f>
        <v>1.4661431999999999</v>
      </c>
      <c r="BJ25" s="45"/>
      <c r="BK25" s="48">
        <f>SUM(BK8:BK24)</f>
        <v>6103.967999999999</v>
      </c>
      <c r="BL25" s="48">
        <f>SUM(BL8:BL24)</f>
        <v>305.1984</v>
      </c>
      <c r="BM25" s="48">
        <f>SUM(BM8:BM24)</f>
        <v>6409.166399999998</v>
      </c>
      <c r="BN25" s="48">
        <f>SUM(BN8:BN24)</f>
        <v>89.8239888</v>
      </c>
      <c r="BO25" s="48">
        <f>SUM(BO8:BO24)</f>
        <v>27.0168912</v>
      </c>
      <c r="BP25" s="45"/>
      <c r="BQ25" s="48">
        <f>SUM(BQ8:BQ24)</f>
        <v>9098.6</v>
      </c>
      <c r="BR25" s="48">
        <f>SUM(BR8:BR24)</f>
        <v>454.93</v>
      </c>
      <c r="BS25" s="48">
        <f>SUM(BS8:BS24)</f>
        <v>9553.53</v>
      </c>
      <c r="BT25" s="48">
        <f>SUM(BT8:BT24)</f>
        <v>133.89201</v>
      </c>
      <c r="BU25" s="48">
        <f>SUM(BU8:BU24)</f>
        <v>40.27149</v>
      </c>
      <c r="BV25" s="45"/>
      <c r="BW25" s="48">
        <f>SUM(BW8:BW24)</f>
        <v>107200</v>
      </c>
      <c r="BX25" s="48">
        <f>SUM(BX8:BX24)</f>
        <v>5360</v>
      </c>
      <c r="BY25" s="48">
        <f>SUM(BY8:BY24)</f>
        <v>112560</v>
      </c>
      <c r="BZ25" s="48">
        <f>SUM(BZ8:BZ24)</f>
        <v>1577.52</v>
      </c>
      <c r="CA25" s="48">
        <f>SUM(CA8:CA24)</f>
        <v>474.48</v>
      </c>
      <c r="CB25" s="45"/>
      <c r="CC25" s="48">
        <f>SUM(CC8:CC24)</f>
        <v>5317.656</v>
      </c>
      <c r="CD25" s="48">
        <f>SUM(CD8:CD24)</f>
        <v>265.88280000000003</v>
      </c>
      <c r="CE25" s="48">
        <f>SUM(CE8:CE24)</f>
        <v>5583.538799999999</v>
      </c>
      <c r="CF25" s="48">
        <f>SUM(CF8:CF24)</f>
        <v>78.25287960000001</v>
      </c>
      <c r="CG25" s="48">
        <f>SUM(CG8:CG24)</f>
        <v>23.536580400000002</v>
      </c>
      <c r="CH25" s="45"/>
      <c r="CI25" s="48">
        <f>SUM(CI8:CI24)</f>
        <v>42512.572</v>
      </c>
      <c r="CJ25" s="48">
        <f>SUM(CJ8:CJ24)</f>
        <v>2125.6286</v>
      </c>
      <c r="CK25" s="48">
        <f>SUM(CK8:CK24)</f>
        <v>44638.2006</v>
      </c>
      <c r="CL25" s="48">
        <f>SUM(CL8:CL24)</f>
        <v>625.6010501999999</v>
      </c>
      <c r="CM25" s="48">
        <f>SUM(CM8:CM24)</f>
        <v>188.16571979999998</v>
      </c>
      <c r="CN25" s="45"/>
      <c r="CO25" s="48">
        <f>SUM(CO8:CO24)</f>
        <v>23272.584</v>
      </c>
      <c r="CP25" s="48">
        <f>SUM(CP8:CP24)</f>
        <v>1163.6292</v>
      </c>
      <c r="CQ25" s="48">
        <f>SUM(CQ8:CQ24)</f>
        <v>24436.213200000002</v>
      </c>
      <c r="CR25" s="48">
        <f>SUM(CR8:CR24)</f>
        <v>342.4717044</v>
      </c>
      <c r="CS25" s="48">
        <f>SUM(CS8:CS24)</f>
        <v>103.0072356</v>
      </c>
      <c r="CT25" s="45"/>
      <c r="CU25" s="48">
        <f>SUM(CU8:CU24)</f>
        <v>2308.82</v>
      </c>
      <c r="CV25" s="48">
        <f>SUM(CV8:CV24)</f>
        <v>115.441</v>
      </c>
      <c r="CW25" s="48">
        <f>SUM(CW8:CW24)</f>
        <v>2424.261</v>
      </c>
      <c r="CX25" s="48">
        <f>SUM(CX8:CX24)</f>
        <v>33.975837</v>
      </c>
      <c r="CY25" s="48">
        <f>SUM(CY8:CY24)</f>
        <v>10.219113</v>
      </c>
      <c r="CZ25" s="45"/>
      <c r="DA25" s="48">
        <f>SUM(DA8:DA24)</f>
        <v>164024.04</v>
      </c>
      <c r="DB25" s="48">
        <f>SUM(DB8:DB24)</f>
        <v>8201.202000000001</v>
      </c>
      <c r="DC25" s="48">
        <f>SUM(DC8:DC24)</f>
        <v>172225.242</v>
      </c>
      <c r="DD25" s="48">
        <f>SUM(DD8:DD24)</f>
        <v>2413.723914</v>
      </c>
      <c r="DE25" s="48">
        <f>SUM(DE8:DE24)</f>
        <v>725.989986</v>
      </c>
      <c r="DF25" s="45"/>
      <c r="DG25" s="48">
        <f>SUM(DG8:DG24)</f>
        <v>38674.008</v>
      </c>
      <c r="DH25" s="48">
        <f>SUM(DH8:DH24)</f>
        <v>1933.7004000000002</v>
      </c>
      <c r="DI25" s="48">
        <f>SUM(DI8:DI24)</f>
        <v>40607.7084</v>
      </c>
      <c r="DJ25" s="48">
        <f>SUM(DJ8:DJ24)</f>
        <v>569.1140028</v>
      </c>
      <c r="DK25" s="48">
        <f>SUM(DK8:DK24)</f>
        <v>171.1757772</v>
      </c>
      <c r="DL25" s="47"/>
      <c r="DM25" s="48">
        <f>SUM(DM8:DM24)</f>
        <v>6439.236</v>
      </c>
      <c r="DN25" s="48">
        <f>SUM(DN8:DN24)</f>
        <v>321.9618</v>
      </c>
      <c r="DO25" s="48">
        <f>SUM(DO8:DO24)</f>
        <v>6761.197799999999</v>
      </c>
      <c r="DP25" s="48">
        <f>SUM(DP8:DP24)</f>
        <v>94.7576826</v>
      </c>
      <c r="DQ25" s="48">
        <f>SUM(DQ8:DQ24)</f>
        <v>28.5008274</v>
      </c>
      <c r="DR25" s="45"/>
      <c r="DS25" s="48">
        <f>SUM(DS8:DS24)</f>
        <v>6931.0160000000005</v>
      </c>
      <c r="DT25" s="48">
        <f>SUM(DT8:DT24)</f>
        <v>346.55080000000004</v>
      </c>
      <c r="DU25" s="48">
        <f>SUM(DU8:DU24)</f>
        <v>7277.566800000001</v>
      </c>
      <c r="DV25" s="48">
        <f>SUM(DV8:DV24)</f>
        <v>101.9945556</v>
      </c>
      <c r="DW25" s="48">
        <f>SUM(DW8:DW24)</f>
        <v>30.6775044</v>
      </c>
      <c r="DX25" s="45"/>
      <c r="DY25" s="48">
        <f>SUM(DY8:DY24)</f>
        <v>528578.2760000001</v>
      </c>
      <c r="DZ25" s="48">
        <f>SUM(DZ8:DZ24)</f>
        <v>26428.9138</v>
      </c>
      <c r="EA25" s="48">
        <f>SUM(EA8:EA24)</f>
        <v>555007.1898</v>
      </c>
      <c r="EB25" s="48">
        <f>SUM(EB8:EB24)</f>
        <v>7778.384346600001</v>
      </c>
      <c r="EC25" s="48">
        <f>SUM(EC8:EC24)</f>
        <v>2339.5505634</v>
      </c>
      <c r="ED25" s="45"/>
      <c r="EE25" s="48">
        <f>SUM(EE8:EE24)</f>
        <v>0</v>
      </c>
      <c r="EF25" s="48">
        <f>SUM(EF8:EF24)</f>
        <v>0</v>
      </c>
      <c r="EG25" s="48">
        <f>SUM(EG8:EG24)</f>
        <v>0</v>
      </c>
      <c r="EH25" s="47"/>
      <c r="EI25" s="45"/>
    </row>
    <row r="26" spans="33:43" ht="13.5" thickTop="1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16:43" ht="12.75">
      <c r="P27" s="14"/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43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</row>
    <row r="34" spans="33:43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33:138" ht="12.75"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33:138" ht="12.75"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</sheetData>
  <sheetProtection/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GF65"/>
  <sheetViews>
    <sheetView zoomScale="150" zoomScaleNormal="150" zoomScalePageLayoutView="0" workbookViewId="0" topLeftCell="A1">
      <selection activeCell="J11" sqref="J11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hidden="1" customWidth="1"/>
    <col min="7" max="7" width="17.7109375" style="14" hidden="1" customWidth="1"/>
    <col min="8" max="8" width="3.7109375" style="14" hidden="1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63</v>
      </c>
      <c r="AM3" s="24" t="s">
        <v>58</v>
      </c>
      <c r="BH3" s="24" t="str">
        <f>AM3</f>
        <v>2005 Series A Bond Funded Projects after 2010C</v>
      </c>
      <c r="BI3" s="24"/>
      <c r="BT3" s="24"/>
      <c r="BU3" s="24"/>
      <c r="BV3" s="1"/>
      <c r="BW3"/>
      <c r="BX3"/>
      <c r="BZ3" s="24" t="str">
        <f>BH3</f>
        <v>2005 Series A Bond Funded Projects after 2010C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2010C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2010C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2010C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2010C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2010C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2010C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62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64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  <c r="DY7" s="20" t="s">
        <v>3</v>
      </c>
      <c r="DZ7" s="20" t="s">
        <v>4</v>
      </c>
      <c r="EA7" s="20" t="s">
        <v>0</v>
      </c>
      <c r="EB7" s="20" t="s">
        <v>56</v>
      </c>
      <c r="EC7" s="20" t="s">
        <v>60</v>
      </c>
    </row>
    <row r="8" spans="1:133" ht="12.75">
      <c r="A8" s="2">
        <v>43009</v>
      </c>
      <c r="C8" s="15">
        <f>'2011B'!C8</f>
        <v>0</v>
      </c>
      <c r="D8" s="15">
        <f>'2011B'!D8</f>
        <v>67000</v>
      </c>
      <c r="E8" s="15">
        <f aca="true" t="shared" si="0" ref="E8:E23">C8+D8</f>
        <v>67000</v>
      </c>
      <c r="F8" s="15">
        <f>'2011B'!F8</f>
        <v>19719</v>
      </c>
      <c r="G8" s="15">
        <f>'2011B'!G8</f>
        <v>5931</v>
      </c>
      <c r="I8" s="46">
        <f aca="true" t="shared" si="1" ref="I8:I23">O8+U8+AA8+AG8+AM8+AS8+AY8+BE8+BK8+BQ8+BW8+CC8+CI8+CO8+CU8+DA8+DG8+DM8+DS8+DY8</f>
        <v>0</v>
      </c>
      <c r="J8" s="46">
        <f aca="true" t="shared" si="2" ref="J8:J23">P8+V8+AB8+AH8+AN8+AT8+AZ8+BF8+BL8+BR8+BX8+CD8+CJ8+CP8+CV8+DB8+DH8+DN8+DT8+DZ8</f>
        <v>37559.704200000015</v>
      </c>
      <c r="K8" s="46">
        <f aca="true" t="shared" si="3" ref="K8:K23">I8+J8</f>
        <v>37559.704200000015</v>
      </c>
      <c r="L8" s="46">
        <f aca="true" t="shared" si="4" ref="L8:L23">R8+X8+AD8+AJ8+AP8+AV8+BB8+BH8+BN8+BT8+BZ8+CF8+CL8+CR8+CX8+DD8+DJ8+DP8+DV8+EB8</f>
        <v>11054.325479399999</v>
      </c>
      <c r="M8" s="46">
        <f aca="true" t="shared" si="5" ref="M8:M23">S8+Y8+AE8+AK8+AQ8+AW8+BC8+BI8+BO8+BU8+CA8+CG8+CM8+CS8+CY8+DE8+DK8+DQ8+DW8+EC8</f>
        <v>3324.8747106000005</v>
      </c>
      <c r="P8" s="31">
        <f aca="true" t="shared" si="6" ref="P8:P23">D8*9.02238/100</f>
        <v>6044.9946</v>
      </c>
      <c r="Q8" s="31">
        <f aca="true" t="shared" si="7" ref="Q8:Q23">O8+P8</f>
        <v>6044.9946</v>
      </c>
      <c r="R8" s="31">
        <f aca="true" t="shared" si="8" ref="R8:R23">P$6*$F8</f>
        <v>1779.1231122000002</v>
      </c>
      <c r="S8" s="31">
        <f aca="true" t="shared" si="9" ref="S8:S23">P$6*$G8</f>
        <v>535.1173578</v>
      </c>
      <c r="V8" s="14">
        <f aca="true" t="shared" si="10" ref="V8:V23">D8*0.08478/100</f>
        <v>56.80259999999999</v>
      </c>
      <c r="W8" s="14">
        <f aca="true" t="shared" si="11" ref="W8:W23">U8+V8</f>
        <v>56.80259999999999</v>
      </c>
      <c r="X8" s="31">
        <f aca="true" t="shared" si="12" ref="X8:X23">V$6*$F8</f>
        <v>16.717768200000002</v>
      </c>
      <c r="Y8" s="31">
        <f aca="true" t="shared" si="13" ref="Y8:Y23">V$6*$G8</f>
        <v>5.0283018</v>
      </c>
      <c r="AA8" s="31"/>
      <c r="AB8" s="14">
        <f aca="true" t="shared" si="14" ref="AB8:AB23">D8*2.71514/100</f>
        <v>1819.1438</v>
      </c>
      <c r="AC8" s="14">
        <f aca="true" t="shared" si="15" ref="AC8:AC23">AA8+AB8</f>
        <v>1819.1438</v>
      </c>
      <c r="AD8" s="31">
        <f aca="true" t="shared" si="16" ref="AD8:AD23">AB$6*$F8</f>
        <v>535.3984566</v>
      </c>
      <c r="AE8" s="31">
        <f aca="true" t="shared" si="17" ref="AE8:AE23">AB$6*$G8</f>
        <v>161.0349534</v>
      </c>
      <c r="AH8" s="14">
        <f aca="true" t="shared" si="18" ref="AH8:AH23">D8*22.73895/100</f>
        <v>15235.0965</v>
      </c>
      <c r="AI8" s="14">
        <f aca="true" t="shared" si="19" ref="AI8:AI23">AG8+AH8</f>
        <v>15235.0965</v>
      </c>
      <c r="AJ8" s="31">
        <f aca="true" t="shared" si="20" ref="AJ8:AJ23">AH$6*$F8</f>
        <v>4483.8935505</v>
      </c>
      <c r="AK8" s="31">
        <f aca="true" t="shared" si="21" ref="AK8:AK23">AH$6*$G8</f>
        <v>1348.6471245</v>
      </c>
      <c r="AN8" s="14">
        <f aca="true" t="shared" si="22" ref="AN8:AN23">D8*5.88551/100</f>
        <v>3943.2916999999998</v>
      </c>
      <c r="AO8" s="14">
        <f aca="true" t="shared" si="23" ref="AO8:AO23">AM8+AN8</f>
        <v>3943.2916999999998</v>
      </c>
      <c r="AP8" s="31">
        <f aca="true" t="shared" si="24" ref="AP8:AP23">AN$6*$F8</f>
        <v>1160.5637169</v>
      </c>
      <c r="AQ8" s="31">
        <f aca="true" t="shared" si="25" ref="AQ8:AQ23">AN$6*$G8</f>
        <v>349.0695981</v>
      </c>
      <c r="AT8" s="14">
        <f aca="true" t="shared" si="26" ref="AT8:AT23">D8*3.98496/100</f>
        <v>2669.9232</v>
      </c>
      <c r="AU8" s="14">
        <f aca="true" t="shared" si="27" ref="AU8:AU23">AS8+AT8</f>
        <v>2669.9232</v>
      </c>
      <c r="AV8" s="31">
        <f aca="true" t="shared" si="28" ref="AV8:AV23">AT$6*$F8</f>
        <v>785.7942624</v>
      </c>
      <c r="AW8" s="31">
        <f aca="true" t="shared" si="29" ref="AW8:AW23">AT$6*$G8</f>
        <v>236.3479776</v>
      </c>
      <c r="AZ8" s="14">
        <f aca="true" t="shared" si="30" ref="AZ8:AZ23">D8*0.61294/100</f>
        <v>410.6698</v>
      </c>
      <c r="BA8" s="14">
        <f aca="true" t="shared" si="31" ref="BA8:BA23">AY8+AZ8</f>
        <v>410.6698</v>
      </c>
      <c r="BB8" s="31">
        <f aca="true" t="shared" si="32" ref="BB8:BB23">AZ$6*$F8</f>
        <v>120.8656386</v>
      </c>
      <c r="BC8" s="31">
        <f aca="true" t="shared" si="33" ref="BC8:BC23">AZ$6*$G8</f>
        <v>36.353471400000004</v>
      </c>
      <c r="BF8" s="14">
        <f aca="true" t="shared" si="34" ref="BF8:BF23">D8*1.4032/100</f>
        <v>940.1439999999999</v>
      </c>
      <c r="BG8" s="14">
        <f aca="true" t="shared" si="35" ref="BG8:BG23">BE8+BF8</f>
        <v>940.1439999999999</v>
      </c>
      <c r="BH8" s="31">
        <f aca="true" t="shared" si="36" ref="BH8:BH23">BF$6*$F8</f>
        <v>276.697008</v>
      </c>
      <c r="BI8" s="31">
        <f aca="true" t="shared" si="37" ref="BI8:BI23">BF$6*$G8</f>
        <v>83.223792</v>
      </c>
      <c r="BL8" s="14">
        <f aca="true" t="shared" si="38" ref="BL8:BL23">D8*0.23527/100</f>
        <v>157.6309</v>
      </c>
      <c r="BM8" s="14">
        <f aca="true" t="shared" si="39" ref="BM8:BM23">BK8+BL8</f>
        <v>157.6309</v>
      </c>
      <c r="BN8" s="31">
        <f aca="true" t="shared" si="40" ref="BN8:BN23">BL$6*$F8</f>
        <v>46.3928913</v>
      </c>
      <c r="BO8" s="31">
        <f aca="true" t="shared" si="41" ref="BO8:BO23">BL$6*$G8</f>
        <v>13.953863700000001</v>
      </c>
      <c r="BR8" s="14">
        <f aca="true" t="shared" si="42" ref="BR8:BR23">D8*0.25449/100</f>
        <v>170.5083</v>
      </c>
      <c r="BS8" s="14">
        <f aca="true" t="shared" si="43" ref="BS8:BS23">BQ8+BR8</f>
        <v>170.5083</v>
      </c>
      <c r="BT8" s="31">
        <f aca="true" t="shared" si="44" ref="BT8:BT23">BR$6*$F8</f>
        <v>50.182883100000005</v>
      </c>
      <c r="BU8" s="31">
        <f aca="true" t="shared" si="45" ref="BU8:BU23">BR$6*$G8</f>
        <v>15.0938019</v>
      </c>
      <c r="BX8" s="14">
        <f aca="true" t="shared" si="46" ref="BX8:BX23">D8*0.48599/100</f>
        <v>325.6133</v>
      </c>
      <c r="BY8" s="14">
        <f aca="true" t="shared" si="47" ref="BY8:BY23">BW8+BX8</f>
        <v>325.6133</v>
      </c>
      <c r="BZ8" s="31">
        <f aca="true" t="shared" si="48" ref="BZ8:BZ23">BX$6*$F8</f>
        <v>95.83236810000001</v>
      </c>
      <c r="CA8" s="31">
        <f aca="true" t="shared" si="49" ref="CA8:CA23">BX$6*$G8</f>
        <v>28.824066900000002</v>
      </c>
      <c r="CD8" s="14">
        <f aca="true" t="shared" si="50" ref="CD8:CD23">D8*0.08071/100</f>
        <v>54.075700000000005</v>
      </c>
      <c r="CE8" s="14">
        <f aca="true" t="shared" si="51" ref="CE8:CE23">CC8+CD8</f>
        <v>54.075700000000005</v>
      </c>
      <c r="CF8" s="31">
        <f aca="true" t="shared" si="52" ref="CF8:CF23">CD$6*$F8</f>
        <v>15.9152049</v>
      </c>
      <c r="CG8" s="31">
        <f aca="true" t="shared" si="53" ref="CG8:CG23">CD$6*$G8</f>
        <v>4.7869101</v>
      </c>
      <c r="CJ8" s="14">
        <f aca="true" t="shared" si="54" ref="CJ8:CJ23">D8*0.0014/100</f>
        <v>0.938</v>
      </c>
      <c r="CK8" s="14">
        <f aca="true" t="shared" si="55" ref="CK8:CK23">CI8+CJ8</f>
        <v>0.938</v>
      </c>
      <c r="CL8" s="31">
        <f aca="true" t="shared" si="56" ref="CL8:CL23">CJ$6*$F8</f>
        <v>0.276066</v>
      </c>
      <c r="CM8" s="31">
        <f aca="true" t="shared" si="57" ref="CM8:CM23">CJ$6*$G8</f>
        <v>0.083034</v>
      </c>
      <c r="CP8" s="14">
        <f aca="true" t="shared" si="58" ref="CP8:CP23">D8*0.51373/100</f>
        <v>344.19910000000004</v>
      </c>
      <c r="CQ8" s="14">
        <f aca="true" t="shared" si="59" ref="CQ8:CQ23">CO8+CP8</f>
        <v>344.19910000000004</v>
      </c>
      <c r="CR8" s="31">
        <f aca="true" t="shared" si="60" ref="CR8:CR23">CP$6*$F8</f>
        <v>101.3024187</v>
      </c>
      <c r="CS8" s="31">
        <f aca="true" t="shared" si="61" ref="CS8:CS23">CP$6*$G8</f>
        <v>30.4693263</v>
      </c>
      <c r="CV8" s="14">
        <f aca="true" t="shared" si="62" ref="CV8:CV23">D8*0.74436/100</f>
        <v>498.7212</v>
      </c>
      <c r="CW8" s="14">
        <f aca="true" t="shared" si="63" ref="CW8:CW23">CU8+CV8</f>
        <v>498.7212</v>
      </c>
      <c r="CX8" s="31">
        <f aca="true" t="shared" si="64" ref="CX8:CX23">CV$6*$F8</f>
        <v>146.7803484</v>
      </c>
      <c r="CY8" s="31">
        <f aca="true" t="shared" si="65" ref="CY8:CY23">CV$6*$G8</f>
        <v>44.1479916</v>
      </c>
      <c r="DB8" s="14">
        <f aca="true" t="shared" si="66" ref="DB8:DB23">D8*0.94183/100</f>
        <v>631.0260999999999</v>
      </c>
      <c r="DC8" s="14">
        <f aca="true" t="shared" si="67" ref="DC8:DC23">DA8+DB8</f>
        <v>631.0260999999999</v>
      </c>
      <c r="DD8" s="31">
        <f aca="true" t="shared" si="68" ref="DD8:DD23">DB$6*$F8</f>
        <v>185.7194577</v>
      </c>
      <c r="DE8" s="31">
        <f aca="true" t="shared" si="69" ref="DE8:DE23">DB$6*$G8</f>
        <v>55.8599373</v>
      </c>
      <c r="DH8" s="14">
        <f aca="true" t="shared" si="70" ref="DH8:DH23">D8*0.0876/100</f>
        <v>58.692</v>
      </c>
      <c r="DI8" s="14">
        <f aca="true" t="shared" si="71" ref="DI8:DI23">DG8+DH8</f>
        <v>58.692</v>
      </c>
      <c r="DJ8" s="31">
        <f aca="true" t="shared" si="72" ref="DJ8:DJ23">DH$6*$F8</f>
        <v>17.273844</v>
      </c>
      <c r="DK8" s="31">
        <f aca="true" t="shared" si="73" ref="DK8:DK23">DH$6*$G8</f>
        <v>5.195556</v>
      </c>
      <c r="DN8" s="31">
        <f aca="true" t="shared" si="74" ref="DN8:DN23">D8*1.65525/100</f>
        <v>1109.0175000000002</v>
      </c>
      <c r="DO8" s="14">
        <f aca="true" t="shared" si="75" ref="DO8:DO23">DM8+DN8</f>
        <v>1109.0175000000002</v>
      </c>
      <c r="DP8" s="31">
        <f aca="true" t="shared" si="76" ref="DP8:DP23">DN$6*$F8</f>
        <v>326.3987475</v>
      </c>
      <c r="DQ8" s="31">
        <f aca="true" t="shared" si="77" ref="DQ8:DQ23">DN$6*$G8</f>
        <v>98.17287750000001</v>
      </c>
      <c r="DT8" s="14">
        <f aca="true" t="shared" si="78" ref="DT8:DT23">D8*4.29442/100</f>
        <v>2877.2613999999994</v>
      </c>
      <c r="DU8" s="14">
        <f aca="true" t="shared" si="79" ref="DU8:DU23">DS8+DT8</f>
        <v>2877.2613999999994</v>
      </c>
      <c r="DV8" s="31">
        <f aca="true" t="shared" si="80" ref="DV8:DV23">DT$6*$F8</f>
        <v>846.8166798000001</v>
      </c>
      <c r="DW8" s="31">
        <f aca="true" t="shared" si="81" ref="DW8:DW23">DT$6*$G8</f>
        <v>254.7020502</v>
      </c>
      <c r="DZ8" s="14">
        <f aca="true" t="shared" si="82" ref="DZ8:DZ23">D8*0.31635/100</f>
        <v>211.9545</v>
      </c>
      <c r="EA8" s="14">
        <f aca="true" t="shared" si="83" ref="EA8:EA23">DY8+DZ8</f>
        <v>211.9545</v>
      </c>
      <c r="EB8" s="31">
        <f aca="true" t="shared" si="84" ref="EB8:EB23">DZ$6*$F8</f>
        <v>62.3810565</v>
      </c>
      <c r="EC8" s="31">
        <f aca="true" t="shared" si="85" ref="EC8:EC23">DZ$6*$G8</f>
        <v>18.762718500000002</v>
      </c>
    </row>
    <row r="9" spans="1:133" ht="12.75">
      <c r="A9" s="32">
        <v>43191</v>
      </c>
      <c r="C9" s="15">
        <f>'2011B'!C9</f>
        <v>2680000</v>
      </c>
      <c r="D9" s="15">
        <f>'2011B'!D9</f>
        <v>67000</v>
      </c>
      <c r="E9" s="15">
        <f t="shared" si="0"/>
        <v>2747000</v>
      </c>
      <c r="F9" s="15">
        <f>'2011B'!F9</f>
        <v>19719</v>
      </c>
      <c r="G9" s="15">
        <f>'2011B'!G9</f>
        <v>5931</v>
      </c>
      <c r="I9" s="46">
        <f t="shared" si="1"/>
        <v>1502388.1679999996</v>
      </c>
      <c r="J9" s="46">
        <f t="shared" si="2"/>
        <v>37559.704200000015</v>
      </c>
      <c r="K9" s="46">
        <f t="shared" si="3"/>
        <v>1539947.8721999996</v>
      </c>
      <c r="L9" s="46">
        <f t="shared" si="4"/>
        <v>11054.325479399999</v>
      </c>
      <c r="M9" s="46">
        <f t="shared" si="5"/>
        <v>3324.8747106000005</v>
      </c>
      <c r="O9" s="14">
        <f aca="true" t="shared" si="86" ref="O9:O23">C9*9.02238/100</f>
        <v>241799.78399999999</v>
      </c>
      <c r="P9" s="31">
        <f t="shared" si="6"/>
        <v>6044.9946</v>
      </c>
      <c r="Q9" s="31">
        <f t="shared" si="7"/>
        <v>247844.7786</v>
      </c>
      <c r="R9" s="31">
        <f t="shared" si="8"/>
        <v>1779.1231122000002</v>
      </c>
      <c r="S9" s="31">
        <f t="shared" si="9"/>
        <v>535.1173578</v>
      </c>
      <c r="U9" s="14">
        <f aca="true" t="shared" si="87" ref="U9:U23">C9*0.08478/100</f>
        <v>2272.104</v>
      </c>
      <c r="V9" s="14">
        <f t="shared" si="10"/>
        <v>56.80259999999999</v>
      </c>
      <c r="W9" s="14">
        <f t="shared" si="11"/>
        <v>2328.9066</v>
      </c>
      <c r="X9" s="31">
        <f t="shared" si="12"/>
        <v>16.717768200000002</v>
      </c>
      <c r="Y9" s="31">
        <f t="shared" si="13"/>
        <v>5.0283018</v>
      </c>
      <c r="AA9" s="31">
        <f aca="true" t="shared" si="88" ref="AA9:AA23">C9*2.71514/100</f>
        <v>72765.752</v>
      </c>
      <c r="AB9" s="14">
        <f t="shared" si="14"/>
        <v>1819.1438</v>
      </c>
      <c r="AC9" s="14">
        <f t="shared" si="15"/>
        <v>74584.8958</v>
      </c>
      <c r="AD9" s="31">
        <f t="shared" si="16"/>
        <v>535.3984566</v>
      </c>
      <c r="AE9" s="31">
        <f t="shared" si="17"/>
        <v>161.0349534</v>
      </c>
      <c r="AG9" s="14">
        <f aca="true" t="shared" si="89" ref="AG9:AG23">C9*22.73895/100</f>
        <v>609403.86</v>
      </c>
      <c r="AH9" s="14">
        <f t="shared" si="18"/>
        <v>15235.0965</v>
      </c>
      <c r="AI9" s="14">
        <f t="shared" si="19"/>
        <v>624638.9565</v>
      </c>
      <c r="AJ9" s="31">
        <f t="shared" si="20"/>
        <v>4483.8935505</v>
      </c>
      <c r="AK9" s="31">
        <f t="shared" si="21"/>
        <v>1348.6471245</v>
      </c>
      <c r="AM9" s="14">
        <f aca="true" t="shared" si="90" ref="AM9:AM23">C9*5.88551/100</f>
        <v>157731.668</v>
      </c>
      <c r="AN9" s="14">
        <f t="shared" si="22"/>
        <v>3943.2916999999998</v>
      </c>
      <c r="AO9" s="14">
        <f t="shared" si="23"/>
        <v>161674.9597</v>
      </c>
      <c r="AP9" s="31">
        <f t="shared" si="24"/>
        <v>1160.5637169</v>
      </c>
      <c r="AQ9" s="31">
        <f t="shared" si="25"/>
        <v>349.0695981</v>
      </c>
      <c r="AS9" s="14">
        <f aca="true" t="shared" si="91" ref="AS9:AS23">C9*3.98496/100</f>
        <v>106796.92800000001</v>
      </c>
      <c r="AT9" s="14">
        <f t="shared" si="26"/>
        <v>2669.9232</v>
      </c>
      <c r="AU9" s="14">
        <f t="shared" si="27"/>
        <v>109466.85120000002</v>
      </c>
      <c r="AV9" s="31">
        <f t="shared" si="28"/>
        <v>785.7942624</v>
      </c>
      <c r="AW9" s="31">
        <f t="shared" si="29"/>
        <v>236.3479776</v>
      </c>
      <c r="AY9" s="14">
        <f aca="true" t="shared" si="92" ref="AY9:AY23">C9*0.61294/100</f>
        <v>16426.792</v>
      </c>
      <c r="AZ9" s="14">
        <f t="shared" si="30"/>
        <v>410.6698</v>
      </c>
      <c r="BA9" s="14">
        <f t="shared" si="31"/>
        <v>16837.4618</v>
      </c>
      <c r="BB9" s="31">
        <f t="shared" si="32"/>
        <v>120.8656386</v>
      </c>
      <c r="BC9" s="31">
        <f t="shared" si="33"/>
        <v>36.353471400000004</v>
      </c>
      <c r="BE9" s="14">
        <f aca="true" t="shared" si="93" ref="BE9:BE23">C9*1.4032/100</f>
        <v>37605.76</v>
      </c>
      <c r="BF9" s="14">
        <f t="shared" si="34"/>
        <v>940.1439999999999</v>
      </c>
      <c r="BG9" s="14">
        <f t="shared" si="35"/>
        <v>38545.904</v>
      </c>
      <c r="BH9" s="31">
        <f t="shared" si="36"/>
        <v>276.697008</v>
      </c>
      <c r="BI9" s="31">
        <f t="shared" si="37"/>
        <v>83.223792</v>
      </c>
      <c r="BK9" s="14">
        <f aca="true" t="shared" si="94" ref="BK9:BK23">C9*0.23527/100</f>
        <v>6305.236</v>
      </c>
      <c r="BL9" s="14">
        <f t="shared" si="38"/>
        <v>157.6309</v>
      </c>
      <c r="BM9" s="14">
        <f t="shared" si="39"/>
        <v>6462.8669</v>
      </c>
      <c r="BN9" s="31">
        <f t="shared" si="40"/>
        <v>46.3928913</v>
      </c>
      <c r="BO9" s="31">
        <f t="shared" si="41"/>
        <v>13.953863700000001</v>
      </c>
      <c r="BQ9" s="14">
        <f aca="true" t="shared" si="95" ref="BQ9:BQ23">C9*0.25449/100</f>
        <v>6820.331999999999</v>
      </c>
      <c r="BR9" s="14">
        <f t="shared" si="42"/>
        <v>170.5083</v>
      </c>
      <c r="BS9" s="14">
        <f t="shared" si="43"/>
        <v>6990.8403</v>
      </c>
      <c r="BT9" s="31">
        <f t="shared" si="44"/>
        <v>50.182883100000005</v>
      </c>
      <c r="BU9" s="31">
        <f t="shared" si="45"/>
        <v>15.0938019</v>
      </c>
      <c r="BW9" s="14">
        <f aca="true" t="shared" si="96" ref="BW9:BW23">C9*0.48599/100</f>
        <v>13024.532</v>
      </c>
      <c r="BX9" s="14">
        <f t="shared" si="46"/>
        <v>325.6133</v>
      </c>
      <c r="BY9" s="14">
        <f t="shared" si="47"/>
        <v>13350.1453</v>
      </c>
      <c r="BZ9" s="31">
        <f t="shared" si="48"/>
        <v>95.83236810000001</v>
      </c>
      <c r="CA9" s="31">
        <f t="shared" si="49"/>
        <v>28.824066900000002</v>
      </c>
      <c r="CC9" s="14">
        <f>C9*0.08071/100</f>
        <v>2163.0280000000002</v>
      </c>
      <c r="CD9" s="14">
        <f t="shared" si="50"/>
        <v>54.075700000000005</v>
      </c>
      <c r="CE9" s="14">
        <f t="shared" si="51"/>
        <v>2217.1037</v>
      </c>
      <c r="CF9" s="31">
        <f t="shared" si="52"/>
        <v>15.9152049</v>
      </c>
      <c r="CG9" s="31">
        <f t="shared" si="53"/>
        <v>4.7869101</v>
      </c>
      <c r="CI9" s="14">
        <f aca="true" t="shared" si="97" ref="CI9:CI23">C9*0.0014/100</f>
        <v>37.52</v>
      </c>
      <c r="CJ9" s="14">
        <f t="shared" si="54"/>
        <v>0.938</v>
      </c>
      <c r="CK9" s="14">
        <f t="shared" si="55"/>
        <v>38.458000000000006</v>
      </c>
      <c r="CL9" s="31">
        <f t="shared" si="56"/>
        <v>0.276066</v>
      </c>
      <c r="CM9" s="31">
        <f t="shared" si="57"/>
        <v>0.083034</v>
      </c>
      <c r="CO9" s="14">
        <f aca="true" t="shared" si="98" ref="CO9:CO23">C9*0.51373/100</f>
        <v>13767.964000000002</v>
      </c>
      <c r="CP9" s="14">
        <f t="shared" si="58"/>
        <v>344.19910000000004</v>
      </c>
      <c r="CQ9" s="14">
        <f t="shared" si="59"/>
        <v>14112.163100000002</v>
      </c>
      <c r="CR9" s="31">
        <f t="shared" si="60"/>
        <v>101.3024187</v>
      </c>
      <c r="CS9" s="31">
        <f t="shared" si="61"/>
        <v>30.4693263</v>
      </c>
      <c r="CU9" s="14">
        <f aca="true" t="shared" si="99" ref="CU9:CU23">C9*0.74436/100</f>
        <v>19948.848</v>
      </c>
      <c r="CV9" s="14">
        <f t="shared" si="62"/>
        <v>498.7212</v>
      </c>
      <c r="CW9" s="14">
        <f t="shared" si="63"/>
        <v>20447.5692</v>
      </c>
      <c r="CX9" s="31">
        <f t="shared" si="64"/>
        <v>146.7803484</v>
      </c>
      <c r="CY9" s="31">
        <f t="shared" si="65"/>
        <v>44.1479916</v>
      </c>
      <c r="DA9" s="14">
        <f aca="true" t="shared" si="100" ref="DA9:DA23">C9*0.94183/100</f>
        <v>25241.043999999998</v>
      </c>
      <c r="DB9" s="14">
        <f t="shared" si="66"/>
        <v>631.0260999999999</v>
      </c>
      <c r="DC9" s="14">
        <f t="shared" si="67"/>
        <v>25872.070099999997</v>
      </c>
      <c r="DD9" s="31">
        <f t="shared" si="68"/>
        <v>185.7194577</v>
      </c>
      <c r="DE9" s="31">
        <f t="shared" si="69"/>
        <v>55.8599373</v>
      </c>
      <c r="DG9" s="14">
        <f aca="true" t="shared" si="101" ref="DG9:DG23">C9*0.0876/100</f>
        <v>2347.68</v>
      </c>
      <c r="DH9" s="14">
        <f t="shared" si="70"/>
        <v>58.692</v>
      </c>
      <c r="DI9" s="14">
        <f t="shared" si="71"/>
        <v>2406.372</v>
      </c>
      <c r="DJ9" s="31">
        <f t="shared" si="72"/>
        <v>17.273844</v>
      </c>
      <c r="DK9" s="31">
        <f t="shared" si="73"/>
        <v>5.195556</v>
      </c>
      <c r="DM9" s="14">
        <f aca="true" t="shared" si="102" ref="DM9:DM23">C9*1.65525/100</f>
        <v>44360.7</v>
      </c>
      <c r="DN9" s="31">
        <f t="shared" si="74"/>
        <v>1109.0175000000002</v>
      </c>
      <c r="DO9" s="14">
        <f t="shared" si="75"/>
        <v>45469.7175</v>
      </c>
      <c r="DP9" s="31">
        <f t="shared" si="76"/>
        <v>326.3987475</v>
      </c>
      <c r="DQ9" s="31">
        <f t="shared" si="77"/>
        <v>98.17287750000001</v>
      </c>
      <c r="DS9" s="14">
        <f aca="true" t="shared" si="103" ref="DS9:DS23">C9*4.29442/100</f>
        <v>115090.45599999999</v>
      </c>
      <c r="DT9" s="14">
        <f t="shared" si="78"/>
        <v>2877.2613999999994</v>
      </c>
      <c r="DU9" s="14">
        <f t="shared" si="79"/>
        <v>117967.7174</v>
      </c>
      <c r="DV9" s="31">
        <f t="shared" si="80"/>
        <v>846.8166798000001</v>
      </c>
      <c r="DW9" s="31">
        <f t="shared" si="81"/>
        <v>254.7020502</v>
      </c>
      <c r="DY9" s="14">
        <f aca="true" t="shared" si="104" ref="DY9:DY23">C9*0.31635/100</f>
        <v>8478.18</v>
      </c>
      <c r="DZ9" s="14">
        <f t="shared" si="82"/>
        <v>211.9545</v>
      </c>
      <c r="EA9" s="14">
        <f t="shared" si="83"/>
        <v>8690.1345</v>
      </c>
      <c r="EB9" s="31">
        <f t="shared" si="84"/>
        <v>62.3810565</v>
      </c>
      <c r="EC9" s="31">
        <f t="shared" si="85"/>
        <v>18.762718500000002</v>
      </c>
    </row>
    <row r="10" spans="1:133" ht="12.75">
      <c r="A10" s="32">
        <v>43374</v>
      </c>
      <c r="C10" s="15">
        <f>'2011B'!C10</f>
        <v>0</v>
      </c>
      <c r="D10" s="15">
        <f>'2011B'!D10</f>
        <v>0</v>
      </c>
      <c r="E10" s="15">
        <f t="shared" si="0"/>
        <v>0</v>
      </c>
      <c r="F10" s="15">
        <f>'2011B'!F10</f>
        <v>0</v>
      </c>
      <c r="G10" s="15">
        <f>'2011B'!G10</f>
        <v>0</v>
      </c>
      <c r="I10" s="46">
        <f t="shared" si="1"/>
        <v>0</v>
      </c>
      <c r="J10" s="46">
        <f t="shared" si="2"/>
        <v>0</v>
      </c>
      <c r="K10" s="46">
        <f t="shared" si="3"/>
        <v>0</v>
      </c>
      <c r="L10" s="46">
        <f t="shared" si="4"/>
        <v>0</v>
      </c>
      <c r="M10" s="46">
        <f t="shared" si="5"/>
        <v>0</v>
      </c>
      <c r="P10" s="31">
        <f t="shared" si="6"/>
        <v>0</v>
      </c>
      <c r="Q10" s="31">
        <f t="shared" si="7"/>
        <v>0</v>
      </c>
      <c r="R10" s="31">
        <f t="shared" si="8"/>
        <v>0</v>
      </c>
      <c r="S10" s="31">
        <f t="shared" si="9"/>
        <v>0</v>
      </c>
      <c r="V10" s="14">
        <f t="shared" si="10"/>
        <v>0</v>
      </c>
      <c r="W10" s="14">
        <f t="shared" si="11"/>
        <v>0</v>
      </c>
      <c r="X10" s="31">
        <f t="shared" si="12"/>
        <v>0</v>
      </c>
      <c r="Y10" s="31">
        <f t="shared" si="13"/>
        <v>0</v>
      </c>
      <c r="AA10" s="31"/>
      <c r="AB10" s="14">
        <f t="shared" si="14"/>
        <v>0</v>
      </c>
      <c r="AC10" s="14">
        <f t="shared" si="15"/>
        <v>0</v>
      </c>
      <c r="AD10" s="31">
        <f t="shared" si="16"/>
        <v>0</v>
      </c>
      <c r="AE10" s="31">
        <f t="shared" si="17"/>
        <v>0</v>
      </c>
      <c r="AH10" s="14">
        <f t="shared" si="18"/>
        <v>0</v>
      </c>
      <c r="AI10" s="14">
        <f t="shared" si="19"/>
        <v>0</v>
      </c>
      <c r="AJ10" s="31">
        <f t="shared" si="20"/>
        <v>0</v>
      </c>
      <c r="AK10" s="31">
        <f t="shared" si="21"/>
        <v>0</v>
      </c>
      <c r="AN10" s="14">
        <f t="shared" si="22"/>
        <v>0</v>
      </c>
      <c r="AO10" s="14">
        <f t="shared" si="23"/>
        <v>0</v>
      </c>
      <c r="AP10" s="31">
        <f t="shared" si="24"/>
        <v>0</v>
      </c>
      <c r="AQ10" s="31">
        <f t="shared" si="25"/>
        <v>0</v>
      </c>
      <c r="AT10" s="14">
        <f t="shared" si="26"/>
        <v>0</v>
      </c>
      <c r="AU10" s="14">
        <f t="shared" si="27"/>
        <v>0</v>
      </c>
      <c r="AV10" s="31">
        <f t="shared" si="28"/>
        <v>0</v>
      </c>
      <c r="AW10" s="31">
        <f t="shared" si="29"/>
        <v>0</v>
      </c>
      <c r="AZ10" s="14">
        <f t="shared" si="30"/>
        <v>0</v>
      </c>
      <c r="BA10" s="14">
        <f t="shared" si="31"/>
        <v>0</v>
      </c>
      <c r="BB10" s="31">
        <f t="shared" si="32"/>
        <v>0</v>
      </c>
      <c r="BC10" s="31">
        <f t="shared" si="33"/>
        <v>0</v>
      </c>
      <c r="BF10" s="14">
        <f t="shared" si="34"/>
        <v>0</v>
      </c>
      <c r="BG10" s="14">
        <f t="shared" si="35"/>
        <v>0</v>
      </c>
      <c r="BH10" s="31">
        <f t="shared" si="36"/>
        <v>0</v>
      </c>
      <c r="BI10" s="31">
        <f t="shared" si="37"/>
        <v>0</v>
      </c>
      <c r="BL10" s="14">
        <f t="shared" si="38"/>
        <v>0</v>
      </c>
      <c r="BM10" s="14">
        <f t="shared" si="39"/>
        <v>0</v>
      </c>
      <c r="BN10" s="31">
        <f t="shared" si="40"/>
        <v>0</v>
      </c>
      <c r="BO10" s="31">
        <f t="shared" si="41"/>
        <v>0</v>
      </c>
      <c r="BR10" s="14">
        <f t="shared" si="42"/>
        <v>0</v>
      </c>
      <c r="BS10" s="14">
        <f t="shared" si="43"/>
        <v>0</v>
      </c>
      <c r="BT10" s="31">
        <f t="shared" si="44"/>
        <v>0</v>
      </c>
      <c r="BU10" s="31">
        <f t="shared" si="45"/>
        <v>0</v>
      </c>
      <c r="BX10" s="14">
        <f t="shared" si="46"/>
        <v>0</v>
      </c>
      <c r="BY10" s="14">
        <f t="shared" si="47"/>
        <v>0</v>
      </c>
      <c r="BZ10" s="31">
        <f t="shared" si="48"/>
        <v>0</v>
      </c>
      <c r="CA10" s="31">
        <f t="shared" si="49"/>
        <v>0</v>
      </c>
      <c r="CD10" s="14">
        <f t="shared" si="50"/>
        <v>0</v>
      </c>
      <c r="CE10" s="14">
        <f t="shared" si="51"/>
        <v>0</v>
      </c>
      <c r="CF10" s="31">
        <f t="shared" si="52"/>
        <v>0</v>
      </c>
      <c r="CG10" s="31">
        <f t="shared" si="53"/>
        <v>0</v>
      </c>
      <c r="CJ10" s="14">
        <f t="shared" si="54"/>
        <v>0</v>
      </c>
      <c r="CK10" s="14">
        <f t="shared" si="55"/>
        <v>0</v>
      </c>
      <c r="CL10" s="31">
        <f t="shared" si="56"/>
        <v>0</v>
      </c>
      <c r="CM10" s="31">
        <f t="shared" si="57"/>
        <v>0</v>
      </c>
      <c r="CP10" s="14">
        <f t="shared" si="58"/>
        <v>0</v>
      </c>
      <c r="CQ10" s="14">
        <f t="shared" si="59"/>
        <v>0</v>
      </c>
      <c r="CR10" s="31">
        <f t="shared" si="60"/>
        <v>0</v>
      </c>
      <c r="CS10" s="31">
        <f t="shared" si="61"/>
        <v>0</v>
      </c>
      <c r="CV10" s="14">
        <f t="shared" si="62"/>
        <v>0</v>
      </c>
      <c r="CW10" s="14">
        <f t="shared" si="63"/>
        <v>0</v>
      </c>
      <c r="CX10" s="31">
        <f t="shared" si="64"/>
        <v>0</v>
      </c>
      <c r="CY10" s="31">
        <f t="shared" si="65"/>
        <v>0</v>
      </c>
      <c r="DB10" s="14">
        <f t="shared" si="66"/>
        <v>0</v>
      </c>
      <c r="DC10" s="14">
        <f t="shared" si="67"/>
        <v>0</v>
      </c>
      <c r="DD10" s="31">
        <f t="shared" si="68"/>
        <v>0</v>
      </c>
      <c r="DE10" s="31">
        <f t="shared" si="69"/>
        <v>0</v>
      </c>
      <c r="DH10" s="14">
        <f t="shared" si="70"/>
        <v>0</v>
      </c>
      <c r="DI10" s="14">
        <f t="shared" si="71"/>
        <v>0</v>
      </c>
      <c r="DJ10" s="31">
        <f t="shared" si="72"/>
        <v>0</v>
      </c>
      <c r="DK10" s="31">
        <f t="shared" si="73"/>
        <v>0</v>
      </c>
      <c r="DN10" s="31">
        <f t="shared" si="74"/>
        <v>0</v>
      </c>
      <c r="DO10" s="14">
        <f t="shared" si="75"/>
        <v>0</v>
      </c>
      <c r="DP10" s="31">
        <f t="shared" si="76"/>
        <v>0</v>
      </c>
      <c r="DQ10" s="31">
        <f t="shared" si="77"/>
        <v>0</v>
      </c>
      <c r="DT10" s="14">
        <f t="shared" si="78"/>
        <v>0</v>
      </c>
      <c r="DU10" s="14">
        <f t="shared" si="79"/>
        <v>0</v>
      </c>
      <c r="DV10" s="31">
        <f t="shared" si="80"/>
        <v>0</v>
      </c>
      <c r="DW10" s="31">
        <f t="shared" si="81"/>
        <v>0</v>
      </c>
      <c r="DZ10" s="14">
        <f t="shared" si="82"/>
        <v>0</v>
      </c>
      <c r="EA10" s="14">
        <f t="shared" si="83"/>
        <v>0</v>
      </c>
      <c r="EB10" s="31">
        <f t="shared" si="84"/>
        <v>0</v>
      </c>
      <c r="EC10" s="31">
        <f t="shared" si="85"/>
        <v>0</v>
      </c>
    </row>
    <row r="11" spans="1:133" ht="12.75">
      <c r="A11" s="32">
        <v>43556</v>
      </c>
      <c r="B11" s="33"/>
      <c r="C11" s="15">
        <f>'2011B'!C11</f>
        <v>0</v>
      </c>
      <c r="D11" s="15">
        <f>'2011B'!D11</f>
        <v>0</v>
      </c>
      <c r="E11" s="15">
        <f t="shared" si="0"/>
        <v>0</v>
      </c>
      <c r="F11" s="15">
        <f>'2011B'!F11</f>
        <v>0</v>
      </c>
      <c r="G11" s="15">
        <f>'2011B'!G11</f>
        <v>0</v>
      </c>
      <c r="I11" s="46">
        <f t="shared" si="1"/>
        <v>0</v>
      </c>
      <c r="J11" s="46">
        <f t="shared" si="2"/>
        <v>0</v>
      </c>
      <c r="K11" s="46">
        <f t="shared" si="3"/>
        <v>0</v>
      </c>
      <c r="L11" s="46">
        <f t="shared" si="4"/>
        <v>0</v>
      </c>
      <c r="M11" s="46">
        <f t="shared" si="5"/>
        <v>0</v>
      </c>
      <c r="O11" s="14">
        <f t="shared" si="86"/>
        <v>0</v>
      </c>
      <c r="P11" s="31">
        <f t="shared" si="6"/>
        <v>0</v>
      </c>
      <c r="Q11" s="31">
        <f t="shared" si="7"/>
        <v>0</v>
      </c>
      <c r="R11" s="31">
        <f t="shared" si="8"/>
        <v>0</v>
      </c>
      <c r="S11" s="31">
        <f t="shared" si="9"/>
        <v>0</v>
      </c>
      <c r="U11" s="14">
        <f t="shared" si="87"/>
        <v>0</v>
      </c>
      <c r="V11" s="14">
        <f t="shared" si="10"/>
        <v>0</v>
      </c>
      <c r="W11" s="14">
        <f t="shared" si="11"/>
        <v>0</v>
      </c>
      <c r="X11" s="31">
        <f t="shared" si="12"/>
        <v>0</v>
      </c>
      <c r="Y11" s="31">
        <f t="shared" si="13"/>
        <v>0</v>
      </c>
      <c r="AA11" s="31">
        <f t="shared" si="88"/>
        <v>0</v>
      </c>
      <c r="AB11" s="14">
        <f t="shared" si="14"/>
        <v>0</v>
      </c>
      <c r="AC11" s="14">
        <f t="shared" si="15"/>
        <v>0</v>
      </c>
      <c r="AD11" s="31">
        <f t="shared" si="16"/>
        <v>0</v>
      </c>
      <c r="AE11" s="31">
        <f t="shared" si="17"/>
        <v>0</v>
      </c>
      <c r="AG11" s="14">
        <f t="shared" si="89"/>
        <v>0</v>
      </c>
      <c r="AH11" s="14">
        <f t="shared" si="18"/>
        <v>0</v>
      </c>
      <c r="AI11" s="14">
        <f t="shared" si="19"/>
        <v>0</v>
      </c>
      <c r="AJ11" s="31">
        <f t="shared" si="20"/>
        <v>0</v>
      </c>
      <c r="AK11" s="31">
        <f t="shared" si="21"/>
        <v>0</v>
      </c>
      <c r="AM11" s="14">
        <f t="shared" si="90"/>
        <v>0</v>
      </c>
      <c r="AN11" s="14">
        <f t="shared" si="22"/>
        <v>0</v>
      </c>
      <c r="AO11" s="14">
        <f t="shared" si="23"/>
        <v>0</v>
      </c>
      <c r="AP11" s="31">
        <f t="shared" si="24"/>
        <v>0</v>
      </c>
      <c r="AQ11" s="31">
        <f t="shared" si="25"/>
        <v>0</v>
      </c>
      <c r="AS11" s="14">
        <f t="shared" si="91"/>
        <v>0</v>
      </c>
      <c r="AT11" s="14">
        <f t="shared" si="26"/>
        <v>0</v>
      </c>
      <c r="AU11" s="14">
        <f t="shared" si="27"/>
        <v>0</v>
      </c>
      <c r="AV11" s="31">
        <f t="shared" si="28"/>
        <v>0</v>
      </c>
      <c r="AW11" s="31">
        <f t="shared" si="29"/>
        <v>0</v>
      </c>
      <c r="AY11" s="14">
        <f t="shared" si="92"/>
        <v>0</v>
      </c>
      <c r="AZ11" s="14">
        <f t="shared" si="30"/>
        <v>0</v>
      </c>
      <c r="BA11" s="14">
        <f t="shared" si="31"/>
        <v>0</v>
      </c>
      <c r="BB11" s="31">
        <f t="shared" si="32"/>
        <v>0</v>
      </c>
      <c r="BC11" s="31">
        <f t="shared" si="33"/>
        <v>0</v>
      </c>
      <c r="BE11" s="14">
        <f t="shared" si="93"/>
        <v>0</v>
      </c>
      <c r="BF11" s="14">
        <f t="shared" si="34"/>
        <v>0</v>
      </c>
      <c r="BG11" s="14">
        <f t="shared" si="35"/>
        <v>0</v>
      </c>
      <c r="BH11" s="31">
        <f t="shared" si="36"/>
        <v>0</v>
      </c>
      <c r="BI11" s="31">
        <f t="shared" si="37"/>
        <v>0</v>
      </c>
      <c r="BK11" s="14">
        <f t="shared" si="94"/>
        <v>0</v>
      </c>
      <c r="BL11" s="14">
        <f t="shared" si="38"/>
        <v>0</v>
      </c>
      <c r="BM11" s="14">
        <f t="shared" si="39"/>
        <v>0</v>
      </c>
      <c r="BN11" s="31">
        <f t="shared" si="40"/>
        <v>0</v>
      </c>
      <c r="BO11" s="31">
        <f t="shared" si="41"/>
        <v>0</v>
      </c>
      <c r="BQ11" s="14">
        <f t="shared" si="95"/>
        <v>0</v>
      </c>
      <c r="BR11" s="14">
        <f t="shared" si="42"/>
        <v>0</v>
      </c>
      <c r="BS11" s="14">
        <f t="shared" si="43"/>
        <v>0</v>
      </c>
      <c r="BT11" s="31">
        <f t="shared" si="44"/>
        <v>0</v>
      </c>
      <c r="BU11" s="31">
        <f t="shared" si="45"/>
        <v>0</v>
      </c>
      <c r="BW11" s="14">
        <f t="shared" si="96"/>
        <v>0</v>
      </c>
      <c r="BX11" s="14">
        <f t="shared" si="46"/>
        <v>0</v>
      </c>
      <c r="BY11" s="14">
        <f t="shared" si="47"/>
        <v>0</v>
      </c>
      <c r="BZ11" s="31">
        <f t="shared" si="48"/>
        <v>0</v>
      </c>
      <c r="CA11" s="31">
        <f t="shared" si="49"/>
        <v>0</v>
      </c>
      <c r="CC11" s="14">
        <f>C11*0.08071/100</f>
        <v>0</v>
      </c>
      <c r="CD11" s="14">
        <f t="shared" si="50"/>
        <v>0</v>
      </c>
      <c r="CE11" s="14">
        <f t="shared" si="51"/>
        <v>0</v>
      </c>
      <c r="CF11" s="31">
        <f t="shared" si="52"/>
        <v>0</v>
      </c>
      <c r="CG11" s="31">
        <f t="shared" si="53"/>
        <v>0</v>
      </c>
      <c r="CI11" s="14">
        <f t="shared" si="97"/>
        <v>0</v>
      </c>
      <c r="CJ11" s="14">
        <f t="shared" si="54"/>
        <v>0</v>
      </c>
      <c r="CK11" s="14">
        <f t="shared" si="55"/>
        <v>0</v>
      </c>
      <c r="CL11" s="31">
        <f t="shared" si="56"/>
        <v>0</v>
      </c>
      <c r="CM11" s="31">
        <f t="shared" si="57"/>
        <v>0</v>
      </c>
      <c r="CO11" s="14">
        <f t="shared" si="98"/>
        <v>0</v>
      </c>
      <c r="CP11" s="14">
        <f t="shared" si="58"/>
        <v>0</v>
      </c>
      <c r="CQ11" s="14">
        <f t="shared" si="59"/>
        <v>0</v>
      </c>
      <c r="CR11" s="31">
        <f t="shared" si="60"/>
        <v>0</v>
      </c>
      <c r="CS11" s="31">
        <f t="shared" si="61"/>
        <v>0</v>
      </c>
      <c r="CU11" s="14">
        <f t="shared" si="99"/>
        <v>0</v>
      </c>
      <c r="CV11" s="14">
        <f t="shared" si="62"/>
        <v>0</v>
      </c>
      <c r="CW11" s="14">
        <f t="shared" si="63"/>
        <v>0</v>
      </c>
      <c r="CX11" s="31">
        <f t="shared" si="64"/>
        <v>0</v>
      </c>
      <c r="CY11" s="31">
        <f t="shared" si="65"/>
        <v>0</v>
      </c>
      <c r="DA11" s="14">
        <f t="shared" si="100"/>
        <v>0</v>
      </c>
      <c r="DB11" s="14">
        <f t="shared" si="66"/>
        <v>0</v>
      </c>
      <c r="DC11" s="14">
        <f t="shared" si="67"/>
        <v>0</v>
      </c>
      <c r="DD11" s="31">
        <f t="shared" si="68"/>
        <v>0</v>
      </c>
      <c r="DE11" s="31">
        <f t="shared" si="69"/>
        <v>0</v>
      </c>
      <c r="DG11" s="14">
        <f t="shared" si="101"/>
        <v>0</v>
      </c>
      <c r="DH11" s="14">
        <f t="shared" si="70"/>
        <v>0</v>
      </c>
      <c r="DI11" s="14">
        <f t="shared" si="71"/>
        <v>0</v>
      </c>
      <c r="DJ11" s="31">
        <f t="shared" si="72"/>
        <v>0</v>
      </c>
      <c r="DK11" s="31">
        <f t="shared" si="73"/>
        <v>0</v>
      </c>
      <c r="DM11" s="14">
        <f t="shared" si="102"/>
        <v>0</v>
      </c>
      <c r="DN11" s="31">
        <f t="shared" si="74"/>
        <v>0</v>
      </c>
      <c r="DO11" s="14">
        <f t="shared" si="75"/>
        <v>0</v>
      </c>
      <c r="DP11" s="31">
        <f t="shared" si="76"/>
        <v>0</v>
      </c>
      <c r="DQ11" s="31">
        <f t="shared" si="77"/>
        <v>0</v>
      </c>
      <c r="DS11" s="14">
        <f t="shared" si="103"/>
        <v>0</v>
      </c>
      <c r="DT11" s="14">
        <f t="shared" si="78"/>
        <v>0</v>
      </c>
      <c r="DU11" s="14">
        <f t="shared" si="79"/>
        <v>0</v>
      </c>
      <c r="DV11" s="31">
        <f t="shared" si="80"/>
        <v>0</v>
      </c>
      <c r="DW11" s="31">
        <f t="shared" si="81"/>
        <v>0</v>
      </c>
      <c r="DY11" s="14">
        <f t="shared" si="104"/>
        <v>0</v>
      </c>
      <c r="DZ11" s="14">
        <f t="shared" si="82"/>
        <v>0</v>
      </c>
      <c r="EA11" s="14">
        <f t="shared" si="83"/>
        <v>0</v>
      </c>
      <c r="EB11" s="31">
        <f t="shared" si="84"/>
        <v>0</v>
      </c>
      <c r="EC11" s="31">
        <f t="shared" si="85"/>
        <v>0</v>
      </c>
    </row>
    <row r="12" spans="1:133" ht="12.75">
      <c r="A12" s="32">
        <v>43739</v>
      </c>
      <c r="B12" s="33"/>
      <c r="C12" s="15">
        <f>'2011B'!C12</f>
        <v>0</v>
      </c>
      <c r="D12" s="15">
        <f>'2011B'!D12</f>
        <v>0</v>
      </c>
      <c r="E12" s="15">
        <f t="shared" si="0"/>
        <v>0</v>
      </c>
      <c r="F12" s="15">
        <f>'2011B'!F12</f>
        <v>0</v>
      </c>
      <c r="G12" s="15">
        <f>'2011B'!G12</f>
        <v>0</v>
      </c>
      <c r="I12" s="46">
        <f t="shared" si="1"/>
        <v>0</v>
      </c>
      <c r="J12" s="46">
        <f t="shared" si="2"/>
        <v>0</v>
      </c>
      <c r="K12" s="46">
        <f t="shared" si="3"/>
        <v>0</v>
      </c>
      <c r="L12" s="46">
        <f t="shared" si="4"/>
        <v>0</v>
      </c>
      <c r="M12" s="46">
        <f t="shared" si="5"/>
        <v>0</v>
      </c>
      <c r="P12" s="31">
        <f t="shared" si="6"/>
        <v>0</v>
      </c>
      <c r="Q12" s="31">
        <f t="shared" si="7"/>
        <v>0</v>
      </c>
      <c r="R12" s="31">
        <f t="shared" si="8"/>
        <v>0</v>
      </c>
      <c r="S12" s="31">
        <f t="shared" si="9"/>
        <v>0</v>
      </c>
      <c r="V12" s="14">
        <f t="shared" si="10"/>
        <v>0</v>
      </c>
      <c r="W12" s="14">
        <f t="shared" si="11"/>
        <v>0</v>
      </c>
      <c r="X12" s="31">
        <f t="shared" si="12"/>
        <v>0</v>
      </c>
      <c r="Y12" s="31">
        <f t="shared" si="13"/>
        <v>0</v>
      </c>
      <c r="AA12" s="31"/>
      <c r="AB12" s="14">
        <f t="shared" si="14"/>
        <v>0</v>
      </c>
      <c r="AC12" s="14">
        <f t="shared" si="15"/>
        <v>0</v>
      </c>
      <c r="AD12" s="31">
        <f t="shared" si="16"/>
        <v>0</v>
      </c>
      <c r="AE12" s="31">
        <f t="shared" si="17"/>
        <v>0</v>
      </c>
      <c r="AH12" s="14">
        <f t="shared" si="18"/>
        <v>0</v>
      </c>
      <c r="AI12" s="14">
        <f t="shared" si="19"/>
        <v>0</v>
      </c>
      <c r="AJ12" s="31">
        <f t="shared" si="20"/>
        <v>0</v>
      </c>
      <c r="AK12" s="31">
        <f t="shared" si="21"/>
        <v>0</v>
      </c>
      <c r="AN12" s="14">
        <f t="shared" si="22"/>
        <v>0</v>
      </c>
      <c r="AO12" s="14">
        <f t="shared" si="23"/>
        <v>0</v>
      </c>
      <c r="AP12" s="31">
        <f t="shared" si="24"/>
        <v>0</v>
      </c>
      <c r="AQ12" s="31">
        <f t="shared" si="25"/>
        <v>0</v>
      </c>
      <c r="AT12" s="14">
        <f t="shared" si="26"/>
        <v>0</v>
      </c>
      <c r="AU12" s="14">
        <f t="shared" si="27"/>
        <v>0</v>
      </c>
      <c r="AV12" s="31">
        <f t="shared" si="28"/>
        <v>0</v>
      </c>
      <c r="AW12" s="31">
        <f t="shared" si="29"/>
        <v>0</v>
      </c>
      <c r="AZ12" s="14">
        <f t="shared" si="30"/>
        <v>0</v>
      </c>
      <c r="BA12" s="14">
        <f t="shared" si="31"/>
        <v>0</v>
      </c>
      <c r="BB12" s="31">
        <f t="shared" si="32"/>
        <v>0</v>
      </c>
      <c r="BC12" s="31">
        <f t="shared" si="33"/>
        <v>0</v>
      </c>
      <c r="BF12" s="14">
        <f t="shared" si="34"/>
        <v>0</v>
      </c>
      <c r="BG12" s="14">
        <f t="shared" si="35"/>
        <v>0</v>
      </c>
      <c r="BH12" s="31">
        <f t="shared" si="36"/>
        <v>0</v>
      </c>
      <c r="BI12" s="31">
        <f t="shared" si="37"/>
        <v>0</v>
      </c>
      <c r="BL12" s="14">
        <f t="shared" si="38"/>
        <v>0</v>
      </c>
      <c r="BM12" s="14">
        <f t="shared" si="39"/>
        <v>0</v>
      </c>
      <c r="BN12" s="31">
        <f t="shared" si="40"/>
        <v>0</v>
      </c>
      <c r="BO12" s="31">
        <f t="shared" si="41"/>
        <v>0</v>
      </c>
      <c r="BR12" s="14">
        <f t="shared" si="42"/>
        <v>0</v>
      </c>
      <c r="BS12" s="14">
        <f t="shared" si="43"/>
        <v>0</v>
      </c>
      <c r="BT12" s="31">
        <f t="shared" si="44"/>
        <v>0</v>
      </c>
      <c r="BU12" s="31">
        <f t="shared" si="45"/>
        <v>0</v>
      </c>
      <c r="BX12" s="14">
        <f t="shared" si="46"/>
        <v>0</v>
      </c>
      <c r="BY12" s="14">
        <f t="shared" si="47"/>
        <v>0</v>
      </c>
      <c r="BZ12" s="31">
        <f t="shared" si="48"/>
        <v>0</v>
      </c>
      <c r="CA12" s="31">
        <f t="shared" si="49"/>
        <v>0</v>
      </c>
      <c r="CD12" s="14">
        <f t="shared" si="50"/>
        <v>0</v>
      </c>
      <c r="CE12" s="14">
        <f t="shared" si="51"/>
        <v>0</v>
      </c>
      <c r="CF12" s="31">
        <f t="shared" si="52"/>
        <v>0</v>
      </c>
      <c r="CG12" s="31">
        <f t="shared" si="53"/>
        <v>0</v>
      </c>
      <c r="CJ12" s="14">
        <f t="shared" si="54"/>
        <v>0</v>
      </c>
      <c r="CK12" s="14">
        <f t="shared" si="55"/>
        <v>0</v>
      </c>
      <c r="CL12" s="31">
        <f t="shared" si="56"/>
        <v>0</v>
      </c>
      <c r="CM12" s="31">
        <f t="shared" si="57"/>
        <v>0</v>
      </c>
      <c r="CP12" s="14">
        <f t="shared" si="58"/>
        <v>0</v>
      </c>
      <c r="CQ12" s="14">
        <f t="shared" si="59"/>
        <v>0</v>
      </c>
      <c r="CR12" s="31">
        <f t="shared" si="60"/>
        <v>0</v>
      </c>
      <c r="CS12" s="31">
        <f t="shared" si="61"/>
        <v>0</v>
      </c>
      <c r="CV12" s="14">
        <f t="shared" si="62"/>
        <v>0</v>
      </c>
      <c r="CW12" s="14">
        <f t="shared" si="63"/>
        <v>0</v>
      </c>
      <c r="CX12" s="31">
        <f t="shared" si="64"/>
        <v>0</v>
      </c>
      <c r="CY12" s="31">
        <f t="shared" si="65"/>
        <v>0</v>
      </c>
      <c r="DB12" s="14">
        <f t="shared" si="66"/>
        <v>0</v>
      </c>
      <c r="DC12" s="14">
        <f t="shared" si="67"/>
        <v>0</v>
      </c>
      <c r="DD12" s="31">
        <f t="shared" si="68"/>
        <v>0</v>
      </c>
      <c r="DE12" s="31">
        <f t="shared" si="69"/>
        <v>0</v>
      </c>
      <c r="DH12" s="14">
        <f t="shared" si="70"/>
        <v>0</v>
      </c>
      <c r="DI12" s="14">
        <f t="shared" si="71"/>
        <v>0</v>
      </c>
      <c r="DJ12" s="31">
        <f t="shared" si="72"/>
        <v>0</v>
      </c>
      <c r="DK12" s="31">
        <f t="shared" si="73"/>
        <v>0</v>
      </c>
      <c r="DN12" s="31">
        <f t="shared" si="74"/>
        <v>0</v>
      </c>
      <c r="DO12" s="14">
        <f t="shared" si="75"/>
        <v>0</v>
      </c>
      <c r="DP12" s="31">
        <f t="shared" si="76"/>
        <v>0</v>
      </c>
      <c r="DQ12" s="31">
        <f t="shared" si="77"/>
        <v>0</v>
      </c>
      <c r="DT12" s="14">
        <f t="shared" si="78"/>
        <v>0</v>
      </c>
      <c r="DU12" s="14">
        <f t="shared" si="79"/>
        <v>0</v>
      </c>
      <c r="DV12" s="31">
        <f t="shared" si="80"/>
        <v>0</v>
      </c>
      <c r="DW12" s="31">
        <f t="shared" si="81"/>
        <v>0</v>
      </c>
      <c r="DZ12" s="14">
        <f t="shared" si="82"/>
        <v>0</v>
      </c>
      <c r="EA12" s="14">
        <f t="shared" si="83"/>
        <v>0</v>
      </c>
      <c r="EB12" s="31">
        <f t="shared" si="84"/>
        <v>0</v>
      </c>
      <c r="EC12" s="31">
        <f t="shared" si="85"/>
        <v>0</v>
      </c>
    </row>
    <row r="13" spans="1:134" s="33" customFormat="1" ht="12.75">
      <c r="A13" s="32">
        <v>43922</v>
      </c>
      <c r="C13" s="15">
        <f>'2011B'!C13</f>
        <v>0</v>
      </c>
      <c r="D13" s="15">
        <f>'2011B'!D13</f>
        <v>0</v>
      </c>
      <c r="E13" s="15">
        <f t="shared" si="0"/>
        <v>0</v>
      </c>
      <c r="F13" s="15">
        <f>'2011B'!F13</f>
        <v>0</v>
      </c>
      <c r="G13" s="15">
        <f>'2011B'!G13</f>
        <v>0</v>
      </c>
      <c r="H13" s="31"/>
      <c r="I13" s="46">
        <f t="shared" si="1"/>
        <v>0</v>
      </c>
      <c r="J13" s="46">
        <f t="shared" si="2"/>
        <v>0</v>
      </c>
      <c r="K13" s="46">
        <f t="shared" si="3"/>
        <v>0</v>
      </c>
      <c r="L13" s="46">
        <f t="shared" si="4"/>
        <v>0</v>
      </c>
      <c r="M13" s="46">
        <f t="shared" si="5"/>
        <v>0</v>
      </c>
      <c r="N13" s="31"/>
      <c r="O13" s="14">
        <f t="shared" si="86"/>
        <v>0</v>
      </c>
      <c r="P13" s="31">
        <f t="shared" si="6"/>
        <v>0</v>
      </c>
      <c r="Q13" s="31">
        <f t="shared" si="7"/>
        <v>0</v>
      </c>
      <c r="R13" s="31">
        <f t="shared" si="8"/>
        <v>0</v>
      </c>
      <c r="S13" s="31">
        <f t="shared" si="9"/>
        <v>0</v>
      </c>
      <c r="T13" s="31"/>
      <c r="U13" s="14">
        <f t="shared" si="87"/>
        <v>0</v>
      </c>
      <c r="V13" s="14">
        <f t="shared" si="10"/>
        <v>0</v>
      </c>
      <c r="W13" s="14">
        <f t="shared" si="11"/>
        <v>0</v>
      </c>
      <c r="X13" s="31">
        <f t="shared" si="12"/>
        <v>0</v>
      </c>
      <c r="Y13" s="31">
        <f t="shared" si="13"/>
        <v>0</v>
      </c>
      <c r="Z13" s="31"/>
      <c r="AA13" s="31">
        <f t="shared" si="88"/>
        <v>0</v>
      </c>
      <c r="AB13" s="14">
        <f t="shared" si="14"/>
        <v>0</v>
      </c>
      <c r="AC13" s="14">
        <f t="shared" si="15"/>
        <v>0</v>
      </c>
      <c r="AD13" s="31">
        <f t="shared" si="16"/>
        <v>0</v>
      </c>
      <c r="AE13" s="31">
        <f t="shared" si="17"/>
        <v>0</v>
      </c>
      <c r="AF13" s="31"/>
      <c r="AG13" s="14">
        <f t="shared" si="89"/>
        <v>0</v>
      </c>
      <c r="AH13" s="14">
        <f t="shared" si="18"/>
        <v>0</v>
      </c>
      <c r="AI13" s="14">
        <f t="shared" si="19"/>
        <v>0</v>
      </c>
      <c r="AJ13" s="31">
        <f t="shared" si="20"/>
        <v>0</v>
      </c>
      <c r="AK13" s="31">
        <f t="shared" si="21"/>
        <v>0</v>
      </c>
      <c r="AL13" s="31"/>
      <c r="AM13" s="14">
        <f t="shared" si="90"/>
        <v>0</v>
      </c>
      <c r="AN13" s="14">
        <f t="shared" si="22"/>
        <v>0</v>
      </c>
      <c r="AO13" s="14">
        <f t="shared" si="23"/>
        <v>0</v>
      </c>
      <c r="AP13" s="31">
        <f t="shared" si="24"/>
        <v>0</v>
      </c>
      <c r="AQ13" s="31">
        <f t="shared" si="25"/>
        <v>0</v>
      </c>
      <c r="AR13" s="14"/>
      <c r="AS13" s="14">
        <f t="shared" si="91"/>
        <v>0</v>
      </c>
      <c r="AT13" s="14">
        <f t="shared" si="26"/>
        <v>0</v>
      </c>
      <c r="AU13" s="14">
        <f t="shared" si="27"/>
        <v>0</v>
      </c>
      <c r="AV13" s="31">
        <f t="shared" si="28"/>
        <v>0</v>
      </c>
      <c r="AW13" s="31">
        <f t="shared" si="29"/>
        <v>0</v>
      </c>
      <c r="AX13" s="31"/>
      <c r="AY13" s="14">
        <f t="shared" si="92"/>
        <v>0</v>
      </c>
      <c r="AZ13" s="14">
        <f t="shared" si="30"/>
        <v>0</v>
      </c>
      <c r="BA13" s="14">
        <f t="shared" si="31"/>
        <v>0</v>
      </c>
      <c r="BB13" s="31">
        <f t="shared" si="32"/>
        <v>0</v>
      </c>
      <c r="BC13" s="31">
        <f t="shared" si="33"/>
        <v>0</v>
      </c>
      <c r="BD13" s="31"/>
      <c r="BE13" s="14">
        <f t="shared" si="93"/>
        <v>0</v>
      </c>
      <c r="BF13" s="14">
        <f t="shared" si="34"/>
        <v>0</v>
      </c>
      <c r="BG13" s="14">
        <f t="shared" si="35"/>
        <v>0</v>
      </c>
      <c r="BH13" s="31">
        <f t="shared" si="36"/>
        <v>0</v>
      </c>
      <c r="BI13" s="31">
        <f t="shared" si="37"/>
        <v>0</v>
      </c>
      <c r="BJ13" s="31"/>
      <c r="BK13" s="14">
        <f t="shared" si="94"/>
        <v>0</v>
      </c>
      <c r="BL13" s="14">
        <f t="shared" si="38"/>
        <v>0</v>
      </c>
      <c r="BM13" s="14">
        <f t="shared" si="39"/>
        <v>0</v>
      </c>
      <c r="BN13" s="31">
        <f t="shared" si="40"/>
        <v>0</v>
      </c>
      <c r="BO13" s="31">
        <f t="shared" si="41"/>
        <v>0</v>
      </c>
      <c r="BP13" s="31"/>
      <c r="BQ13" s="14">
        <f t="shared" si="95"/>
        <v>0</v>
      </c>
      <c r="BR13" s="14">
        <f t="shared" si="42"/>
        <v>0</v>
      </c>
      <c r="BS13" s="14">
        <f t="shared" si="43"/>
        <v>0</v>
      </c>
      <c r="BT13" s="31">
        <f t="shared" si="44"/>
        <v>0</v>
      </c>
      <c r="BU13" s="31">
        <f t="shared" si="45"/>
        <v>0</v>
      </c>
      <c r="BV13" s="31"/>
      <c r="BW13" s="14">
        <f t="shared" si="96"/>
        <v>0</v>
      </c>
      <c r="BX13" s="14">
        <f t="shared" si="46"/>
        <v>0</v>
      </c>
      <c r="BY13" s="14">
        <f t="shared" si="47"/>
        <v>0</v>
      </c>
      <c r="BZ13" s="31">
        <f t="shared" si="48"/>
        <v>0</v>
      </c>
      <c r="CA13" s="31">
        <f t="shared" si="49"/>
        <v>0</v>
      </c>
      <c r="CB13" s="14"/>
      <c r="CC13" s="14">
        <f>C13*0.08071/100</f>
        <v>0</v>
      </c>
      <c r="CD13" s="14">
        <f t="shared" si="50"/>
        <v>0</v>
      </c>
      <c r="CE13" s="14">
        <f t="shared" si="51"/>
        <v>0</v>
      </c>
      <c r="CF13" s="31">
        <f t="shared" si="52"/>
        <v>0</v>
      </c>
      <c r="CG13" s="31">
        <f t="shared" si="53"/>
        <v>0</v>
      </c>
      <c r="CH13" s="31"/>
      <c r="CI13" s="14">
        <f t="shared" si="97"/>
        <v>0</v>
      </c>
      <c r="CJ13" s="14">
        <f t="shared" si="54"/>
        <v>0</v>
      </c>
      <c r="CK13" s="14">
        <f t="shared" si="55"/>
        <v>0</v>
      </c>
      <c r="CL13" s="31">
        <f t="shared" si="56"/>
        <v>0</v>
      </c>
      <c r="CM13" s="31">
        <f t="shared" si="57"/>
        <v>0</v>
      </c>
      <c r="CN13" s="31"/>
      <c r="CO13" s="14">
        <f t="shared" si="98"/>
        <v>0</v>
      </c>
      <c r="CP13" s="14">
        <f t="shared" si="58"/>
        <v>0</v>
      </c>
      <c r="CQ13" s="14">
        <f t="shared" si="59"/>
        <v>0</v>
      </c>
      <c r="CR13" s="31">
        <f t="shared" si="60"/>
        <v>0</v>
      </c>
      <c r="CS13" s="31">
        <f t="shared" si="61"/>
        <v>0</v>
      </c>
      <c r="CT13" s="31"/>
      <c r="CU13" s="14">
        <f t="shared" si="99"/>
        <v>0</v>
      </c>
      <c r="CV13" s="14">
        <f t="shared" si="62"/>
        <v>0</v>
      </c>
      <c r="CW13" s="14">
        <f t="shared" si="63"/>
        <v>0</v>
      </c>
      <c r="CX13" s="31">
        <f t="shared" si="64"/>
        <v>0</v>
      </c>
      <c r="CY13" s="31">
        <f t="shared" si="65"/>
        <v>0</v>
      </c>
      <c r="CZ13" s="31"/>
      <c r="DA13" s="14">
        <f t="shared" si="100"/>
        <v>0</v>
      </c>
      <c r="DB13" s="14">
        <f t="shared" si="66"/>
        <v>0</v>
      </c>
      <c r="DC13" s="14">
        <f t="shared" si="67"/>
        <v>0</v>
      </c>
      <c r="DD13" s="31">
        <f t="shared" si="68"/>
        <v>0</v>
      </c>
      <c r="DE13" s="31">
        <f t="shared" si="69"/>
        <v>0</v>
      </c>
      <c r="DF13" s="31"/>
      <c r="DG13" s="14">
        <f t="shared" si="101"/>
        <v>0</v>
      </c>
      <c r="DH13" s="14">
        <f t="shared" si="70"/>
        <v>0</v>
      </c>
      <c r="DI13" s="14">
        <f t="shared" si="71"/>
        <v>0</v>
      </c>
      <c r="DJ13" s="31">
        <f t="shared" si="72"/>
        <v>0</v>
      </c>
      <c r="DK13" s="31">
        <f t="shared" si="73"/>
        <v>0</v>
      </c>
      <c r="DL13" s="31"/>
      <c r="DM13" s="14">
        <f t="shared" si="102"/>
        <v>0</v>
      </c>
      <c r="DN13" s="31">
        <f t="shared" si="74"/>
        <v>0</v>
      </c>
      <c r="DO13" s="14">
        <f t="shared" si="75"/>
        <v>0</v>
      </c>
      <c r="DP13" s="31">
        <f t="shared" si="76"/>
        <v>0</v>
      </c>
      <c r="DQ13" s="31">
        <f t="shared" si="77"/>
        <v>0</v>
      </c>
      <c r="DR13" s="31"/>
      <c r="DS13" s="14">
        <f t="shared" si="103"/>
        <v>0</v>
      </c>
      <c r="DT13" s="14">
        <f t="shared" si="78"/>
        <v>0</v>
      </c>
      <c r="DU13" s="14">
        <f t="shared" si="79"/>
        <v>0</v>
      </c>
      <c r="DV13" s="31">
        <f t="shared" si="80"/>
        <v>0</v>
      </c>
      <c r="DW13" s="31">
        <f t="shared" si="81"/>
        <v>0</v>
      </c>
      <c r="DX13" s="31"/>
      <c r="DY13" s="14">
        <f t="shared" si="104"/>
        <v>0</v>
      </c>
      <c r="DZ13" s="14">
        <f t="shared" si="82"/>
        <v>0</v>
      </c>
      <c r="EA13" s="14">
        <f t="shared" si="83"/>
        <v>0</v>
      </c>
      <c r="EB13" s="31">
        <f t="shared" si="84"/>
        <v>0</v>
      </c>
      <c r="EC13" s="31">
        <f t="shared" si="85"/>
        <v>0</v>
      </c>
      <c r="ED13" s="31"/>
    </row>
    <row r="14" spans="1:134" s="33" customFormat="1" ht="12.75">
      <c r="A14" s="32">
        <v>44105</v>
      </c>
      <c r="C14" s="15">
        <f>'2011B'!C14</f>
        <v>0</v>
      </c>
      <c r="D14" s="15">
        <f>'2011B'!D14</f>
        <v>0</v>
      </c>
      <c r="E14" s="15">
        <f t="shared" si="0"/>
        <v>0</v>
      </c>
      <c r="F14" s="15">
        <f>'2011B'!F14</f>
        <v>0</v>
      </c>
      <c r="G14" s="15">
        <f>'2011B'!G14</f>
        <v>0</v>
      </c>
      <c r="H14" s="31"/>
      <c r="I14" s="46">
        <f t="shared" si="1"/>
        <v>0</v>
      </c>
      <c r="J14" s="46">
        <f t="shared" si="2"/>
        <v>0</v>
      </c>
      <c r="K14" s="46">
        <f t="shared" si="3"/>
        <v>0</v>
      </c>
      <c r="L14" s="46">
        <f t="shared" si="4"/>
        <v>0</v>
      </c>
      <c r="M14" s="46">
        <f t="shared" si="5"/>
        <v>0</v>
      </c>
      <c r="N14" s="31"/>
      <c r="O14" s="14"/>
      <c r="P14" s="31">
        <f t="shared" si="6"/>
        <v>0</v>
      </c>
      <c r="Q14" s="31">
        <f t="shared" si="7"/>
        <v>0</v>
      </c>
      <c r="R14" s="31">
        <f t="shared" si="8"/>
        <v>0</v>
      </c>
      <c r="S14" s="31">
        <f t="shared" si="9"/>
        <v>0</v>
      </c>
      <c r="T14" s="31"/>
      <c r="U14" s="14"/>
      <c r="V14" s="14">
        <f t="shared" si="10"/>
        <v>0</v>
      </c>
      <c r="W14" s="14">
        <f t="shared" si="11"/>
        <v>0</v>
      </c>
      <c r="X14" s="31">
        <f t="shared" si="12"/>
        <v>0</v>
      </c>
      <c r="Y14" s="31">
        <f t="shared" si="13"/>
        <v>0</v>
      </c>
      <c r="Z14" s="31"/>
      <c r="AA14" s="31"/>
      <c r="AB14" s="14">
        <f t="shared" si="14"/>
        <v>0</v>
      </c>
      <c r="AC14" s="14">
        <f t="shared" si="15"/>
        <v>0</v>
      </c>
      <c r="AD14" s="31">
        <f t="shared" si="16"/>
        <v>0</v>
      </c>
      <c r="AE14" s="31">
        <f t="shared" si="17"/>
        <v>0</v>
      </c>
      <c r="AF14" s="31"/>
      <c r="AG14" s="14"/>
      <c r="AH14" s="14">
        <f t="shared" si="18"/>
        <v>0</v>
      </c>
      <c r="AI14" s="14">
        <f t="shared" si="19"/>
        <v>0</v>
      </c>
      <c r="AJ14" s="31">
        <f t="shared" si="20"/>
        <v>0</v>
      </c>
      <c r="AK14" s="31">
        <f t="shared" si="21"/>
        <v>0</v>
      </c>
      <c r="AL14" s="31"/>
      <c r="AM14" s="14"/>
      <c r="AN14" s="14">
        <f t="shared" si="22"/>
        <v>0</v>
      </c>
      <c r="AO14" s="14">
        <f t="shared" si="23"/>
        <v>0</v>
      </c>
      <c r="AP14" s="31">
        <f t="shared" si="24"/>
        <v>0</v>
      </c>
      <c r="AQ14" s="31">
        <f t="shared" si="25"/>
        <v>0</v>
      </c>
      <c r="AR14" s="14"/>
      <c r="AS14" s="14"/>
      <c r="AT14" s="14">
        <f t="shared" si="26"/>
        <v>0</v>
      </c>
      <c r="AU14" s="14">
        <f t="shared" si="27"/>
        <v>0</v>
      </c>
      <c r="AV14" s="31">
        <f t="shared" si="28"/>
        <v>0</v>
      </c>
      <c r="AW14" s="31">
        <f t="shared" si="29"/>
        <v>0</v>
      </c>
      <c r="AX14" s="31"/>
      <c r="AY14" s="14"/>
      <c r="AZ14" s="14">
        <f t="shared" si="30"/>
        <v>0</v>
      </c>
      <c r="BA14" s="14">
        <f t="shared" si="31"/>
        <v>0</v>
      </c>
      <c r="BB14" s="31">
        <f t="shared" si="32"/>
        <v>0</v>
      </c>
      <c r="BC14" s="31">
        <f t="shared" si="33"/>
        <v>0</v>
      </c>
      <c r="BD14" s="31"/>
      <c r="BE14" s="14"/>
      <c r="BF14" s="14">
        <f t="shared" si="34"/>
        <v>0</v>
      </c>
      <c r="BG14" s="14">
        <f t="shared" si="35"/>
        <v>0</v>
      </c>
      <c r="BH14" s="31">
        <f t="shared" si="36"/>
        <v>0</v>
      </c>
      <c r="BI14" s="31">
        <f t="shared" si="37"/>
        <v>0</v>
      </c>
      <c r="BJ14" s="31"/>
      <c r="BK14" s="14"/>
      <c r="BL14" s="14">
        <f t="shared" si="38"/>
        <v>0</v>
      </c>
      <c r="BM14" s="14">
        <f t="shared" si="39"/>
        <v>0</v>
      </c>
      <c r="BN14" s="31">
        <f t="shared" si="40"/>
        <v>0</v>
      </c>
      <c r="BO14" s="31">
        <f t="shared" si="41"/>
        <v>0</v>
      </c>
      <c r="BP14" s="31"/>
      <c r="BQ14" s="14"/>
      <c r="BR14" s="14">
        <f t="shared" si="42"/>
        <v>0</v>
      </c>
      <c r="BS14" s="14">
        <f t="shared" si="43"/>
        <v>0</v>
      </c>
      <c r="BT14" s="31">
        <f t="shared" si="44"/>
        <v>0</v>
      </c>
      <c r="BU14" s="31">
        <f t="shared" si="45"/>
        <v>0</v>
      </c>
      <c r="BV14" s="31"/>
      <c r="BW14" s="14"/>
      <c r="BX14" s="14">
        <f t="shared" si="46"/>
        <v>0</v>
      </c>
      <c r="BY14" s="14">
        <f t="shared" si="47"/>
        <v>0</v>
      </c>
      <c r="BZ14" s="31">
        <f t="shared" si="48"/>
        <v>0</v>
      </c>
      <c r="CA14" s="31">
        <f t="shared" si="49"/>
        <v>0</v>
      </c>
      <c r="CB14" s="14"/>
      <c r="CC14" s="14"/>
      <c r="CD14" s="14">
        <f t="shared" si="50"/>
        <v>0</v>
      </c>
      <c r="CE14" s="14">
        <f t="shared" si="51"/>
        <v>0</v>
      </c>
      <c r="CF14" s="31">
        <f t="shared" si="52"/>
        <v>0</v>
      </c>
      <c r="CG14" s="31">
        <f t="shared" si="53"/>
        <v>0</v>
      </c>
      <c r="CH14" s="31"/>
      <c r="CI14" s="14"/>
      <c r="CJ14" s="14">
        <f t="shared" si="54"/>
        <v>0</v>
      </c>
      <c r="CK14" s="14">
        <f t="shared" si="55"/>
        <v>0</v>
      </c>
      <c r="CL14" s="31">
        <f t="shared" si="56"/>
        <v>0</v>
      </c>
      <c r="CM14" s="31">
        <f t="shared" si="57"/>
        <v>0</v>
      </c>
      <c r="CN14" s="31"/>
      <c r="CO14" s="14"/>
      <c r="CP14" s="14">
        <f t="shared" si="58"/>
        <v>0</v>
      </c>
      <c r="CQ14" s="14">
        <f t="shared" si="59"/>
        <v>0</v>
      </c>
      <c r="CR14" s="31">
        <f t="shared" si="60"/>
        <v>0</v>
      </c>
      <c r="CS14" s="31">
        <f t="shared" si="61"/>
        <v>0</v>
      </c>
      <c r="CT14" s="31"/>
      <c r="CU14" s="14"/>
      <c r="CV14" s="14">
        <f t="shared" si="62"/>
        <v>0</v>
      </c>
      <c r="CW14" s="14">
        <f t="shared" si="63"/>
        <v>0</v>
      </c>
      <c r="CX14" s="31">
        <f t="shared" si="64"/>
        <v>0</v>
      </c>
      <c r="CY14" s="31">
        <f t="shared" si="65"/>
        <v>0</v>
      </c>
      <c r="CZ14" s="31"/>
      <c r="DA14" s="14"/>
      <c r="DB14" s="14">
        <f t="shared" si="66"/>
        <v>0</v>
      </c>
      <c r="DC14" s="14">
        <f t="shared" si="67"/>
        <v>0</v>
      </c>
      <c r="DD14" s="31">
        <f t="shared" si="68"/>
        <v>0</v>
      </c>
      <c r="DE14" s="31">
        <f t="shared" si="69"/>
        <v>0</v>
      </c>
      <c r="DF14" s="31"/>
      <c r="DG14" s="14"/>
      <c r="DH14" s="14">
        <f t="shared" si="70"/>
        <v>0</v>
      </c>
      <c r="DI14" s="14">
        <f t="shared" si="71"/>
        <v>0</v>
      </c>
      <c r="DJ14" s="31">
        <f t="shared" si="72"/>
        <v>0</v>
      </c>
      <c r="DK14" s="31">
        <f t="shared" si="73"/>
        <v>0</v>
      </c>
      <c r="DL14" s="31"/>
      <c r="DM14" s="14"/>
      <c r="DN14" s="31">
        <f t="shared" si="74"/>
        <v>0</v>
      </c>
      <c r="DO14" s="14">
        <f t="shared" si="75"/>
        <v>0</v>
      </c>
      <c r="DP14" s="31">
        <f t="shared" si="76"/>
        <v>0</v>
      </c>
      <c r="DQ14" s="31">
        <f t="shared" si="77"/>
        <v>0</v>
      </c>
      <c r="DR14" s="31"/>
      <c r="DS14" s="14"/>
      <c r="DT14" s="14">
        <f t="shared" si="78"/>
        <v>0</v>
      </c>
      <c r="DU14" s="14">
        <f t="shared" si="79"/>
        <v>0</v>
      </c>
      <c r="DV14" s="31">
        <f t="shared" si="80"/>
        <v>0</v>
      </c>
      <c r="DW14" s="31">
        <f t="shared" si="81"/>
        <v>0</v>
      </c>
      <c r="DX14" s="31"/>
      <c r="DY14" s="14"/>
      <c r="DZ14" s="14">
        <f t="shared" si="82"/>
        <v>0</v>
      </c>
      <c r="EA14" s="14">
        <f t="shared" si="83"/>
        <v>0</v>
      </c>
      <c r="EB14" s="31">
        <f t="shared" si="84"/>
        <v>0</v>
      </c>
      <c r="EC14" s="31">
        <f t="shared" si="85"/>
        <v>0</v>
      </c>
      <c r="ED14" s="31"/>
    </row>
    <row r="15" spans="1:134" s="33" customFormat="1" ht="12.75">
      <c r="A15" s="32">
        <v>44287</v>
      </c>
      <c r="C15" s="15">
        <f>'2011B'!C15</f>
        <v>0</v>
      </c>
      <c r="D15" s="15">
        <f>'2011B'!D15</f>
        <v>0</v>
      </c>
      <c r="E15" s="15">
        <f t="shared" si="0"/>
        <v>0</v>
      </c>
      <c r="F15" s="15">
        <f>'2011B'!F15</f>
        <v>0</v>
      </c>
      <c r="G15" s="15">
        <f>'2011B'!G15</f>
        <v>0</v>
      </c>
      <c r="H15" s="31"/>
      <c r="I15" s="46">
        <f t="shared" si="1"/>
        <v>0</v>
      </c>
      <c r="J15" s="46">
        <f t="shared" si="2"/>
        <v>0</v>
      </c>
      <c r="K15" s="46">
        <f t="shared" si="3"/>
        <v>0</v>
      </c>
      <c r="L15" s="46">
        <f t="shared" si="4"/>
        <v>0</v>
      </c>
      <c r="M15" s="46">
        <f t="shared" si="5"/>
        <v>0</v>
      </c>
      <c r="N15" s="31"/>
      <c r="O15" s="14">
        <f t="shared" si="86"/>
        <v>0</v>
      </c>
      <c r="P15" s="31">
        <f t="shared" si="6"/>
        <v>0</v>
      </c>
      <c r="Q15" s="31">
        <f t="shared" si="7"/>
        <v>0</v>
      </c>
      <c r="R15" s="31">
        <f t="shared" si="8"/>
        <v>0</v>
      </c>
      <c r="S15" s="31">
        <f t="shared" si="9"/>
        <v>0</v>
      </c>
      <c r="T15" s="31"/>
      <c r="U15" s="14">
        <f t="shared" si="87"/>
        <v>0</v>
      </c>
      <c r="V15" s="14">
        <f t="shared" si="10"/>
        <v>0</v>
      </c>
      <c r="W15" s="14">
        <f t="shared" si="11"/>
        <v>0</v>
      </c>
      <c r="X15" s="31">
        <f t="shared" si="12"/>
        <v>0</v>
      </c>
      <c r="Y15" s="31">
        <f t="shared" si="13"/>
        <v>0</v>
      </c>
      <c r="Z15" s="31"/>
      <c r="AA15" s="31">
        <f t="shared" si="88"/>
        <v>0</v>
      </c>
      <c r="AB15" s="14">
        <f t="shared" si="14"/>
        <v>0</v>
      </c>
      <c r="AC15" s="14">
        <f t="shared" si="15"/>
        <v>0</v>
      </c>
      <c r="AD15" s="31">
        <f t="shared" si="16"/>
        <v>0</v>
      </c>
      <c r="AE15" s="31">
        <f t="shared" si="17"/>
        <v>0</v>
      </c>
      <c r="AF15" s="31"/>
      <c r="AG15" s="14">
        <f t="shared" si="89"/>
        <v>0</v>
      </c>
      <c r="AH15" s="14">
        <f t="shared" si="18"/>
        <v>0</v>
      </c>
      <c r="AI15" s="14">
        <f t="shared" si="19"/>
        <v>0</v>
      </c>
      <c r="AJ15" s="31">
        <f t="shared" si="20"/>
        <v>0</v>
      </c>
      <c r="AK15" s="31">
        <f t="shared" si="21"/>
        <v>0</v>
      </c>
      <c r="AL15" s="31"/>
      <c r="AM15" s="14">
        <f t="shared" si="90"/>
        <v>0</v>
      </c>
      <c r="AN15" s="14">
        <f t="shared" si="22"/>
        <v>0</v>
      </c>
      <c r="AO15" s="14">
        <f t="shared" si="23"/>
        <v>0</v>
      </c>
      <c r="AP15" s="31">
        <f t="shared" si="24"/>
        <v>0</v>
      </c>
      <c r="AQ15" s="31">
        <f t="shared" si="25"/>
        <v>0</v>
      </c>
      <c r="AR15" s="14"/>
      <c r="AS15" s="14">
        <f t="shared" si="91"/>
        <v>0</v>
      </c>
      <c r="AT15" s="14">
        <f t="shared" si="26"/>
        <v>0</v>
      </c>
      <c r="AU15" s="14">
        <f t="shared" si="27"/>
        <v>0</v>
      </c>
      <c r="AV15" s="31">
        <f t="shared" si="28"/>
        <v>0</v>
      </c>
      <c r="AW15" s="31">
        <f t="shared" si="29"/>
        <v>0</v>
      </c>
      <c r="AX15" s="31"/>
      <c r="AY15" s="14">
        <f t="shared" si="92"/>
        <v>0</v>
      </c>
      <c r="AZ15" s="14">
        <f t="shared" si="30"/>
        <v>0</v>
      </c>
      <c r="BA15" s="14">
        <f t="shared" si="31"/>
        <v>0</v>
      </c>
      <c r="BB15" s="31">
        <f t="shared" si="32"/>
        <v>0</v>
      </c>
      <c r="BC15" s="31">
        <f t="shared" si="33"/>
        <v>0</v>
      </c>
      <c r="BD15" s="31"/>
      <c r="BE15" s="14">
        <f t="shared" si="93"/>
        <v>0</v>
      </c>
      <c r="BF15" s="14">
        <f t="shared" si="34"/>
        <v>0</v>
      </c>
      <c r="BG15" s="14">
        <f t="shared" si="35"/>
        <v>0</v>
      </c>
      <c r="BH15" s="31">
        <f t="shared" si="36"/>
        <v>0</v>
      </c>
      <c r="BI15" s="31">
        <f t="shared" si="37"/>
        <v>0</v>
      </c>
      <c r="BJ15" s="31"/>
      <c r="BK15" s="14">
        <f t="shared" si="94"/>
        <v>0</v>
      </c>
      <c r="BL15" s="14">
        <f t="shared" si="38"/>
        <v>0</v>
      </c>
      <c r="BM15" s="14">
        <f t="shared" si="39"/>
        <v>0</v>
      </c>
      <c r="BN15" s="31">
        <f t="shared" si="40"/>
        <v>0</v>
      </c>
      <c r="BO15" s="31">
        <f t="shared" si="41"/>
        <v>0</v>
      </c>
      <c r="BP15" s="31"/>
      <c r="BQ15" s="14">
        <f t="shared" si="95"/>
        <v>0</v>
      </c>
      <c r="BR15" s="14">
        <f t="shared" si="42"/>
        <v>0</v>
      </c>
      <c r="BS15" s="14">
        <f t="shared" si="43"/>
        <v>0</v>
      </c>
      <c r="BT15" s="31">
        <f t="shared" si="44"/>
        <v>0</v>
      </c>
      <c r="BU15" s="31">
        <f t="shared" si="45"/>
        <v>0</v>
      </c>
      <c r="BV15" s="31"/>
      <c r="BW15" s="14">
        <f t="shared" si="96"/>
        <v>0</v>
      </c>
      <c r="BX15" s="14">
        <f t="shared" si="46"/>
        <v>0</v>
      </c>
      <c r="BY15" s="14">
        <f t="shared" si="47"/>
        <v>0</v>
      </c>
      <c r="BZ15" s="31">
        <f t="shared" si="48"/>
        <v>0</v>
      </c>
      <c r="CA15" s="31">
        <f t="shared" si="49"/>
        <v>0</v>
      </c>
      <c r="CB15" s="14"/>
      <c r="CC15" s="14">
        <f>C15*0.08071/100</f>
        <v>0</v>
      </c>
      <c r="CD15" s="14">
        <f t="shared" si="50"/>
        <v>0</v>
      </c>
      <c r="CE15" s="14">
        <f t="shared" si="51"/>
        <v>0</v>
      </c>
      <c r="CF15" s="31">
        <f t="shared" si="52"/>
        <v>0</v>
      </c>
      <c r="CG15" s="31">
        <f t="shared" si="53"/>
        <v>0</v>
      </c>
      <c r="CH15" s="31"/>
      <c r="CI15" s="14">
        <f t="shared" si="97"/>
        <v>0</v>
      </c>
      <c r="CJ15" s="14">
        <f t="shared" si="54"/>
        <v>0</v>
      </c>
      <c r="CK15" s="14">
        <f t="shared" si="55"/>
        <v>0</v>
      </c>
      <c r="CL15" s="31">
        <f t="shared" si="56"/>
        <v>0</v>
      </c>
      <c r="CM15" s="31">
        <f t="shared" si="57"/>
        <v>0</v>
      </c>
      <c r="CN15" s="31"/>
      <c r="CO15" s="14">
        <f t="shared" si="98"/>
        <v>0</v>
      </c>
      <c r="CP15" s="14">
        <f t="shared" si="58"/>
        <v>0</v>
      </c>
      <c r="CQ15" s="14">
        <f t="shared" si="59"/>
        <v>0</v>
      </c>
      <c r="CR15" s="31">
        <f t="shared" si="60"/>
        <v>0</v>
      </c>
      <c r="CS15" s="31">
        <f t="shared" si="61"/>
        <v>0</v>
      </c>
      <c r="CT15" s="31"/>
      <c r="CU15" s="14">
        <f t="shared" si="99"/>
        <v>0</v>
      </c>
      <c r="CV15" s="14">
        <f t="shared" si="62"/>
        <v>0</v>
      </c>
      <c r="CW15" s="14">
        <f t="shared" si="63"/>
        <v>0</v>
      </c>
      <c r="CX15" s="31">
        <f t="shared" si="64"/>
        <v>0</v>
      </c>
      <c r="CY15" s="31">
        <f t="shared" si="65"/>
        <v>0</v>
      </c>
      <c r="CZ15" s="31"/>
      <c r="DA15" s="14">
        <f t="shared" si="100"/>
        <v>0</v>
      </c>
      <c r="DB15" s="14">
        <f t="shared" si="66"/>
        <v>0</v>
      </c>
      <c r="DC15" s="14">
        <f t="shared" si="67"/>
        <v>0</v>
      </c>
      <c r="DD15" s="31">
        <f t="shared" si="68"/>
        <v>0</v>
      </c>
      <c r="DE15" s="31">
        <f t="shared" si="69"/>
        <v>0</v>
      </c>
      <c r="DF15" s="31"/>
      <c r="DG15" s="14">
        <f t="shared" si="101"/>
        <v>0</v>
      </c>
      <c r="DH15" s="14">
        <f t="shared" si="70"/>
        <v>0</v>
      </c>
      <c r="DI15" s="14">
        <f t="shared" si="71"/>
        <v>0</v>
      </c>
      <c r="DJ15" s="31">
        <f t="shared" si="72"/>
        <v>0</v>
      </c>
      <c r="DK15" s="31">
        <f t="shared" si="73"/>
        <v>0</v>
      </c>
      <c r="DL15" s="31"/>
      <c r="DM15" s="14">
        <f t="shared" si="102"/>
        <v>0</v>
      </c>
      <c r="DN15" s="31">
        <f t="shared" si="74"/>
        <v>0</v>
      </c>
      <c r="DO15" s="14">
        <f t="shared" si="75"/>
        <v>0</v>
      </c>
      <c r="DP15" s="31">
        <f t="shared" si="76"/>
        <v>0</v>
      </c>
      <c r="DQ15" s="31">
        <f t="shared" si="77"/>
        <v>0</v>
      </c>
      <c r="DR15" s="31"/>
      <c r="DS15" s="14">
        <f t="shared" si="103"/>
        <v>0</v>
      </c>
      <c r="DT15" s="14">
        <f t="shared" si="78"/>
        <v>0</v>
      </c>
      <c r="DU15" s="14">
        <f t="shared" si="79"/>
        <v>0</v>
      </c>
      <c r="DV15" s="31">
        <f t="shared" si="80"/>
        <v>0</v>
      </c>
      <c r="DW15" s="31">
        <f t="shared" si="81"/>
        <v>0</v>
      </c>
      <c r="DX15" s="31"/>
      <c r="DY15" s="14">
        <f t="shared" si="104"/>
        <v>0</v>
      </c>
      <c r="DZ15" s="14">
        <f t="shared" si="82"/>
        <v>0</v>
      </c>
      <c r="EA15" s="14">
        <f t="shared" si="83"/>
        <v>0</v>
      </c>
      <c r="EB15" s="31">
        <f t="shared" si="84"/>
        <v>0</v>
      </c>
      <c r="EC15" s="31">
        <f t="shared" si="85"/>
        <v>0</v>
      </c>
      <c r="ED15" s="31"/>
    </row>
    <row r="16" spans="1:134" s="33" customFormat="1" ht="12.75">
      <c r="A16" s="32">
        <v>44470</v>
      </c>
      <c r="C16" s="15">
        <f>'2011B'!C16</f>
        <v>0</v>
      </c>
      <c r="D16" s="15">
        <f>'2011B'!D16</f>
        <v>0</v>
      </c>
      <c r="E16" s="15">
        <f t="shared" si="0"/>
        <v>0</v>
      </c>
      <c r="F16" s="15">
        <f>'2011B'!F16</f>
        <v>0</v>
      </c>
      <c r="G16" s="15">
        <f>'2011B'!G16</f>
        <v>0</v>
      </c>
      <c r="H16" s="31"/>
      <c r="I16" s="46">
        <f t="shared" si="1"/>
        <v>0</v>
      </c>
      <c r="J16" s="46">
        <f t="shared" si="2"/>
        <v>0</v>
      </c>
      <c r="K16" s="46">
        <f t="shared" si="3"/>
        <v>0</v>
      </c>
      <c r="L16" s="46">
        <f t="shared" si="4"/>
        <v>0</v>
      </c>
      <c r="M16" s="46">
        <f t="shared" si="5"/>
        <v>0</v>
      </c>
      <c r="N16" s="31"/>
      <c r="O16" s="14"/>
      <c r="P16" s="31">
        <f t="shared" si="6"/>
        <v>0</v>
      </c>
      <c r="Q16" s="31">
        <f t="shared" si="7"/>
        <v>0</v>
      </c>
      <c r="R16" s="31">
        <f t="shared" si="8"/>
        <v>0</v>
      </c>
      <c r="S16" s="31">
        <f t="shared" si="9"/>
        <v>0</v>
      </c>
      <c r="T16" s="31"/>
      <c r="U16" s="14"/>
      <c r="V16" s="14">
        <f t="shared" si="10"/>
        <v>0</v>
      </c>
      <c r="W16" s="14">
        <f t="shared" si="11"/>
        <v>0</v>
      </c>
      <c r="X16" s="31">
        <f t="shared" si="12"/>
        <v>0</v>
      </c>
      <c r="Y16" s="31">
        <f t="shared" si="13"/>
        <v>0</v>
      </c>
      <c r="Z16" s="31"/>
      <c r="AA16" s="31"/>
      <c r="AB16" s="14">
        <f t="shared" si="14"/>
        <v>0</v>
      </c>
      <c r="AC16" s="14">
        <f t="shared" si="15"/>
        <v>0</v>
      </c>
      <c r="AD16" s="31">
        <f t="shared" si="16"/>
        <v>0</v>
      </c>
      <c r="AE16" s="31">
        <f t="shared" si="17"/>
        <v>0</v>
      </c>
      <c r="AF16" s="31"/>
      <c r="AG16" s="14"/>
      <c r="AH16" s="14">
        <f t="shared" si="18"/>
        <v>0</v>
      </c>
      <c r="AI16" s="14">
        <f t="shared" si="19"/>
        <v>0</v>
      </c>
      <c r="AJ16" s="31">
        <f t="shared" si="20"/>
        <v>0</v>
      </c>
      <c r="AK16" s="31">
        <f t="shared" si="21"/>
        <v>0</v>
      </c>
      <c r="AL16" s="31"/>
      <c r="AM16" s="14"/>
      <c r="AN16" s="14">
        <f t="shared" si="22"/>
        <v>0</v>
      </c>
      <c r="AO16" s="14">
        <f t="shared" si="23"/>
        <v>0</v>
      </c>
      <c r="AP16" s="31">
        <f t="shared" si="24"/>
        <v>0</v>
      </c>
      <c r="AQ16" s="31">
        <f t="shared" si="25"/>
        <v>0</v>
      </c>
      <c r="AR16" s="14"/>
      <c r="AS16" s="14"/>
      <c r="AT16" s="14">
        <f t="shared" si="26"/>
        <v>0</v>
      </c>
      <c r="AU16" s="14">
        <f t="shared" si="27"/>
        <v>0</v>
      </c>
      <c r="AV16" s="31">
        <f t="shared" si="28"/>
        <v>0</v>
      </c>
      <c r="AW16" s="31">
        <f t="shared" si="29"/>
        <v>0</v>
      </c>
      <c r="AX16" s="31"/>
      <c r="AY16" s="14"/>
      <c r="AZ16" s="14">
        <f t="shared" si="30"/>
        <v>0</v>
      </c>
      <c r="BA16" s="14">
        <f t="shared" si="31"/>
        <v>0</v>
      </c>
      <c r="BB16" s="31">
        <f t="shared" si="32"/>
        <v>0</v>
      </c>
      <c r="BC16" s="31">
        <f t="shared" si="33"/>
        <v>0</v>
      </c>
      <c r="BD16" s="31"/>
      <c r="BE16" s="14"/>
      <c r="BF16" s="14">
        <f t="shared" si="34"/>
        <v>0</v>
      </c>
      <c r="BG16" s="14">
        <f t="shared" si="35"/>
        <v>0</v>
      </c>
      <c r="BH16" s="31">
        <f t="shared" si="36"/>
        <v>0</v>
      </c>
      <c r="BI16" s="31">
        <f t="shared" si="37"/>
        <v>0</v>
      </c>
      <c r="BJ16" s="31"/>
      <c r="BK16" s="14"/>
      <c r="BL16" s="14">
        <f t="shared" si="38"/>
        <v>0</v>
      </c>
      <c r="BM16" s="14">
        <f t="shared" si="39"/>
        <v>0</v>
      </c>
      <c r="BN16" s="31">
        <f t="shared" si="40"/>
        <v>0</v>
      </c>
      <c r="BO16" s="31">
        <f t="shared" si="41"/>
        <v>0</v>
      </c>
      <c r="BP16" s="31"/>
      <c r="BQ16" s="14"/>
      <c r="BR16" s="14">
        <f t="shared" si="42"/>
        <v>0</v>
      </c>
      <c r="BS16" s="14">
        <f t="shared" si="43"/>
        <v>0</v>
      </c>
      <c r="BT16" s="31">
        <f t="shared" si="44"/>
        <v>0</v>
      </c>
      <c r="BU16" s="31">
        <f t="shared" si="45"/>
        <v>0</v>
      </c>
      <c r="BV16" s="31"/>
      <c r="BW16" s="14"/>
      <c r="BX16" s="14">
        <f t="shared" si="46"/>
        <v>0</v>
      </c>
      <c r="BY16" s="14">
        <f t="shared" si="47"/>
        <v>0</v>
      </c>
      <c r="BZ16" s="31">
        <f t="shared" si="48"/>
        <v>0</v>
      </c>
      <c r="CA16" s="31">
        <f t="shared" si="49"/>
        <v>0</v>
      </c>
      <c r="CB16" s="14"/>
      <c r="CC16" s="14"/>
      <c r="CD16" s="14">
        <f t="shared" si="50"/>
        <v>0</v>
      </c>
      <c r="CE16" s="14">
        <f t="shared" si="51"/>
        <v>0</v>
      </c>
      <c r="CF16" s="31">
        <f t="shared" si="52"/>
        <v>0</v>
      </c>
      <c r="CG16" s="31">
        <f t="shared" si="53"/>
        <v>0</v>
      </c>
      <c r="CH16" s="31"/>
      <c r="CI16" s="14"/>
      <c r="CJ16" s="14">
        <f t="shared" si="54"/>
        <v>0</v>
      </c>
      <c r="CK16" s="14">
        <f t="shared" si="55"/>
        <v>0</v>
      </c>
      <c r="CL16" s="31">
        <f t="shared" si="56"/>
        <v>0</v>
      </c>
      <c r="CM16" s="31">
        <f t="shared" si="57"/>
        <v>0</v>
      </c>
      <c r="CN16" s="31"/>
      <c r="CO16" s="14"/>
      <c r="CP16" s="14">
        <f t="shared" si="58"/>
        <v>0</v>
      </c>
      <c r="CQ16" s="14">
        <f t="shared" si="59"/>
        <v>0</v>
      </c>
      <c r="CR16" s="31">
        <f t="shared" si="60"/>
        <v>0</v>
      </c>
      <c r="CS16" s="31">
        <f t="shared" si="61"/>
        <v>0</v>
      </c>
      <c r="CT16" s="31"/>
      <c r="CU16" s="14"/>
      <c r="CV16" s="14">
        <f t="shared" si="62"/>
        <v>0</v>
      </c>
      <c r="CW16" s="14">
        <f t="shared" si="63"/>
        <v>0</v>
      </c>
      <c r="CX16" s="31">
        <f t="shared" si="64"/>
        <v>0</v>
      </c>
      <c r="CY16" s="31">
        <f t="shared" si="65"/>
        <v>0</v>
      </c>
      <c r="CZ16" s="31"/>
      <c r="DA16" s="14"/>
      <c r="DB16" s="14">
        <f t="shared" si="66"/>
        <v>0</v>
      </c>
      <c r="DC16" s="14">
        <f t="shared" si="67"/>
        <v>0</v>
      </c>
      <c r="DD16" s="31">
        <f t="shared" si="68"/>
        <v>0</v>
      </c>
      <c r="DE16" s="31">
        <f t="shared" si="69"/>
        <v>0</v>
      </c>
      <c r="DF16" s="31"/>
      <c r="DG16" s="14"/>
      <c r="DH16" s="14">
        <f t="shared" si="70"/>
        <v>0</v>
      </c>
      <c r="DI16" s="14">
        <f t="shared" si="71"/>
        <v>0</v>
      </c>
      <c r="DJ16" s="31">
        <f t="shared" si="72"/>
        <v>0</v>
      </c>
      <c r="DK16" s="31">
        <f t="shared" si="73"/>
        <v>0</v>
      </c>
      <c r="DL16" s="31"/>
      <c r="DM16" s="14"/>
      <c r="DN16" s="31">
        <f t="shared" si="74"/>
        <v>0</v>
      </c>
      <c r="DO16" s="14">
        <f t="shared" si="75"/>
        <v>0</v>
      </c>
      <c r="DP16" s="31">
        <f t="shared" si="76"/>
        <v>0</v>
      </c>
      <c r="DQ16" s="31">
        <f t="shared" si="77"/>
        <v>0</v>
      </c>
      <c r="DR16" s="31"/>
      <c r="DS16" s="14"/>
      <c r="DT16" s="14">
        <f t="shared" si="78"/>
        <v>0</v>
      </c>
      <c r="DU16" s="14">
        <f t="shared" si="79"/>
        <v>0</v>
      </c>
      <c r="DV16" s="31">
        <f t="shared" si="80"/>
        <v>0</v>
      </c>
      <c r="DW16" s="31">
        <f t="shared" si="81"/>
        <v>0</v>
      </c>
      <c r="DX16" s="31"/>
      <c r="DY16" s="14"/>
      <c r="DZ16" s="14">
        <f t="shared" si="82"/>
        <v>0</v>
      </c>
      <c r="EA16" s="14">
        <f t="shared" si="83"/>
        <v>0</v>
      </c>
      <c r="EB16" s="31">
        <f t="shared" si="84"/>
        <v>0</v>
      </c>
      <c r="EC16" s="31">
        <f t="shared" si="85"/>
        <v>0</v>
      </c>
      <c r="ED16" s="31"/>
    </row>
    <row r="17" spans="1:134" s="33" customFormat="1" ht="12.75">
      <c r="A17" s="32">
        <v>44652</v>
      </c>
      <c r="C17" s="15">
        <f>'2011B'!C17</f>
        <v>0</v>
      </c>
      <c r="D17" s="15">
        <f>'2011B'!D17</f>
        <v>0</v>
      </c>
      <c r="E17" s="15">
        <f t="shared" si="0"/>
        <v>0</v>
      </c>
      <c r="F17" s="15">
        <f>'2011B'!F17</f>
        <v>0</v>
      </c>
      <c r="G17" s="15">
        <f>'2011B'!G17</f>
        <v>0</v>
      </c>
      <c r="H17" s="31"/>
      <c r="I17" s="46">
        <f t="shared" si="1"/>
        <v>0</v>
      </c>
      <c r="J17" s="46">
        <f t="shared" si="2"/>
        <v>0</v>
      </c>
      <c r="K17" s="46">
        <f t="shared" si="3"/>
        <v>0</v>
      </c>
      <c r="L17" s="46">
        <f t="shared" si="4"/>
        <v>0</v>
      </c>
      <c r="M17" s="46">
        <f t="shared" si="5"/>
        <v>0</v>
      </c>
      <c r="N17" s="31"/>
      <c r="O17" s="14">
        <f t="shared" si="86"/>
        <v>0</v>
      </c>
      <c r="P17" s="31">
        <f t="shared" si="6"/>
        <v>0</v>
      </c>
      <c r="Q17" s="31">
        <f t="shared" si="7"/>
        <v>0</v>
      </c>
      <c r="R17" s="31">
        <f t="shared" si="8"/>
        <v>0</v>
      </c>
      <c r="S17" s="31">
        <f t="shared" si="9"/>
        <v>0</v>
      </c>
      <c r="T17" s="31"/>
      <c r="U17" s="14">
        <f t="shared" si="87"/>
        <v>0</v>
      </c>
      <c r="V17" s="14">
        <f t="shared" si="10"/>
        <v>0</v>
      </c>
      <c r="W17" s="14">
        <f t="shared" si="11"/>
        <v>0</v>
      </c>
      <c r="X17" s="31">
        <f t="shared" si="12"/>
        <v>0</v>
      </c>
      <c r="Y17" s="31">
        <f t="shared" si="13"/>
        <v>0</v>
      </c>
      <c r="Z17" s="31"/>
      <c r="AA17" s="31">
        <f t="shared" si="88"/>
        <v>0</v>
      </c>
      <c r="AB17" s="14">
        <f t="shared" si="14"/>
        <v>0</v>
      </c>
      <c r="AC17" s="14">
        <f t="shared" si="15"/>
        <v>0</v>
      </c>
      <c r="AD17" s="31">
        <f t="shared" si="16"/>
        <v>0</v>
      </c>
      <c r="AE17" s="31">
        <f t="shared" si="17"/>
        <v>0</v>
      </c>
      <c r="AF17" s="31"/>
      <c r="AG17" s="14">
        <f t="shared" si="89"/>
        <v>0</v>
      </c>
      <c r="AH17" s="14">
        <f t="shared" si="18"/>
        <v>0</v>
      </c>
      <c r="AI17" s="14">
        <f t="shared" si="19"/>
        <v>0</v>
      </c>
      <c r="AJ17" s="31">
        <f t="shared" si="20"/>
        <v>0</v>
      </c>
      <c r="AK17" s="31">
        <f t="shared" si="21"/>
        <v>0</v>
      </c>
      <c r="AL17" s="31"/>
      <c r="AM17" s="14">
        <f t="shared" si="90"/>
        <v>0</v>
      </c>
      <c r="AN17" s="14">
        <f t="shared" si="22"/>
        <v>0</v>
      </c>
      <c r="AO17" s="14">
        <f t="shared" si="23"/>
        <v>0</v>
      </c>
      <c r="AP17" s="31">
        <f t="shared" si="24"/>
        <v>0</v>
      </c>
      <c r="AQ17" s="31">
        <f t="shared" si="25"/>
        <v>0</v>
      </c>
      <c r="AR17" s="14"/>
      <c r="AS17" s="14">
        <f t="shared" si="91"/>
        <v>0</v>
      </c>
      <c r="AT17" s="14">
        <f t="shared" si="26"/>
        <v>0</v>
      </c>
      <c r="AU17" s="14">
        <f t="shared" si="27"/>
        <v>0</v>
      </c>
      <c r="AV17" s="31">
        <f t="shared" si="28"/>
        <v>0</v>
      </c>
      <c r="AW17" s="31">
        <f t="shared" si="29"/>
        <v>0</v>
      </c>
      <c r="AX17" s="31"/>
      <c r="AY17" s="14">
        <f t="shared" si="92"/>
        <v>0</v>
      </c>
      <c r="AZ17" s="14">
        <f t="shared" si="30"/>
        <v>0</v>
      </c>
      <c r="BA17" s="14">
        <f t="shared" si="31"/>
        <v>0</v>
      </c>
      <c r="BB17" s="31">
        <f t="shared" si="32"/>
        <v>0</v>
      </c>
      <c r="BC17" s="31">
        <f t="shared" si="33"/>
        <v>0</v>
      </c>
      <c r="BD17" s="31"/>
      <c r="BE17" s="14">
        <f t="shared" si="93"/>
        <v>0</v>
      </c>
      <c r="BF17" s="14">
        <f t="shared" si="34"/>
        <v>0</v>
      </c>
      <c r="BG17" s="14">
        <f t="shared" si="35"/>
        <v>0</v>
      </c>
      <c r="BH17" s="31">
        <f t="shared" si="36"/>
        <v>0</v>
      </c>
      <c r="BI17" s="31">
        <f t="shared" si="37"/>
        <v>0</v>
      </c>
      <c r="BJ17" s="31"/>
      <c r="BK17" s="14">
        <f t="shared" si="94"/>
        <v>0</v>
      </c>
      <c r="BL17" s="14">
        <f t="shared" si="38"/>
        <v>0</v>
      </c>
      <c r="BM17" s="14">
        <f t="shared" si="39"/>
        <v>0</v>
      </c>
      <c r="BN17" s="31">
        <f t="shared" si="40"/>
        <v>0</v>
      </c>
      <c r="BO17" s="31">
        <f t="shared" si="41"/>
        <v>0</v>
      </c>
      <c r="BP17" s="31"/>
      <c r="BQ17" s="14">
        <f t="shared" si="95"/>
        <v>0</v>
      </c>
      <c r="BR17" s="14">
        <f t="shared" si="42"/>
        <v>0</v>
      </c>
      <c r="BS17" s="14">
        <f t="shared" si="43"/>
        <v>0</v>
      </c>
      <c r="BT17" s="31">
        <f t="shared" si="44"/>
        <v>0</v>
      </c>
      <c r="BU17" s="31">
        <f t="shared" si="45"/>
        <v>0</v>
      </c>
      <c r="BV17" s="31"/>
      <c r="BW17" s="14">
        <f t="shared" si="96"/>
        <v>0</v>
      </c>
      <c r="BX17" s="14">
        <f t="shared" si="46"/>
        <v>0</v>
      </c>
      <c r="BY17" s="14">
        <f t="shared" si="47"/>
        <v>0</v>
      </c>
      <c r="BZ17" s="31">
        <f t="shared" si="48"/>
        <v>0</v>
      </c>
      <c r="CA17" s="31">
        <f t="shared" si="49"/>
        <v>0</v>
      </c>
      <c r="CB17" s="14"/>
      <c r="CC17" s="14">
        <f>C17*0.08071/100</f>
        <v>0</v>
      </c>
      <c r="CD17" s="14">
        <f t="shared" si="50"/>
        <v>0</v>
      </c>
      <c r="CE17" s="14">
        <f t="shared" si="51"/>
        <v>0</v>
      </c>
      <c r="CF17" s="31">
        <f t="shared" si="52"/>
        <v>0</v>
      </c>
      <c r="CG17" s="31">
        <f t="shared" si="53"/>
        <v>0</v>
      </c>
      <c r="CH17" s="31"/>
      <c r="CI17" s="14">
        <f t="shared" si="97"/>
        <v>0</v>
      </c>
      <c r="CJ17" s="14">
        <f t="shared" si="54"/>
        <v>0</v>
      </c>
      <c r="CK17" s="14">
        <f t="shared" si="55"/>
        <v>0</v>
      </c>
      <c r="CL17" s="31">
        <f t="shared" si="56"/>
        <v>0</v>
      </c>
      <c r="CM17" s="31">
        <f t="shared" si="57"/>
        <v>0</v>
      </c>
      <c r="CN17" s="31"/>
      <c r="CO17" s="14">
        <f t="shared" si="98"/>
        <v>0</v>
      </c>
      <c r="CP17" s="14">
        <f t="shared" si="58"/>
        <v>0</v>
      </c>
      <c r="CQ17" s="14">
        <f t="shared" si="59"/>
        <v>0</v>
      </c>
      <c r="CR17" s="31">
        <f t="shared" si="60"/>
        <v>0</v>
      </c>
      <c r="CS17" s="31">
        <f t="shared" si="61"/>
        <v>0</v>
      </c>
      <c r="CT17" s="31"/>
      <c r="CU17" s="14">
        <f t="shared" si="99"/>
        <v>0</v>
      </c>
      <c r="CV17" s="14">
        <f t="shared" si="62"/>
        <v>0</v>
      </c>
      <c r="CW17" s="14">
        <f t="shared" si="63"/>
        <v>0</v>
      </c>
      <c r="CX17" s="31">
        <f t="shared" si="64"/>
        <v>0</v>
      </c>
      <c r="CY17" s="31">
        <f t="shared" si="65"/>
        <v>0</v>
      </c>
      <c r="CZ17" s="31"/>
      <c r="DA17" s="14">
        <f t="shared" si="100"/>
        <v>0</v>
      </c>
      <c r="DB17" s="14">
        <f t="shared" si="66"/>
        <v>0</v>
      </c>
      <c r="DC17" s="14">
        <f t="shared" si="67"/>
        <v>0</v>
      </c>
      <c r="DD17" s="31">
        <f t="shared" si="68"/>
        <v>0</v>
      </c>
      <c r="DE17" s="31">
        <f t="shared" si="69"/>
        <v>0</v>
      </c>
      <c r="DF17" s="31"/>
      <c r="DG17" s="14">
        <f t="shared" si="101"/>
        <v>0</v>
      </c>
      <c r="DH17" s="14">
        <f t="shared" si="70"/>
        <v>0</v>
      </c>
      <c r="DI17" s="14">
        <f t="shared" si="71"/>
        <v>0</v>
      </c>
      <c r="DJ17" s="31">
        <f t="shared" si="72"/>
        <v>0</v>
      </c>
      <c r="DK17" s="31">
        <f t="shared" si="73"/>
        <v>0</v>
      </c>
      <c r="DL17" s="31"/>
      <c r="DM17" s="14">
        <f t="shared" si="102"/>
        <v>0</v>
      </c>
      <c r="DN17" s="31">
        <f t="shared" si="74"/>
        <v>0</v>
      </c>
      <c r="DO17" s="14">
        <f t="shared" si="75"/>
        <v>0</v>
      </c>
      <c r="DP17" s="31">
        <f t="shared" si="76"/>
        <v>0</v>
      </c>
      <c r="DQ17" s="31">
        <f t="shared" si="77"/>
        <v>0</v>
      </c>
      <c r="DR17" s="31"/>
      <c r="DS17" s="14">
        <f t="shared" si="103"/>
        <v>0</v>
      </c>
      <c r="DT17" s="14">
        <f t="shared" si="78"/>
        <v>0</v>
      </c>
      <c r="DU17" s="14">
        <f t="shared" si="79"/>
        <v>0</v>
      </c>
      <c r="DV17" s="31">
        <f t="shared" si="80"/>
        <v>0</v>
      </c>
      <c r="DW17" s="31">
        <f t="shared" si="81"/>
        <v>0</v>
      </c>
      <c r="DX17" s="31"/>
      <c r="DY17" s="14">
        <f t="shared" si="104"/>
        <v>0</v>
      </c>
      <c r="DZ17" s="14">
        <f t="shared" si="82"/>
        <v>0</v>
      </c>
      <c r="EA17" s="14">
        <f t="shared" si="83"/>
        <v>0</v>
      </c>
      <c r="EB17" s="31">
        <f t="shared" si="84"/>
        <v>0</v>
      </c>
      <c r="EC17" s="31">
        <f t="shared" si="85"/>
        <v>0</v>
      </c>
      <c r="ED17" s="31"/>
    </row>
    <row r="18" spans="1:134" s="33" customFormat="1" ht="12.75">
      <c r="A18" s="32">
        <v>44835</v>
      </c>
      <c r="C18" s="15">
        <f>'2011B'!C18</f>
        <v>0</v>
      </c>
      <c r="D18" s="15">
        <f>'2011B'!D18</f>
        <v>0</v>
      </c>
      <c r="E18" s="15">
        <f t="shared" si="0"/>
        <v>0</v>
      </c>
      <c r="F18" s="15">
        <f>'2011B'!F18</f>
        <v>0</v>
      </c>
      <c r="G18" s="15">
        <f>'2011B'!G18</f>
        <v>0</v>
      </c>
      <c r="H18" s="31"/>
      <c r="I18" s="46">
        <f t="shared" si="1"/>
        <v>0</v>
      </c>
      <c r="J18" s="46">
        <f t="shared" si="2"/>
        <v>0</v>
      </c>
      <c r="K18" s="46">
        <f t="shared" si="3"/>
        <v>0</v>
      </c>
      <c r="L18" s="46">
        <f t="shared" si="4"/>
        <v>0</v>
      </c>
      <c r="M18" s="46">
        <f t="shared" si="5"/>
        <v>0</v>
      </c>
      <c r="N18" s="31"/>
      <c r="O18" s="14"/>
      <c r="P18" s="31">
        <f t="shared" si="6"/>
        <v>0</v>
      </c>
      <c r="Q18" s="31">
        <f t="shared" si="7"/>
        <v>0</v>
      </c>
      <c r="R18" s="31">
        <f t="shared" si="8"/>
        <v>0</v>
      </c>
      <c r="S18" s="31">
        <f t="shared" si="9"/>
        <v>0</v>
      </c>
      <c r="T18" s="31"/>
      <c r="U18" s="14"/>
      <c r="V18" s="14">
        <f t="shared" si="10"/>
        <v>0</v>
      </c>
      <c r="W18" s="14">
        <f t="shared" si="11"/>
        <v>0</v>
      </c>
      <c r="X18" s="31">
        <f t="shared" si="12"/>
        <v>0</v>
      </c>
      <c r="Y18" s="31">
        <f t="shared" si="13"/>
        <v>0</v>
      </c>
      <c r="Z18" s="31"/>
      <c r="AA18" s="31"/>
      <c r="AB18" s="14">
        <f t="shared" si="14"/>
        <v>0</v>
      </c>
      <c r="AC18" s="14">
        <f t="shared" si="15"/>
        <v>0</v>
      </c>
      <c r="AD18" s="31">
        <f t="shared" si="16"/>
        <v>0</v>
      </c>
      <c r="AE18" s="31">
        <f t="shared" si="17"/>
        <v>0</v>
      </c>
      <c r="AF18" s="31"/>
      <c r="AG18" s="14"/>
      <c r="AH18" s="14">
        <f t="shared" si="18"/>
        <v>0</v>
      </c>
      <c r="AI18" s="14">
        <f t="shared" si="19"/>
        <v>0</v>
      </c>
      <c r="AJ18" s="31">
        <f t="shared" si="20"/>
        <v>0</v>
      </c>
      <c r="AK18" s="31">
        <f t="shared" si="21"/>
        <v>0</v>
      </c>
      <c r="AL18" s="31"/>
      <c r="AM18" s="14"/>
      <c r="AN18" s="14">
        <f t="shared" si="22"/>
        <v>0</v>
      </c>
      <c r="AO18" s="14">
        <f t="shared" si="23"/>
        <v>0</v>
      </c>
      <c r="AP18" s="31">
        <f t="shared" si="24"/>
        <v>0</v>
      </c>
      <c r="AQ18" s="31">
        <f t="shared" si="25"/>
        <v>0</v>
      </c>
      <c r="AR18" s="14"/>
      <c r="AS18" s="14"/>
      <c r="AT18" s="14">
        <f t="shared" si="26"/>
        <v>0</v>
      </c>
      <c r="AU18" s="14">
        <f t="shared" si="27"/>
        <v>0</v>
      </c>
      <c r="AV18" s="31">
        <f t="shared" si="28"/>
        <v>0</v>
      </c>
      <c r="AW18" s="31">
        <f t="shared" si="29"/>
        <v>0</v>
      </c>
      <c r="AX18" s="31"/>
      <c r="AY18" s="14"/>
      <c r="AZ18" s="14">
        <f t="shared" si="30"/>
        <v>0</v>
      </c>
      <c r="BA18" s="14">
        <f t="shared" si="31"/>
        <v>0</v>
      </c>
      <c r="BB18" s="31">
        <f t="shared" si="32"/>
        <v>0</v>
      </c>
      <c r="BC18" s="31">
        <f t="shared" si="33"/>
        <v>0</v>
      </c>
      <c r="BD18" s="31"/>
      <c r="BE18" s="14"/>
      <c r="BF18" s="14">
        <f t="shared" si="34"/>
        <v>0</v>
      </c>
      <c r="BG18" s="14">
        <f t="shared" si="35"/>
        <v>0</v>
      </c>
      <c r="BH18" s="31">
        <f t="shared" si="36"/>
        <v>0</v>
      </c>
      <c r="BI18" s="31">
        <f t="shared" si="37"/>
        <v>0</v>
      </c>
      <c r="BJ18" s="31"/>
      <c r="BK18" s="14"/>
      <c r="BL18" s="14">
        <f t="shared" si="38"/>
        <v>0</v>
      </c>
      <c r="BM18" s="14">
        <f t="shared" si="39"/>
        <v>0</v>
      </c>
      <c r="BN18" s="31">
        <f t="shared" si="40"/>
        <v>0</v>
      </c>
      <c r="BO18" s="31">
        <f t="shared" si="41"/>
        <v>0</v>
      </c>
      <c r="BP18" s="31"/>
      <c r="BQ18" s="14"/>
      <c r="BR18" s="14">
        <f t="shared" si="42"/>
        <v>0</v>
      </c>
      <c r="BS18" s="14">
        <f t="shared" si="43"/>
        <v>0</v>
      </c>
      <c r="BT18" s="31">
        <f t="shared" si="44"/>
        <v>0</v>
      </c>
      <c r="BU18" s="31">
        <f t="shared" si="45"/>
        <v>0</v>
      </c>
      <c r="BV18" s="31"/>
      <c r="BW18" s="14"/>
      <c r="BX18" s="14">
        <f t="shared" si="46"/>
        <v>0</v>
      </c>
      <c r="BY18" s="14">
        <f t="shared" si="47"/>
        <v>0</v>
      </c>
      <c r="BZ18" s="31">
        <f t="shared" si="48"/>
        <v>0</v>
      </c>
      <c r="CA18" s="31">
        <f t="shared" si="49"/>
        <v>0</v>
      </c>
      <c r="CB18" s="14"/>
      <c r="CC18" s="14"/>
      <c r="CD18" s="14">
        <f t="shared" si="50"/>
        <v>0</v>
      </c>
      <c r="CE18" s="14">
        <f t="shared" si="51"/>
        <v>0</v>
      </c>
      <c r="CF18" s="31">
        <f t="shared" si="52"/>
        <v>0</v>
      </c>
      <c r="CG18" s="31">
        <f t="shared" si="53"/>
        <v>0</v>
      </c>
      <c r="CH18" s="31"/>
      <c r="CI18" s="14"/>
      <c r="CJ18" s="14">
        <f t="shared" si="54"/>
        <v>0</v>
      </c>
      <c r="CK18" s="14">
        <f t="shared" si="55"/>
        <v>0</v>
      </c>
      <c r="CL18" s="31">
        <f t="shared" si="56"/>
        <v>0</v>
      </c>
      <c r="CM18" s="31">
        <f t="shared" si="57"/>
        <v>0</v>
      </c>
      <c r="CN18" s="31"/>
      <c r="CO18" s="14"/>
      <c r="CP18" s="14">
        <f t="shared" si="58"/>
        <v>0</v>
      </c>
      <c r="CQ18" s="14">
        <f t="shared" si="59"/>
        <v>0</v>
      </c>
      <c r="CR18" s="31">
        <f t="shared" si="60"/>
        <v>0</v>
      </c>
      <c r="CS18" s="31">
        <f t="shared" si="61"/>
        <v>0</v>
      </c>
      <c r="CT18" s="31"/>
      <c r="CU18" s="14"/>
      <c r="CV18" s="14">
        <f t="shared" si="62"/>
        <v>0</v>
      </c>
      <c r="CW18" s="14">
        <f t="shared" si="63"/>
        <v>0</v>
      </c>
      <c r="CX18" s="31">
        <f t="shared" si="64"/>
        <v>0</v>
      </c>
      <c r="CY18" s="31">
        <f t="shared" si="65"/>
        <v>0</v>
      </c>
      <c r="CZ18" s="31"/>
      <c r="DA18" s="14"/>
      <c r="DB18" s="14">
        <f t="shared" si="66"/>
        <v>0</v>
      </c>
      <c r="DC18" s="14">
        <f t="shared" si="67"/>
        <v>0</v>
      </c>
      <c r="DD18" s="31">
        <f t="shared" si="68"/>
        <v>0</v>
      </c>
      <c r="DE18" s="31">
        <f t="shared" si="69"/>
        <v>0</v>
      </c>
      <c r="DF18" s="31"/>
      <c r="DG18" s="14"/>
      <c r="DH18" s="14">
        <f t="shared" si="70"/>
        <v>0</v>
      </c>
      <c r="DI18" s="14">
        <f t="shared" si="71"/>
        <v>0</v>
      </c>
      <c r="DJ18" s="31">
        <f t="shared" si="72"/>
        <v>0</v>
      </c>
      <c r="DK18" s="31">
        <f t="shared" si="73"/>
        <v>0</v>
      </c>
      <c r="DL18" s="31"/>
      <c r="DM18" s="14"/>
      <c r="DN18" s="31">
        <f t="shared" si="74"/>
        <v>0</v>
      </c>
      <c r="DO18" s="14">
        <f t="shared" si="75"/>
        <v>0</v>
      </c>
      <c r="DP18" s="31">
        <f t="shared" si="76"/>
        <v>0</v>
      </c>
      <c r="DQ18" s="31">
        <f t="shared" si="77"/>
        <v>0</v>
      </c>
      <c r="DR18" s="31"/>
      <c r="DS18" s="14"/>
      <c r="DT18" s="14">
        <f t="shared" si="78"/>
        <v>0</v>
      </c>
      <c r="DU18" s="14">
        <f t="shared" si="79"/>
        <v>0</v>
      </c>
      <c r="DV18" s="31">
        <f t="shared" si="80"/>
        <v>0</v>
      </c>
      <c r="DW18" s="31">
        <f t="shared" si="81"/>
        <v>0</v>
      </c>
      <c r="DX18" s="31"/>
      <c r="DY18" s="14"/>
      <c r="DZ18" s="14">
        <f t="shared" si="82"/>
        <v>0</v>
      </c>
      <c r="EA18" s="14">
        <f t="shared" si="83"/>
        <v>0</v>
      </c>
      <c r="EB18" s="31">
        <f t="shared" si="84"/>
        <v>0</v>
      </c>
      <c r="EC18" s="31">
        <f t="shared" si="85"/>
        <v>0</v>
      </c>
      <c r="ED18" s="31"/>
    </row>
    <row r="19" spans="1:134" s="33" customFormat="1" ht="12.75">
      <c r="A19" s="32">
        <v>45017</v>
      </c>
      <c r="C19" s="15">
        <f>'2011B'!C19</f>
        <v>0</v>
      </c>
      <c r="D19" s="15">
        <f>'2011B'!D19</f>
        <v>0</v>
      </c>
      <c r="E19" s="15">
        <f t="shared" si="0"/>
        <v>0</v>
      </c>
      <c r="F19" s="15">
        <f>'2011B'!F19</f>
        <v>0</v>
      </c>
      <c r="G19" s="15">
        <f>'2011B'!G19</f>
        <v>0</v>
      </c>
      <c r="H19" s="31"/>
      <c r="I19" s="46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  <c r="M19" s="46">
        <f t="shared" si="5"/>
        <v>0</v>
      </c>
      <c r="N19" s="31"/>
      <c r="O19" s="14">
        <f t="shared" si="86"/>
        <v>0</v>
      </c>
      <c r="P19" s="31">
        <f t="shared" si="6"/>
        <v>0</v>
      </c>
      <c r="Q19" s="31">
        <f t="shared" si="7"/>
        <v>0</v>
      </c>
      <c r="R19" s="31">
        <f t="shared" si="8"/>
        <v>0</v>
      </c>
      <c r="S19" s="31">
        <f t="shared" si="9"/>
        <v>0</v>
      </c>
      <c r="T19" s="31"/>
      <c r="U19" s="14">
        <f t="shared" si="87"/>
        <v>0</v>
      </c>
      <c r="V19" s="14">
        <f t="shared" si="10"/>
        <v>0</v>
      </c>
      <c r="W19" s="14">
        <f t="shared" si="11"/>
        <v>0</v>
      </c>
      <c r="X19" s="31">
        <f t="shared" si="12"/>
        <v>0</v>
      </c>
      <c r="Y19" s="31">
        <f t="shared" si="13"/>
        <v>0</v>
      </c>
      <c r="Z19" s="31"/>
      <c r="AA19" s="31">
        <f t="shared" si="88"/>
        <v>0</v>
      </c>
      <c r="AB19" s="14">
        <f t="shared" si="14"/>
        <v>0</v>
      </c>
      <c r="AC19" s="14">
        <f t="shared" si="15"/>
        <v>0</v>
      </c>
      <c r="AD19" s="31">
        <f t="shared" si="16"/>
        <v>0</v>
      </c>
      <c r="AE19" s="31">
        <f t="shared" si="17"/>
        <v>0</v>
      </c>
      <c r="AF19" s="31"/>
      <c r="AG19" s="14">
        <f t="shared" si="89"/>
        <v>0</v>
      </c>
      <c r="AH19" s="14">
        <f t="shared" si="18"/>
        <v>0</v>
      </c>
      <c r="AI19" s="14">
        <f t="shared" si="19"/>
        <v>0</v>
      </c>
      <c r="AJ19" s="31">
        <f t="shared" si="20"/>
        <v>0</v>
      </c>
      <c r="AK19" s="31">
        <f t="shared" si="21"/>
        <v>0</v>
      </c>
      <c r="AL19" s="31"/>
      <c r="AM19" s="14">
        <f t="shared" si="90"/>
        <v>0</v>
      </c>
      <c r="AN19" s="14">
        <f t="shared" si="22"/>
        <v>0</v>
      </c>
      <c r="AO19" s="14">
        <f t="shared" si="23"/>
        <v>0</v>
      </c>
      <c r="AP19" s="31">
        <f t="shared" si="24"/>
        <v>0</v>
      </c>
      <c r="AQ19" s="31">
        <f t="shared" si="25"/>
        <v>0</v>
      </c>
      <c r="AR19" s="14"/>
      <c r="AS19" s="14">
        <f t="shared" si="91"/>
        <v>0</v>
      </c>
      <c r="AT19" s="14">
        <f t="shared" si="26"/>
        <v>0</v>
      </c>
      <c r="AU19" s="14">
        <f t="shared" si="27"/>
        <v>0</v>
      </c>
      <c r="AV19" s="31">
        <f t="shared" si="28"/>
        <v>0</v>
      </c>
      <c r="AW19" s="31">
        <f t="shared" si="29"/>
        <v>0</v>
      </c>
      <c r="AX19" s="31"/>
      <c r="AY19" s="14">
        <f t="shared" si="92"/>
        <v>0</v>
      </c>
      <c r="AZ19" s="14">
        <f t="shared" si="30"/>
        <v>0</v>
      </c>
      <c r="BA19" s="14">
        <f t="shared" si="31"/>
        <v>0</v>
      </c>
      <c r="BB19" s="31">
        <f t="shared" si="32"/>
        <v>0</v>
      </c>
      <c r="BC19" s="31">
        <f t="shared" si="33"/>
        <v>0</v>
      </c>
      <c r="BD19" s="31"/>
      <c r="BE19" s="14">
        <f t="shared" si="93"/>
        <v>0</v>
      </c>
      <c r="BF19" s="14">
        <f t="shared" si="34"/>
        <v>0</v>
      </c>
      <c r="BG19" s="14">
        <f t="shared" si="35"/>
        <v>0</v>
      </c>
      <c r="BH19" s="31">
        <f t="shared" si="36"/>
        <v>0</v>
      </c>
      <c r="BI19" s="31">
        <f t="shared" si="37"/>
        <v>0</v>
      </c>
      <c r="BJ19" s="31"/>
      <c r="BK19" s="14">
        <f t="shared" si="94"/>
        <v>0</v>
      </c>
      <c r="BL19" s="14">
        <f t="shared" si="38"/>
        <v>0</v>
      </c>
      <c r="BM19" s="14">
        <f t="shared" si="39"/>
        <v>0</v>
      </c>
      <c r="BN19" s="31">
        <f t="shared" si="40"/>
        <v>0</v>
      </c>
      <c r="BO19" s="31">
        <f t="shared" si="41"/>
        <v>0</v>
      </c>
      <c r="BP19" s="31"/>
      <c r="BQ19" s="14">
        <f t="shared" si="95"/>
        <v>0</v>
      </c>
      <c r="BR19" s="14">
        <f t="shared" si="42"/>
        <v>0</v>
      </c>
      <c r="BS19" s="14">
        <f t="shared" si="43"/>
        <v>0</v>
      </c>
      <c r="BT19" s="31">
        <f t="shared" si="44"/>
        <v>0</v>
      </c>
      <c r="BU19" s="31">
        <f t="shared" si="45"/>
        <v>0</v>
      </c>
      <c r="BV19" s="31"/>
      <c r="BW19" s="14">
        <f t="shared" si="96"/>
        <v>0</v>
      </c>
      <c r="BX19" s="14">
        <f t="shared" si="46"/>
        <v>0</v>
      </c>
      <c r="BY19" s="14">
        <f t="shared" si="47"/>
        <v>0</v>
      </c>
      <c r="BZ19" s="31">
        <f t="shared" si="48"/>
        <v>0</v>
      </c>
      <c r="CA19" s="31">
        <f t="shared" si="49"/>
        <v>0</v>
      </c>
      <c r="CB19" s="14"/>
      <c r="CC19" s="14">
        <f>C19*0.08071/100</f>
        <v>0</v>
      </c>
      <c r="CD19" s="14">
        <f t="shared" si="50"/>
        <v>0</v>
      </c>
      <c r="CE19" s="14">
        <f t="shared" si="51"/>
        <v>0</v>
      </c>
      <c r="CF19" s="31">
        <f t="shared" si="52"/>
        <v>0</v>
      </c>
      <c r="CG19" s="31">
        <f t="shared" si="53"/>
        <v>0</v>
      </c>
      <c r="CH19" s="31"/>
      <c r="CI19" s="14">
        <f t="shared" si="97"/>
        <v>0</v>
      </c>
      <c r="CJ19" s="14">
        <f t="shared" si="54"/>
        <v>0</v>
      </c>
      <c r="CK19" s="14">
        <f t="shared" si="55"/>
        <v>0</v>
      </c>
      <c r="CL19" s="31">
        <f t="shared" si="56"/>
        <v>0</v>
      </c>
      <c r="CM19" s="31">
        <f t="shared" si="57"/>
        <v>0</v>
      </c>
      <c r="CN19" s="31"/>
      <c r="CO19" s="14">
        <f t="shared" si="98"/>
        <v>0</v>
      </c>
      <c r="CP19" s="14">
        <f t="shared" si="58"/>
        <v>0</v>
      </c>
      <c r="CQ19" s="14">
        <f t="shared" si="59"/>
        <v>0</v>
      </c>
      <c r="CR19" s="31">
        <f t="shared" si="60"/>
        <v>0</v>
      </c>
      <c r="CS19" s="31">
        <f t="shared" si="61"/>
        <v>0</v>
      </c>
      <c r="CT19" s="31"/>
      <c r="CU19" s="14">
        <f t="shared" si="99"/>
        <v>0</v>
      </c>
      <c r="CV19" s="14">
        <f t="shared" si="62"/>
        <v>0</v>
      </c>
      <c r="CW19" s="14">
        <f t="shared" si="63"/>
        <v>0</v>
      </c>
      <c r="CX19" s="31">
        <f t="shared" si="64"/>
        <v>0</v>
      </c>
      <c r="CY19" s="31">
        <f t="shared" si="65"/>
        <v>0</v>
      </c>
      <c r="CZ19" s="31"/>
      <c r="DA19" s="14">
        <f t="shared" si="100"/>
        <v>0</v>
      </c>
      <c r="DB19" s="14">
        <f t="shared" si="66"/>
        <v>0</v>
      </c>
      <c r="DC19" s="14">
        <f t="shared" si="67"/>
        <v>0</v>
      </c>
      <c r="DD19" s="31">
        <f t="shared" si="68"/>
        <v>0</v>
      </c>
      <c r="DE19" s="31">
        <f t="shared" si="69"/>
        <v>0</v>
      </c>
      <c r="DF19" s="31"/>
      <c r="DG19" s="14">
        <f t="shared" si="101"/>
        <v>0</v>
      </c>
      <c r="DH19" s="14">
        <f t="shared" si="70"/>
        <v>0</v>
      </c>
      <c r="DI19" s="14">
        <f t="shared" si="71"/>
        <v>0</v>
      </c>
      <c r="DJ19" s="31">
        <f t="shared" si="72"/>
        <v>0</v>
      </c>
      <c r="DK19" s="31">
        <f t="shared" si="73"/>
        <v>0</v>
      </c>
      <c r="DL19" s="31"/>
      <c r="DM19" s="14">
        <f t="shared" si="102"/>
        <v>0</v>
      </c>
      <c r="DN19" s="31">
        <f t="shared" si="74"/>
        <v>0</v>
      </c>
      <c r="DO19" s="14">
        <f t="shared" si="75"/>
        <v>0</v>
      </c>
      <c r="DP19" s="31">
        <f t="shared" si="76"/>
        <v>0</v>
      </c>
      <c r="DQ19" s="31">
        <f t="shared" si="77"/>
        <v>0</v>
      </c>
      <c r="DR19" s="31"/>
      <c r="DS19" s="14">
        <f t="shared" si="103"/>
        <v>0</v>
      </c>
      <c r="DT19" s="14">
        <f t="shared" si="78"/>
        <v>0</v>
      </c>
      <c r="DU19" s="14">
        <f t="shared" si="79"/>
        <v>0</v>
      </c>
      <c r="DV19" s="31">
        <f t="shared" si="80"/>
        <v>0</v>
      </c>
      <c r="DW19" s="31">
        <f t="shared" si="81"/>
        <v>0</v>
      </c>
      <c r="DX19" s="31"/>
      <c r="DY19" s="14">
        <f t="shared" si="104"/>
        <v>0</v>
      </c>
      <c r="DZ19" s="14">
        <f t="shared" si="82"/>
        <v>0</v>
      </c>
      <c r="EA19" s="14">
        <f t="shared" si="83"/>
        <v>0</v>
      </c>
      <c r="EB19" s="31">
        <f t="shared" si="84"/>
        <v>0</v>
      </c>
      <c r="EC19" s="31">
        <f t="shared" si="85"/>
        <v>0</v>
      </c>
      <c r="ED19" s="31"/>
    </row>
    <row r="20" spans="1:134" s="33" customFormat="1" ht="12.75">
      <c r="A20" s="32">
        <v>45200</v>
      </c>
      <c r="C20" s="15">
        <f>'2011B'!C20</f>
        <v>0</v>
      </c>
      <c r="D20" s="15">
        <f>'2011B'!D20</f>
        <v>0</v>
      </c>
      <c r="E20" s="15">
        <f t="shared" si="0"/>
        <v>0</v>
      </c>
      <c r="F20" s="15">
        <f>'2011B'!F20</f>
        <v>0</v>
      </c>
      <c r="G20" s="15">
        <f>'2011B'!G20</f>
        <v>0</v>
      </c>
      <c r="H20" s="31"/>
      <c r="I20" s="46">
        <f t="shared" si="1"/>
        <v>0</v>
      </c>
      <c r="J20" s="46">
        <f t="shared" si="2"/>
        <v>0</v>
      </c>
      <c r="K20" s="46">
        <f t="shared" si="3"/>
        <v>0</v>
      </c>
      <c r="L20" s="46">
        <f t="shared" si="4"/>
        <v>0</v>
      </c>
      <c r="M20" s="46">
        <f t="shared" si="5"/>
        <v>0</v>
      </c>
      <c r="N20" s="31"/>
      <c r="O20" s="14"/>
      <c r="P20" s="31">
        <f t="shared" si="6"/>
        <v>0</v>
      </c>
      <c r="Q20" s="31">
        <f t="shared" si="7"/>
        <v>0</v>
      </c>
      <c r="R20" s="31">
        <f t="shared" si="8"/>
        <v>0</v>
      </c>
      <c r="S20" s="31">
        <f t="shared" si="9"/>
        <v>0</v>
      </c>
      <c r="T20" s="31"/>
      <c r="U20" s="14"/>
      <c r="V20" s="14">
        <f t="shared" si="10"/>
        <v>0</v>
      </c>
      <c r="W20" s="14">
        <f t="shared" si="11"/>
        <v>0</v>
      </c>
      <c r="X20" s="31">
        <f t="shared" si="12"/>
        <v>0</v>
      </c>
      <c r="Y20" s="31">
        <f t="shared" si="13"/>
        <v>0</v>
      </c>
      <c r="Z20" s="31"/>
      <c r="AA20" s="31"/>
      <c r="AB20" s="14">
        <f t="shared" si="14"/>
        <v>0</v>
      </c>
      <c r="AC20" s="14">
        <f t="shared" si="15"/>
        <v>0</v>
      </c>
      <c r="AD20" s="31">
        <f t="shared" si="16"/>
        <v>0</v>
      </c>
      <c r="AE20" s="31">
        <f t="shared" si="17"/>
        <v>0</v>
      </c>
      <c r="AF20" s="31"/>
      <c r="AG20" s="14"/>
      <c r="AH20" s="14">
        <f t="shared" si="18"/>
        <v>0</v>
      </c>
      <c r="AI20" s="14">
        <f t="shared" si="19"/>
        <v>0</v>
      </c>
      <c r="AJ20" s="31">
        <f t="shared" si="20"/>
        <v>0</v>
      </c>
      <c r="AK20" s="31">
        <f t="shared" si="21"/>
        <v>0</v>
      </c>
      <c r="AL20" s="31"/>
      <c r="AM20" s="14"/>
      <c r="AN20" s="14">
        <f t="shared" si="22"/>
        <v>0</v>
      </c>
      <c r="AO20" s="14">
        <f t="shared" si="23"/>
        <v>0</v>
      </c>
      <c r="AP20" s="31">
        <f t="shared" si="24"/>
        <v>0</v>
      </c>
      <c r="AQ20" s="31">
        <f t="shared" si="25"/>
        <v>0</v>
      </c>
      <c r="AR20" s="14"/>
      <c r="AS20" s="14"/>
      <c r="AT20" s="14">
        <f t="shared" si="26"/>
        <v>0</v>
      </c>
      <c r="AU20" s="14">
        <f t="shared" si="27"/>
        <v>0</v>
      </c>
      <c r="AV20" s="31">
        <f t="shared" si="28"/>
        <v>0</v>
      </c>
      <c r="AW20" s="31">
        <f t="shared" si="29"/>
        <v>0</v>
      </c>
      <c r="AX20" s="31"/>
      <c r="AY20" s="14"/>
      <c r="AZ20" s="14">
        <f t="shared" si="30"/>
        <v>0</v>
      </c>
      <c r="BA20" s="14">
        <f t="shared" si="31"/>
        <v>0</v>
      </c>
      <c r="BB20" s="31">
        <f t="shared" si="32"/>
        <v>0</v>
      </c>
      <c r="BC20" s="31">
        <f t="shared" si="33"/>
        <v>0</v>
      </c>
      <c r="BD20" s="31"/>
      <c r="BE20" s="14"/>
      <c r="BF20" s="14">
        <f t="shared" si="34"/>
        <v>0</v>
      </c>
      <c r="BG20" s="14">
        <f t="shared" si="35"/>
        <v>0</v>
      </c>
      <c r="BH20" s="31">
        <f t="shared" si="36"/>
        <v>0</v>
      </c>
      <c r="BI20" s="31">
        <f t="shared" si="37"/>
        <v>0</v>
      </c>
      <c r="BJ20" s="31"/>
      <c r="BK20" s="14"/>
      <c r="BL20" s="14">
        <f t="shared" si="38"/>
        <v>0</v>
      </c>
      <c r="BM20" s="14">
        <f t="shared" si="39"/>
        <v>0</v>
      </c>
      <c r="BN20" s="31">
        <f t="shared" si="40"/>
        <v>0</v>
      </c>
      <c r="BO20" s="31">
        <f t="shared" si="41"/>
        <v>0</v>
      </c>
      <c r="BP20" s="31"/>
      <c r="BQ20" s="14"/>
      <c r="BR20" s="14">
        <f t="shared" si="42"/>
        <v>0</v>
      </c>
      <c r="BS20" s="14">
        <f t="shared" si="43"/>
        <v>0</v>
      </c>
      <c r="BT20" s="31">
        <f t="shared" si="44"/>
        <v>0</v>
      </c>
      <c r="BU20" s="31">
        <f t="shared" si="45"/>
        <v>0</v>
      </c>
      <c r="BV20" s="31"/>
      <c r="BW20" s="14"/>
      <c r="BX20" s="14">
        <f t="shared" si="46"/>
        <v>0</v>
      </c>
      <c r="BY20" s="14">
        <f t="shared" si="47"/>
        <v>0</v>
      </c>
      <c r="BZ20" s="31">
        <f t="shared" si="48"/>
        <v>0</v>
      </c>
      <c r="CA20" s="31">
        <f t="shared" si="49"/>
        <v>0</v>
      </c>
      <c r="CB20" s="14"/>
      <c r="CC20" s="14"/>
      <c r="CD20" s="14">
        <f t="shared" si="50"/>
        <v>0</v>
      </c>
      <c r="CE20" s="14">
        <f t="shared" si="51"/>
        <v>0</v>
      </c>
      <c r="CF20" s="31">
        <f t="shared" si="52"/>
        <v>0</v>
      </c>
      <c r="CG20" s="31">
        <f t="shared" si="53"/>
        <v>0</v>
      </c>
      <c r="CH20" s="31"/>
      <c r="CI20" s="14"/>
      <c r="CJ20" s="14">
        <f t="shared" si="54"/>
        <v>0</v>
      </c>
      <c r="CK20" s="14">
        <f t="shared" si="55"/>
        <v>0</v>
      </c>
      <c r="CL20" s="31">
        <f t="shared" si="56"/>
        <v>0</v>
      </c>
      <c r="CM20" s="31">
        <f t="shared" si="57"/>
        <v>0</v>
      </c>
      <c r="CN20" s="31"/>
      <c r="CO20" s="14"/>
      <c r="CP20" s="14">
        <f t="shared" si="58"/>
        <v>0</v>
      </c>
      <c r="CQ20" s="14">
        <f t="shared" si="59"/>
        <v>0</v>
      </c>
      <c r="CR20" s="31">
        <f t="shared" si="60"/>
        <v>0</v>
      </c>
      <c r="CS20" s="31">
        <f t="shared" si="61"/>
        <v>0</v>
      </c>
      <c r="CT20" s="31"/>
      <c r="CU20" s="14"/>
      <c r="CV20" s="14">
        <f t="shared" si="62"/>
        <v>0</v>
      </c>
      <c r="CW20" s="14">
        <f t="shared" si="63"/>
        <v>0</v>
      </c>
      <c r="CX20" s="31">
        <f t="shared" si="64"/>
        <v>0</v>
      </c>
      <c r="CY20" s="31">
        <f t="shared" si="65"/>
        <v>0</v>
      </c>
      <c r="CZ20" s="31"/>
      <c r="DA20" s="14"/>
      <c r="DB20" s="14">
        <f t="shared" si="66"/>
        <v>0</v>
      </c>
      <c r="DC20" s="14">
        <f t="shared" si="67"/>
        <v>0</v>
      </c>
      <c r="DD20" s="31">
        <f t="shared" si="68"/>
        <v>0</v>
      </c>
      <c r="DE20" s="31">
        <f t="shared" si="69"/>
        <v>0</v>
      </c>
      <c r="DF20" s="31"/>
      <c r="DG20" s="14"/>
      <c r="DH20" s="14">
        <f t="shared" si="70"/>
        <v>0</v>
      </c>
      <c r="DI20" s="14">
        <f t="shared" si="71"/>
        <v>0</v>
      </c>
      <c r="DJ20" s="31">
        <f t="shared" si="72"/>
        <v>0</v>
      </c>
      <c r="DK20" s="31">
        <f t="shared" si="73"/>
        <v>0</v>
      </c>
      <c r="DL20" s="31"/>
      <c r="DM20" s="14"/>
      <c r="DN20" s="31">
        <f t="shared" si="74"/>
        <v>0</v>
      </c>
      <c r="DO20" s="14">
        <f t="shared" si="75"/>
        <v>0</v>
      </c>
      <c r="DP20" s="31">
        <f t="shared" si="76"/>
        <v>0</v>
      </c>
      <c r="DQ20" s="31">
        <f t="shared" si="77"/>
        <v>0</v>
      </c>
      <c r="DR20" s="31"/>
      <c r="DS20" s="14"/>
      <c r="DT20" s="14">
        <f t="shared" si="78"/>
        <v>0</v>
      </c>
      <c r="DU20" s="14">
        <f t="shared" si="79"/>
        <v>0</v>
      </c>
      <c r="DV20" s="31">
        <f t="shared" si="80"/>
        <v>0</v>
      </c>
      <c r="DW20" s="31">
        <f t="shared" si="81"/>
        <v>0</v>
      </c>
      <c r="DX20" s="31"/>
      <c r="DY20" s="14"/>
      <c r="DZ20" s="14">
        <f t="shared" si="82"/>
        <v>0</v>
      </c>
      <c r="EA20" s="14">
        <f t="shared" si="83"/>
        <v>0</v>
      </c>
      <c r="EB20" s="31">
        <f t="shared" si="84"/>
        <v>0</v>
      </c>
      <c r="EC20" s="31">
        <f t="shared" si="85"/>
        <v>0</v>
      </c>
      <c r="ED20" s="31"/>
    </row>
    <row r="21" spans="1:134" s="33" customFormat="1" ht="12.75">
      <c r="A21" s="32">
        <v>45383</v>
      </c>
      <c r="C21" s="15">
        <f>'2011B'!C21</f>
        <v>0</v>
      </c>
      <c r="D21" s="15">
        <f>'2011B'!D21</f>
        <v>0</v>
      </c>
      <c r="E21" s="15">
        <f t="shared" si="0"/>
        <v>0</v>
      </c>
      <c r="F21" s="15">
        <f>'2011B'!F21</f>
        <v>0</v>
      </c>
      <c r="G21" s="15">
        <f>'2011B'!G21</f>
        <v>0</v>
      </c>
      <c r="H21" s="31"/>
      <c r="I21" s="46">
        <f t="shared" si="1"/>
        <v>0</v>
      </c>
      <c r="J21" s="46">
        <f t="shared" si="2"/>
        <v>0</v>
      </c>
      <c r="K21" s="46">
        <f t="shared" si="3"/>
        <v>0</v>
      </c>
      <c r="L21" s="46">
        <f t="shared" si="4"/>
        <v>0</v>
      </c>
      <c r="M21" s="46">
        <f t="shared" si="5"/>
        <v>0</v>
      </c>
      <c r="N21" s="31"/>
      <c r="O21" s="14">
        <f t="shared" si="86"/>
        <v>0</v>
      </c>
      <c r="P21" s="31">
        <f t="shared" si="6"/>
        <v>0</v>
      </c>
      <c r="Q21" s="31">
        <f t="shared" si="7"/>
        <v>0</v>
      </c>
      <c r="R21" s="31">
        <f t="shared" si="8"/>
        <v>0</v>
      </c>
      <c r="S21" s="31">
        <f t="shared" si="9"/>
        <v>0</v>
      </c>
      <c r="T21" s="31"/>
      <c r="U21" s="14">
        <f t="shared" si="87"/>
        <v>0</v>
      </c>
      <c r="V21" s="14">
        <f t="shared" si="10"/>
        <v>0</v>
      </c>
      <c r="W21" s="14">
        <f t="shared" si="11"/>
        <v>0</v>
      </c>
      <c r="X21" s="31">
        <f t="shared" si="12"/>
        <v>0</v>
      </c>
      <c r="Y21" s="31">
        <f t="shared" si="13"/>
        <v>0</v>
      </c>
      <c r="Z21" s="31"/>
      <c r="AA21" s="31">
        <f t="shared" si="88"/>
        <v>0</v>
      </c>
      <c r="AB21" s="14">
        <f t="shared" si="14"/>
        <v>0</v>
      </c>
      <c r="AC21" s="14">
        <f t="shared" si="15"/>
        <v>0</v>
      </c>
      <c r="AD21" s="31">
        <f t="shared" si="16"/>
        <v>0</v>
      </c>
      <c r="AE21" s="31">
        <f t="shared" si="17"/>
        <v>0</v>
      </c>
      <c r="AF21" s="31"/>
      <c r="AG21" s="14">
        <f t="shared" si="89"/>
        <v>0</v>
      </c>
      <c r="AH21" s="14">
        <f t="shared" si="18"/>
        <v>0</v>
      </c>
      <c r="AI21" s="14">
        <f t="shared" si="19"/>
        <v>0</v>
      </c>
      <c r="AJ21" s="31">
        <f t="shared" si="20"/>
        <v>0</v>
      </c>
      <c r="AK21" s="31">
        <f t="shared" si="21"/>
        <v>0</v>
      </c>
      <c r="AL21" s="31"/>
      <c r="AM21" s="14">
        <f t="shared" si="90"/>
        <v>0</v>
      </c>
      <c r="AN21" s="14">
        <f t="shared" si="22"/>
        <v>0</v>
      </c>
      <c r="AO21" s="14">
        <f t="shared" si="23"/>
        <v>0</v>
      </c>
      <c r="AP21" s="31">
        <f t="shared" si="24"/>
        <v>0</v>
      </c>
      <c r="AQ21" s="31">
        <f t="shared" si="25"/>
        <v>0</v>
      </c>
      <c r="AR21" s="14"/>
      <c r="AS21" s="14">
        <f t="shared" si="91"/>
        <v>0</v>
      </c>
      <c r="AT21" s="14">
        <f t="shared" si="26"/>
        <v>0</v>
      </c>
      <c r="AU21" s="14">
        <f t="shared" si="27"/>
        <v>0</v>
      </c>
      <c r="AV21" s="31">
        <f t="shared" si="28"/>
        <v>0</v>
      </c>
      <c r="AW21" s="31">
        <f t="shared" si="29"/>
        <v>0</v>
      </c>
      <c r="AX21" s="31"/>
      <c r="AY21" s="14">
        <f t="shared" si="92"/>
        <v>0</v>
      </c>
      <c r="AZ21" s="14">
        <f t="shared" si="30"/>
        <v>0</v>
      </c>
      <c r="BA21" s="14">
        <f t="shared" si="31"/>
        <v>0</v>
      </c>
      <c r="BB21" s="31">
        <f t="shared" si="32"/>
        <v>0</v>
      </c>
      <c r="BC21" s="31">
        <f t="shared" si="33"/>
        <v>0</v>
      </c>
      <c r="BD21" s="31"/>
      <c r="BE21" s="14">
        <f t="shared" si="93"/>
        <v>0</v>
      </c>
      <c r="BF21" s="14">
        <f t="shared" si="34"/>
        <v>0</v>
      </c>
      <c r="BG21" s="14">
        <f t="shared" si="35"/>
        <v>0</v>
      </c>
      <c r="BH21" s="31">
        <f t="shared" si="36"/>
        <v>0</v>
      </c>
      <c r="BI21" s="31">
        <f t="shared" si="37"/>
        <v>0</v>
      </c>
      <c r="BJ21" s="31"/>
      <c r="BK21" s="14">
        <f t="shared" si="94"/>
        <v>0</v>
      </c>
      <c r="BL21" s="14">
        <f t="shared" si="38"/>
        <v>0</v>
      </c>
      <c r="BM21" s="14">
        <f t="shared" si="39"/>
        <v>0</v>
      </c>
      <c r="BN21" s="31">
        <f t="shared" si="40"/>
        <v>0</v>
      </c>
      <c r="BO21" s="31">
        <f t="shared" si="41"/>
        <v>0</v>
      </c>
      <c r="BP21" s="31"/>
      <c r="BQ21" s="14">
        <f t="shared" si="95"/>
        <v>0</v>
      </c>
      <c r="BR21" s="14">
        <f t="shared" si="42"/>
        <v>0</v>
      </c>
      <c r="BS21" s="14">
        <f t="shared" si="43"/>
        <v>0</v>
      </c>
      <c r="BT21" s="31">
        <f t="shared" si="44"/>
        <v>0</v>
      </c>
      <c r="BU21" s="31">
        <f t="shared" si="45"/>
        <v>0</v>
      </c>
      <c r="BV21" s="31"/>
      <c r="BW21" s="14">
        <f t="shared" si="96"/>
        <v>0</v>
      </c>
      <c r="BX21" s="14">
        <f t="shared" si="46"/>
        <v>0</v>
      </c>
      <c r="BY21" s="14">
        <f t="shared" si="47"/>
        <v>0</v>
      </c>
      <c r="BZ21" s="31">
        <f t="shared" si="48"/>
        <v>0</v>
      </c>
      <c r="CA21" s="31">
        <f t="shared" si="49"/>
        <v>0</v>
      </c>
      <c r="CB21" s="14"/>
      <c r="CC21" s="14">
        <f>C21*0.08071/100</f>
        <v>0</v>
      </c>
      <c r="CD21" s="14">
        <f t="shared" si="50"/>
        <v>0</v>
      </c>
      <c r="CE21" s="14">
        <f t="shared" si="51"/>
        <v>0</v>
      </c>
      <c r="CF21" s="31">
        <f t="shared" si="52"/>
        <v>0</v>
      </c>
      <c r="CG21" s="31">
        <f t="shared" si="53"/>
        <v>0</v>
      </c>
      <c r="CH21" s="31"/>
      <c r="CI21" s="14">
        <f t="shared" si="97"/>
        <v>0</v>
      </c>
      <c r="CJ21" s="14">
        <f t="shared" si="54"/>
        <v>0</v>
      </c>
      <c r="CK21" s="14">
        <f t="shared" si="55"/>
        <v>0</v>
      </c>
      <c r="CL21" s="31">
        <f t="shared" si="56"/>
        <v>0</v>
      </c>
      <c r="CM21" s="31">
        <f t="shared" si="57"/>
        <v>0</v>
      </c>
      <c r="CN21" s="31"/>
      <c r="CO21" s="14">
        <f t="shared" si="98"/>
        <v>0</v>
      </c>
      <c r="CP21" s="14">
        <f t="shared" si="58"/>
        <v>0</v>
      </c>
      <c r="CQ21" s="14">
        <f t="shared" si="59"/>
        <v>0</v>
      </c>
      <c r="CR21" s="31">
        <f t="shared" si="60"/>
        <v>0</v>
      </c>
      <c r="CS21" s="31">
        <f t="shared" si="61"/>
        <v>0</v>
      </c>
      <c r="CT21" s="31"/>
      <c r="CU21" s="14">
        <f t="shared" si="99"/>
        <v>0</v>
      </c>
      <c r="CV21" s="14">
        <f t="shared" si="62"/>
        <v>0</v>
      </c>
      <c r="CW21" s="14">
        <f t="shared" si="63"/>
        <v>0</v>
      </c>
      <c r="CX21" s="31">
        <f t="shared" si="64"/>
        <v>0</v>
      </c>
      <c r="CY21" s="31">
        <f t="shared" si="65"/>
        <v>0</v>
      </c>
      <c r="CZ21" s="31"/>
      <c r="DA21" s="14">
        <f t="shared" si="100"/>
        <v>0</v>
      </c>
      <c r="DB21" s="14">
        <f t="shared" si="66"/>
        <v>0</v>
      </c>
      <c r="DC21" s="14">
        <f t="shared" si="67"/>
        <v>0</v>
      </c>
      <c r="DD21" s="31">
        <f t="shared" si="68"/>
        <v>0</v>
      </c>
      <c r="DE21" s="31">
        <f t="shared" si="69"/>
        <v>0</v>
      </c>
      <c r="DF21" s="31"/>
      <c r="DG21" s="14">
        <f t="shared" si="101"/>
        <v>0</v>
      </c>
      <c r="DH21" s="14">
        <f t="shared" si="70"/>
        <v>0</v>
      </c>
      <c r="DI21" s="14">
        <f t="shared" si="71"/>
        <v>0</v>
      </c>
      <c r="DJ21" s="31">
        <f t="shared" si="72"/>
        <v>0</v>
      </c>
      <c r="DK21" s="31">
        <f t="shared" si="73"/>
        <v>0</v>
      </c>
      <c r="DL21" s="31"/>
      <c r="DM21" s="14">
        <f t="shared" si="102"/>
        <v>0</v>
      </c>
      <c r="DN21" s="31">
        <f t="shared" si="74"/>
        <v>0</v>
      </c>
      <c r="DO21" s="14">
        <f t="shared" si="75"/>
        <v>0</v>
      </c>
      <c r="DP21" s="31">
        <f t="shared" si="76"/>
        <v>0</v>
      </c>
      <c r="DQ21" s="31">
        <f t="shared" si="77"/>
        <v>0</v>
      </c>
      <c r="DR21" s="31"/>
      <c r="DS21" s="14">
        <f t="shared" si="103"/>
        <v>0</v>
      </c>
      <c r="DT21" s="14">
        <f t="shared" si="78"/>
        <v>0</v>
      </c>
      <c r="DU21" s="14">
        <f t="shared" si="79"/>
        <v>0</v>
      </c>
      <c r="DV21" s="31">
        <f t="shared" si="80"/>
        <v>0</v>
      </c>
      <c r="DW21" s="31">
        <f t="shared" si="81"/>
        <v>0</v>
      </c>
      <c r="DX21" s="31"/>
      <c r="DY21" s="14">
        <f t="shared" si="104"/>
        <v>0</v>
      </c>
      <c r="DZ21" s="14">
        <f t="shared" si="82"/>
        <v>0</v>
      </c>
      <c r="EA21" s="14">
        <f t="shared" si="83"/>
        <v>0</v>
      </c>
      <c r="EB21" s="31">
        <f t="shared" si="84"/>
        <v>0</v>
      </c>
      <c r="EC21" s="31">
        <f t="shared" si="85"/>
        <v>0</v>
      </c>
      <c r="ED21" s="31"/>
    </row>
    <row r="22" spans="1:134" s="33" customFormat="1" ht="12.75">
      <c r="A22" s="2">
        <v>45566</v>
      </c>
      <c r="B22"/>
      <c r="C22" s="15">
        <f>'2011B'!C22</f>
        <v>0</v>
      </c>
      <c r="D22" s="15">
        <f>'2011B'!D22</f>
        <v>0</v>
      </c>
      <c r="E22" s="15">
        <f t="shared" si="0"/>
        <v>0</v>
      </c>
      <c r="F22" s="15">
        <f>'2011B'!F22</f>
        <v>0</v>
      </c>
      <c r="G22" s="15">
        <f>'2011B'!G22</f>
        <v>0</v>
      </c>
      <c r="H22" s="31"/>
      <c r="I22" s="46">
        <f t="shared" si="1"/>
        <v>0</v>
      </c>
      <c r="J22" s="46">
        <f t="shared" si="2"/>
        <v>0</v>
      </c>
      <c r="K22" s="46">
        <f t="shared" si="3"/>
        <v>0</v>
      </c>
      <c r="L22" s="46">
        <f t="shared" si="4"/>
        <v>0</v>
      </c>
      <c r="M22" s="46">
        <f t="shared" si="5"/>
        <v>0</v>
      </c>
      <c r="N22" s="31"/>
      <c r="O22" s="14"/>
      <c r="P22" s="31">
        <f t="shared" si="6"/>
        <v>0</v>
      </c>
      <c r="Q22" s="31">
        <f t="shared" si="7"/>
        <v>0</v>
      </c>
      <c r="R22" s="31">
        <f t="shared" si="8"/>
        <v>0</v>
      </c>
      <c r="S22" s="31">
        <f t="shared" si="9"/>
        <v>0</v>
      </c>
      <c r="T22" s="31"/>
      <c r="U22" s="14"/>
      <c r="V22" s="14">
        <f t="shared" si="10"/>
        <v>0</v>
      </c>
      <c r="W22" s="14">
        <f t="shared" si="11"/>
        <v>0</v>
      </c>
      <c r="X22" s="31">
        <f t="shared" si="12"/>
        <v>0</v>
      </c>
      <c r="Y22" s="31">
        <f t="shared" si="13"/>
        <v>0</v>
      </c>
      <c r="Z22" s="31"/>
      <c r="AA22" s="31"/>
      <c r="AB22" s="14">
        <f t="shared" si="14"/>
        <v>0</v>
      </c>
      <c r="AC22" s="14">
        <f t="shared" si="15"/>
        <v>0</v>
      </c>
      <c r="AD22" s="31">
        <f t="shared" si="16"/>
        <v>0</v>
      </c>
      <c r="AE22" s="31">
        <f t="shared" si="17"/>
        <v>0</v>
      </c>
      <c r="AF22" s="31"/>
      <c r="AG22" s="14"/>
      <c r="AH22" s="14">
        <f t="shared" si="18"/>
        <v>0</v>
      </c>
      <c r="AI22" s="14">
        <f t="shared" si="19"/>
        <v>0</v>
      </c>
      <c r="AJ22" s="31">
        <f t="shared" si="20"/>
        <v>0</v>
      </c>
      <c r="AK22" s="31">
        <f t="shared" si="21"/>
        <v>0</v>
      </c>
      <c r="AL22" s="31"/>
      <c r="AM22" s="14"/>
      <c r="AN22" s="14">
        <f t="shared" si="22"/>
        <v>0</v>
      </c>
      <c r="AO22" s="14">
        <f t="shared" si="23"/>
        <v>0</v>
      </c>
      <c r="AP22" s="31">
        <f t="shared" si="24"/>
        <v>0</v>
      </c>
      <c r="AQ22" s="31">
        <f t="shared" si="25"/>
        <v>0</v>
      </c>
      <c r="AR22" s="14"/>
      <c r="AS22" s="14"/>
      <c r="AT22" s="14">
        <f t="shared" si="26"/>
        <v>0</v>
      </c>
      <c r="AU22" s="14">
        <f t="shared" si="27"/>
        <v>0</v>
      </c>
      <c r="AV22" s="31">
        <f t="shared" si="28"/>
        <v>0</v>
      </c>
      <c r="AW22" s="31">
        <f t="shared" si="29"/>
        <v>0</v>
      </c>
      <c r="AX22" s="31"/>
      <c r="AY22" s="14"/>
      <c r="AZ22" s="14">
        <f t="shared" si="30"/>
        <v>0</v>
      </c>
      <c r="BA22" s="14">
        <f t="shared" si="31"/>
        <v>0</v>
      </c>
      <c r="BB22" s="31">
        <f t="shared" si="32"/>
        <v>0</v>
      </c>
      <c r="BC22" s="31">
        <f t="shared" si="33"/>
        <v>0</v>
      </c>
      <c r="BD22" s="31"/>
      <c r="BE22" s="14"/>
      <c r="BF22" s="14">
        <f t="shared" si="34"/>
        <v>0</v>
      </c>
      <c r="BG22" s="14">
        <f t="shared" si="35"/>
        <v>0</v>
      </c>
      <c r="BH22" s="31">
        <f t="shared" si="36"/>
        <v>0</v>
      </c>
      <c r="BI22" s="31">
        <f t="shared" si="37"/>
        <v>0</v>
      </c>
      <c r="BJ22" s="31"/>
      <c r="BK22" s="14"/>
      <c r="BL22" s="14">
        <f t="shared" si="38"/>
        <v>0</v>
      </c>
      <c r="BM22" s="14">
        <f t="shared" si="39"/>
        <v>0</v>
      </c>
      <c r="BN22" s="31">
        <f t="shared" si="40"/>
        <v>0</v>
      </c>
      <c r="BO22" s="31">
        <f t="shared" si="41"/>
        <v>0</v>
      </c>
      <c r="BP22" s="31"/>
      <c r="BQ22" s="14"/>
      <c r="BR22" s="14">
        <f t="shared" si="42"/>
        <v>0</v>
      </c>
      <c r="BS22" s="14">
        <f t="shared" si="43"/>
        <v>0</v>
      </c>
      <c r="BT22" s="31">
        <f t="shared" si="44"/>
        <v>0</v>
      </c>
      <c r="BU22" s="31">
        <f t="shared" si="45"/>
        <v>0</v>
      </c>
      <c r="BV22" s="31"/>
      <c r="BW22" s="14"/>
      <c r="BX22" s="14">
        <f t="shared" si="46"/>
        <v>0</v>
      </c>
      <c r="BY22" s="14">
        <f t="shared" si="47"/>
        <v>0</v>
      </c>
      <c r="BZ22" s="31">
        <f t="shared" si="48"/>
        <v>0</v>
      </c>
      <c r="CA22" s="31">
        <f t="shared" si="49"/>
        <v>0</v>
      </c>
      <c r="CB22" s="14"/>
      <c r="CC22" s="14"/>
      <c r="CD22" s="14">
        <f t="shared" si="50"/>
        <v>0</v>
      </c>
      <c r="CE22" s="14">
        <f t="shared" si="51"/>
        <v>0</v>
      </c>
      <c r="CF22" s="31">
        <f t="shared" si="52"/>
        <v>0</v>
      </c>
      <c r="CG22" s="31">
        <f t="shared" si="53"/>
        <v>0</v>
      </c>
      <c r="CH22" s="31"/>
      <c r="CI22" s="14"/>
      <c r="CJ22" s="14">
        <f t="shared" si="54"/>
        <v>0</v>
      </c>
      <c r="CK22" s="14">
        <f t="shared" si="55"/>
        <v>0</v>
      </c>
      <c r="CL22" s="31">
        <f t="shared" si="56"/>
        <v>0</v>
      </c>
      <c r="CM22" s="31">
        <f t="shared" si="57"/>
        <v>0</v>
      </c>
      <c r="CN22" s="31"/>
      <c r="CO22" s="14"/>
      <c r="CP22" s="14">
        <f t="shared" si="58"/>
        <v>0</v>
      </c>
      <c r="CQ22" s="14">
        <f t="shared" si="59"/>
        <v>0</v>
      </c>
      <c r="CR22" s="31">
        <f t="shared" si="60"/>
        <v>0</v>
      </c>
      <c r="CS22" s="31">
        <f t="shared" si="61"/>
        <v>0</v>
      </c>
      <c r="CT22" s="31"/>
      <c r="CU22" s="14"/>
      <c r="CV22" s="14">
        <f t="shared" si="62"/>
        <v>0</v>
      </c>
      <c r="CW22" s="14">
        <f t="shared" si="63"/>
        <v>0</v>
      </c>
      <c r="CX22" s="31">
        <f t="shared" si="64"/>
        <v>0</v>
      </c>
      <c r="CY22" s="31">
        <f t="shared" si="65"/>
        <v>0</v>
      </c>
      <c r="CZ22" s="31"/>
      <c r="DA22" s="14"/>
      <c r="DB22" s="14">
        <f t="shared" si="66"/>
        <v>0</v>
      </c>
      <c r="DC22" s="14">
        <f t="shared" si="67"/>
        <v>0</v>
      </c>
      <c r="DD22" s="31">
        <f t="shared" si="68"/>
        <v>0</v>
      </c>
      <c r="DE22" s="31">
        <f t="shared" si="69"/>
        <v>0</v>
      </c>
      <c r="DF22" s="31"/>
      <c r="DG22" s="14"/>
      <c r="DH22" s="14">
        <f t="shared" si="70"/>
        <v>0</v>
      </c>
      <c r="DI22" s="14">
        <f t="shared" si="71"/>
        <v>0</v>
      </c>
      <c r="DJ22" s="31">
        <f t="shared" si="72"/>
        <v>0</v>
      </c>
      <c r="DK22" s="31">
        <f t="shared" si="73"/>
        <v>0</v>
      </c>
      <c r="DL22" s="31"/>
      <c r="DM22" s="14"/>
      <c r="DN22" s="31">
        <f t="shared" si="74"/>
        <v>0</v>
      </c>
      <c r="DO22" s="14">
        <f t="shared" si="75"/>
        <v>0</v>
      </c>
      <c r="DP22" s="31">
        <f t="shared" si="76"/>
        <v>0</v>
      </c>
      <c r="DQ22" s="31">
        <f t="shared" si="77"/>
        <v>0</v>
      </c>
      <c r="DR22" s="31"/>
      <c r="DS22" s="14"/>
      <c r="DT22" s="14">
        <f t="shared" si="78"/>
        <v>0</v>
      </c>
      <c r="DU22" s="14">
        <f t="shared" si="79"/>
        <v>0</v>
      </c>
      <c r="DV22" s="31">
        <f t="shared" si="80"/>
        <v>0</v>
      </c>
      <c r="DW22" s="31">
        <f t="shared" si="81"/>
        <v>0</v>
      </c>
      <c r="DX22" s="31"/>
      <c r="DY22" s="14"/>
      <c r="DZ22" s="14">
        <f t="shared" si="82"/>
        <v>0</v>
      </c>
      <c r="EA22" s="14">
        <f t="shared" si="83"/>
        <v>0</v>
      </c>
      <c r="EB22" s="31">
        <f t="shared" si="84"/>
        <v>0</v>
      </c>
      <c r="EC22" s="31">
        <f t="shared" si="85"/>
        <v>0</v>
      </c>
      <c r="ED22" s="31"/>
    </row>
    <row r="23" spans="1:134" s="33" customFormat="1" ht="12.75">
      <c r="A23" s="2">
        <v>45748</v>
      </c>
      <c r="B23"/>
      <c r="C23" s="15">
        <f>'2011B'!C23</f>
        <v>0</v>
      </c>
      <c r="D23" s="15">
        <f>'2011B'!D23</f>
        <v>0</v>
      </c>
      <c r="E23" s="15">
        <f t="shared" si="0"/>
        <v>0</v>
      </c>
      <c r="F23" s="15">
        <f>'2011B'!F23</f>
        <v>0</v>
      </c>
      <c r="G23" s="15">
        <f>'2011B'!G23</f>
        <v>0</v>
      </c>
      <c r="H23" s="31"/>
      <c r="I23" s="46">
        <f t="shared" si="1"/>
        <v>0</v>
      </c>
      <c r="J23" s="46">
        <f t="shared" si="2"/>
        <v>0</v>
      </c>
      <c r="K23" s="46">
        <f t="shared" si="3"/>
        <v>0</v>
      </c>
      <c r="L23" s="46">
        <f t="shared" si="4"/>
        <v>0</v>
      </c>
      <c r="M23" s="46">
        <f t="shared" si="5"/>
        <v>0</v>
      </c>
      <c r="N23" s="31"/>
      <c r="O23" s="14">
        <f t="shared" si="86"/>
        <v>0</v>
      </c>
      <c r="P23" s="31">
        <f t="shared" si="6"/>
        <v>0</v>
      </c>
      <c r="Q23" s="31">
        <f t="shared" si="7"/>
        <v>0</v>
      </c>
      <c r="R23" s="31">
        <f t="shared" si="8"/>
        <v>0</v>
      </c>
      <c r="S23" s="31">
        <f t="shared" si="9"/>
        <v>0</v>
      </c>
      <c r="T23" s="31"/>
      <c r="U23" s="14">
        <f t="shared" si="87"/>
        <v>0</v>
      </c>
      <c r="V23" s="14">
        <f t="shared" si="10"/>
        <v>0</v>
      </c>
      <c r="W23" s="14">
        <f t="shared" si="11"/>
        <v>0</v>
      </c>
      <c r="X23" s="31">
        <f t="shared" si="12"/>
        <v>0</v>
      </c>
      <c r="Y23" s="31">
        <f t="shared" si="13"/>
        <v>0</v>
      </c>
      <c r="Z23" s="31"/>
      <c r="AA23" s="31">
        <f t="shared" si="88"/>
        <v>0</v>
      </c>
      <c r="AB23" s="14">
        <f t="shared" si="14"/>
        <v>0</v>
      </c>
      <c r="AC23" s="14">
        <f t="shared" si="15"/>
        <v>0</v>
      </c>
      <c r="AD23" s="31">
        <f t="shared" si="16"/>
        <v>0</v>
      </c>
      <c r="AE23" s="31">
        <f t="shared" si="17"/>
        <v>0</v>
      </c>
      <c r="AF23" s="31"/>
      <c r="AG23" s="14">
        <f t="shared" si="89"/>
        <v>0</v>
      </c>
      <c r="AH23" s="14">
        <f t="shared" si="18"/>
        <v>0</v>
      </c>
      <c r="AI23" s="14">
        <f t="shared" si="19"/>
        <v>0</v>
      </c>
      <c r="AJ23" s="31">
        <f t="shared" si="20"/>
        <v>0</v>
      </c>
      <c r="AK23" s="31">
        <f t="shared" si="21"/>
        <v>0</v>
      </c>
      <c r="AL23" s="31"/>
      <c r="AM23" s="14">
        <f t="shared" si="90"/>
        <v>0</v>
      </c>
      <c r="AN23" s="14">
        <f t="shared" si="22"/>
        <v>0</v>
      </c>
      <c r="AO23" s="14">
        <f t="shared" si="23"/>
        <v>0</v>
      </c>
      <c r="AP23" s="31">
        <f t="shared" si="24"/>
        <v>0</v>
      </c>
      <c r="AQ23" s="31">
        <f t="shared" si="25"/>
        <v>0</v>
      </c>
      <c r="AR23" s="14"/>
      <c r="AS23" s="14">
        <f t="shared" si="91"/>
        <v>0</v>
      </c>
      <c r="AT23" s="14">
        <f t="shared" si="26"/>
        <v>0</v>
      </c>
      <c r="AU23" s="14">
        <f t="shared" si="27"/>
        <v>0</v>
      </c>
      <c r="AV23" s="31">
        <f t="shared" si="28"/>
        <v>0</v>
      </c>
      <c r="AW23" s="31">
        <f t="shared" si="29"/>
        <v>0</v>
      </c>
      <c r="AX23" s="31"/>
      <c r="AY23" s="14">
        <f t="shared" si="92"/>
        <v>0</v>
      </c>
      <c r="AZ23" s="14">
        <f t="shared" si="30"/>
        <v>0</v>
      </c>
      <c r="BA23" s="14">
        <f t="shared" si="31"/>
        <v>0</v>
      </c>
      <c r="BB23" s="31">
        <f t="shared" si="32"/>
        <v>0</v>
      </c>
      <c r="BC23" s="31">
        <f t="shared" si="33"/>
        <v>0</v>
      </c>
      <c r="BD23" s="31"/>
      <c r="BE23" s="14">
        <f t="shared" si="93"/>
        <v>0</v>
      </c>
      <c r="BF23" s="14">
        <f t="shared" si="34"/>
        <v>0</v>
      </c>
      <c r="BG23" s="14">
        <f t="shared" si="35"/>
        <v>0</v>
      </c>
      <c r="BH23" s="31">
        <f t="shared" si="36"/>
        <v>0</v>
      </c>
      <c r="BI23" s="31">
        <f t="shared" si="37"/>
        <v>0</v>
      </c>
      <c r="BJ23" s="31"/>
      <c r="BK23" s="14">
        <f t="shared" si="94"/>
        <v>0</v>
      </c>
      <c r="BL23" s="14">
        <f t="shared" si="38"/>
        <v>0</v>
      </c>
      <c r="BM23" s="14">
        <f t="shared" si="39"/>
        <v>0</v>
      </c>
      <c r="BN23" s="31">
        <f t="shared" si="40"/>
        <v>0</v>
      </c>
      <c r="BO23" s="31">
        <f t="shared" si="41"/>
        <v>0</v>
      </c>
      <c r="BP23" s="31"/>
      <c r="BQ23" s="14">
        <f t="shared" si="95"/>
        <v>0</v>
      </c>
      <c r="BR23" s="14">
        <f t="shared" si="42"/>
        <v>0</v>
      </c>
      <c r="BS23" s="14">
        <f t="shared" si="43"/>
        <v>0</v>
      </c>
      <c r="BT23" s="31">
        <f t="shared" si="44"/>
        <v>0</v>
      </c>
      <c r="BU23" s="31">
        <f t="shared" si="45"/>
        <v>0</v>
      </c>
      <c r="BV23" s="31"/>
      <c r="BW23" s="14">
        <f t="shared" si="96"/>
        <v>0</v>
      </c>
      <c r="BX23" s="14">
        <f t="shared" si="46"/>
        <v>0</v>
      </c>
      <c r="BY23" s="14">
        <f t="shared" si="47"/>
        <v>0</v>
      </c>
      <c r="BZ23" s="31">
        <f t="shared" si="48"/>
        <v>0</v>
      </c>
      <c r="CA23" s="31">
        <f t="shared" si="49"/>
        <v>0</v>
      </c>
      <c r="CB23" s="14"/>
      <c r="CC23" s="14">
        <f>C23*0.08071/100</f>
        <v>0</v>
      </c>
      <c r="CD23" s="14">
        <f t="shared" si="50"/>
        <v>0</v>
      </c>
      <c r="CE23" s="14">
        <f t="shared" si="51"/>
        <v>0</v>
      </c>
      <c r="CF23" s="31">
        <f t="shared" si="52"/>
        <v>0</v>
      </c>
      <c r="CG23" s="31">
        <f t="shared" si="53"/>
        <v>0</v>
      </c>
      <c r="CH23" s="31"/>
      <c r="CI23" s="14">
        <f t="shared" si="97"/>
        <v>0</v>
      </c>
      <c r="CJ23" s="14">
        <f t="shared" si="54"/>
        <v>0</v>
      </c>
      <c r="CK23" s="14">
        <f t="shared" si="55"/>
        <v>0</v>
      </c>
      <c r="CL23" s="31">
        <f t="shared" si="56"/>
        <v>0</v>
      </c>
      <c r="CM23" s="31">
        <f t="shared" si="57"/>
        <v>0</v>
      </c>
      <c r="CN23" s="31"/>
      <c r="CO23" s="14">
        <f t="shared" si="98"/>
        <v>0</v>
      </c>
      <c r="CP23" s="14">
        <f t="shared" si="58"/>
        <v>0</v>
      </c>
      <c r="CQ23" s="14">
        <f t="shared" si="59"/>
        <v>0</v>
      </c>
      <c r="CR23" s="31">
        <f t="shared" si="60"/>
        <v>0</v>
      </c>
      <c r="CS23" s="31">
        <f t="shared" si="61"/>
        <v>0</v>
      </c>
      <c r="CT23" s="31"/>
      <c r="CU23" s="14">
        <f t="shared" si="99"/>
        <v>0</v>
      </c>
      <c r="CV23" s="14">
        <f t="shared" si="62"/>
        <v>0</v>
      </c>
      <c r="CW23" s="14">
        <f t="shared" si="63"/>
        <v>0</v>
      </c>
      <c r="CX23" s="31">
        <f t="shared" si="64"/>
        <v>0</v>
      </c>
      <c r="CY23" s="31">
        <f t="shared" si="65"/>
        <v>0</v>
      </c>
      <c r="CZ23" s="31"/>
      <c r="DA23" s="14">
        <f t="shared" si="100"/>
        <v>0</v>
      </c>
      <c r="DB23" s="14">
        <f t="shared" si="66"/>
        <v>0</v>
      </c>
      <c r="DC23" s="14">
        <f t="shared" si="67"/>
        <v>0</v>
      </c>
      <c r="DD23" s="31">
        <f t="shared" si="68"/>
        <v>0</v>
      </c>
      <c r="DE23" s="31">
        <f t="shared" si="69"/>
        <v>0</v>
      </c>
      <c r="DF23" s="31"/>
      <c r="DG23" s="14">
        <f t="shared" si="101"/>
        <v>0</v>
      </c>
      <c r="DH23" s="14">
        <f t="shared" si="70"/>
        <v>0</v>
      </c>
      <c r="DI23" s="14">
        <f t="shared" si="71"/>
        <v>0</v>
      </c>
      <c r="DJ23" s="31">
        <f t="shared" si="72"/>
        <v>0</v>
      </c>
      <c r="DK23" s="31">
        <f t="shared" si="73"/>
        <v>0</v>
      </c>
      <c r="DL23" s="31"/>
      <c r="DM23" s="14">
        <f t="shared" si="102"/>
        <v>0</v>
      </c>
      <c r="DN23" s="31">
        <f t="shared" si="74"/>
        <v>0</v>
      </c>
      <c r="DO23" s="14">
        <f t="shared" si="75"/>
        <v>0</v>
      </c>
      <c r="DP23" s="31">
        <f t="shared" si="76"/>
        <v>0</v>
      </c>
      <c r="DQ23" s="31">
        <f t="shared" si="77"/>
        <v>0</v>
      </c>
      <c r="DR23" s="31"/>
      <c r="DS23" s="14">
        <f t="shared" si="103"/>
        <v>0</v>
      </c>
      <c r="DT23" s="14">
        <f t="shared" si="78"/>
        <v>0</v>
      </c>
      <c r="DU23" s="14">
        <f t="shared" si="79"/>
        <v>0</v>
      </c>
      <c r="DV23" s="31">
        <f t="shared" si="80"/>
        <v>0</v>
      </c>
      <c r="DW23" s="31">
        <f t="shared" si="81"/>
        <v>0</v>
      </c>
      <c r="DX23" s="31"/>
      <c r="DY23" s="14">
        <f t="shared" si="104"/>
        <v>0</v>
      </c>
      <c r="DZ23" s="14">
        <f t="shared" si="82"/>
        <v>0</v>
      </c>
      <c r="EA23" s="14">
        <f t="shared" si="83"/>
        <v>0</v>
      </c>
      <c r="EB23" s="31">
        <f t="shared" si="84"/>
        <v>0</v>
      </c>
      <c r="EC23" s="31">
        <f t="shared" si="85"/>
        <v>0</v>
      </c>
      <c r="ED23" s="31"/>
    </row>
    <row r="24" spans="3:27" ht="12.75">
      <c r="C24" s="21"/>
      <c r="D24" s="21"/>
      <c r="E24" s="21"/>
      <c r="F24" s="21"/>
      <c r="G24" s="21"/>
      <c r="I24" s="45"/>
      <c r="J24" s="46"/>
      <c r="K24" s="45"/>
      <c r="L24" s="45"/>
      <c r="M24" s="45"/>
      <c r="AA24" s="31"/>
    </row>
    <row r="25" spans="1:133" ht="13.5" thickBot="1">
      <c r="A25" s="12" t="s">
        <v>0</v>
      </c>
      <c r="C25" s="30">
        <f>SUM(C8:C24)</f>
        <v>2680000</v>
      </c>
      <c r="D25" s="30">
        <f>SUM(D8:D24)</f>
        <v>134000</v>
      </c>
      <c r="E25" s="30">
        <f>SUM(E8:E24)</f>
        <v>2814000</v>
      </c>
      <c r="F25" s="30">
        <f>SUM(F8:F24)</f>
        <v>39438</v>
      </c>
      <c r="G25" s="30">
        <f>SUM(G8:G24)</f>
        <v>11862</v>
      </c>
      <c r="I25" s="48">
        <f>SUM(I8:I24)</f>
        <v>1502388.1679999996</v>
      </c>
      <c r="J25" s="48">
        <f>SUM(J8:J24)</f>
        <v>75119.40840000003</v>
      </c>
      <c r="K25" s="48">
        <f>SUM(K8:K24)</f>
        <v>1577507.5763999997</v>
      </c>
      <c r="L25" s="48">
        <f>SUM(L8:L24)</f>
        <v>22108.650958799997</v>
      </c>
      <c r="M25" s="48">
        <f>SUM(M8:M24)</f>
        <v>6649.749421200001</v>
      </c>
      <c r="O25" s="30">
        <f>SUM(O8:O24)</f>
        <v>241799.78399999999</v>
      </c>
      <c r="P25" s="30">
        <f>SUM(P8:P24)</f>
        <v>12089.9892</v>
      </c>
      <c r="Q25" s="30">
        <f>SUM(Q8:Q24)</f>
        <v>253889.7732</v>
      </c>
      <c r="R25" s="30">
        <f>SUM(R8:R24)</f>
        <v>3558.2462244000003</v>
      </c>
      <c r="S25" s="30">
        <f>SUM(S8:S24)</f>
        <v>1070.2347156</v>
      </c>
      <c r="U25" s="30">
        <f>SUM(U8:U24)</f>
        <v>2272.104</v>
      </c>
      <c r="V25" s="30">
        <f>SUM(V8:V24)</f>
        <v>113.60519999999998</v>
      </c>
      <c r="W25" s="30">
        <f>SUM(W8:W24)</f>
        <v>2385.7092</v>
      </c>
      <c r="X25" s="30">
        <f>SUM(X8:X24)</f>
        <v>33.435536400000004</v>
      </c>
      <c r="Y25" s="30">
        <f>SUM(Y8:Y24)</f>
        <v>10.0566036</v>
      </c>
      <c r="AA25" s="30">
        <f>SUM(AA8:AA24)</f>
        <v>72765.752</v>
      </c>
      <c r="AB25" s="30">
        <f>SUM(AB8:AB24)</f>
        <v>3638.2876</v>
      </c>
      <c r="AC25" s="30">
        <f>SUM(AC8:AC24)</f>
        <v>76404.0396</v>
      </c>
      <c r="AD25" s="30">
        <f>SUM(AD8:AD24)</f>
        <v>1070.7969132</v>
      </c>
      <c r="AE25" s="30">
        <f>SUM(AE8:AE24)</f>
        <v>322.0699068</v>
      </c>
      <c r="AG25" s="30">
        <f>SUM(AG8:AG24)</f>
        <v>609403.86</v>
      </c>
      <c r="AH25" s="30">
        <f>SUM(AH8:AH24)</f>
        <v>30470.193</v>
      </c>
      <c r="AI25" s="30">
        <f>SUM(AI8:AI24)</f>
        <v>639874.053</v>
      </c>
      <c r="AJ25" s="30">
        <f>SUM(AJ8:AJ24)</f>
        <v>8967.787101</v>
      </c>
      <c r="AK25" s="30">
        <f>SUM(AK8:AK24)</f>
        <v>2697.294249</v>
      </c>
      <c r="AM25" s="30">
        <f>SUM(AM8:AM24)</f>
        <v>157731.668</v>
      </c>
      <c r="AN25" s="30">
        <f>SUM(AN8:AN24)</f>
        <v>7886.5833999999995</v>
      </c>
      <c r="AO25" s="30">
        <f>SUM(AO8:AO24)</f>
        <v>165618.2514</v>
      </c>
      <c r="AP25" s="30">
        <f>SUM(AP8:AP24)</f>
        <v>2321.1274338</v>
      </c>
      <c r="AQ25" s="30">
        <f>SUM(AQ8:AQ24)</f>
        <v>698.1391962</v>
      </c>
      <c r="AR25" s="30"/>
      <c r="AS25" s="30">
        <f>SUM(AS8:AS24)</f>
        <v>106796.92800000001</v>
      </c>
      <c r="AT25" s="30">
        <f>SUM(AT8:AT24)</f>
        <v>5339.8464</v>
      </c>
      <c r="AU25" s="30">
        <f>SUM(AU8:AU24)</f>
        <v>112136.77440000002</v>
      </c>
      <c r="AV25" s="30">
        <f>SUM(AV8:AV24)</f>
        <v>1571.5885248</v>
      </c>
      <c r="AW25" s="30">
        <f>SUM(AW8:AW24)</f>
        <v>472.6959552</v>
      </c>
      <c r="AY25" s="30">
        <f>SUM(AY8:AY24)</f>
        <v>16426.792</v>
      </c>
      <c r="AZ25" s="30">
        <f>SUM(AZ8:AZ24)</f>
        <v>821.3396</v>
      </c>
      <c r="BA25" s="30">
        <f>SUM(BA8:BA24)</f>
        <v>17248.1316</v>
      </c>
      <c r="BB25" s="30">
        <f>SUM(BB8:BB24)</f>
        <v>241.7312772</v>
      </c>
      <c r="BC25" s="30">
        <f>SUM(BC8:BC24)</f>
        <v>72.70694280000001</v>
      </c>
      <c r="BE25" s="30">
        <f>SUM(BE8:BE24)</f>
        <v>37605.76</v>
      </c>
      <c r="BF25" s="30">
        <f>SUM(BF8:BF24)</f>
        <v>1880.2879999999998</v>
      </c>
      <c r="BG25" s="30">
        <f>SUM(BG8:BG24)</f>
        <v>39486.048</v>
      </c>
      <c r="BH25" s="30">
        <f>SUM(BH8:BH24)</f>
        <v>553.394016</v>
      </c>
      <c r="BI25" s="30">
        <f>SUM(BI8:BI24)</f>
        <v>166.447584</v>
      </c>
      <c r="BK25" s="30">
        <f>SUM(BK8:BK24)</f>
        <v>6305.236</v>
      </c>
      <c r="BL25" s="30">
        <f>SUM(BL8:BL24)</f>
        <v>315.2618</v>
      </c>
      <c r="BM25" s="30">
        <f>SUM(BM8:BM24)</f>
        <v>6620.4978</v>
      </c>
      <c r="BN25" s="30">
        <f>SUM(BN8:BN24)</f>
        <v>92.7857826</v>
      </c>
      <c r="BO25" s="30">
        <f>SUM(BO8:BO24)</f>
        <v>27.907727400000002</v>
      </c>
      <c r="BQ25" s="30">
        <f>SUM(BQ8:BQ24)</f>
        <v>6820.331999999999</v>
      </c>
      <c r="BR25" s="30">
        <f>SUM(BR8:BR24)</f>
        <v>341.0166</v>
      </c>
      <c r="BS25" s="30">
        <f>SUM(BS8:BS24)</f>
        <v>7161.3486</v>
      </c>
      <c r="BT25" s="30">
        <f>SUM(BT8:BT24)</f>
        <v>100.36576620000001</v>
      </c>
      <c r="BU25" s="30">
        <f>SUM(BU8:BU24)</f>
        <v>30.1876038</v>
      </c>
      <c r="BW25" s="30">
        <f>SUM(BW8:BW24)</f>
        <v>13024.532</v>
      </c>
      <c r="BX25" s="30">
        <f>SUM(BX8:BX24)</f>
        <v>651.2266</v>
      </c>
      <c r="BY25" s="30">
        <f>SUM(BY8:BY24)</f>
        <v>13675.758600000001</v>
      </c>
      <c r="BZ25" s="30">
        <f>SUM(BZ8:BZ24)</f>
        <v>191.66473620000002</v>
      </c>
      <c r="CA25" s="30">
        <f>SUM(CA8:CA24)</f>
        <v>57.648133800000004</v>
      </c>
      <c r="CB25" s="21"/>
      <c r="CC25" s="30">
        <f>SUM(CC8:CC24)</f>
        <v>2163.0280000000002</v>
      </c>
      <c r="CD25" s="30">
        <f>SUM(CD8:CD24)</f>
        <v>108.15140000000001</v>
      </c>
      <c r="CE25" s="30">
        <f>SUM(CE8:CE24)</f>
        <v>2271.1794</v>
      </c>
      <c r="CF25" s="30">
        <f>SUM(CF8:CF24)</f>
        <v>31.8304098</v>
      </c>
      <c r="CG25" s="30">
        <f>SUM(CG8:CG24)</f>
        <v>9.5738202</v>
      </c>
      <c r="CI25" s="30">
        <f>SUM(CI8:CI24)</f>
        <v>37.52</v>
      </c>
      <c r="CJ25" s="30">
        <f>SUM(CJ8:CJ24)</f>
        <v>1.876</v>
      </c>
      <c r="CK25" s="30">
        <f>SUM(CK8:CK24)</f>
        <v>39.39600000000001</v>
      </c>
      <c r="CL25" s="30">
        <f>SUM(CL8:CL24)</f>
        <v>0.552132</v>
      </c>
      <c r="CM25" s="30">
        <f>SUM(CM8:CM24)</f>
        <v>0.166068</v>
      </c>
      <c r="CO25" s="30">
        <f>SUM(CO8:CO24)</f>
        <v>13767.964000000002</v>
      </c>
      <c r="CP25" s="30">
        <f>SUM(CP8:CP24)</f>
        <v>688.3982000000001</v>
      </c>
      <c r="CQ25" s="30">
        <f>SUM(CQ8:CQ24)</f>
        <v>14456.362200000001</v>
      </c>
      <c r="CR25" s="30">
        <f>SUM(CR8:CR24)</f>
        <v>202.6048374</v>
      </c>
      <c r="CS25" s="30">
        <f>SUM(CS8:CS24)</f>
        <v>60.9386526</v>
      </c>
      <c r="CU25" s="30">
        <f>SUM(CU8:CU24)</f>
        <v>19948.848</v>
      </c>
      <c r="CV25" s="30">
        <f>SUM(CV8:CV24)</f>
        <v>997.4424</v>
      </c>
      <c r="CW25" s="30">
        <f>SUM(CW8:CW24)</f>
        <v>20946.2904</v>
      </c>
      <c r="CX25" s="30">
        <f>SUM(CX8:CX24)</f>
        <v>293.5606968</v>
      </c>
      <c r="CY25" s="30">
        <f>SUM(CY8:CY24)</f>
        <v>88.2959832</v>
      </c>
      <c r="DA25" s="30">
        <f>SUM(DA8:DA24)</f>
        <v>25241.043999999998</v>
      </c>
      <c r="DB25" s="30">
        <f>SUM(DB8:DB24)</f>
        <v>1262.0521999999999</v>
      </c>
      <c r="DC25" s="30">
        <f>SUM(DC8:DC24)</f>
        <v>26503.096199999996</v>
      </c>
      <c r="DD25" s="30">
        <f>SUM(DD8:DD24)</f>
        <v>371.4389154</v>
      </c>
      <c r="DE25" s="30">
        <f>SUM(DE8:DE24)</f>
        <v>111.7198746</v>
      </c>
      <c r="DG25" s="30">
        <f>SUM(DG8:DG24)</f>
        <v>2347.68</v>
      </c>
      <c r="DH25" s="30">
        <f>SUM(DH8:DH24)</f>
        <v>117.384</v>
      </c>
      <c r="DI25" s="30">
        <f>SUM(DI8:DI24)</f>
        <v>2465.064</v>
      </c>
      <c r="DJ25" s="30">
        <f>SUM(DJ8:DJ24)</f>
        <v>34.547688</v>
      </c>
      <c r="DK25" s="30">
        <f>SUM(DK8:DK24)</f>
        <v>10.391112</v>
      </c>
      <c r="DM25" s="30">
        <f>SUM(DM8:DM24)</f>
        <v>44360.7</v>
      </c>
      <c r="DN25" s="30">
        <f>SUM(DN8:DN24)</f>
        <v>2218.0350000000003</v>
      </c>
      <c r="DO25" s="30">
        <f>SUM(DO8:DO24)</f>
        <v>46578.735</v>
      </c>
      <c r="DP25" s="30">
        <f>SUM(DP8:DP24)</f>
        <v>652.797495</v>
      </c>
      <c r="DQ25" s="30">
        <f>SUM(DQ8:DQ24)</f>
        <v>196.34575500000003</v>
      </c>
      <c r="DS25" s="30">
        <f>SUM(DS8:DS24)</f>
        <v>115090.45599999999</v>
      </c>
      <c r="DT25" s="30">
        <f>SUM(DT8:DT24)</f>
        <v>5754.522799999999</v>
      </c>
      <c r="DU25" s="30">
        <f>SUM(DU8:DU24)</f>
        <v>120844.9788</v>
      </c>
      <c r="DV25" s="30">
        <f>SUM(DV8:DV24)</f>
        <v>1693.6333596000002</v>
      </c>
      <c r="DW25" s="30">
        <f>SUM(DW8:DW24)</f>
        <v>509.4041004</v>
      </c>
      <c r="DY25" s="30">
        <f>SUM(DY8:DY24)</f>
        <v>8478.18</v>
      </c>
      <c r="DZ25" s="30">
        <f>SUM(DZ8:DZ24)</f>
        <v>423.909</v>
      </c>
      <c r="EA25" s="30">
        <f>SUM(EA8:EA24)</f>
        <v>8902.089</v>
      </c>
      <c r="EB25" s="30">
        <f>SUM(EB8:EB24)</f>
        <v>124.762113</v>
      </c>
      <c r="EC25" s="30">
        <f>SUM(EC8:EC24)</f>
        <v>37.525437000000004</v>
      </c>
    </row>
    <row r="26" ht="13.5" thickTop="1"/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3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3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Z65"/>
  <sheetViews>
    <sheetView zoomScale="150" zoomScaleNormal="150" zoomScalePageLayoutView="0" workbookViewId="0" topLeftCell="A1">
      <selection activeCell="D15" sqref="D15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4" customWidth="1"/>
    <col min="9" max="12" width="13.7109375" style="14" customWidth="1"/>
    <col min="13" max="13" width="16.2812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66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2012A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2012A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2012A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2012A</v>
      </c>
      <c r="CL3"/>
      <c r="CM3"/>
      <c r="CN3"/>
      <c r="CO3"/>
      <c r="CW3" s="24"/>
      <c r="DC3" s="24" t="str">
        <f>CK3</f>
        <v>2005 Series A Bond Funded Projects after 2012A</v>
      </c>
      <c r="DO3" s="24"/>
      <c r="DU3" s="24" t="str">
        <f>DC3</f>
        <v>2005 Series A Bond Funded Projects after 2012A</v>
      </c>
      <c r="EG3" s="24"/>
      <c r="EI3" s="43"/>
      <c r="EJ3" s="3"/>
      <c r="EK3" s="3"/>
      <c r="EL3" s="24" t="str">
        <f>DU3</f>
        <v>2005 Series A Bond Funded Projects after 2012A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2012A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2012A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65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67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50" t="s">
        <v>68</v>
      </c>
      <c r="I7" s="20" t="s">
        <v>3</v>
      </c>
      <c r="J7" s="20" t="s">
        <v>4</v>
      </c>
      <c r="K7" s="20" t="s">
        <v>0</v>
      </c>
      <c r="L7" s="20" t="s">
        <v>56</v>
      </c>
      <c r="M7" s="50" t="s">
        <v>68</v>
      </c>
      <c r="O7" s="20" t="s">
        <v>3</v>
      </c>
      <c r="P7" s="20" t="s">
        <v>4</v>
      </c>
      <c r="Q7" s="20" t="s">
        <v>0</v>
      </c>
      <c r="R7" s="20" t="s">
        <v>56</v>
      </c>
      <c r="S7" s="50" t="s">
        <v>68</v>
      </c>
      <c r="U7" s="9" t="s">
        <v>3</v>
      </c>
      <c r="V7" s="9" t="s">
        <v>4</v>
      </c>
      <c r="W7" s="9" t="s">
        <v>0</v>
      </c>
      <c r="X7" s="20" t="s">
        <v>56</v>
      </c>
      <c r="Y7" s="50" t="s">
        <v>68</v>
      </c>
      <c r="AA7" s="9" t="s">
        <v>3</v>
      </c>
      <c r="AB7" s="9" t="s">
        <v>4</v>
      </c>
      <c r="AC7" s="9" t="s">
        <v>0</v>
      </c>
      <c r="AD7" s="20" t="s">
        <v>56</v>
      </c>
      <c r="AE7" s="50" t="s">
        <v>68</v>
      </c>
      <c r="AG7" s="9" t="s">
        <v>3</v>
      </c>
      <c r="AH7" s="9" t="s">
        <v>4</v>
      </c>
      <c r="AI7" s="9" t="s">
        <v>0</v>
      </c>
      <c r="AJ7" s="20" t="s">
        <v>56</v>
      </c>
      <c r="AK7" s="50" t="s">
        <v>68</v>
      </c>
      <c r="AM7" s="9" t="s">
        <v>3</v>
      </c>
      <c r="AN7" s="9" t="s">
        <v>4</v>
      </c>
      <c r="AO7" s="9" t="s">
        <v>0</v>
      </c>
      <c r="AP7" s="20" t="s">
        <v>56</v>
      </c>
      <c r="AQ7" s="50" t="s">
        <v>68</v>
      </c>
      <c r="AS7" s="9" t="s">
        <v>3</v>
      </c>
      <c r="AT7" s="9" t="s">
        <v>4</v>
      </c>
      <c r="AU7" s="9" t="s">
        <v>0</v>
      </c>
      <c r="AV7" s="20" t="s">
        <v>56</v>
      </c>
      <c r="AW7" s="50" t="s">
        <v>68</v>
      </c>
      <c r="AY7" s="9" t="s">
        <v>3</v>
      </c>
      <c r="AZ7" s="9" t="s">
        <v>4</v>
      </c>
      <c r="BA7" s="9" t="s">
        <v>0</v>
      </c>
      <c r="BB7" s="20" t="s">
        <v>56</v>
      </c>
      <c r="BC7" s="50" t="s">
        <v>68</v>
      </c>
      <c r="BE7" s="9" t="s">
        <v>3</v>
      </c>
      <c r="BF7" s="9" t="s">
        <v>4</v>
      </c>
      <c r="BG7" s="9" t="s">
        <v>0</v>
      </c>
      <c r="BH7" s="20" t="s">
        <v>56</v>
      </c>
      <c r="BI7" s="50" t="s">
        <v>68</v>
      </c>
      <c r="BK7" s="9" t="s">
        <v>3</v>
      </c>
      <c r="BL7" s="9" t="s">
        <v>4</v>
      </c>
      <c r="BM7" s="9" t="s">
        <v>0</v>
      </c>
      <c r="BN7" s="20" t="s">
        <v>56</v>
      </c>
      <c r="BO7" s="50" t="s">
        <v>68</v>
      </c>
      <c r="BQ7" s="9" t="s">
        <v>3</v>
      </c>
      <c r="BR7" s="9" t="s">
        <v>4</v>
      </c>
      <c r="BS7" s="9" t="s">
        <v>0</v>
      </c>
      <c r="BT7" s="20" t="s">
        <v>56</v>
      </c>
      <c r="BU7" s="50" t="s">
        <v>68</v>
      </c>
      <c r="BW7" s="9" t="s">
        <v>3</v>
      </c>
      <c r="BX7" s="9" t="s">
        <v>4</v>
      </c>
      <c r="BY7" s="9" t="s">
        <v>0</v>
      </c>
      <c r="BZ7" s="20" t="s">
        <v>56</v>
      </c>
      <c r="CA7" s="50" t="s">
        <v>68</v>
      </c>
      <c r="CC7" s="9" t="s">
        <v>3</v>
      </c>
      <c r="CD7" s="9" t="s">
        <v>4</v>
      </c>
      <c r="CE7" s="9" t="s">
        <v>0</v>
      </c>
      <c r="CF7" s="20" t="s">
        <v>56</v>
      </c>
      <c r="CG7" s="50" t="s">
        <v>68</v>
      </c>
      <c r="CI7" s="9" t="s">
        <v>3</v>
      </c>
      <c r="CJ7" s="9" t="s">
        <v>4</v>
      </c>
      <c r="CK7" s="9" t="s">
        <v>0</v>
      </c>
      <c r="CL7" s="20" t="s">
        <v>56</v>
      </c>
      <c r="CM7" s="50" t="s">
        <v>68</v>
      </c>
      <c r="CO7" s="9" t="s">
        <v>3</v>
      </c>
      <c r="CP7" s="9" t="s">
        <v>4</v>
      </c>
      <c r="CQ7" s="9" t="s">
        <v>0</v>
      </c>
      <c r="CR7" s="20" t="s">
        <v>56</v>
      </c>
      <c r="CS7" s="50" t="s">
        <v>68</v>
      </c>
      <c r="CU7" s="9" t="s">
        <v>3</v>
      </c>
      <c r="CV7" s="9" t="s">
        <v>4</v>
      </c>
      <c r="CW7" s="9" t="s">
        <v>0</v>
      </c>
      <c r="CX7" s="20" t="s">
        <v>56</v>
      </c>
      <c r="CY7" s="50" t="s">
        <v>68</v>
      </c>
      <c r="DA7" s="9" t="s">
        <v>3</v>
      </c>
      <c r="DB7" s="9" t="s">
        <v>4</v>
      </c>
      <c r="DC7" s="9" t="s">
        <v>0</v>
      </c>
      <c r="DD7" s="20" t="s">
        <v>56</v>
      </c>
      <c r="DE7" s="50" t="s">
        <v>68</v>
      </c>
      <c r="DG7" s="9" t="s">
        <v>3</v>
      </c>
      <c r="DH7" s="9" t="s">
        <v>4</v>
      </c>
      <c r="DI7" s="9" t="s">
        <v>0</v>
      </c>
      <c r="DJ7" s="20" t="s">
        <v>56</v>
      </c>
      <c r="DK7" s="50" t="s">
        <v>68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50" t="s">
        <v>68</v>
      </c>
      <c r="DS7" s="9" t="s">
        <v>3</v>
      </c>
      <c r="DT7" s="9" t="s">
        <v>4</v>
      </c>
      <c r="DU7" s="9" t="s">
        <v>0</v>
      </c>
      <c r="DV7" s="20" t="s">
        <v>56</v>
      </c>
      <c r="DW7" s="50" t="s">
        <v>68</v>
      </c>
      <c r="DY7" s="9" t="s">
        <v>3</v>
      </c>
      <c r="DZ7" s="9" t="s">
        <v>4</v>
      </c>
      <c r="EA7" s="9" t="s">
        <v>0</v>
      </c>
      <c r="EB7" s="20" t="s">
        <v>56</v>
      </c>
      <c r="EC7" s="50" t="s">
        <v>68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2">
        <v>43009</v>
      </c>
      <c r="C8" s="15"/>
      <c r="D8" s="15">
        <v>83500</v>
      </c>
      <c r="E8" s="44">
        <f aca="true" t="shared" si="0" ref="E8:E23">C8+D8</f>
        <v>83500</v>
      </c>
      <c r="F8" s="44">
        <v>34071</v>
      </c>
      <c r="G8" s="44">
        <v>54497</v>
      </c>
      <c r="H8" s="45"/>
      <c r="I8" s="46">
        <f>'2012A Academic'!I8</f>
        <v>0</v>
      </c>
      <c r="J8" s="46">
        <f>'2012A Academic'!J8</f>
        <v>46809.482099999994</v>
      </c>
      <c r="K8" s="46">
        <f aca="true" t="shared" si="1" ref="K8:K23">I8+J8</f>
        <v>46809.482099999994</v>
      </c>
      <c r="L8" s="46">
        <f>'2012A Academic'!L8</f>
        <v>19099.9504746</v>
      </c>
      <c r="M8" s="46">
        <f>'2012A Academic'!M8</f>
        <v>30550.614922200006</v>
      </c>
      <c r="N8" s="45"/>
      <c r="O8" s="45"/>
      <c r="P8" s="47">
        <f aca="true" t="shared" si="2" ref="P8:P23">V8+AB8+AH8+AN8+AT8+AZ8+BF8+BL8+BR8+BX8+CD8+CJ8+CP8+CV8+DB8+DH8+DN8+EF8+DT8+DZ8</f>
        <v>36690.517900000006</v>
      </c>
      <c r="Q8" s="45">
        <f aca="true" t="shared" si="3" ref="Q8:Q23">O8+P8</f>
        <v>36690.517900000006</v>
      </c>
      <c r="R8" s="45">
        <f aca="true" t="shared" si="4" ref="R8:R23">X8+AD8+AJ8+AP8+AV8+BB8+BH8+BN8+BT8+BZ8+CF8+CL8+CR8+CX8+DD8+DJ8+DP8+DV8+EB8+EH8</f>
        <v>14971.049525399998</v>
      </c>
      <c r="S8" s="47">
        <f aca="true" t="shared" si="5" ref="S8:S23">Y8+AE8+AK8+AQ8+AW8+BC8+BI8+BO8+BU8+CA8+CG8+CM8+CS8+CY8+DE8+DK8+DQ8+EI8+DW8+EC8</f>
        <v>23946.385077800005</v>
      </c>
      <c r="T8" s="45"/>
      <c r="U8" s="46"/>
      <c r="V8" s="47">
        <f aca="true" t="shared" si="6" ref="V8:V23">D8*0.74748/100</f>
        <v>624.1458</v>
      </c>
      <c r="W8" s="46">
        <f aca="true" t="shared" si="7" ref="W8:W23">U8+V8</f>
        <v>624.1458</v>
      </c>
      <c r="X8" s="46">
        <f aca="true" t="shared" si="8" ref="X8:X23">V$6*$F8</f>
        <v>254.67391080000002</v>
      </c>
      <c r="Y8" s="46">
        <f aca="true" t="shared" si="9" ref="Y8:Y23">V$6*$G8</f>
        <v>407.3541756</v>
      </c>
      <c r="Z8" s="45"/>
      <c r="AA8" s="46"/>
      <c r="AB8" s="46">
        <f aca="true" t="shared" si="10" ref="AB8:AB23">D8*0.34282/100</f>
        <v>286.2547</v>
      </c>
      <c r="AC8" s="45">
        <f aca="true" t="shared" si="11" ref="AC8:AC23">AA8+AB8</f>
        <v>286.2547</v>
      </c>
      <c r="AD8" s="46">
        <f aca="true" t="shared" si="12" ref="AD8:AD23">AB$6*$F8</f>
        <v>116.80220220000001</v>
      </c>
      <c r="AE8" s="46">
        <f aca="true" t="shared" si="13" ref="AE8:AE23">AB$6*$G8</f>
        <v>186.8266154</v>
      </c>
      <c r="AF8" s="45"/>
      <c r="AG8" s="46"/>
      <c r="AH8" s="46">
        <f aca="true" t="shared" si="14" ref="AH8:AH23">D8*0.07099/100</f>
        <v>59.27665</v>
      </c>
      <c r="AI8" s="45">
        <f aca="true" t="shared" si="15" ref="AI8:AI23">AG8+AH8</f>
        <v>59.27665</v>
      </c>
      <c r="AJ8" s="46">
        <f aca="true" t="shared" si="16" ref="AJ8:AJ23">AH$6*$F8</f>
        <v>24.1870029</v>
      </c>
      <c r="AK8" s="46">
        <f aca="true" t="shared" si="17" ref="AK8:AK23">AH$6*$G8</f>
        <v>38.6874203</v>
      </c>
      <c r="AL8" s="45"/>
      <c r="AM8" s="46"/>
      <c r="AN8" s="46">
        <f aca="true" t="shared" si="18" ref="AN8:AN23">D8*7.58946/100</f>
        <v>6337.199100000001</v>
      </c>
      <c r="AO8" s="45">
        <f aca="true" t="shared" si="19" ref="AO8:AO23">AM8+AN8</f>
        <v>6337.199100000001</v>
      </c>
      <c r="AP8" s="46">
        <f aca="true" t="shared" si="20" ref="AP8:AP23">AN$6*$F8</f>
        <v>2585.8049166</v>
      </c>
      <c r="AQ8" s="46">
        <f aca="true" t="shared" si="21" ref="AQ8:AQ23">AN$6*$G8</f>
        <v>4136.0280162</v>
      </c>
      <c r="AR8" s="45"/>
      <c r="AS8" s="46"/>
      <c r="AT8" s="46">
        <f aca="true" t="shared" si="22" ref="AT8:AT23">D8*0.04174/100</f>
        <v>34.8529</v>
      </c>
      <c r="AU8" s="45">
        <f aca="true" t="shared" si="23" ref="AU8:AU23">AS8+AT8</f>
        <v>34.8529</v>
      </c>
      <c r="AV8" s="46">
        <f aca="true" t="shared" si="24" ref="AV8:AV23">AT$6*$F8</f>
        <v>14.2212354</v>
      </c>
      <c r="AW8" s="46">
        <f aca="true" t="shared" si="25" ref="AW8:AW23">AT$6*$G8</f>
        <v>22.7470478</v>
      </c>
      <c r="AX8" s="45"/>
      <c r="AY8" s="46"/>
      <c r="AZ8" s="46">
        <f aca="true" t="shared" si="26" ref="AZ8:AZ23">D8*0.04407/100</f>
        <v>36.798449999999995</v>
      </c>
      <c r="BA8" s="45">
        <f aca="true" t="shared" si="27" ref="BA8:BA23">AY8+AZ8</f>
        <v>36.798449999999995</v>
      </c>
      <c r="BB8" s="46">
        <f aca="true" t="shared" si="28" ref="BB8:BB23">AZ$6*$F8</f>
        <v>15.015089699999999</v>
      </c>
      <c r="BC8" s="46">
        <f aca="true" t="shared" si="29" ref="BC8:BC23">AZ$6*$G8</f>
        <v>24.0168279</v>
      </c>
      <c r="BD8" s="45"/>
      <c r="BE8" s="46"/>
      <c r="BF8" s="46">
        <f aca="true" t="shared" si="30" ref="BF8:BF23">D8*0.01236/100</f>
        <v>10.320599999999999</v>
      </c>
      <c r="BG8" s="45">
        <f aca="true" t="shared" si="31" ref="BG8:BG23">BE8+BF8</f>
        <v>10.320599999999999</v>
      </c>
      <c r="BH8" s="46">
        <f aca="true" t="shared" si="32" ref="BH8:BH23">BF$6*$F8</f>
        <v>4.2111756</v>
      </c>
      <c r="BI8" s="46">
        <f aca="true" t="shared" si="33" ref="BI8:BI23">BF$6*$G8</f>
        <v>6.7358291999999995</v>
      </c>
      <c r="BJ8" s="45"/>
      <c r="BK8" s="46"/>
      <c r="BL8" s="46">
        <f aca="true" t="shared" si="34" ref="BL8:BL23">D8*0.22776/100</f>
        <v>190.1796</v>
      </c>
      <c r="BM8" s="45">
        <f aca="true" t="shared" si="35" ref="BM8:BM23">BK8+BL8</f>
        <v>190.1796</v>
      </c>
      <c r="BN8" s="46">
        <f aca="true" t="shared" si="36" ref="BN8:BN23">BL$6*$F8</f>
        <v>77.6001096</v>
      </c>
      <c r="BO8" s="46">
        <f aca="true" t="shared" si="37" ref="BO8:BO23">BL$6*$G8</f>
        <v>124.12236719999999</v>
      </c>
      <c r="BP8" s="45"/>
      <c r="BQ8" s="46"/>
      <c r="BR8" s="46">
        <f aca="true" t="shared" si="38" ref="BR8:BR23">D8*0.3395/100</f>
        <v>283.4825</v>
      </c>
      <c r="BS8" s="45">
        <f aca="true" t="shared" si="39" ref="BS8:BS23">BQ8+BR8</f>
        <v>283.4825</v>
      </c>
      <c r="BT8" s="46">
        <f aca="true" t="shared" si="40" ref="BT8:BT23">BR$6*$F8</f>
        <v>115.671045</v>
      </c>
      <c r="BU8" s="46">
        <f aca="true" t="shared" si="41" ref="BU8:BU23">BR$6*$G8</f>
        <v>185.017315</v>
      </c>
      <c r="BV8" s="45"/>
      <c r="BW8" s="46"/>
      <c r="BX8" s="46">
        <f aca="true" t="shared" si="42" ref="BX8:BX23">D8*4/100</f>
        <v>3340</v>
      </c>
      <c r="BY8" s="45">
        <f aca="true" t="shared" si="43" ref="BY8:BY23">BW8+BX8</f>
        <v>3340</v>
      </c>
      <c r="BZ8" s="46">
        <f aca="true" t="shared" si="44" ref="BZ8:BZ23">BX$6*$F8</f>
        <v>1362.84</v>
      </c>
      <c r="CA8" s="46">
        <f aca="true" t="shared" si="45" ref="CA8:CA23">BX$6*$G8</f>
        <v>2179.88</v>
      </c>
      <c r="CB8" s="45"/>
      <c r="CC8" s="46"/>
      <c r="CD8" s="46">
        <f aca="true" t="shared" si="46" ref="CD8:CD23">D8*0.19842/100</f>
        <v>165.6807</v>
      </c>
      <c r="CE8" s="45">
        <f aca="true" t="shared" si="47" ref="CE8:CE23">CC8+CD8</f>
        <v>165.6807</v>
      </c>
      <c r="CF8" s="46">
        <f aca="true" t="shared" si="48" ref="CF8:CF23">CD$6*$F8</f>
        <v>67.6036782</v>
      </c>
      <c r="CG8" s="46">
        <f aca="true" t="shared" si="49" ref="CG8:CG23">CD$6*$G8</f>
        <v>108.1329474</v>
      </c>
      <c r="CH8" s="45"/>
      <c r="CI8" s="46"/>
      <c r="CJ8" s="46">
        <f aca="true" t="shared" si="50" ref="CJ8:CJ23">D8*1.58629/100</f>
        <v>1324.55215</v>
      </c>
      <c r="CK8" s="45">
        <f aca="true" t="shared" si="51" ref="CK8:CK23">CI8+CJ8</f>
        <v>1324.55215</v>
      </c>
      <c r="CL8" s="46">
        <f aca="true" t="shared" si="52" ref="CL8:CL23">CJ$6*$F8</f>
        <v>540.4648659</v>
      </c>
      <c r="CM8" s="46">
        <f aca="true" t="shared" si="53" ref="CM8:CM23">CJ$6*$G8</f>
        <v>864.4804613</v>
      </c>
      <c r="CN8" s="45"/>
      <c r="CO8" s="46"/>
      <c r="CP8" s="46">
        <f aca="true" t="shared" si="54" ref="CP8:CP23">D8*0.86838/100</f>
        <v>725.0973000000001</v>
      </c>
      <c r="CQ8" s="45">
        <f aca="true" t="shared" si="55" ref="CQ8:CQ23">CO8+CP8</f>
        <v>725.0973000000001</v>
      </c>
      <c r="CR8" s="46">
        <f aca="true" t="shared" si="56" ref="CR8:CR23">CP$6*$F8</f>
        <v>295.8657498</v>
      </c>
      <c r="CS8" s="46">
        <f aca="true" t="shared" si="57" ref="CS8:CS23">CP$6*$G8</f>
        <v>473.2410486</v>
      </c>
      <c r="CT8" s="45"/>
      <c r="CU8" s="46"/>
      <c r="CV8" s="46">
        <f aca="true" t="shared" si="58" ref="CV8:CV23">D8*0.08615/100</f>
        <v>71.93525000000001</v>
      </c>
      <c r="CW8" s="45">
        <f aca="true" t="shared" si="59" ref="CW8:CW23">CU8+CV8</f>
        <v>71.93525000000001</v>
      </c>
      <c r="CX8" s="46">
        <f aca="true" t="shared" si="60" ref="CX8:CX23">CV$6*$F8</f>
        <v>29.3521665</v>
      </c>
      <c r="CY8" s="46">
        <f aca="true" t="shared" si="61" ref="CY8:CY23">CV$6*$G8</f>
        <v>46.9491655</v>
      </c>
      <c r="CZ8" s="45"/>
      <c r="DA8" s="46"/>
      <c r="DB8" s="46">
        <f aca="true" t="shared" si="62" ref="DB8:DB23">D8*6.1203/100</f>
        <v>5110.450500000001</v>
      </c>
      <c r="DC8" s="45">
        <f aca="true" t="shared" si="63" ref="DC8:DC23">DA8+DB8</f>
        <v>5110.450500000001</v>
      </c>
      <c r="DD8" s="46">
        <f aca="true" t="shared" si="64" ref="DD8:DD23">DB$6*$F8</f>
        <v>2085.247413</v>
      </c>
      <c r="DE8" s="46">
        <f aca="true" t="shared" si="65" ref="DE8:DE23">DB$6*$G8</f>
        <v>3335.379891</v>
      </c>
      <c r="DF8" s="45"/>
      <c r="DG8" s="46"/>
      <c r="DH8" s="46">
        <f aca="true" t="shared" si="66" ref="DH8:DH23">D8*1.44306/100</f>
        <v>1204.9551</v>
      </c>
      <c r="DI8" s="45">
        <f aca="true" t="shared" si="67" ref="DI8:DI23">DG8+DH8</f>
        <v>1204.9551</v>
      </c>
      <c r="DJ8" s="46">
        <f aca="true" t="shared" si="68" ref="DJ8:DJ23">DH$6*$F8</f>
        <v>491.6649726</v>
      </c>
      <c r="DK8" s="46">
        <f aca="true" t="shared" si="69" ref="DK8:DK23">DH$6*$G8</f>
        <v>786.4244082</v>
      </c>
      <c r="DL8" s="45"/>
      <c r="DM8" s="45"/>
      <c r="DN8" s="45">
        <f aca="true" t="shared" si="70" ref="DN8:DN23">D8*0.24027/100</f>
        <v>200.62545000000003</v>
      </c>
      <c r="DO8" s="45">
        <f aca="true" t="shared" si="71" ref="DO8:DO23">DM8+DN8</f>
        <v>200.62545000000003</v>
      </c>
      <c r="DP8" s="46">
        <f aca="true" t="shared" si="72" ref="DP8:DP23">DN$6*$F8</f>
        <v>81.86239169999999</v>
      </c>
      <c r="DQ8" s="46">
        <f aca="true" t="shared" si="73" ref="DQ8:DQ23">DN$6*$G8</f>
        <v>130.93994189999998</v>
      </c>
      <c r="DR8" s="45"/>
      <c r="DS8" s="46"/>
      <c r="DT8" s="46">
        <f aca="true" t="shared" si="74" ref="DT8:DT23">D8*0.25862/100</f>
        <v>215.9477</v>
      </c>
      <c r="DU8" s="45">
        <f aca="true" t="shared" si="75" ref="DU8:DU23">DS8+DT8</f>
        <v>215.9477</v>
      </c>
      <c r="DV8" s="46">
        <f aca="true" t="shared" si="76" ref="DV8:DV23">DT$6*$F8</f>
        <v>88.1144202</v>
      </c>
      <c r="DW8" s="46">
        <f aca="true" t="shared" si="77" ref="DW8:DW23">DT$6*$G8</f>
        <v>140.9401414</v>
      </c>
      <c r="DX8" s="45"/>
      <c r="DY8" s="46"/>
      <c r="DZ8" s="46">
        <f aca="true" t="shared" si="78" ref="DZ8:DZ23">D8*19.72307/100</f>
        <v>16468.76345</v>
      </c>
      <c r="EA8" s="45">
        <f aca="true" t="shared" si="79" ref="EA8:EA23">DY8+DZ8</f>
        <v>16468.76345</v>
      </c>
      <c r="EB8" s="46">
        <f aca="true" t="shared" si="80" ref="EB8:EB23">DZ$6*$F8</f>
        <v>6719.8471797</v>
      </c>
      <c r="EC8" s="46">
        <f aca="true" t="shared" si="81" ref="EC8:EC23">DZ$6*$G8</f>
        <v>10748.481457900001</v>
      </c>
      <c r="ED8" s="45"/>
      <c r="EE8" s="45"/>
      <c r="EF8" s="45"/>
      <c r="EG8" s="45">
        <f aca="true" t="shared" si="82" ref="EG8:EG23">EE8+EF8</f>
        <v>0</v>
      </c>
      <c r="EH8" s="45"/>
      <c r="EI8" s="45"/>
    </row>
    <row r="9" spans="1:139" ht="12.75">
      <c r="A9" s="32">
        <v>43191</v>
      </c>
      <c r="C9" s="15"/>
      <c r="D9" s="15">
        <v>83500</v>
      </c>
      <c r="E9" s="44">
        <f t="shared" si="0"/>
        <v>83500</v>
      </c>
      <c r="F9" s="44">
        <v>34071</v>
      </c>
      <c r="G9" s="44">
        <v>54497</v>
      </c>
      <c r="H9" s="45"/>
      <c r="I9" s="46">
        <f>'2012A Academic'!I9</f>
        <v>0</v>
      </c>
      <c r="J9" s="46">
        <f>'2012A Academic'!J9</f>
        <v>46809.482099999994</v>
      </c>
      <c r="K9" s="46">
        <f t="shared" si="1"/>
        <v>46809.482099999994</v>
      </c>
      <c r="L9" s="46">
        <f>'2012A Academic'!L9</f>
        <v>19099.9504746</v>
      </c>
      <c r="M9" s="46">
        <f>'2012A Academic'!M9</f>
        <v>30550.614922200006</v>
      </c>
      <c r="N9" s="45"/>
      <c r="O9" s="45">
        <f aca="true" t="shared" si="83" ref="O9:O23">U9+AA9+AG9+AM9+AS9+AY9+BE9+BK9+BQ9+BW9+CC9+CI9+CO9+CU9+DA9+DG9+DM9+EE9+DS9+DY9</f>
        <v>0</v>
      </c>
      <c r="P9" s="47">
        <f t="shared" si="2"/>
        <v>36690.517900000006</v>
      </c>
      <c r="Q9" s="45">
        <f t="shared" si="3"/>
        <v>36690.517900000006</v>
      </c>
      <c r="R9" s="45">
        <f t="shared" si="4"/>
        <v>14971.049525399998</v>
      </c>
      <c r="S9" s="47">
        <f t="shared" si="5"/>
        <v>23946.385077800005</v>
      </c>
      <c r="T9" s="45"/>
      <c r="U9" s="46">
        <f aca="true" t="shared" si="84" ref="U9:U23">C9*0.74748/100</f>
        <v>0</v>
      </c>
      <c r="V9" s="47">
        <f t="shared" si="6"/>
        <v>624.1458</v>
      </c>
      <c r="W9" s="46">
        <f t="shared" si="7"/>
        <v>624.1458</v>
      </c>
      <c r="X9" s="46">
        <f t="shared" si="8"/>
        <v>254.67391080000002</v>
      </c>
      <c r="Y9" s="46">
        <f t="shared" si="9"/>
        <v>407.3541756</v>
      </c>
      <c r="Z9" s="45"/>
      <c r="AA9" s="46">
        <f aca="true" t="shared" si="85" ref="AA9:AA23">C9*0.34282/100</f>
        <v>0</v>
      </c>
      <c r="AB9" s="46">
        <f t="shared" si="10"/>
        <v>286.2547</v>
      </c>
      <c r="AC9" s="45">
        <f t="shared" si="11"/>
        <v>286.2547</v>
      </c>
      <c r="AD9" s="46">
        <f t="shared" si="12"/>
        <v>116.80220220000001</v>
      </c>
      <c r="AE9" s="46">
        <f t="shared" si="13"/>
        <v>186.8266154</v>
      </c>
      <c r="AF9" s="45"/>
      <c r="AG9" s="46">
        <f aca="true" t="shared" si="86" ref="AG9:AG23">C9*0.07099/100</f>
        <v>0</v>
      </c>
      <c r="AH9" s="46">
        <f t="shared" si="14"/>
        <v>59.27665</v>
      </c>
      <c r="AI9" s="45">
        <f t="shared" si="15"/>
        <v>59.27665</v>
      </c>
      <c r="AJ9" s="46">
        <f t="shared" si="16"/>
        <v>24.1870029</v>
      </c>
      <c r="AK9" s="46">
        <f t="shared" si="17"/>
        <v>38.6874203</v>
      </c>
      <c r="AL9" s="45"/>
      <c r="AM9" s="46">
        <f aca="true" t="shared" si="87" ref="AM9:AM23">C9*7.58946/100</f>
        <v>0</v>
      </c>
      <c r="AN9" s="46">
        <f t="shared" si="18"/>
        <v>6337.199100000001</v>
      </c>
      <c r="AO9" s="45">
        <f t="shared" si="19"/>
        <v>6337.199100000001</v>
      </c>
      <c r="AP9" s="46">
        <f t="shared" si="20"/>
        <v>2585.8049166</v>
      </c>
      <c r="AQ9" s="46">
        <f t="shared" si="21"/>
        <v>4136.0280162</v>
      </c>
      <c r="AR9" s="45"/>
      <c r="AS9" s="46">
        <f aca="true" t="shared" si="88" ref="AS9:AS23">C9*0.04174/100</f>
        <v>0</v>
      </c>
      <c r="AT9" s="46">
        <f t="shared" si="22"/>
        <v>34.8529</v>
      </c>
      <c r="AU9" s="45">
        <f t="shared" si="23"/>
        <v>34.8529</v>
      </c>
      <c r="AV9" s="46">
        <f t="shared" si="24"/>
        <v>14.2212354</v>
      </c>
      <c r="AW9" s="46">
        <f t="shared" si="25"/>
        <v>22.7470478</v>
      </c>
      <c r="AX9" s="45"/>
      <c r="AY9" s="46">
        <f aca="true" t="shared" si="89" ref="AY9:AY23">C9*0.04407/100</f>
        <v>0</v>
      </c>
      <c r="AZ9" s="46">
        <f t="shared" si="26"/>
        <v>36.798449999999995</v>
      </c>
      <c r="BA9" s="45">
        <f t="shared" si="27"/>
        <v>36.798449999999995</v>
      </c>
      <c r="BB9" s="46">
        <f t="shared" si="28"/>
        <v>15.015089699999999</v>
      </c>
      <c r="BC9" s="46">
        <f t="shared" si="29"/>
        <v>24.0168279</v>
      </c>
      <c r="BD9" s="45"/>
      <c r="BE9" s="46">
        <f aca="true" t="shared" si="90" ref="BE9:BE23">C9*0.01236/100</f>
        <v>0</v>
      </c>
      <c r="BF9" s="46">
        <f t="shared" si="30"/>
        <v>10.320599999999999</v>
      </c>
      <c r="BG9" s="45">
        <f t="shared" si="31"/>
        <v>10.320599999999999</v>
      </c>
      <c r="BH9" s="46">
        <f t="shared" si="32"/>
        <v>4.2111756</v>
      </c>
      <c r="BI9" s="46">
        <f t="shared" si="33"/>
        <v>6.7358291999999995</v>
      </c>
      <c r="BJ9" s="45"/>
      <c r="BK9" s="46">
        <f aca="true" t="shared" si="91" ref="BK9:BK23">C9*0.22776/100</f>
        <v>0</v>
      </c>
      <c r="BL9" s="46">
        <f t="shared" si="34"/>
        <v>190.1796</v>
      </c>
      <c r="BM9" s="45">
        <f t="shared" si="35"/>
        <v>190.1796</v>
      </c>
      <c r="BN9" s="46">
        <f t="shared" si="36"/>
        <v>77.6001096</v>
      </c>
      <c r="BO9" s="46">
        <f t="shared" si="37"/>
        <v>124.12236719999999</v>
      </c>
      <c r="BP9" s="45"/>
      <c r="BQ9" s="46">
        <f aca="true" t="shared" si="92" ref="BQ9:BQ23">C9*0.3395/100</f>
        <v>0</v>
      </c>
      <c r="BR9" s="46">
        <f t="shared" si="38"/>
        <v>283.4825</v>
      </c>
      <c r="BS9" s="45">
        <f t="shared" si="39"/>
        <v>283.4825</v>
      </c>
      <c r="BT9" s="46">
        <f t="shared" si="40"/>
        <v>115.671045</v>
      </c>
      <c r="BU9" s="46">
        <f t="shared" si="41"/>
        <v>185.017315</v>
      </c>
      <c r="BV9" s="45"/>
      <c r="BW9" s="46">
        <f aca="true" t="shared" si="93" ref="BW9:BW23">C9*4/100</f>
        <v>0</v>
      </c>
      <c r="BX9" s="46">
        <f t="shared" si="42"/>
        <v>3340</v>
      </c>
      <c r="BY9" s="45">
        <f t="shared" si="43"/>
        <v>3340</v>
      </c>
      <c r="BZ9" s="46">
        <f t="shared" si="44"/>
        <v>1362.84</v>
      </c>
      <c r="CA9" s="46">
        <f t="shared" si="45"/>
        <v>2179.88</v>
      </c>
      <c r="CB9" s="45"/>
      <c r="CC9" s="46">
        <f aca="true" t="shared" si="94" ref="CC9:CC23">C9*0.19842/100</f>
        <v>0</v>
      </c>
      <c r="CD9" s="46">
        <f t="shared" si="46"/>
        <v>165.6807</v>
      </c>
      <c r="CE9" s="45">
        <f t="shared" si="47"/>
        <v>165.6807</v>
      </c>
      <c r="CF9" s="46">
        <f t="shared" si="48"/>
        <v>67.6036782</v>
      </c>
      <c r="CG9" s="46">
        <f t="shared" si="49"/>
        <v>108.1329474</v>
      </c>
      <c r="CH9" s="45"/>
      <c r="CI9" s="46">
        <f aca="true" t="shared" si="95" ref="CI9:CI23">C9*1.58629/100</f>
        <v>0</v>
      </c>
      <c r="CJ9" s="46">
        <f t="shared" si="50"/>
        <v>1324.55215</v>
      </c>
      <c r="CK9" s="45">
        <f t="shared" si="51"/>
        <v>1324.55215</v>
      </c>
      <c r="CL9" s="46">
        <f t="shared" si="52"/>
        <v>540.4648659</v>
      </c>
      <c r="CM9" s="46">
        <f t="shared" si="53"/>
        <v>864.4804613</v>
      </c>
      <c r="CN9" s="45"/>
      <c r="CO9" s="46">
        <f aca="true" t="shared" si="96" ref="CO9:CO23">C9*0.86838/100</f>
        <v>0</v>
      </c>
      <c r="CP9" s="46">
        <f t="shared" si="54"/>
        <v>725.0973000000001</v>
      </c>
      <c r="CQ9" s="45">
        <f t="shared" si="55"/>
        <v>725.0973000000001</v>
      </c>
      <c r="CR9" s="46">
        <f t="shared" si="56"/>
        <v>295.8657498</v>
      </c>
      <c r="CS9" s="46">
        <f t="shared" si="57"/>
        <v>473.2410486</v>
      </c>
      <c r="CT9" s="45"/>
      <c r="CU9" s="46">
        <f aca="true" t="shared" si="97" ref="CU9:CU23">C9*0.08615/100</f>
        <v>0</v>
      </c>
      <c r="CV9" s="46">
        <f t="shared" si="58"/>
        <v>71.93525000000001</v>
      </c>
      <c r="CW9" s="45">
        <f t="shared" si="59"/>
        <v>71.93525000000001</v>
      </c>
      <c r="CX9" s="46">
        <f t="shared" si="60"/>
        <v>29.3521665</v>
      </c>
      <c r="CY9" s="46">
        <f t="shared" si="61"/>
        <v>46.9491655</v>
      </c>
      <c r="CZ9" s="45"/>
      <c r="DA9" s="46">
        <f aca="true" t="shared" si="98" ref="DA9:DA23">C9*6.1203/100</f>
        <v>0</v>
      </c>
      <c r="DB9" s="46">
        <f t="shared" si="62"/>
        <v>5110.450500000001</v>
      </c>
      <c r="DC9" s="45">
        <f t="shared" si="63"/>
        <v>5110.450500000001</v>
      </c>
      <c r="DD9" s="46">
        <f t="shared" si="64"/>
        <v>2085.247413</v>
      </c>
      <c r="DE9" s="46">
        <f t="shared" si="65"/>
        <v>3335.379891</v>
      </c>
      <c r="DF9" s="45"/>
      <c r="DG9" s="46">
        <f aca="true" t="shared" si="99" ref="DG9:DG23">C9*1.44306/100</f>
        <v>0</v>
      </c>
      <c r="DH9" s="46">
        <f t="shared" si="66"/>
        <v>1204.9551</v>
      </c>
      <c r="DI9" s="45">
        <f t="shared" si="67"/>
        <v>1204.9551</v>
      </c>
      <c r="DJ9" s="46">
        <f t="shared" si="68"/>
        <v>491.6649726</v>
      </c>
      <c r="DK9" s="46">
        <f t="shared" si="69"/>
        <v>786.4244082</v>
      </c>
      <c r="DL9" s="45"/>
      <c r="DM9" s="45">
        <f aca="true" t="shared" si="100" ref="DM9:DM23">C9*0.24027/100</f>
        <v>0</v>
      </c>
      <c r="DN9" s="45">
        <f t="shared" si="70"/>
        <v>200.62545000000003</v>
      </c>
      <c r="DO9" s="45">
        <f t="shared" si="71"/>
        <v>200.62545000000003</v>
      </c>
      <c r="DP9" s="46">
        <f t="shared" si="72"/>
        <v>81.86239169999999</v>
      </c>
      <c r="DQ9" s="46">
        <f t="shared" si="73"/>
        <v>130.93994189999998</v>
      </c>
      <c r="DR9" s="45"/>
      <c r="DS9" s="46">
        <f aca="true" t="shared" si="101" ref="DS9:DS23">C9*0.25862/100</f>
        <v>0</v>
      </c>
      <c r="DT9" s="46">
        <f t="shared" si="74"/>
        <v>215.9477</v>
      </c>
      <c r="DU9" s="45">
        <f t="shared" si="75"/>
        <v>215.9477</v>
      </c>
      <c r="DV9" s="46">
        <f t="shared" si="76"/>
        <v>88.1144202</v>
      </c>
      <c r="DW9" s="46">
        <f t="shared" si="77"/>
        <v>140.9401414</v>
      </c>
      <c r="DX9" s="45"/>
      <c r="DY9" s="46">
        <f aca="true" t="shared" si="102" ref="DY9:DY23">C9*19.72307/100</f>
        <v>0</v>
      </c>
      <c r="DZ9" s="46">
        <f t="shared" si="78"/>
        <v>16468.76345</v>
      </c>
      <c r="EA9" s="45">
        <f t="shared" si="79"/>
        <v>16468.76345</v>
      </c>
      <c r="EB9" s="46">
        <f t="shared" si="80"/>
        <v>6719.8471797</v>
      </c>
      <c r="EC9" s="46">
        <f t="shared" si="81"/>
        <v>10748.481457900001</v>
      </c>
      <c r="ED9" s="45"/>
      <c r="EE9" s="45"/>
      <c r="EF9" s="45"/>
      <c r="EG9" s="45">
        <f t="shared" si="82"/>
        <v>0</v>
      </c>
      <c r="EH9" s="45"/>
      <c r="EI9" s="45"/>
    </row>
    <row r="10" spans="1:139" ht="12.75">
      <c r="A10" s="32">
        <v>43374</v>
      </c>
      <c r="C10" s="15"/>
      <c r="D10" s="15">
        <v>83500</v>
      </c>
      <c r="E10" s="44">
        <f t="shared" si="0"/>
        <v>83500</v>
      </c>
      <c r="F10" s="44">
        <v>34071</v>
      </c>
      <c r="G10" s="44">
        <v>54497</v>
      </c>
      <c r="H10" s="45"/>
      <c r="I10" s="46">
        <f>'2012A Academic'!I10</f>
        <v>0</v>
      </c>
      <c r="J10" s="46">
        <f>'2012A Academic'!J10</f>
        <v>46809.482099999994</v>
      </c>
      <c r="K10" s="46">
        <f t="shared" si="1"/>
        <v>46809.482099999994</v>
      </c>
      <c r="L10" s="46">
        <f>'2012A Academic'!L10</f>
        <v>19099.9504746</v>
      </c>
      <c r="M10" s="46">
        <f>'2012A Academic'!M10</f>
        <v>30550.614922200006</v>
      </c>
      <c r="N10" s="45"/>
      <c r="O10" s="45"/>
      <c r="P10" s="47">
        <f t="shared" si="2"/>
        <v>36690.517900000006</v>
      </c>
      <c r="Q10" s="45">
        <f t="shared" si="3"/>
        <v>36690.517900000006</v>
      </c>
      <c r="R10" s="45">
        <f t="shared" si="4"/>
        <v>14971.049525399998</v>
      </c>
      <c r="S10" s="47">
        <f t="shared" si="5"/>
        <v>23946.385077800005</v>
      </c>
      <c r="T10" s="45"/>
      <c r="U10" s="46"/>
      <c r="V10" s="47">
        <f t="shared" si="6"/>
        <v>624.1458</v>
      </c>
      <c r="W10" s="46">
        <f t="shared" si="7"/>
        <v>624.1458</v>
      </c>
      <c r="X10" s="46">
        <f t="shared" si="8"/>
        <v>254.67391080000002</v>
      </c>
      <c r="Y10" s="46">
        <f t="shared" si="9"/>
        <v>407.3541756</v>
      </c>
      <c r="Z10" s="45"/>
      <c r="AA10" s="46"/>
      <c r="AB10" s="46">
        <f t="shared" si="10"/>
        <v>286.2547</v>
      </c>
      <c r="AC10" s="45">
        <f t="shared" si="11"/>
        <v>286.2547</v>
      </c>
      <c r="AD10" s="46">
        <f t="shared" si="12"/>
        <v>116.80220220000001</v>
      </c>
      <c r="AE10" s="46">
        <f t="shared" si="13"/>
        <v>186.8266154</v>
      </c>
      <c r="AF10" s="45"/>
      <c r="AG10" s="46"/>
      <c r="AH10" s="46">
        <f t="shared" si="14"/>
        <v>59.27665</v>
      </c>
      <c r="AI10" s="45">
        <f t="shared" si="15"/>
        <v>59.27665</v>
      </c>
      <c r="AJ10" s="46">
        <f t="shared" si="16"/>
        <v>24.1870029</v>
      </c>
      <c r="AK10" s="46">
        <f t="shared" si="17"/>
        <v>38.6874203</v>
      </c>
      <c r="AL10" s="45"/>
      <c r="AM10" s="46"/>
      <c r="AN10" s="46">
        <f t="shared" si="18"/>
        <v>6337.199100000001</v>
      </c>
      <c r="AO10" s="45">
        <f t="shared" si="19"/>
        <v>6337.199100000001</v>
      </c>
      <c r="AP10" s="46">
        <f t="shared" si="20"/>
        <v>2585.8049166</v>
      </c>
      <c r="AQ10" s="46">
        <f t="shared" si="21"/>
        <v>4136.0280162</v>
      </c>
      <c r="AR10" s="45"/>
      <c r="AS10" s="46"/>
      <c r="AT10" s="46">
        <f t="shared" si="22"/>
        <v>34.8529</v>
      </c>
      <c r="AU10" s="45">
        <f t="shared" si="23"/>
        <v>34.8529</v>
      </c>
      <c r="AV10" s="46">
        <f t="shared" si="24"/>
        <v>14.2212354</v>
      </c>
      <c r="AW10" s="46">
        <f t="shared" si="25"/>
        <v>22.7470478</v>
      </c>
      <c r="AX10" s="45"/>
      <c r="AY10" s="46"/>
      <c r="AZ10" s="46">
        <f t="shared" si="26"/>
        <v>36.798449999999995</v>
      </c>
      <c r="BA10" s="45">
        <f t="shared" si="27"/>
        <v>36.798449999999995</v>
      </c>
      <c r="BB10" s="46">
        <f t="shared" si="28"/>
        <v>15.015089699999999</v>
      </c>
      <c r="BC10" s="46">
        <f t="shared" si="29"/>
        <v>24.0168279</v>
      </c>
      <c r="BD10" s="45"/>
      <c r="BE10" s="46"/>
      <c r="BF10" s="46">
        <f t="shared" si="30"/>
        <v>10.320599999999999</v>
      </c>
      <c r="BG10" s="45">
        <f t="shared" si="31"/>
        <v>10.320599999999999</v>
      </c>
      <c r="BH10" s="46">
        <f t="shared" si="32"/>
        <v>4.2111756</v>
      </c>
      <c r="BI10" s="46">
        <f t="shared" si="33"/>
        <v>6.7358291999999995</v>
      </c>
      <c r="BJ10" s="45"/>
      <c r="BK10" s="46"/>
      <c r="BL10" s="46">
        <f t="shared" si="34"/>
        <v>190.1796</v>
      </c>
      <c r="BM10" s="45">
        <f t="shared" si="35"/>
        <v>190.1796</v>
      </c>
      <c r="BN10" s="46">
        <f t="shared" si="36"/>
        <v>77.6001096</v>
      </c>
      <c r="BO10" s="46">
        <f t="shared" si="37"/>
        <v>124.12236719999999</v>
      </c>
      <c r="BP10" s="45"/>
      <c r="BQ10" s="46"/>
      <c r="BR10" s="46">
        <f t="shared" si="38"/>
        <v>283.4825</v>
      </c>
      <c r="BS10" s="45">
        <f t="shared" si="39"/>
        <v>283.4825</v>
      </c>
      <c r="BT10" s="46">
        <f t="shared" si="40"/>
        <v>115.671045</v>
      </c>
      <c r="BU10" s="46">
        <f t="shared" si="41"/>
        <v>185.017315</v>
      </c>
      <c r="BV10" s="45"/>
      <c r="BW10" s="46"/>
      <c r="BX10" s="46">
        <f t="shared" si="42"/>
        <v>3340</v>
      </c>
      <c r="BY10" s="45">
        <f t="shared" si="43"/>
        <v>3340</v>
      </c>
      <c r="BZ10" s="46">
        <f t="shared" si="44"/>
        <v>1362.84</v>
      </c>
      <c r="CA10" s="46">
        <f t="shared" si="45"/>
        <v>2179.88</v>
      </c>
      <c r="CB10" s="45"/>
      <c r="CC10" s="46"/>
      <c r="CD10" s="46">
        <f t="shared" si="46"/>
        <v>165.6807</v>
      </c>
      <c r="CE10" s="45">
        <f t="shared" si="47"/>
        <v>165.6807</v>
      </c>
      <c r="CF10" s="46">
        <f t="shared" si="48"/>
        <v>67.6036782</v>
      </c>
      <c r="CG10" s="46">
        <f t="shared" si="49"/>
        <v>108.1329474</v>
      </c>
      <c r="CH10" s="45"/>
      <c r="CI10" s="46"/>
      <c r="CJ10" s="46">
        <f t="shared" si="50"/>
        <v>1324.55215</v>
      </c>
      <c r="CK10" s="45">
        <f t="shared" si="51"/>
        <v>1324.55215</v>
      </c>
      <c r="CL10" s="46">
        <f t="shared" si="52"/>
        <v>540.4648659</v>
      </c>
      <c r="CM10" s="46">
        <f t="shared" si="53"/>
        <v>864.4804613</v>
      </c>
      <c r="CN10" s="45"/>
      <c r="CO10" s="46"/>
      <c r="CP10" s="46">
        <f t="shared" si="54"/>
        <v>725.0973000000001</v>
      </c>
      <c r="CQ10" s="45">
        <f t="shared" si="55"/>
        <v>725.0973000000001</v>
      </c>
      <c r="CR10" s="46">
        <f t="shared" si="56"/>
        <v>295.8657498</v>
      </c>
      <c r="CS10" s="46">
        <f t="shared" si="57"/>
        <v>473.2410486</v>
      </c>
      <c r="CT10" s="45"/>
      <c r="CU10" s="46"/>
      <c r="CV10" s="46">
        <f t="shared" si="58"/>
        <v>71.93525000000001</v>
      </c>
      <c r="CW10" s="45">
        <f t="shared" si="59"/>
        <v>71.93525000000001</v>
      </c>
      <c r="CX10" s="46">
        <f t="shared" si="60"/>
        <v>29.3521665</v>
      </c>
      <c r="CY10" s="46">
        <f t="shared" si="61"/>
        <v>46.9491655</v>
      </c>
      <c r="CZ10" s="45"/>
      <c r="DA10" s="46"/>
      <c r="DB10" s="46">
        <f t="shared" si="62"/>
        <v>5110.450500000001</v>
      </c>
      <c r="DC10" s="45">
        <f t="shared" si="63"/>
        <v>5110.450500000001</v>
      </c>
      <c r="DD10" s="46">
        <f t="shared" si="64"/>
        <v>2085.247413</v>
      </c>
      <c r="DE10" s="46">
        <f t="shared" si="65"/>
        <v>3335.379891</v>
      </c>
      <c r="DF10" s="45"/>
      <c r="DG10" s="46"/>
      <c r="DH10" s="46">
        <f t="shared" si="66"/>
        <v>1204.9551</v>
      </c>
      <c r="DI10" s="45">
        <f t="shared" si="67"/>
        <v>1204.9551</v>
      </c>
      <c r="DJ10" s="46">
        <f t="shared" si="68"/>
        <v>491.6649726</v>
      </c>
      <c r="DK10" s="46">
        <f t="shared" si="69"/>
        <v>786.4244082</v>
      </c>
      <c r="DL10" s="45"/>
      <c r="DM10" s="45"/>
      <c r="DN10" s="45">
        <f t="shared" si="70"/>
        <v>200.62545000000003</v>
      </c>
      <c r="DO10" s="45">
        <f t="shared" si="71"/>
        <v>200.62545000000003</v>
      </c>
      <c r="DP10" s="46">
        <f t="shared" si="72"/>
        <v>81.86239169999999</v>
      </c>
      <c r="DQ10" s="46">
        <f t="shared" si="73"/>
        <v>130.93994189999998</v>
      </c>
      <c r="DR10" s="45"/>
      <c r="DS10" s="46"/>
      <c r="DT10" s="46">
        <f t="shared" si="74"/>
        <v>215.9477</v>
      </c>
      <c r="DU10" s="45">
        <f t="shared" si="75"/>
        <v>215.9477</v>
      </c>
      <c r="DV10" s="46">
        <f t="shared" si="76"/>
        <v>88.1144202</v>
      </c>
      <c r="DW10" s="46">
        <f t="shared" si="77"/>
        <v>140.9401414</v>
      </c>
      <c r="DX10" s="45"/>
      <c r="DY10" s="46"/>
      <c r="DZ10" s="46">
        <f t="shared" si="78"/>
        <v>16468.76345</v>
      </c>
      <c r="EA10" s="45">
        <f t="shared" si="79"/>
        <v>16468.76345</v>
      </c>
      <c r="EB10" s="46">
        <f t="shared" si="80"/>
        <v>6719.8471797</v>
      </c>
      <c r="EC10" s="46">
        <f t="shared" si="81"/>
        <v>10748.481457900001</v>
      </c>
      <c r="ED10" s="45"/>
      <c r="EE10" s="45"/>
      <c r="EF10" s="45"/>
      <c r="EG10" s="45">
        <f t="shared" si="82"/>
        <v>0</v>
      </c>
      <c r="EH10" s="45"/>
      <c r="EI10" s="45"/>
    </row>
    <row r="11" spans="1:139" s="33" customFormat="1" ht="12.75">
      <c r="A11" s="32">
        <v>43556</v>
      </c>
      <c r="C11" s="21"/>
      <c r="D11" s="21">
        <v>83500</v>
      </c>
      <c r="E11" s="44">
        <f t="shared" si="0"/>
        <v>83500</v>
      </c>
      <c r="F11" s="44">
        <v>34071</v>
      </c>
      <c r="G11" s="44">
        <v>54497</v>
      </c>
      <c r="H11" s="46"/>
      <c r="I11" s="46">
        <f>'2012A Academic'!I11</f>
        <v>0</v>
      </c>
      <c r="J11" s="46">
        <f>'2012A Academic'!J11</f>
        <v>46809.482099999994</v>
      </c>
      <c r="K11" s="46">
        <f t="shared" si="1"/>
        <v>46809.482099999994</v>
      </c>
      <c r="L11" s="46">
        <f>'2012A Academic'!L11</f>
        <v>19099.9504746</v>
      </c>
      <c r="M11" s="46">
        <f>'2012A Academic'!M11</f>
        <v>30550.614922200006</v>
      </c>
      <c r="N11" s="46"/>
      <c r="O11" s="45">
        <f t="shared" si="83"/>
        <v>0</v>
      </c>
      <c r="P11" s="47">
        <f t="shared" si="2"/>
        <v>36690.517900000006</v>
      </c>
      <c r="Q11" s="45">
        <f t="shared" si="3"/>
        <v>36690.517900000006</v>
      </c>
      <c r="R11" s="45">
        <f t="shared" si="4"/>
        <v>14971.049525399998</v>
      </c>
      <c r="S11" s="47">
        <f t="shared" si="5"/>
        <v>23946.385077800005</v>
      </c>
      <c r="T11" s="46"/>
      <c r="U11" s="46">
        <f t="shared" si="84"/>
        <v>0</v>
      </c>
      <c r="V11" s="47">
        <f t="shared" si="6"/>
        <v>624.1458</v>
      </c>
      <c r="W11" s="46">
        <f t="shared" si="7"/>
        <v>624.1458</v>
      </c>
      <c r="X11" s="46">
        <f t="shared" si="8"/>
        <v>254.67391080000002</v>
      </c>
      <c r="Y11" s="46">
        <f t="shared" si="9"/>
        <v>407.3541756</v>
      </c>
      <c r="Z11" s="46"/>
      <c r="AA11" s="46">
        <f t="shared" si="85"/>
        <v>0</v>
      </c>
      <c r="AB11" s="46">
        <f t="shared" si="10"/>
        <v>286.2547</v>
      </c>
      <c r="AC11" s="45">
        <f t="shared" si="11"/>
        <v>286.2547</v>
      </c>
      <c r="AD11" s="46">
        <f t="shared" si="12"/>
        <v>116.80220220000001</v>
      </c>
      <c r="AE11" s="46">
        <f t="shared" si="13"/>
        <v>186.8266154</v>
      </c>
      <c r="AF11" s="46"/>
      <c r="AG11" s="46">
        <f t="shared" si="86"/>
        <v>0</v>
      </c>
      <c r="AH11" s="46">
        <f t="shared" si="14"/>
        <v>59.27665</v>
      </c>
      <c r="AI11" s="45">
        <f t="shared" si="15"/>
        <v>59.27665</v>
      </c>
      <c r="AJ11" s="46">
        <f t="shared" si="16"/>
        <v>24.1870029</v>
      </c>
      <c r="AK11" s="46">
        <f t="shared" si="17"/>
        <v>38.6874203</v>
      </c>
      <c r="AL11" s="46"/>
      <c r="AM11" s="46">
        <f t="shared" si="87"/>
        <v>0</v>
      </c>
      <c r="AN11" s="46">
        <f t="shared" si="18"/>
        <v>6337.199100000001</v>
      </c>
      <c r="AO11" s="45">
        <f t="shared" si="19"/>
        <v>6337.199100000001</v>
      </c>
      <c r="AP11" s="46">
        <f t="shared" si="20"/>
        <v>2585.8049166</v>
      </c>
      <c r="AQ11" s="46">
        <f t="shared" si="21"/>
        <v>4136.0280162</v>
      </c>
      <c r="AR11" s="46"/>
      <c r="AS11" s="46">
        <f t="shared" si="88"/>
        <v>0</v>
      </c>
      <c r="AT11" s="46">
        <f t="shared" si="22"/>
        <v>34.8529</v>
      </c>
      <c r="AU11" s="45">
        <f t="shared" si="23"/>
        <v>34.8529</v>
      </c>
      <c r="AV11" s="46">
        <f t="shared" si="24"/>
        <v>14.2212354</v>
      </c>
      <c r="AW11" s="46">
        <f t="shared" si="25"/>
        <v>22.7470478</v>
      </c>
      <c r="AX11" s="46"/>
      <c r="AY11" s="46">
        <f t="shared" si="89"/>
        <v>0</v>
      </c>
      <c r="AZ11" s="46">
        <f t="shared" si="26"/>
        <v>36.798449999999995</v>
      </c>
      <c r="BA11" s="45">
        <f t="shared" si="27"/>
        <v>36.798449999999995</v>
      </c>
      <c r="BB11" s="46">
        <f t="shared" si="28"/>
        <v>15.015089699999999</v>
      </c>
      <c r="BC11" s="46">
        <f t="shared" si="29"/>
        <v>24.0168279</v>
      </c>
      <c r="BD11" s="46"/>
      <c r="BE11" s="46">
        <f t="shared" si="90"/>
        <v>0</v>
      </c>
      <c r="BF11" s="46">
        <f t="shared" si="30"/>
        <v>10.320599999999999</v>
      </c>
      <c r="BG11" s="45">
        <f t="shared" si="31"/>
        <v>10.320599999999999</v>
      </c>
      <c r="BH11" s="46">
        <f t="shared" si="32"/>
        <v>4.2111756</v>
      </c>
      <c r="BI11" s="46">
        <f t="shared" si="33"/>
        <v>6.7358291999999995</v>
      </c>
      <c r="BJ11" s="46"/>
      <c r="BK11" s="46">
        <f t="shared" si="91"/>
        <v>0</v>
      </c>
      <c r="BL11" s="46">
        <f t="shared" si="34"/>
        <v>190.1796</v>
      </c>
      <c r="BM11" s="45">
        <f t="shared" si="35"/>
        <v>190.1796</v>
      </c>
      <c r="BN11" s="46">
        <f t="shared" si="36"/>
        <v>77.6001096</v>
      </c>
      <c r="BO11" s="46">
        <f t="shared" si="37"/>
        <v>124.12236719999999</v>
      </c>
      <c r="BP11" s="46"/>
      <c r="BQ11" s="46">
        <f t="shared" si="92"/>
        <v>0</v>
      </c>
      <c r="BR11" s="46">
        <f t="shared" si="38"/>
        <v>283.4825</v>
      </c>
      <c r="BS11" s="45">
        <f t="shared" si="39"/>
        <v>283.4825</v>
      </c>
      <c r="BT11" s="46">
        <f t="shared" si="40"/>
        <v>115.671045</v>
      </c>
      <c r="BU11" s="46">
        <f t="shared" si="41"/>
        <v>185.017315</v>
      </c>
      <c r="BV11" s="46"/>
      <c r="BW11" s="46">
        <f t="shared" si="93"/>
        <v>0</v>
      </c>
      <c r="BX11" s="46">
        <f t="shared" si="42"/>
        <v>3340</v>
      </c>
      <c r="BY11" s="45">
        <f t="shared" si="43"/>
        <v>3340</v>
      </c>
      <c r="BZ11" s="46">
        <f t="shared" si="44"/>
        <v>1362.84</v>
      </c>
      <c r="CA11" s="46">
        <f t="shared" si="45"/>
        <v>2179.88</v>
      </c>
      <c r="CB11" s="46"/>
      <c r="CC11" s="46">
        <f t="shared" si="94"/>
        <v>0</v>
      </c>
      <c r="CD11" s="46">
        <f t="shared" si="46"/>
        <v>165.6807</v>
      </c>
      <c r="CE11" s="45">
        <f t="shared" si="47"/>
        <v>165.6807</v>
      </c>
      <c r="CF11" s="46">
        <f t="shared" si="48"/>
        <v>67.6036782</v>
      </c>
      <c r="CG11" s="46">
        <f t="shared" si="49"/>
        <v>108.1329474</v>
      </c>
      <c r="CH11" s="46"/>
      <c r="CI11" s="46">
        <f t="shared" si="95"/>
        <v>0</v>
      </c>
      <c r="CJ11" s="46">
        <f t="shared" si="50"/>
        <v>1324.55215</v>
      </c>
      <c r="CK11" s="45">
        <f t="shared" si="51"/>
        <v>1324.55215</v>
      </c>
      <c r="CL11" s="46">
        <f t="shared" si="52"/>
        <v>540.4648659</v>
      </c>
      <c r="CM11" s="46">
        <f t="shared" si="53"/>
        <v>864.4804613</v>
      </c>
      <c r="CN11" s="46"/>
      <c r="CO11" s="46">
        <f t="shared" si="96"/>
        <v>0</v>
      </c>
      <c r="CP11" s="46">
        <f t="shared" si="54"/>
        <v>725.0973000000001</v>
      </c>
      <c r="CQ11" s="45">
        <f t="shared" si="55"/>
        <v>725.0973000000001</v>
      </c>
      <c r="CR11" s="46">
        <f t="shared" si="56"/>
        <v>295.8657498</v>
      </c>
      <c r="CS11" s="46">
        <f t="shared" si="57"/>
        <v>473.2410486</v>
      </c>
      <c r="CT11" s="46"/>
      <c r="CU11" s="46">
        <f t="shared" si="97"/>
        <v>0</v>
      </c>
      <c r="CV11" s="46">
        <f t="shared" si="58"/>
        <v>71.93525000000001</v>
      </c>
      <c r="CW11" s="45">
        <f t="shared" si="59"/>
        <v>71.93525000000001</v>
      </c>
      <c r="CX11" s="46">
        <f t="shared" si="60"/>
        <v>29.3521665</v>
      </c>
      <c r="CY11" s="46">
        <f t="shared" si="61"/>
        <v>46.9491655</v>
      </c>
      <c r="CZ11" s="46"/>
      <c r="DA11" s="46">
        <f t="shared" si="98"/>
        <v>0</v>
      </c>
      <c r="DB11" s="46">
        <f t="shared" si="62"/>
        <v>5110.450500000001</v>
      </c>
      <c r="DC11" s="45">
        <f t="shared" si="63"/>
        <v>5110.450500000001</v>
      </c>
      <c r="DD11" s="46">
        <f t="shared" si="64"/>
        <v>2085.247413</v>
      </c>
      <c r="DE11" s="46">
        <f t="shared" si="65"/>
        <v>3335.379891</v>
      </c>
      <c r="DF11" s="46"/>
      <c r="DG11" s="46">
        <f t="shared" si="99"/>
        <v>0</v>
      </c>
      <c r="DH11" s="46">
        <f t="shared" si="66"/>
        <v>1204.9551</v>
      </c>
      <c r="DI11" s="45">
        <f t="shared" si="67"/>
        <v>1204.9551</v>
      </c>
      <c r="DJ11" s="46">
        <f t="shared" si="68"/>
        <v>491.6649726</v>
      </c>
      <c r="DK11" s="46">
        <f t="shared" si="69"/>
        <v>786.4244082</v>
      </c>
      <c r="DL11" s="45"/>
      <c r="DM11" s="45">
        <f t="shared" si="100"/>
        <v>0</v>
      </c>
      <c r="DN11" s="45">
        <f t="shared" si="70"/>
        <v>200.62545000000003</v>
      </c>
      <c r="DO11" s="45">
        <f t="shared" si="71"/>
        <v>200.62545000000003</v>
      </c>
      <c r="DP11" s="46">
        <f t="shared" si="72"/>
        <v>81.86239169999999</v>
      </c>
      <c r="DQ11" s="46">
        <f t="shared" si="73"/>
        <v>130.93994189999998</v>
      </c>
      <c r="DR11" s="46"/>
      <c r="DS11" s="46">
        <f t="shared" si="101"/>
        <v>0</v>
      </c>
      <c r="DT11" s="46">
        <f t="shared" si="74"/>
        <v>215.9477</v>
      </c>
      <c r="DU11" s="45">
        <f t="shared" si="75"/>
        <v>215.9477</v>
      </c>
      <c r="DV11" s="46">
        <f t="shared" si="76"/>
        <v>88.1144202</v>
      </c>
      <c r="DW11" s="46">
        <f t="shared" si="77"/>
        <v>140.9401414</v>
      </c>
      <c r="DX11" s="46"/>
      <c r="DY11" s="46">
        <f t="shared" si="102"/>
        <v>0</v>
      </c>
      <c r="DZ11" s="46">
        <f t="shared" si="78"/>
        <v>16468.76345</v>
      </c>
      <c r="EA11" s="45">
        <f t="shared" si="79"/>
        <v>16468.76345</v>
      </c>
      <c r="EB11" s="46">
        <f t="shared" si="80"/>
        <v>6719.8471797</v>
      </c>
      <c r="EC11" s="46">
        <f t="shared" si="81"/>
        <v>10748.481457900001</v>
      </c>
      <c r="ED11" s="46"/>
      <c r="EE11" s="45"/>
      <c r="EF11" s="45"/>
      <c r="EG11" s="45">
        <f t="shared" si="82"/>
        <v>0</v>
      </c>
      <c r="EH11" s="45"/>
      <c r="EI11" s="46"/>
    </row>
    <row r="12" spans="1:139" s="33" customFormat="1" ht="12.75">
      <c r="A12" s="32">
        <v>43739</v>
      </c>
      <c r="C12" s="21"/>
      <c r="D12" s="21">
        <v>83500</v>
      </c>
      <c r="E12" s="44">
        <f t="shared" si="0"/>
        <v>83500</v>
      </c>
      <c r="F12" s="44">
        <v>34071</v>
      </c>
      <c r="G12" s="44">
        <v>54497</v>
      </c>
      <c r="H12" s="46"/>
      <c r="I12" s="46">
        <f>'2012A Academic'!I12</f>
        <v>0</v>
      </c>
      <c r="J12" s="46">
        <f>'2012A Academic'!J12</f>
        <v>46809.482099999994</v>
      </c>
      <c r="K12" s="46">
        <f t="shared" si="1"/>
        <v>46809.482099999994</v>
      </c>
      <c r="L12" s="46">
        <f>'2012A Academic'!L12</f>
        <v>19099.9504746</v>
      </c>
      <c r="M12" s="46">
        <f>'2012A Academic'!M12</f>
        <v>30550.614922200006</v>
      </c>
      <c r="N12" s="46"/>
      <c r="O12" s="45"/>
      <c r="P12" s="47">
        <f t="shared" si="2"/>
        <v>36690.517900000006</v>
      </c>
      <c r="Q12" s="45">
        <f t="shared" si="3"/>
        <v>36690.517900000006</v>
      </c>
      <c r="R12" s="45">
        <f t="shared" si="4"/>
        <v>14971.049525399998</v>
      </c>
      <c r="S12" s="47">
        <f t="shared" si="5"/>
        <v>23946.385077800005</v>
      </c>
      <c r="T12" s="46"/>
      <c r="U12" s="46"/>
      <c r="V12" s="47">
        <f t="shared" si="6"/>
        <v>624.1458</v>
      </c>
      <c r="W12" s="46">
        <f t="shared" si="7"/>
        <v>624.1458</v>
      </c>
      <c r="X12" s="46">
        <f t="shared" si="8"/>
        <v>254.67391080000002</v>
      </c>
      <c r="Y12" s="46">
        <f t="shared" si="9"/>
        <v>407.3541756</v>
      </c>
      <c r="Z12" s="46"/>
      <c r="AA12" s="46"/>
      <c r="AB12" s="46">
        <f t="shared" si="10"/>
        <v>286.2547</v>
      </c>
      <c r="AC12" s="45">
        <f t="shared" si="11"/>
        <v>286.2547</v>
      </c>
      <c r="AD12" s="46">
        <f t="shared" si="12"/>
        <v>116.80220220000001</v>
      </c>
      <c r="AE12" s="46">
        <f t="shared" si="13"/>
        <v>186.8266154</v>
      </c>
      <c r="AF12" s="46"/>
      <c r="AG12" s="46"/>
      <c r="AH12" s="46">
        <f t="shared" si="14"/>
        <v>59.27665</v>
      </c>
      <c r="AI12" s="45">
        <f t="shared" si="15"/>
        <v>59.27665</v>
      </c>
      <c r="AJ12" s="46">
        <f t="shared" si="16"/>
        <v>24.1870029</v>
      </c>
      <c r="AK12" s="46">
        <f t="shared" si="17"/>
        <v>38.6874203</v>
      </c>
      <c r="AL12" s="46"/>
      <c r="AM12" s="46"/>
      <c r="AN12" s="46">
        <f t="shared" si="18"/>
        <v>6337.199100000001</v>
      </c>
      <c r="AO12" s="45">
        <f t="shared" si="19"/>
        <v>6337.199100000001</v>
      </c>
      <c r="AP12" s="46">
        <f t="shared" si="20"/>
        <v>2585.8049166</v>
      </c>
      <c r="AQ12" s="46">
        <f t="shared" si="21"/>
        <v>4136.0280162</v>
      </c>
      <c r="AR12" s="46"/>
      <c r="AS12" s="46"/>
      <c r="AT12" s="46">
        <f t="shared" si="22"/>
        <v>34.8529</v>
      </c>
      <c r="AU12" s="45">
        <f t="shared" si="23"/>
        <v>34.8529</v>
      </c>
      <c r="AV12" s="46">
        <f t="shared" si="24"/>
        <v>14.2212354</v>
      </c>
      <c r="AW12" s="46">
        <f t="shared" si="25"/>
        <v>22.7470478</v>
      </c>
      <c r="AX12" s="46"/>
      <c r="AY12" s="46"/>
      <c r="AZ12" s="46">
        <f t="shared" si="26"/>
        <v>36.798449999999995</v>
      </c>
      <c r="BA12" s="45">
        <f t="shared" si="27"/>
        <v>36.798449999999995</v>
      </c>
      <c r="BB12" s="46">
        <f t="shared" si="28"/>
        <v>15.015089699999999</v>
      </c>
      <c r="BC12" s="46">
        <f t="shared" si="29"/>
        <v>24.0168279</v>
      </c>
      <c r="BD12" s="46"/>
      <c r="BE12" s="46"/>
      <c r="BF12" s="46">
        <f t="shared" si="30"/>
        <v>10.320599999999999</v>
      </c>
      <c r="BG12" s="45">
        <f t="shared" si="31"/>
        <v>10.320599999999999</v>
      </c>
      <c r="BH12" s="46">
        <f t="shared" si="32"/>
        <v>4.2111756</v>
      </c>
      <c r="BI12" s="46">
        <f t="shared" si="33"/>
        <v>6.7358291999999995</v>
      </c>
      <c r="BJ12" s="46"/>
      <c r="BK12" s="46"/>
      <c r="BL12" s="46">
        <f t="shared" si="34"/>
        <v>190.1796</v>
      </c>
      <c r="BM12" s="45">
        <f t="shared" si="35"/>
        <v>190.1796</v>
      </c>
      <c r="BN12" s="46">
        <f t="shared" si="36"/>
        <v>77.6001096</v>
      </c>
      <c r="BO12" s="46">
        <f t="shared" si="37"/>
        <v>124.12236719999999</v>
      </c>
      <c r="BP12" s="46"/>
      <c r="BQ12" s="46"/>
      <c r="BR12" s="46">
        <f t="shared" si="38"/>
        <v>283.4825</v>
      </c>
      <c r="BS12" s="45">
        <f t="shared" si="39"/>
        <v>283.4825</v>
      </c>
      <c r="BT12" s="46">
        <f t="shared" si="40"/>
        <v>115.671045</v>
      </c>
      <c r="BU12" s="46">
        <f t="shared" si="41"/>
        <v>185.017315</v>
      </c>
      <c r="BV12" s="46"/>
      <c r="BW12" s="46"/>
      <c r="BX12" s="46">
        <f t="shared" si="42"/>
        <v>3340</v>
      </c>
      <c r="BY12" s="45">
        <f t="shared" si="43"/>
        <v>3340</v>
      </c>
      <c r="BZ12" s="46">
        <f t="shared" si="44"/>
        <v>1362.84</v>
      </c>
      <c r="CA12" s="46">
        <f t="shared" si="45"/>
        <v>2179.88</v>
      </c>
      <c r="CB12" s="46"/>
      <c r="CC12" s="46"/>
      <c r="CD12" s="46">
        <f t="shared" si="46"/>
        <v>165.6807</v>
      </c>
      <c r="CE12" s="45">
        <f t="shared" si="47"/>
        <v>165.6807</v>
      </c>
      <c r="CF12" s="46">
        <f t="shared" si="48"/>
        <v>67.6036782</v>
      </c>
      <c r="CG12" s="46">
        <f t="shared" si="49"/>
        <v>108.1329474</v>
      </c>
      <c r="CH12" s="46"/>
      <c r="CI12" s="46"/>
      <c r="CJ12" s="46">
        <f t="shared" si="50"/>
        <v>1324.55215</v>
      </c>
      <c r="CK12" s="45">
        <f t="shared" si="51"/>
        <v>1324.55215</v>
      </c>
      <c r="CL12" s="46">
        <f t="shared" si="52"/>
        <v>540.4648659</v>
      </c>
      <c r="CM12" s="46">
        <f t="shared" si="53"/>
        <v>864.4804613</v>
      </c>
      <c r="CN12" s="46"/>
      <c r="CO12" s="46"/>
      <c r="CP12" s="46">
        <f t="shared" si="54"/>
        <v>725.0973000000001</v>
      </c>
      <c r="CQ12" s="45">
        <f t="shared" si="55"/>
        <v>725.0973000000001</v>
      </c>
      <c r="CR12" s="46">
        <f t="shared" si="56"/>
        <v>295.8657498</v>
      </c>
      <c r="CS12" s="46">
        <f t="shared" si="57"/>
        <v>473.2410486</v>
      </c>
      <c r="CT12" s="46"/>
      <c r="CU12" s="46"/>
      <c r="CV12" s="46">
        <f t="shared" si="58"/>
        <v>71.93525000000001</v>
      </c>
      <c r="CW12" s="45">
        <f t="shared" si="59"/>
        <v>71.93525000000001</v>
      </c>
      <c r="CX12" s="46">
        <f t="shared" si="60"/>
        <v>29.3521665</v>
      </c>
      <c r="CY12" s="46">
        <f t="shared" si="61"/>
        <v>46.9491655</v>
      </c>
      <c r="CZ12" s="46"/>
      <c r="DA12" s="46"/>
      <c r="DB12" s="46">
        <f t="shared" si="62"/>
        <v>5110.450500000001</v>
      </c>
      <c r="DC12" s="45">
        <f t="shared" si="63"/>
        <v>5110.450500000001</v>
      </c>
      <c r="DD12" s="46">
        <f t="shared" si="64"/>
        <v>2085.247413</v>
      </c>
      <c r="DE12" s="46">
        <f t="shared" si="65"/>
        <v>3335.379891</v>
      </c>
      <c r="DF12" s="46"/>
      <c r="DG12" s="46"/>
      <c r="DH12" s="46">
        <f t="shared" si="66"/>
        <v>1204.9551</v>
      </c>
      <c r="DI12" s="45">
        <f t="shared" si="67"/>
        <v>1204.9551</v>
      </c>
      <c r="DJ12" s="46">
        <f t="shared" si="68"/>
        <v>491.6649726</v>
      </c>
      <c r="DK12" s="46">
        <f t="shared" si="69"/>
        <v>786.4244082</v>
      </c>
      <c r="DL12" s="45"/>
      <c r="DM12" s="45"/>
      <c r="DN12" s="45">
        <f t="shared" si="70"/>
        <v>200.62545000000003</v>
      </c>
      <c r="DO12" s="45">
        <f t="shared" si="71"/>
        <v>200.62545000000003</v>
      </c>
      <c r="DP12" s="46">
        <f t="shared" si="72"/>
        <v>81.86239169999999</v>
      </c>
      <c r="DQ12" s="46">
        <f t="shared" si="73"/>
        <v>130.93994189999998</v>
      </c>
      <c r="DR12" s="46"/>
      <c r="DS12" s="46"/>
      <c r="DT12" s="46">
        <f t="shared" si="74"/>
        <v>215.9477</v>
      </c>
      <c r="DU12" s="45">
        <f t="shared" si="75"/>
        <v>215.9477</v>
      </c>
      <c r="DV12" s="46">
        <f t="shared" si="76"/>
        <v>88.1144202</v>
      </c>
      <c r="DW12" s="46">
        <f t="shared" si="77"/>
        <v>140.9401414</v>
      </c>
      <c r="DX12" s="46"/>
      <c r="DY12" s="46"/>
      <c r="DZ12" s="46">
        <f t="shared" si="78"/>
        <v>16468.76345</v>
      </c>
      <c r="EA12" s="45">
        <f t="shared" si="79"/>
        <v>16468.76345</v>
      </c>
      <c r="EB12" s="46">
        <f t="shared" si="80"/>
        <v>6719.8471797</v>
      </c>
      <c r="EC12" s="46">
        <f t="shared" si="81"/>
        <v>10748.481457900001</v>
      </c>
      <c r="ED12" s="46"/>
      <c r="EE12" s="45"/>
      <c r="EF12" s="45"/>
      <c r="EG12" s="45">
        <f t="shared" si="82"/>
        <v>0</v>
      </c>
      <c r="EH12" s="45"/>
      <c r="EI12" s="46"/>
    </row>
    <row r="13" spans="1:139" s="33" customFormat="1" ht="12.75">
      <c r="A13" s="32">
        <v>43922</v>
      </c>
      <c r="C13" s="21">
        <v>2625000</v>
      </c>
      <c r="D13" s="21">
        <v>83500</v>
      </c>
      <c r="E13" s="44">
        <f t="shared" si="0"/>
        <v>2708500</v>
      </c>
      <c r="F13" s="44">
        <v>34071</v>
      </c>
      <c r="G13" s="44">
        <v>54497</v>
      </c>
      <c r="H13" s="46"/>
      <c r="I13" s="46">
        <f>'2012A Academic'!I13</f>
        <v>1471555.575</v>
      </c>
      <c r="J13" s="46">
        <f>'2012A Academic'!J13</f>
        <v>46809.482099999994</v>
      </c>
      <c r="K13" s="46">
        <f t="shared" si="1"/>
        <v>1518365.0570999999</v>
      </c>
      <c r="L13" s="46">
        <f>'2012A Academic'!L13</f>
        <v>19099.9504746</v>
      </c>
      <c r="M13" s="46">
        <f>'2012A Academic'!M13</f>
        <v>30550.614922200006</v>
      </c>
      <c r="N13" s="46"/>
      <c r="O13" s="45">
        <f t="shared" si="83"/>
        <v>1153444.4249999998</v>
      </c>
      <c r="P13" s="47">
        <f t="shared" si="2"/>
        <v>36690.517900000006</v>
      </c>
      <c r="Q13" s="45">
        <f t="shared" si="3"/>
        <v>1190134.9429</v>
      </c>
      <c r="R13" s="45">
        <f t="shared" si="4"/>
        <v>14971.049525399998</v>
      </c>
      <c r="S13" s="47">
        <f t="shared" si="5"/>
        <v>23946.385077800005</v>
      </c>
      <c r="T13" s="46"/>
      <c r="U13" s="46">
        <f t="shared" si="84"/>
        <v>19621.35</v>
      </c>
      <c r="V13" s="47">
        <f t="shared" si="6"/>
        <v>624.1458</v>
      </c>
      <c r="W13" s="46">
        <f t="shared" si="7"/>
        <v>20245.495799999997</v>
      </c>
      <c r="X13" s="46">
        <f t="shared" si="8"/>
        <v>254.67391080000002</v>
      </c>
      <c r="Y13" s="46">
        <f t="shared" si="9"/>
        <v>407.3541756</v>
      </c>
      <c r="Z13" s="46"/>
      <c r="AA13" s="46">
        <f t="shared" si="85"/>
        <v>8999.025</v>
      </c>
      <c r="AB13" s="46">
        <f t="shared" si="10"/>
        <v>286.2547</v>
      </c>
      <c r="AC13" s="45">
        <f t="shared" si="11"/>
        <v>9285.2797</v>
      </c>
      <c r="AD13" s="46">
        <f t="shared" si="12"/>
        <v>116.80220220000001</v>
      </c>
      <c r="AE13" s="46">
        <f t="shared" si="13"/>
        <v>186.8266154</v>
      </c>
      <c r="AF13" s="46"/>
      <c r="AG13" s="46">
        <f t="shared" si="86"/>
        <v>1863.4875</v>
      </c>
      <c r="AH13" s="46">
        <f t="shared" si="14"/>
        <v>59.27665</v>
      </c>
      <c r="AI13" s="45">
        <f t="shared" si="15"/>
        <v>1922.76415</v>
      </c>
      <c r="AJ13" s="46">
        <f t="shared" si="16"/>
        <v>24.1870029</v>
      </c>
      <c r="AK13" s="46">
        <f t="shared" si="17"/>
        <v>38.6874203</v>
      </c>
      <c r="AL13" s="46"/>
      <c r="AM13" s="46">
        <f t="shared" si="87"/>
        <v>199223.325</v>
      </c>
      <c r="AN13" s="46">
        <f t="shared" si="18"/>
        <v>6337.199100000001</v>
      </c>
      <c r="AO13" s="45">
        <f t="shared" si="19"/>
        <v>205560.5241</v>
      </c>
      <c r="AP13" s="46">
        <f t="shared" si="20"/>
        <v>2585.8049166</v>
      </c>
      <c r="AQ13" s="46">
        <f t="shared" si="21"/>
        <v>4136.0280162</v>
      </c>
      <c r="AR13" s="46"/>
      <c r="AS13" s="46">
        <f t="shared" si="88"/>
        <v>1095.675</v>
      </c>
      <c r="AT13" s="46">
        <f t="shared" si="22"/>
        <v>34.8529</v>
      </c>
      <c r="AU13" s="45">
        <f t="shared" si="23"/>
        <v>1130.5279</v>
      </c>
      <c r="AV13" s="46">
        <f t="shared" si="24"/>
        <v>14.2212354</v>
      </c>
      <c r="AW13" s="46">
        <f t="shared" si="25"/>
        <v>22.7470478</v>
      </c>
      <c r="AX13" s="46"/>
      <c r="AY13" s="46">
        <f t="shared" si="89"/>
        <v>1156.8375</v>
      </c>
      <c r="AZ13" s="46">
        <f t="shared" si="26"/>
        <v>36.798449999999995</v>
      </c>
      <c r="BA13" s="45">
        <f t="shared" si="27"/>
        <v>1193.63595</v>
      </c>
      <c r="BB13" s="46">
        <f t="shared" si="28"/>
        <v>15.015089699999999</v>
      </c>
      <c r="BC13" s="46">
        <f t="shared" si="29"/>
        <v>24.0168279</v>
      </c>
      <c r="BD13" s="46"/>
      <c r="BE13" s="46">
        <f t="shared" si="90"/>
        <v>324.45</v>
      </c>
      <c r="BF13" s="46">
        <f t="shared" si="30"/>
        <v>10.320599999999999</v>
      </c>
      <c r="BG13" s="45">
        <f t="shared" si="31"/>
        <v>334.7706</v>
      </c>
      <c r="BH13" s="46">
        <f t="shared" si="32"/>
        <v>4.2111756</v>
      </c>
      <c r="BI13" s="46">
        <f t="shared" si="33"/>
        <v>6.7358291999999995</v>
      </c>
      <c r="BJ13" s="46"/>
      <c r="BK13" s="46">
        <f t="shared" si="91"/>
        <v>5978.7</v>
      </c>
      <c r="BL13" s="46">
        <f t="shared" si="34"/>
        <v>190.1796</v>
      </c>
      <c r="BM13" s="45">
        <f t="shared" si="35"/>
        <v>6168.8796</v>
      </c>
      <c r="BN13" s="46">
        <f t="shared" si="36"/>
        <v>77.6001096</v>
      </c>
      <c r="BO13" s="46">
        <f t="shared" si="37"/>
        <v>124.12236719999999</v>
      </c>
      <c r="BP13" s="46"/>
      <c r="BQ13" s="46">
        <f t="shared" si="92"/>
        <v>8911.875000000002</v>
      </c>
      <c r="BR13" s="46">
        <f t="shared" si="38"/>
        <v>283.4825</v>
      </c>
      <c r="BS13" s="45">
        <f t="shared" si="39"/>
        <v>9195.357500000002</v>
      </c>
      <c r="BT13" s="46">
        <f t="shared" si="40"/>
        <v>115.671045</v>
      </c>
      <c r="BU13" s="46">
        <f t="shared" si="41"/>
        <v>185.017315</v>
      </c>
      <c r="BV13" s="46"/>
      <c r="BW13" s="46">
        <f t="shared" si="93"/>
        <v>105000</v>
      </c>
      <c r="BX13" s="46">
        <f t="shared" si="42"/>
        <v>3340</v>
      </c>
      <c r="BY13" s="45">
        <f t="shared" si="43"/>
        <v>108340</v>
      </c>
      <c r="BZ13" s="46">
        <f t="shared" si="44"/>
        <v>1362.84</v>
      </c>
      <c r="CA13" s="46">
        <f t="shared" si="45"/>
        <v>2179.88</v>
      </c>
      <c r="CB13" s="46"/>
      <c r="CC13" s="46">
        <f t="shared" si="94"/>
        <v>5208.525000000001</v>
      </c>
      <c r="CD13" s="46">
        <f t="shared" si="46"/>
        <v>165.6807</v>
      </c>
      <c r="CE13" s="45">
        <f t="shared" si="47"/>
        <v>5374.2057</v>
      </c>
      <c r="CF13" s="46">
        <f t="shared" si="48"/>
        <v>67.6036782</v>
      </c>
      <c r="CG13" s="46">
        <f t="shared" si="49"/>
        <v>108.1329474</v>
      </c>
      <c r="CH13" s="46"/>
      <c r="CI13" s="46">
        <f t="shared" si="95"/>
        <v>41640.1125</v>
      </c>
      <c r="CJ13" s="46">
        <f t="shared" si="50"/>
        <v>1324.55215</v>
      </c>
      <c r="CK13" s="45">
        <f t="shared" si="51"/>
        <v>42964.664650000006</v>
      </c>
      <c r="CL13" s="46">
        <f t="shared" si="52"/>
        <v>540.4648659</v>
      </c>
      <c r="CM13" s="46">
        <f t="shared" si="53"/>
        <v>864.4804613</v>
      </c>
      <c r="CN13" s="46"/>
      <c r="CO13" s="46">
        <f t="shared" si="96"/>
        <v>22794.975</v>
      </c>
      <c r="CP13" s="46">
        <f t="shared" si="54"/>
        <v>725.0973000000001</v>
      </c>
      <c r="CQ13" s="45">
        <f t="shared" si="55"/>
        <v>23520.0723</v>
      </c>
      <c r="CR13" s="46">
        <f t="shared" si="56"/>
        <v>295.8657498</v>
      </c>
      <c r="CS13" s="46">
        <f t="shared" si="57"/>
        <v>473.2410486</v>
      </c>
      <c r="CT13" s="46"/>
      <c r="CU13" s="46">
        <f t="shared" si="97"/>
        <v>2261.4375</v>
      </c>
      <c r="CV13" s="46">
        <f t="shared" si="58"/>
        <v>71.93525000000001</v>
      </c>
      <c r="CW13" s="45">
        <f t="shared" si="59"/>
        <v>2333.37275</v>
      </c>
      <c r="CX13" s="46">
        <f t="shared" si="60"/>
        <v>29.3521665</v>
      </c>
      <c r="CY13" s="46">
        <f t="shared" si="61"/>
        <v>46.9491655</v>
      </c>
      <c r="CZ13" s="46"/>
      <c r="DA13" s="46">
        <f t="shared" si="98"/>
        <v>160657.875</v>
      </c>
      <c r="DB13" s="46">
        <f t="shared" si="62"/>
        <v>5110.450500000001</v>
      </c>
      <c r="DC13" s="45">
        <f t="shared" si="63"/>
        <v>165768.3255</v>
      </c>
      <c r="DD13" s="46">
        <f t="shared" si="64"/>
        <v>2085.247413</v>
      </c>
      <c r="DE13" s="46">
        <f t="shared" si="65"/>
        <v>3335.379891</v>
      </c>
      <c r="DF13" s="46"/>
      <c r="DG13" s="46">
        <f t="shared" si="99"/>
        <v>37880.325</v>
      </c>
      <c r="DH13" s="46">
        <f t="shared" si="66"/>
        <v>1204.9551</v>
      </c>
      <c r="DI13" s="45">
        <f t="shared" si="67"/>
        <v>39085.280099999996</v>
      </c>
      <c r="DJ13" s="46">
        <f t="shared" si="68"/>
        <v>491.6649726</v>
      </c>
      <c r="DK13" s="46">
        <f t="shared" si="69"/>
        <v>786.4244082</v>
      </c>
      <c r="DL13" s="45"/>
      <c r="DM13" s="45">
        <f t="shared" si="100"/>
        <v>6307.0875</v>
      </c>
      <c r="DN13" s="45">
        <f t="shared" si="70"/>
        <v>200.62545000000003</v>
      </c>
      <c r="DO13" s="45">
        <f t="shared" si="71"/>
        <v>6507.71295</v>
      </c>
      <c r="DP13" s="46">
        <f t="shared" si="72"/>
        <v>81.86239169999999</v>
      </c>
      <c r="DQ13" s="46">
        <f t="shared" si="73"/>
        <v>130.93994189999998</v>
      </c>
      <c r="DR13" s="46"/>
      <c r="DS13" s="46">
        <f t="shared" si="101"/>
        <v>6788.775</v>
      </c>
      <c r="DT13" s="46">
        <f t="shared" si="74"/>
        <v>215.9477</v>
      </c>
      <c r="DU13" s="45">
        <f t="shared" si="75"/>
        <v>7004.722699999999</v>
      </c>
      <c r="DV13" s="46">
        <f t="shared" si="76"/>
        <v>88.1144202</v>
      </c>
      <c r="DW13" s="46">
        <f t="shared" si="77"/>
        <v>140.9401414</v>
      </c>
      <c r="DX13" s="46"/>
      <c r="DY13" s="46">
        <f t="shared" si="102"/>
        <v>517730.5875</v>
      </c>
      <c r="DZ13" s="46">
        <f t="shared" si="78"/>
        <v>16468.76345</v>
      </c>
      <c r="EA13" s="45">
        <f t="shared" si="79"/>
        <v>534199.35095</v>
      </c>
      <c r="EB13" s="46">
        <f t="shared" si="80"/>
        <v>6719.8471797</v>
      </c>
      <c r="EC13" s="46">
        <f t="shared" si="81"/>
        <v>10748.481457900001</v>
      </c>
      <c r="ED13" s="46"/>
      <c r="EE13" s="45"/>
      <c r="EF13" s="45"/>
      <c r="EG13" s="45">
        <f t="shared" si="82"/>
        <v>0</v>
      </c>
      <c r="EH13" s="45"/>
      <c r="EI13" s="46"/>
    </row>
    <row r="14" spans="1:139" s="33" customFormat="1" ht="12.75">
      <c r="A14" s="32">
        <v>44105</v>
      </c>
      <c r="C14" s="21"/>
      <c r="D14" s="21">
        <v>57250</v>
      </c>
      <c r="E14" s="44">
        <f t="shared" si="0"/>
        <v>57250</v>
      </c>
      <c r="F14" s="44">
        <v>34071</v>
      </c>
      <c r="G14" s="44">
        <v>54497</v>
      </c>
      <c r="H14" s="46"/>
      <c r="I14" s="46">
        <f>'2012A Academic'!I14</f>
        <v>0</v>
      </c>
      <c r="J14" s="46">
        <f>'2012A Academic'!J14</f>
        <v>32093.926349999998</v>
      </c>
      <c r="K14" s="46">
        <f t="shared" si="1"/>
        <v>32093.926349999998</v>
      </c>
      <c r="L14" s="46">
        <f>'2012A Academic'!L14</f>
        <v>19099.9504746</v>
      </c>
      <c r="M14" s="46">
        <f>'2012A Academic'!M14</f>
        <v>30550.614922200006</v>
      </c>
      <c r="N14" s="46"/>
      <c r="O14" s="45"/>
      <c r="P14" s="47">
        <f t="shared" si="2"/>
        <v>25156.073650000002</v>
      </c>
      <c r="Q14" s="45">
        <f t="shared" si="3"/>
        <v>25156.073650000002</v>
      </c>
      <c r="R14" s="45">
        <f t="shared" si="4"/>
        <v>14971.049525399998</v>
      </c>
      <c r="S14" s="47">
        <f t="shared" si="5"/>
        <v>23946.385077800005</v>
      </c>
      <c r="T14" s="46"/>
      <c r="U14" s="46"/>
      <c r="V14" s="47">
        <f t="shared" si="6"/>
        <v>427.93230000000005</v>
      </c>
      <c r="W14" s="46">
        <f t="shared" si="7"/>
        <v>427.93230000000005</v>
      </c>
      <c r="X14" s="46">
        <f t="shared" si="8"/>
        <v>254.67391080000002</v>
      </c>
      <c r="Y14" s="46">
        <f t="shared" si="9"/>
        <v>407.3541756</v>
      </c>
      <c r="Z14" s="46"/>
      <c r="AA14" s="46"/>
      <c r="AB14" s="46">
        <f t="shared" si="10"/>
        <v>196.26445</v>
      </c>
      <c r="AC14" s="45">
        <f t="shared" si="11"/>
        <v>196.26445</v>
      </c>
      <c r="AD14" s="46">
        <f t="shared" si="12"/>
        <v>116.80220220000001</v>
      </c>
      <c r="AE14" s="46">
        <f t="shared" si="13"/>
        <v>186.8266154</v>
      </c>
      <c r="AF14" s="46"/>
      <c r="AG14" s="46"/>
      <c r="AH14" s="46">
        <f t="shared" si="14"/>
        <v>40.641774999999996</v>
      </c>
      <c r="AI14" s="45">
        <f t="shared" si="15"/>
        <v>40.641774999999996</v>
      </c>
      <c r="AJ14" s="46">
        <f t="shared" si="16"/>
        <v>24.1870029</v>
      </c>
      <c r="AK14" s="46">
        <f t="shared" si="17"/>
        <v>38.6874203</v>
      </c>
      <c r="AL14" s="46"/>
      <c r="AM14" s="46"/>
      <c r="AN14" s="46">
        <f t="shared" si="18"/>
        <v>4344.9658500000005</v>
      </c>
      <c r="AO14" s="45">
        <f t="shared" si="19"/>
        <v>4344.9658500000005</v>
      </c>
      <c r="AP14" s="46">
        <f t="shared" si="20"/>
        <v>2585.8049166</v>
      </c>
      <c r="AQ14" s="46">
        <f t="shared" si="21"/>
        <v>4136.0280162</v>
      </c>
      <c r="AR14" s="46"/>
      <c r="AS14" s="46"/>
      <c r="AT14" s="46">
        <f t="shared" si="22"/>
        <v>23.89615</v>
      </c>
      <c r="AU14" s="45">
        <f t="shared" si="23"/>
        <v>23.89615</v>
      </c>
      <c r="AV14" s="46">
        <f t="shared" si="24"/>
        <v>14.2212354</v>
      </c>
      <c r="AW14" s="46">
        <f t="shared" si="25"/>
        <v>22.7470478</v>
      </c>
      <c r="AX14" s="46"/>
      <c r="AY14" s="46"/>
      <c r="AZ14" s="46">
        <f t="shared" si="26"/>
        <v>25.230074999999996</v>
      </c>
      <c r="BA14" s="45">
        <f t="shared" si="27"/>
        <v>25.230074999999996</v>
      </c>
      <c r="BB14" s="46">
        <f t="shared" si="28"/>
        <v>15.015089699999999</v>
      </c>
      <c r="BC14" s="46">
        <f t="shared" si="29"/>
        <v>24.0168279</v>
      </c>
      <c r="BD14" s="46"/>
      <c r="BE14" s="46"/>
      <c r="BF14" s="46">
        <f t="shared" si="30"/>
        <v>7.0761</v>
      </c>
      <c r="BG14" s="45">
        <f t="shared" si="31"/>
        <v>7.0761</v>
      </c>
      <c r="BH14" s="46">
        <f t="shared" si="32"/>
        <v>4.2111756</v>
      </c>
      <c r="BI14" s="46">
        <f t="shared" si="33"/>
        <v>6.7358291999999995</v>
      </c>
      <c r="BJ14" s="46"/>
      <c r="BK14" s="46"/>
      <c r="BL14" s="46">
        <f t="shared" si="34"/>
        <v>130.39260000000002</v>
      </c>
      <c r="BM14" s="45">
        <f t="shared" si="35"/>
        <v>130.39260000000002</v>
      </c>
      <c r="BN14" s="46">
        <f t="shared" si="36"/>
        <v>77.6001096</v>
      </c>
      <c r="BO14" s="46">
        <f t="shared" si="37"/>
        <v>124.12236719999999</v>
      </c>
      <c r="BP14" s="46"/>
      <c r="BQ14" s="46"/>
      <c r="BR14" s="46">
        <f t="shared" si="38"/>
        <v>194.36375</v>
      </c>
      <c r="BS14" s="45">
        <f t="shared" si="39"/>
        <v>194.36375</v>
      </c>
      <c r="BT14" s="46">
        <f t="shared" si="40"/>
        <v>115.671045</v>
      </c>
      <c r="BU14" s="46">
        <f t="shared" si="41"/>
        <v>185.017315</v>
      </c>
      <c r="BV14" s="46"/>
      <c r="BW14" s="46"/>
      <c r="BX14" s="46">
        <f t="shared" si="42"/>
        <v>2290</v>
      </c>
      <c r="BY14" s="45">
        <f t="shared" si="43"/>
        <v>2290</v>
      </c>
      <c r="BZ14" s="46">
        <f t="shared" si="44"/>
        <v>1362.84</v>
      </c>
      <c r="CA14" s="46">
        <f t="shared" si="45"/>
        <v>2179.88</v>
      </c>
      <c r="CB14" s="46"/>
      <c r="CC14" s="46"/>
      <c r="CD14" s="46">
        <f t="shared" si="46"/>
        <v>113.59545</v>
      </c>
      <c r="CE14" s="45">
        <f t="shared" si="47"/>
        <v>113.59545</v>
      </c>
      <c r="CF14" s="46">
        <f t="shared" si="48"/>
        <v>67.6036782</v>
      </c>
      <c r="CG14" s="46">
        <f t="shared" si="49"/>
        <v>108.1329474</v>
      </c>
      <c r="CH14" s="46"/>
      <c r="CI14" s="46"/>
      <c r="CJ14" s="46">
        <f t="shared" si="50"/>
        <v>908.1510249999999</v>
      </c>
      <c r="CK14" s="45">
        <f t="shared" si="51"/>
        <v>908.1510249999999</v>
      </c>
      <c r="CL14" s="46">
        <f t="shared" si="52"/>
        <v>540.4648659</v>
      </c>
      <c r="CM14" s="46">
        <f t="shared" si="53"/>
        <v>864.4804613</v>
      </c>
      <c r="CN14" s="46"/>
      <c r="CO14" s="46"/>
      <c r="CP14" s="46">
        <f t="shared" si="54"/>
        <v>497.14755</v>
      </c>
      <c r="CQ14" s="45">
        <f t="shared" si="55"/>
        <v>497.14755</v>
      </c>
      <c r="CR14" s="46">
        <f t="shared" si="56"/>
        <v>295.8657498</v>
      </c>
      <c r="CS14" s="46">
        <f t="shared" si="57"/>
        <v>473.2410486</v>
      </c>
      <c r="CT14" s="46"/>
      <c r="CU14" s="46"/>
      <c r="CV14" s="46">
        <f t="shared" si="58"/>
        <v>49.32087500000001</v>
      </c>
      <c r="CW14" s="45">
        <f t="shared" si="59"/>
        <v>49.32087500000001</v>
      </c>
      <c r="CX14" s="46">
        <f t="shared" si="60"/>
        <v>29.3521665</v>
      </c>
      <c r="CY14" s="46">
        <f t="shared" si="61"/>
        <v>46.9491655</v>
      </c>
      <c r="CZ14" s="46"/>
      <c r="DA14" s="46"/>
      <c r="DB14" s="46">
        <f t="shared" si="62"/>
        <v>3503.87175</v>
      </c>
      <c r="DC14" s="45">
        <f t="shared" si="63"/>
        <v>3503.87175</v>
      </c>
      <c r="DD14" s="46">
        <f t="shared" si="64"/>
        <v>2085.247413</v>
      </c>
      <c r="DE14" s="46">
        <f t="shared" si="65"/>
        <v>3335.379891</v>
      </c>
      <c r="DF14" s="46"/>
      <c r="DG14" s="46"/>
      <c r="DH14" s="46">
        <f t="shared" si="66"/>
        <v>826.15185</v>
      </c>
      <c r="DI14" s="45">
        <f t="shared" si="67"/>
        <v>826.15185</v>
      </c>
      <c r="DJ14" s="46">
        <f t="shared" si="68"/>
        <v>491.6649726</v>
      </c>
      <c r="DK14" s="46">
        <f t="shared" si="69"/>
        <v>786.4244082</v>
      </c>
      <c r="DL14" s="45"/>
      <c r="DM14" s="45"/>
      <c r="DN14" s="45">
        <f t="shared" si="70"/>
        <v>137.554575</v>
      </c>
      <c r="DO14" s="45">
        <f t="shared" si="71"/>
        <v>137.554575</v>
      </c>
      <c r="DP14" s="46">
        <f t="shared" si="72"/>
        <v>81.86239169999999</v>
      </c>
      <c r="DQ14" s="46">
        <f t="shared" si="73"/>
        <v>130.93994189999998</v>
      </c>
      <c r="DR14" s="46"/>
      <c r="DS14" s="46"/>
      <c r="DT14" s="46">
        <f t="shared" si="74"/>
        <v>148.05995000000001</v>
      </c>
      <c r="DU14" s="45">
        <f t="shared" si="75"/>
        <v>148.05995000000001</v>
      </c>
      <c r="DV14" s="46">
        <f t="shared" si="76"/>
        <v>88.1144202</v>
      </c>
      <c r="DW14" s="46">
        <f t="shared" si="77"/>
        <v>140.9401414</v>
      </c>
      <c r="DX14" s="46"/>
      <c r="DY14" s="46"/>
      <c r="DZ14" s="46">
        <f t="shared" si="78"/>
        <v>11291.457575</v>
      </c>
      <c r="EA14" s="45">
        <f t="shared" si="79"/>
        <v>11291.457575</v>
      </c>
      <c r="EB14" s="46">
        <f t="shared" si="80"/>
        <v>6719.8471797</v>
      </c>
      <c r="EC14" s="46">
        <f t="shared" si="81"/>
        <v>10748.481457900001</v>
      </c>
      <c r="ED14" s="46"/>
      <c r="EE14" s="45"/>
      <c r="EF14" s="45"/>
      <c r="EG14" s="45">
        <f t="shared" si="82"/>
        <v>0</v>
      </c>
      <c r="EH14" s="45"/>
      <c r="EI14" s="46"/>
    </row>
    <row r="15" spans="1:139" s="33" customFormat="1" ht="12.75">
      <c r="A15" s="32">
        <v>44287</v>
      </c>
      <c r="C15" s="21">
        <v>5000</v>
      </c>
      <c r="D15" s="21">
        <v>57250</v>
      </c>
      <c r="E15" s="44">
        <f t="shared" si="0"/>
        <v>62250</v>
      </c>
      <c r="F15" s="44">
        <v>34071</v>
      </c>
      <c r="G15" s="44">
        <v>54497</v>
      </c>
      <c r="H15" s="46"/>
      <c r="I15" s="46">
        <f>'2012A Academic'!I15</f>
        <v>2802.9629999999993</v>
      </c>
      <c r="J15" s="46">
        <f>'2012A Academic'!J15</f>
        <v>32093.926349999998</v>
      </c>
      <c r="K15" s="46">
        <f t="shared" si="1"/>
        <v>34896.88935</v>
      </c>
      <c r="L15" s="46">
        <f>'2012A Academic'!L15</f>
        <v>19099.9504746</v>
      </c>
      <c r="M15" s="46">
        <f>'2012A Academic'!M15</f>
        <v>30550.614922200006</v>
      </c>
      <c r="N15" s="46"/>
      <c r="O15" s="45">
        <f t="shared" si="83"/>
        <v>2197.0370000000003</v>
      </c>
      <c r="P15" s="47">
        <f t="shared" si="2"/>
        <v>25156.073650000002</v>
      </c>
      <c r="Q15" s="45">
        <f t="shared" si="3"/>
        <v>27353.110650000002</v>
      </c>
      <c r="R15" s="45">
        <f t="shared" si="4"/>
        <v>14971.049525399998</v>
      </c>
      <c r="S15" s="47">
        <f t="shared" si="5"/>
        <v>23946.385077800005</v>
      </c>
      <c r="T15" s="46"/>
      <c r="U15" s="46">
        <f t="shared" si="84"/>
        <v>37.374</v>
      </c>
      <c r="V15" s="47">
        <f t="shared" si="6"/>
        <v>427.93230000000005</v>
      </c>
      <c r="W15" s="46">
        <f t="shared" si="7"/>
        <v>465.3063000000001</v>
      </c>
      <c r="X15" s="46">
        <f t="shared" si="8"/>
        <v>254.67391080000002</v>
      </c>
      <c r="Y15" s="46">
        <f t="shared" si="9"/>
        <v>407.3541756</v>
      </c>
      <c r="Z15" s="46"/>
      <c r="AA15" s="46">
        <f t="shared" si="85"/>
        <v>17.141000000000002</v>
      </c>
      <c r="AB15" s="46">
        <f t="shared" si="10"/>
        <v>196.26445</v>
      </c>
      <c r="AC15" s="45">
        <f t="shared" si="11"/>
        <v>213.40545</v>
      </c>
      <c r="AD15" s="46">
        <f t="shared" si="12"/>
        <v>116.80220220000001</v>
      </c>
      <c r="AE15" s="46">
        <f t="shared" si="13"/>
        <v>186.8266154</v>
      </c>
      <c r="AF15" s="46"/>
      <c r="AG15" s="46">
        <f t="shared" si="86"/>
        <v>3.5495</v>
      </c>
      <c r="AH15" s="46">
        <f t="shared" si="14"/>
        <v>40.641774999999996</v>
      </c>
      <c r="AI15" s="45">
        <f t="shared" si="15"/>
        <v>44.191275</v>
      </c>
      <c r="AJ15" s="46">
        <f t="shared" si="16"/>
        <v>24.1870029</v>
      </c>
      <c r="AK15" s="46">
        <f t="shared" si="17"/>
        <v>38.6874203</v>
      </c>
      <c r="AL15" s="46"/>
      <c r="AM15" s="46">
        <f t="shared" si="87"/>
        <v>379.473</v>
      </c>
      <c r="AN15" s="46">
        <f t="shared" si="18"/>
        <v>4344.9658500000005</v>
      </c>
      <c r="AO15" s="45">
        <f t="shared" si="19"/>
        <v>4724.4388500000005</v>
      </c>
      <c r="AP15" s="46">
        <f t="shared" si="20"/>
        <v>2585.8049166</v>
      </c>
      <c r="AQ15" s="46">
        <f t="shared" si="21"/>
        <v>4136.0280162</v>
      </c>
      <c r="AR15" s="46"/>
      <c r="AS15" s="46">
        <f t="shared" si="88"/>
        <v>2.0869999999999997</v>
      </c>
      <c r="AT15" s="46">
        <f t="shared" si="22"/>
        <v>23.89615</v>
      </c>
      <c r="AU15" s="45">
        <f t="shared" si="23"/>
        <v>25.98315</v>
      </c>
      <c r="AV15" s="46">
        <f t="shared" si="24"/>
        <v>14.2212354</v>
      </c>
      <c r="AW15" s="46">
        <f t="shared" si="25"/>
        <v>22.7470478</v>
      </c>
      <c r="AX15" s="46"/>
      <c r="AY15" s="46">
        <f t="shared" si="89"/>
        <v>2.2035</v>
      </c>
      <c r="AZ15" s="46">
        <f t="shared" si="26"/>
        <v>25.230074999999996</v>
      </c>
      <c r="BA15" s="45">
        <f t="shared" si="27"/>
        <v>27.433574999999998</v>
      </c>
      <c r="BB15" s="46">
        <f t="shared" si="28"/>
        <v>15.015089699999999</v>
      </c>
      <c r="BC15" s="46">
        <f t="shared" si="29"/>
        <v>24.0168279</v>
      </c>
      <c r="BD15" s="46"/>
      <c r="BE15" s="46">
        <f t="shared" si="90"/>
        <v>0.618</v>
      </c>
      <c r="BF15" s="46">
        <f t="shared" si="30"/>
        <v>7.0761</v>
      </c>
      <c r="BG15" s="45">
        <f t="shared" si="31"/>
        <v>7.694100000000001</v>
      </c>
      <c r="BH15" s="46">
        <f t="shared" si="32"/>
        <v>4.2111756</v>
      </c>
      <c r="BI15" s="46">
        <f t="shared" si="33"/>
        <v>6.7358291999999995</v>
      </c>
      <c r="BJ15" s="46"/>
      <c r="BK15" s="46">
        <f t="shared" si="91"/>
        <v>11.388</v>
      </c>
      <c r="BL15" s="46">
        <f t="shared" si="34"/>
        <v>130.39260000000002</v>
      </c>
      <c r="BM15" s="45">
        <f t="shared" si="35"/>
        <v>141.78060000000002</v>
      </c>
      <c r="BN15" s="46">
        <f t="shared" si="36"/>
        <v>77.6001096</v>
      </c>
      <c r="BO15" s="46">
        <f t="shared" si="37"/>
        <v>124.12236719999999</v>
      </c>
      <c r="BP15" s="46"/>
      <c r="BQ15" s="46">
        <f t="shared" si="92"/>
        <v>16.975</v>
      </c>
      <c r="BR15" s="46">
        <f t="shared" si="38"/>
        <v>194.36375</v>
      </c>
      <c r="BS15" s="45">
        <f t="shared" si="39"/>
        <v>211.33875</v>
      </c>
      <c r="BT15" s="46">
        <f t="shared" si="40"/>
        <v>115.671045</v>
      </c>
      <c r="BU15" s="46">
        <f t="shared" si="41"/>
        <v>185.017315</v>
      </c>
      <c r="BV15" s="46"/>
      <c r="BW15" s="46">
        <f t="shared" si="93"/>
        <v>200</v>
      </c>
      <c r="BX15" s="46">
        <f t="shared" si="42"/>
        <v>2290</v>
      </c>
      <c r="BY15" s="45">
        <f t="shared" si="43"/>
        <v>2490</v>
      </c>
      <c r="BZ15" s="46">
        <f t="shared" si="44"/>
        <v>1362.84</v>
      </c>
      <c r="CA15" s="46">
        <f t="shared" si="45"/>
        <v>2179.88</v>
      </c>
      <c r="CB15" s="46"/>
      <c r="CC15" s="46">
        <f t="shared" si="94"/>
        <v>9.921</v>
      </c>
      <c r="CD15" s="46">
        <f t="shared" si="46"/>
        <v>113.59545</v>
      </c>
      <c r="CE15" s="45">
        <f t="shared" si="47"/>
        <v>123.51644999999999</v>
      </c>
      <c r="CF15" s="46">
        <f t="shared" si="48"/>
        <v>67.6036782</v>
      </c>
      <c r="CG15" s="46">
        <f t="shared" si="49"/>
        <v>108.1329474</v>
      </c>
      <c r="CH15" s="46"/>
      <c r="CI15" s="46">
        <f t="shared" si="95"/>
        <v>79.3145</v>
      </c>
      <c r="CJ15" s="46">
        <f t="shared" si="50"/>
        <v>908.1510249999999</v>
      </c>
      <c r="CK15" s="45">
        <f t="shared" si="51"/>
        <v>987.4655249999998</v>
      </c>
      <c r="CL15" s="46">
        <f t="shared" si="52"/>
        <v>540.4648659</v>
      </c>
      <c r="CM15" s="46">
        <f t="shared" si="53"/>
        <v>864.4804613</v>
      </c>
      <c r="CN15" s="46"/>
      <c r="CO15" s="46">
        <f t="shared" si="96"/>
        <v>43.419000000000004</v>
      </c>
      <c r="CP15" s="46">
        <f t="shared" si="54"/>
        <v>497.14755</v>
      </c>
      <c r="CQ15" s="45">
        <f t="shared" si="55"/>
        <v>540.56655</v>
      </c>
      <c r="CR15" s="46">
        <f t="shared" si="56"/>
        <v>295.8657498</v>
      </c>
      <c r="CS15" s="46">
        <f t="shared" si="57"/>
        <v>473.2410486</v>
      </c>
      <c r="CT15" s="46"/>
      <c r="CU15" s="46">
        <f t="shared" si="97"/>
        <v>4.3075</v>
      </c>
      <c r="CV15" s="46">
        <f t="shared" si="58"/>
        <v>49.32087500000001</v>
      </c>
      <c r="CW15" s="45">
        <f t="shared" si="59"/>
        <v>53.628375000000005</v>
      </c>
      <c r="CX15" s="46">
        <f t="shared" si="60"/>
        <v>29.3521665</v>
      </c>
      <c r="CY15" s="46">
        <f t="shared" si="61"/>
        <v>46.9491655</v>
      </c>
      <c r="CZ15" s="46"/>
      <c r="DA15" s="46">
        <f t="shared" si="98"/>
        <v>306.015</v>
      </c>
      <c r="DB15" s="46">
        <f t="shared" si="62"/>
        <v>3503.87175</v>
      </c>
      <c r="DC15" s="45">
        <f t="shared" si="63"/>
        <v>3809.8867499999997</v>
      </c>
      <c r="DD15" s="46">
        <f t="shared" si="64"/>
        <v>2085.247413</v>
      </c>
      <c r="DE15" s="46">
        <f t="shared" si="65"/>
        <v>3335.379891</v>
      </c>
      <c r="DF15" s="46"/>
      <c r="DG15" s="46">
        <f t="shared" si="99"/>
        <v>72.153</v>
      </c>
      <c r="DH15" s="46">
        <f t="shared" si="66"/>
        <v>826.15185</v>
      </c>
      <c r="DI15" s="45">
        <f t="shared" si="67"/>
        <v>898.30485</v>
      </c>
      <c r="DJ15" s="46">
        <f t="shared" si="68"/>
        <v>491.6649726</v>
      </c>
      <c r="DK15" s="46">
        <f t="shared" si="69"/>
        <v>786.4244082</v>
      </c>
      <c r="DL15" s="45"/>
      <c r="DM15" s="45">
        <f t="shared" si="100"/>
        <v>12.0135</v>
      </c>
      <c r="DN15" s="45">
        <f t="shared" si="70"/>
        <v>137.554575</v>
      </c>
      <c r="DO15" s="45">
        <f t="shared" si="71"/>
        <v>149.568075</v>
      </c>
      <c r="DP15" s="46">
        <f t="shared" si="72"/>
        <v>81.86239169999999</v>
      </c>
      <c r="DQ15" s="46">
        <f t="shared" si="73"/>
        <v>130.93994189999998</v>
      </c>
      <c r="DR15" s="46"/>
      <c r="DS15" s="46">
        <f t="shared" si="101"/>
        <v>12.931000000000001</v>
      </c>
      <c r="DT15" s="46">
        <f t="shared" si="74"/>
        <v>148.05995000000001</v>
      </c>
      <c r="DU15" s="45">
        <f t="shared" si="75"/>
        <v>160.99095000000003</v>
      </c>
      <c r="DV15" s="46">
        <f t="shared" si="76"/>
        <v>88.1144202</v>
      </c>
      <c r="DW15" s="46">
        <f t="shared" si="77"/>
        <v>140.9401414</v>
      </c>
      <c r="DX15" s="46"/>
      <c r="DY15" s="46">
        <f t="shared" si="102"/>
        <v>986.1535</v>
      </c>
      <c r="DZ15" s="46">
        <f t="shared" si="78"/>
        <v>11291.457575</v>
      </c>
      <c r="EA15" s="45">
        <f t="shared" si="79"/>
        <v>12277.611075</v>
      </c>
      <c r="EB15" s="46">
        <f t="shared" si="80"/>
        <v>6719.8471797</v>
      </c>
      <c r="EC15" s="46">
        <f t="shared" si="81"/>
        <v>10748.481457900001</v>
      </c>
      <c r="ED15" s="46"/>
      <c r="EE15" s="45"/>
      <c r="EF15" s="45"/>
      <c r="EG15" s="45">
        <f t="shared" si="82"/>
        <v>0</v>
      </c>
      <c r="EH15" s="45"/>
      <c r="EI15" s="46"/>
    </row>
    <row r="16" spans="1:139" s="33" customFormat="1" ht="12.75">
      <c r="A16" s="32">
        <v>44470</v>
      </c>
      <c r="C16" s="21"/>
      <c r="D16" s="21">
        <v>57200</v>
      </c>
      <c r="E16" s="44">
        <f t="shared" si="0"/>
        <v>57200</v>
      </c>
      <c r="F16" s="44">
        <v>34071</v>
      </c>
      <c r="G16" s="44">
        <v>54497</v>
      </c>
      <c r="H16" s="46"/>
      <c r="I16" s="46">
        <f>'2012A Academic'!I16</f>
        <v>0</v>
      </c>
      <c r="J16" s="46">
        <f>'2012A Academic'!J16</f>
        <v>32065.89672</v>
      </c>
      <c r="K16" s="46">
        <f t="shared" si="1"/>
        <v>32065.89672</v>
      </c>
      <c r="L16" s="46">
        <f>'2012A Academic'!L16</f>
        <v>19099.9504746</v>
      </c>
      <c r="M16" s="46">
        <f>'2012A Academic'!M16</f>
        <v>30550.614922200006</v>
      </c>
      <c r="N16" s="46"/>
      <c r="O16" s="45"/>
      <c r="P16" s="47">
        <f t="shared" si="2"/>
        <v>25134.103280000003</v>
      </c>
      <c r="Q16" s="45">
        <f t="shared" si="3"/>
        <v>25134.103280000003</v>
      </c>
      <c r="R16" s="45">
        <f t="shared" si="4"/>
        <v>14971.049525399998</v>
      </c>
      <c r="S16" s="47">
        <f t="shared" si="5"/>
        <v>23946.385077800005</v>
      </c>
      <c r="T16" s="46"/>
      <c r="U16" s="46"/>
      <c r="V16" s="47">
        <f t="shared" si="6"/>
        <v>427.55856</v>
      </c>
      <c r="W16" s="46">
        <f t="shared" si="7"/>
        <v>427.55856</v>
      </c>
      <c r="X16" s="46">
        <f t="shared" si="8"/>
        <v>254.67391080000002</v>
      </c>
      <c r="Y16" s="46">
        <f t="shared" si="9"/>
        <v>407.3541756</v>
      </c>
      <c r="Z16" s="46"/>
      <c r="AA16" s="46"/>
      <c r="AB16" s="46">
        <f t="shared" si="10"/>
        <v>196.09304</v>
      </c>
      <c r="AC16" s="45">
        <f t="shared" si="11"/>
        <v>196.09304</v>
      </c>
      <c r="AD16" s="46">
        <f t="shared" si="12"/>
        <v>116.80220220000001</v>
      </c>
      <c r="AE16" s="46">
        <f t="shared" si="13"/>
        <v>186.8266154</v>
      </c>
      <c r="AF16" s="46"/>
      <c r="AG16" s="46"/>
      <c r="AH16" s="46">
        <f t="shared" si="14"/>
        <v>40.60628</v>
      </c>
      <c r="AI16" s="45">
        <f t="shared" si="15"/>
        <v>40.60628</v>
      </c>
      <c r="AJ16" s="46">
        <f t="shared" si="16"/>
        <v>24.1870029</v>
      </c>
      <c r="AK16" s="46">
        <f t="shared" si="17"/>
        <v>38.6874203</v>
      </c>
      <c r="AL16" s="46"/>
      <c r="AM16" s="46"/>
      <c r="AN16" s="46">
        <f t="shared" si="18"/>
        <v>4341.17112</v>
      </c>
      <c r="AO16" s="45">
        <f t="shared" si="19"/>
        <v>4341.17112</v>
      </c>
      <c r="AP16" s="46">
        <f t="shared" si="20"/>
        <v>2585.8049166</v>
      </c>
      <c r="AQ16" s="46">
        <f t="shared" si="21"/>
        <v>4136.0280162</v>
      </c>
      <c r="AR16" s="46"/>
      <c r="AS16" s="46"/>
      <c r="AT16" s="46">
        <f t="shared" si="22"/>
        <v>23.875279999999997</v>
      </c>
      <c r="AU16" s="45">
        <f t="shared" si="23"/>
        <v>23.875279999999997</v>
      </c>
      <c r="AV16" s="46">
        <f t="shared" si="24"/>
        <v>14.2212354</v>
      </c>
      <c r="AW16" s="46">
        <f t="shared" si="25"/>
        <v>22.7470478</v>
      </c>
      <c r="AX16" s="46"/>
      <c r="AY16" s="46"/>
      <c r="AZ16" s="46">
        <f t="shared" si="26"/>
        <v>25.20804</v>
      </c>
      <c r="BA16" s="45">
        <f t="shared" si="27"/>
        <v>25.20804</v>
      </c>
      <c r="BB16" s="46">
        <f t="shared" si="28"/>
        <v>15.015089699999999</v>
      </c>
      <c r="BC16" s="46">
        <f t="shared" si="29"/>
        <v>24.0168279</v>
      </c>
      <c r="BD16" s="46"/>
      <c r="BE16" s="46"/>
      <c r="BF16" s="46">
        <f t="shared" si="30"/>
        <v>7.06992</v>
      </c>
      <c r="BG16" s="45">
        <f t="shared" si="31"/>
        <v>7.06992</v>
      </c>
      <c r="BH16" s="46">
        <f t="shared" si="32"/>
        <v>4.2111756</v>
      </c>
      <c r="BI16" s="46">
        <f t="shared" si="33"/>
        <v>6.7358291999999995</v>
      </c>
      <c r="BJ16" s="46"/>
      <c r="BK16" s="46"/>
      <c r="BL16" s="46">
        <f t="shared" si="34"/>
        <v>130.27872</v>
      </c>
      <c r="BM16" s="45">
        <f t="shared" si="35"/>
        <v>130.27872</v>
      </c>
      <c r="BN16" s="46">
        <f t="shared" si="36"/>
        <v>77.6001096</v>
      </c>
      <c r="BO16" s="46">
        <f t="shared" si="37"/>
        <v>124.12236719999999</v>
      </c>
      <c r="BP16" s="46"/>
      <c r="BQ16" s="46"/>
      <c r="BR16" s="46">
        <f t="shared" si="38"/>
        <v>194.19400000000002</v>
      </c>
      <c r="BS16" s="45">
        <f t="shared" si="39"/>
        <v>194.19400000000002</v>
      </c>
      <c r="BT16" s="46">
        <f t="shared" si="40"/>
        <v>115.671045</v>
      </c>
      <c r="BU16" s="46">
        <f t="shared" si="41"/>
        <v>185.017315</v>
      </c>
      <c r="BV16" s="46"/>
      <c r="BW16" s="46"/>
      <c r="BX16" s="46">
        <f t="shared" si="42"/>
        <v>2288</v>
      </c>
      <c r="BY16" s="45">
        <f t="shared" si="43"/>
        <v>2288</v>
      </c>
      <c r="BZ16" s="46">
        <f t="shared" si="44"/>
        <v>1362.84</v>
      </c>
      <c r="CA16" s="46">
        <f t="shared" si="45"/>
        <v>2179.88</v>
      </c>
      <c r="CB16" s="46"/>
      <c r="CC16" s="46"/>
      <c r="CD16" s="46">
        <f t="shared" si="46"/>
        <v>113.49624000000001</v>
      </c>
      <c r="CE16" s="45">
        <f t="shared" si="47"/>
        <v>113.49624000000001</v>
      </c>
      <c r="CF16" s="46">
        <f t="shared" si="48"/>
        <v>67.6036782</v>
      </c>
      <c r="CG16" s="46">
        <f t="shared" si="49"/>
        <v>108.1329474</v>
      </c>
      <c r="CH16" s="46"/>
      <c r="CI16" s="46"/>
      <c r="CJ16" s="46">
        <f t="shared" si="50"/>
        <v>907.35788</v>
      </c>
      <c r="CK16" s="45">
        <f t="shared" si="51"/>
        <v>907.35788</v>
      </c>
      <c r="CL16" s="46">
        <f t="shared" si="52"/>
        <v>540.4648659</v>
      </c>
      <c r="CM16" s="46">
        <f t="shared" si="53"/>
        <v>864.4804613</v>
      </c>
      <c r="CN16" s="46"/>
      <c r="CO16" s="46"/>
      <c r="CP16" s="46">
        <f t="shared" si="54"/>
        <v>496.71336</v>
      </c>
      <c r="CQ16" s="45">
        <f t="shared" si="55"/>
        <v>496.71336</v>
      </c>
      <c r="CR16" s="46">
        <f t="shared" si="56"/>
        <v>295.8657498</v>
      </c>
      <c r="CS16" s="46">
        <f t="shared" si="57"/>
        <v>473.2410486</v>
      </c>
      <c r="CT16" s="46"/>
      <c r="CU16" s="46"/>
      <c r="CV16" s="46">
        <f t="shared" si="58"/>
        <v>49.277800000000006</v>
      </c>
      <c r="CW16" s="45">
        <f t="shared" si="59"/>
        <v>49.277800000000006</v>
      </c>
      <c r="CX16" s="46">
        <f t="shared" si="60"/>
        <v>29.3521665</v>
      </c>
      <c r="CY16" s="46">
        <f t="shared" si="61"/>
        <v>46.9491655</v>
      </c>
      <c r="CZ16" s="46"/>
      <c r="DA16" s="46"/>
      <c r="DB16" s="46">
        <f t="shared" si="62"/>
        <v>3500.8116000000005</v>
      </c>
      <c r="DC16" s="45">
        <f t="shared" si="63"/>
        <v>3500.8116000000005</v>
      </c>
      <c r="DD16" s="46">
        <f t="shared" si="64"/>
        <v>2085.247413</v>
      </c>
      <c r="DE16" s="46">
        <f t="shared" si="65"/>
        <v>3335.379891</v>
      </c>
      <c r="DF16" s="46"/>
      <c r="DG16" s="46"/>
      <c r="DH16" s="46">
        <f t="shared" si="66"/>
        <v>825.43032</v>
      </c>
      <c r="DI16" s="45">
        <f t="shared" si="67"/>
        <v>825.43032</v>
      </c>
      <c r="DJ16" s="46">
        <f t="shared" si="68"/>
        <v>491.6649726</v>
      </c>
      <c r="DK16" s="46">
        <f t="shared" si="69"/>
        <v>786.4244082</v>
      </c>
      <c r="DL16" s="45"/>
      <c r="DM16" s="45"/>
      <c r="DN16" s="45">
        <f t="shared" si="70"/>
        <v>137.43444000000002</v>
      </c>
      <c r="DO16" s="45">
        <f t="shared" si="71"/>
        <v>137.43444000000002</v>
      </c>
      <c r="DP16" s="46">
        <f t="shared" si="72"/>
        <v>81.86239169999999</v>
      </c>
      <c r="DQ16" s="46">
        <f t="shared" si="73"/>
        <v>130.93994189999998</v>
      </c>
      <c r="DR16" s="46"/>
      <c r="DS16" s="46"/>
      <c r="DT16" s="46">
        <f t="shared" si="74"/>
        <v>147.93064</v>
      </c>
      <c r="DU16" s="45">
        <f t="shared" si="75"/>
        <v>147.93064</v>
      </c>
      <c r="DV16" s="46">
        <f t="shared" si="76"/>
        <v>88.1144202</v>
      </c>
      <c r="DW16" s="46">
        <f t="shared" si="77"/>
        <v>140.9401414</v>
      </c>
      <c r="DX16" s="46"/>
      <c r="DY16" s="46"/>
      <c r="DZ16" s="46">
        <f t="shared" si="78"/>
        <v>11281.59604</v>
      </c>
      <c r="EA16" s="45">
        <f t="shared" si="79"/>
        <v>11281.59604</v>
      </c>
      <c r="EB16" s="46">
        <f t="shared" si="80"/>
        <v>6719.8471797</v>
      </c>
      <c r="EC16" s="46">
        <f t="shared" si="81"/>
        <v>10748.481457900001</v>
      </c>
      <c r="ED16" s="46"/>
      <c r="EE16" s="45"/>
      <c r="EF16" s="45"/>
      <c r="EG16" s="45">
        <f t="shared" si="82"/>
        <v>0</v>
      </c>
      <c r="EH16" s="45"/>
      <c r="EI16" s="46"/>
    </row>
    <row r="17" spans="1:139" s="33" customFormat="1" ht="12.75">
      <c r="A17" s="32">
        <v>44652</v>
      </c>
      <c r="C17" s="21">
        <v>2830000</v>
      </c>
      <c r="D17" s="21">
        <v>57200</v>
      </c>
      <c r="E17" s="44">
        <f t="shared" si="0"/>
        <v>2887200</v>
      </c>
      <c r="F17" s="44">
        <v>34071</v>
      </c>
      <c r="G17" s="44">
        <v>54497</v>
      </c>
      <c r="H17" s="46"/>
      <c r="I17" s="46">
        <f>'2012A Academic'!I17</f>
        <v>1586477.0580000004</v>
      </c>
      <c r="J17" s="46">
        <f>'2012A Academic'!J17</f>
        <v>32065.89672</v>
      </c>
      <c r="K17" s="46">
        <f t="shared" si="1"/>
        <v>1618542.9547200005</v>
      </c>
      <c r="L17" s="46">
        <f>'2012A Academic'!L17</f>
        <v>19099.9504746</v>
      </c>
      <c r="M17" s="46">
        <f>'2012A Academic'!M17</f>
        <v>30550.614922200006</v>
      </c>
      <c r="N17" s="46"/>
      <c r="O17" s="45">
        <f t="shared" si="83"/>
        <v>1243522.9419999998</v>
      </c>
      <c r="P17" s="47">
        <f t="shared" si="2"/>
        <v>25134.103280000003</v>
      </c>
      <c r="Q17" s="45">
        <f t="shared" si="3"/>
        <v>1268657.0452799997</v>
      </c>
      <c r="R17" s="45">
        <f t="shared" si="4"/>
        <v>14971.049525399998</v>
      </c>
      <c r="S17" s="47">
        <f t="shared" si="5"/>
        <v>23946.385077800005</v>
      </c>
      <c r="T17" s="46"/>
      <c r="U17" s="46">
        <f t="shared" si="84"/>
        <v>21153.683999999997</v>
      </c>
      <c r="V17" s="47">
        <f t="shared" si="6"/>
        <v>427.55856</v>
      </c>
      <c r="W17" s="46">
        <f t="shared" si="7"/>
        <v>21581.24256</v>
      </c>
      <c r="X17" s="46">
        <f t="shared" si="8"/>
        <v>254.67391080000002</v>
      </c>
      <c r="Y17" s="46">
        <f t="shared" si="9"/>
        <v>407.3541756</v>
      </c>
      <c r="Z17" s="46"/>
      <c r="AA17" s="46">
        <f t="shared" si="85"/>
        <v>9701.806</v>
      </c>
      <c r="AB17" s="46">
        <f t="shared" si="10"/>
        <v>196.09304</v>
      </c>
      <c r="AC17" s="45">
        <f t="shared" si="11"/>
        <v>9897.89904</v>
      </c>
      <c r="AD17" s="46">
        <f t="shared" si="12"/>
        <v>116.80220220000001</v>
      </c>
      <c r="AE17" s="46">
        <f t="shared" si="13"/>
        <v>186.8266154</v>
      </c>
      <c r="AF17" s="46"/>
      <c r="AG17" s="46">
        <f t="shared" si="86"/>
        <v>2009.0169999999998</v>
      </c>
      <c r="AH17" s="46">
        <f t="shared" si="14"/>
        <v>40.60628</v>
      </c>
      <c r="AI17" s="45">
        <f t="shared" si="15"/>
        <v>2049.62328</v>
      </c>
      <c r="AJ17" s="46">
        <f t="shared" si="16"/>
        <v>24.1870029</v>
      </c>
      <c r="AK17" s="46">
        <f t="shared" si="17"/>
        <v>38.6874203</v>
      </c>
      <c r="AL17" s="46"/>
      <c r="AM17" s="46">
        <f t="shared" si="87"/>
        <v>214781.718</v>
      </c>
      <c r="AN17" s="46">
        <f t="shared" si="18"/>
        <v>4341.17112</v>
      </c>
      <c r="AO17" s="45">
        <f t="shared" si="19"/>
        <v>219122.88912</v>
      </c>
      <c r="AP17" s="46">
        <f t="shared" si="20"/>
        <v>2585.8049166</v>
      </c>
      <c r="AQ17" s="46">
        <f t="shared" si="21"/>
        <v>4136.0280162</v>
      </c>
      <c r="AR17" s="46"/>
      <c r="AS17" s="46">
        <f t="shared" si="88"/>
        <v>1181.242</v>
      </c>
      <c r="AT17" s="46">
        <f t="shared" si="22"/>
        <v>23.875279999999997</v>
      </c>
      <c r="AU17" s="45">
        <f t="shared" si="23"/>
        <v>1205.11728</v>
      </c>
      <c r="AV17" s="46">
        <f t="shared" si="24"/>
        <v>14.2212354</v>
      </c>
      <c r="AW17" s="46">
        <f t="shared" si="25"/>
        <v>22.7470478</v>
      </c>
      <c r="AX17" s="46"/>
      <c r="AY17" s="46">
        <f t="shared" si="89"/>
        <v>1247.1809999999998</v>
      </c>
      <c r="AZ17" s="46">
        <f t="shared" si="26"/>
        <v>25.20804</v>
      </c>
      <c r="BA17" s="45">
        <f t="shared" si="27"/>
        <v>1272.3890399999998</v>
      </c>
      <c r="BB17" s="46">
        <f t="shared" si="28"/>
        <v>15.015089699999999</v>
      </c>
      <c r="BC17" s="46">
        <f t="shared" si="29"/>
        <v>24.0168279</v>
      </c>
      <c r="BD17" s="46"/>
      <c r="BE17" s="46">
        <f t="shared" si="90"/>
        <v>349.78799999999995</v>
      </c>
      <c r="BF17" s="46">
        <f t="shared" si="30"/>
        <v>7.06992</v>
      </c>
      <c r="BG17" s="45">
        <f t="shared" si="31"/>
        <v>356.85792</v>
      </c>
      <c r="BH17" s="46">
        <f t="shared" si="32"/>
        <v>4.2111756</v>
      </c>
      <c r="BI17" s="46">
        <f t="shared" si="33"/>
        <v>6.7358291999999995</v>
      </c>
      <c r="BJ17" s="46"/>
      <c r="BK17" s="46">
        <f t="shared" si="91"/>
        <v>6445.607999999999</v>
      </c>
      <c r="BL17" s="46">
        <f t="shared" si="34"/>
        <v>130.27872</v>
      </c>
      <c r="BM17" s="45">
        <f t="shared" si="35"/>
        <v>6575.8867199999995</v>
      </c>
      <c r="BN17" s="46">
        <f t="shared" si="36"/>
        <v>77.6001096</v>
      </c>
      <c r="BO17" s="46">
        <f t="shared" si="37"/>
        <v>124.12236719999999</v>
      </c>
      <c r="BP17" s="46"/>
      <c r="BQ17" s="46">
        <f t="shared" si="92"/>
        <v>9607.85</v>
      </c>
      <c r="BR17" s="46">
        <f t="shared" si="38"/>
        <v>194.19400000000002</v>
      </c>
      <c r="BS17" s="45">
        <f t="shared" si="39"/>
        <v>9802.044</v>
      </c>
      <c r="BT17" s="46">
        <f t="shared" si="40"/>
        <v>115.671045</v>
      </c>
      <c r="BU17" s="46">
        <f t="shared" si="41"/>
        <v>185.017315</v>
      </c>
      <c r="BV17" s="46"/>
      <c r="BW17" s="46">
        <f t="shared" si="93"/>
        <v>113200</v>
      </c>
      <c r="BX17" s="46">
        <f t="shared" si="42"/>
        <v>2288</v>
      </c>
      <c r="BY17" s="45">
        <f t="shared" si="43"/>
        <v>115488</v>
      </c>
      <c r="BZ17" s="46">
        <f t="shared" si="44"/>
        <v>1362.84</v>
      </c>
      <c r="CA17" s="46">
        <f t="shared" si="45"/>
        <v>2179.88</v>
      </c>
      <c r="CB17" s="46"/>
      <c r="CC17" s="46">
        <f t="shared" si="94"/>
        <v>5615.286000000001</v>
      </c>
      <c r="CD17" s="46">
        <f t="shared" si="46"/>
        <v>113.49624000000001</v>
      </c>
      <c r="CE17" s="45">
        <f t="shared" si="47"/>
        <v>5728.782240000001</v>
      </c>
      <c r="CF17" s="46">
        <f t="shared" si="48"/>
        <v>67.6036782</v>
      </c>
      <c r="CG17" s="46">
        <f t="shared" si="49"/>
        <v>108.1329474</v>
      </c>
      <c r="CH17" s="46"/>
      <c r="CI17" s="46">
        <f t="shared" si="95"/>
        <v>44892.007000000005</v>
      </c>
      <c r="CJ17" s="46">
        <f t="shared" si="50"/>
        <v>907.35788</v>
      </c>
      <c r="CK17" s="45">
        <f t="shared" si="51"/>
        <v>45799.36488000001</v>
      </c>
      <c r="CL17" s="46">
        <f t="shared" si="52"/>
        <v>540.4648659</v>
      </c>
      <c r="CM17" s="46">
        <f t="shared" si="53"/>
        <v>864.4804613</v>
      </c>
      <c r="CN17" s="46"/>
      <c r="CO17" s="46">
        <f t="shared" si="96"/>
        <v>24575.154</v>
      </c>
      <c r="CP17" s="46">
        <f t="shared" si="54"/>
        <v>496.71336</v>
      </c>
      <c r="CQ17" s="45">
        <f t="shared" si="55"/>
        <v>25071.86736</v>
      </c>
      <c r="CR17" s="46">
        <f t="shared" si="56"/>
        <v>295.8657498</v>
      </c>
      <c r="CS17" s="46">
        <f t="shared" si="57"/>
        <v>473.2410486</v>
      </c>
      <c r="CT17" s="46"/>
      <c r="CU17" s="46">
        <f t="shared" si="97"/>
        <v>2438.045</v>
      </c>
      <c r="CV17" s="46">
        <f t="shared" si="58"/>
        <v>49.277800000000006</v>
      </c>
      <c r="CW17" s="45">
        <f t="shared" si="59"/>
        <v>2487.3228</v>
      </c>
      <c r="CX17" s="46">
        <f t="shared" si="60"/>
        <v>29.3521665</v>
      </c>
      <c r="CY17" s="46">
        <f t="shared" si="61"/>
        <v>46.9491655</v>
      </c>
      <c r="CZ17" s="46"/>
      <c r="DA17" s="46">
        <f t="shared" si="98"/>
        <v>173204.49</v>
      </c>
      <c r="DB17" s="46">
        <f t="shared" si="62"/>
        <v>3500.8116000000005</v>
      </c>
      <c r="DC17" s="45">
        <f t="shared" si="63"/>
        <v>176705.30159999998</v>
      </c>
      <c r="DD17" s="46">
        <f t="shared" si="64"/>
        <v>2085.247413</v>
      </c>
      <c r="DE17" s="46">
        <f t="shared" si="65"/>
        <v>3335.379891</v>
      </c>
      <c r="DF17" s="46"/>
      <c r="DG17" s="46">
        <f t="shared" si="99"/>
        <v>40838.598</v>
      </c>
      <c r="DH17" s="46">
        <f t="shared" si="66"/>
        <v>825.43032</v>
      </c>
      <c r="DI17" s="45">
        <f t="shared" si="67"/>
        <v>41664.02832</v>
      </c>
      <c r="DJ17" s="46">
        <f t="shared" si="68"/>
        <v>491.6649726</v>
      </c>
      <c r="DK17" s="46">
        <f t="shared" si="69"/>
        <v>786.4244082</v>
      </c>
      <c r="DL17" s="45"/>
      <c r="DM17" s="45">
        <f t="shared" si="100"/>
        <v>6799.641</v>
      </c>
      <c r="DN17" s="45">
        <f t="shared" si="70"/>
        <v>137.43444000000002</v>
      </c>
      <c r="DO17" s="45">
        <f t="shared" si="71"/>
        <v>6937.07544</v>
      </c>
      <c r="DP17" s="46">
        <f t="shared" si="72"/>
        <v>81.86239169999999</v>
      </c>
      <c r="DQ17" s="46">
        <f t="shared" si="73"/>
        <v>130.93994189999998</v>
      </c>
      <c r="DR17" s="46"/>
      <c r="DS17" s="46">
        <f t="shared" si="101"/>
        <v>7318.946000000001</v>
      </c>
      <c r="DT17" s="46">
        <f t="shared" si="74"/>
        <v>147.93064</v>
      </c>
      <c r="DU17" s="45">
        <f t="shared" si="75"/>
        <v>7466.87664</v>
      </c>
      <c r="DV17" s="46">
        <f t="shared" si="76"/>
        <v>88.1144202</v>
      </c>
      <c r="DW17" s="46">
        <f t="shared" si="77"/>
        <v>140.9401414</v>
      </c>
      <c r="DX17" s="46"/>
      <c r="DY17" s="46">
        <f t="shared" si="102"/>
        <v>558162.881</v>
      </c>
      <c r="DZ17" s="46">
        <f t="shared" si="78"/>
        <v>11281.59604</v>
      </c>
      <c r="EA17" s="45">
        <f t="shared" si="79"/>
        <v>569444.47704</v>
      </c>
      <c r="EB17" s="46">
        <f t="shared" si="80"/>
        <v>6719.8471797</v>
      </c>
      <c r="EC17" s="46">
        <f t="shared" si="81"/>
        <v>10748.481457900001</v>
      </c>
      <c r="ED17" s="46"/>
      <c r="EE17" s="45"/>
      <c r="EF17" s="45"/>
      <c r="EG17" s="45">
        <f t="shared" si="82"/>
        <v>0</v>
      </c>
      <c r="EH17" s="45"/>
      <c r="EI17" s="46"/>
    </row>
    <row r="18" spans="1:139" s="33" customFormat="1" ht="12.75">
      <c r="A18" s="32">
        <v>44835</v>
      </c>
      <c r="C18" s="21"/>
      <c r="D18" s="21">
        <v>28900</v>
      </c>
      <c r="E18" s="44">
        <f t="shared" si="0"/>
        <v>28900</v>
      </c>
      <c r="F18" s="44">
        <v>34071</v>
      </c>
      <c r="G18" s="44">
        <v>54497</v>
      </c>
      <c r="H18" s="46"/>
      <c r="I18" s="46">
        <f>'2012A Academic'!I18</f>
        <v>0</v>
      </c>
      <c r="J18" s="46">
        <f>'2012A Academic'!J18</f>
        <v>16201.126139999997</v>
      </c>
      <c r="K18" s="46">
        <f t="shared" si="1"/>
        <v>16201.126139999997</v>
      </c>
      <c r="L18" s="46">
        <f>'2012A Academic'!L18</f>
        <v>19099.9504746</v>
      </c>
      <c r="M18" s="46">
        <f>'2012A Academic'!M18</f>
        <v>30550.614922200006</v>
      </c>
      <c r="N18" s="46"/>
      <c r="O18" s="45"/>
      <c r="P18" s="47">
        <f t="shared" si="2"/>
        <v>12698.873860000002</v>
      </c>
      <c r="Q18" s="45">
        <f t="shared" si="3"/>
        <v>12698.873860000002</v>
      </c>
      <c r="R18" s="45">
        <f t="shared" si="4"/>
        <v>14971.049525399998</v>
      </c>
      <c r="S18" s="47">
        <f t="shared" si="5"/>
        <v>23946.385077800005</v>
      </c>
      <c r="T18" s="46"/>
      <c r="U18" s="46"/>
      <c r="V18" s="47">
        <f t="shared" si="6"/>
        <v>216.02172000000002</v>
      </c>
      <c r="W18" s="46">
        <f t="shared" si="7"/>
        <v>216.02172000000002</v>
      </c>
      <c r="X18" s="46">
        <f t="shared" si="8"/>
        <v>254.67391080000002</v>
      </c>
      <c r="Y18" s="46">
        <f t="shared" si="9"/>
        <v>407.3541756</v>
      </c>
      <c r="Z18" s="46"/>
      <c r="AA18" s="46"/>
      <c r="AB18" s="46">
        <f t="shared" si="10"/>
        <v>99.07498</v>
      </c>
      <c r="AC18" s="45">
        <f t="shared" si="11"/>
        <v>99.07498</v>
      </c>
      <c r="AD18" s="46">
        <f t="shared" si="12"/>
        <v>116.80220220000001</v>
      </c>
      <c r="AE18" s="46">
        <f t="shared" si="13"/>
        <v>186.8266154</v>
      </c>
      <c r="AF18" s="46"/>
      <c r="AG18" s="46"/>
      <c r="AH18" s="46">
        <f t="shared" si="14"/>
        <v>20.516109999999998</v>
      </c>
      <c r="AI18" s="45">
        <f t="shared" si="15"/>
        <v>20.516109999999998</v>
      </c>
      <c r="AJ18" s="46">
        <f t="shared" si="16"/>
        <v>24.1870029</v>
      </c>
      <c r="AK18" s="46">
        <f t="shared" si="17"/>
        <v>38.6874203</v>
      </c>
      <c r="AL18" s="46"/>
      <c r="AM18" s="46"/>
      <c r="AN18" s="46">
        <f t="shared" si="18"/>
        <v>2193.35394</v>
      </c>
      <c r="AO18" s="45">
        <f t="shared" si="19"/>
        <v>2193.35394</v>
      </c>
      <c r="AP18" s="46">
        <f t="shared" si="20"/>
        <v>2585.8049166</v>
      </c>
      <c r="AQ18" s="46">
        <f t="shared" si="21"/>
        <v>4136.0280162</v>
      </c>
      <c r="AR18" s="46"/>
      <c r="AS18" s="46"/>
      <c r="AT18" s="46">
        <f t="shared" si="22"/>
        <v>12.06286</v>
      </c>
      <c r="AU18" s="45">
        <f t="shared" si="23"/>
        <v>12.06286</v>
      </c>
      <c r="AV18" s="46">
        <f t="shared" si="24"/>
        <v>14.2212354</v>
      </c>
      <c r="AW18" s="46">
        <f t="shared" si="25"/>
        <v>22.7470478</v>
      </c>
      <c r="AX18" s="46"/>
      <c r="AY18" s="46"/>
      <c r="AZ18" s="46">
        <f t="shared" si="26"/>
        <v>12.73623</v>
      </c>
      <c r="BA18" s="45">
        <f t="shared" si="27"/>
        <v>12.73623</v>
      </c>
      <c r="BB18" s="46">
        <f t="shared" si="28"/>
        <v>15.015089699999999</v>
      </c>
      <c r="BC18" s="46">
        <f t="shared" si="29"/>
        <v>24.0168279</v>
      </c>
      <c r="BD18" s="46"/>
      <c r="BE18" s="46"/>
      <c r="BF18" s="46">
        <f t="shared" si="30"/>
        <v>3.57204</v>
      </c>
      <c r="BG18" s="45">
        <f t="shared" si="31"/>
        <v>3.57204</v>
      </c>
      <c r="BH18" s="46">
        <f t="shared" si="32"/>
        <v>4.2111756</v>
      </c>
      <c r="BI18" s="46">
        <f t="shared" si="33"/>
        <v>6.7358291999999995</v>
      </c>
      <c r="BJ18" s="46"/>
      <c r="BK18" s="46"/>
      <c r="BL18" s="46">
        <f t="shared" si="34"/>
        <v>65.82264</v>
      </c>
      <c r="BM18" s="45">
        <f t="shared" si="35"/>
        <v>65.82264</v>
      </c>
      <c r="BN18" s="46">
        <f t="shared" si="36"/>
        <v>77.6001096</v>
      </c>
      <c r="BO18" s="46">
        <f t="shared" si="37"/>
        <v>124.12236719999999</v>
      </c>
      <c r="BP18" s="46"/>
      <c r="BQ18" s="46"/>
      <c r="BR18" s="46">
        <f t="shared" si="38"/>
        <v>98.11550000000001</v>
      </c>
      <c r="BS18" s="45">
        <f t="shared" si="39"/>
        <v>98.11550000000001</v>
      </c>
      <c r="BT18" s="46">
        <f t="shared" si="40"/>
        <v>115.671045</v>
      </c>
      <c r="BU18" s="46">
        <f t="shared" si="41"/>
        <v>185.017315</v>
      </c>
      <c r="BV18" s="46"/>
      <c r="BW18" s="46"/>
      <c r="BX18" s="46">
        <f t="shared" si="42"/>
        <v>1156</v>
      </c>
      <c r="BY18" s="45">
        <f t="shared" si="43"/>
        <v>1156</v>
      </c>
      <c r="BZ18" s="46">
        <f t="shared" si="44"/>
        <v>1362.84</v>
      </c>
      <c r="CA18" s="46">
        <f t="shared" si="45"/>
        <v>2179.88</v>
      </c>
      <c r="CB18" s="46"/>
      <c r="CC18" s="46"/>
      <c r="CD18" s="46">
        <f t="shared" si="46"/>
        <v>57.34338</v>
      </c>
      <c r="CE18" s="45">
        <f t="shared" si="47"/>
        <v>57.34338</v>
      </c>
      <c r="CF18" s="46">
        <f t="shared" si="48"/>
        <v>67.6036782</v>
      </c>
      <c r="CG18" s="46">
        <f t="shared" si="49"/>
        <v>108.1329474</v>
      </c>
      <c r="CH18" s="46"/>
      <c r="CI18" s="46"/>
      <c r="CJ18" s="46">
        <f t="shared" si="50"/>
        <v>458.43781</v>
      </c>
      <c r="CK18" s="45">
        <f t="shared" si="51"/>
        <v>458.43781</v>
      </c>
      <c r="CL18" s="46">
        <f t="shared" si="52"/>
        <v>540.4648659</v>
      </c>
      <c r="CM18" s="46">
        <f t="shared" si="53"/>
        <v>864.4804613</v>
      </c>
      <c r="CN18" s="46"/>
      <c r="CO18" s="46"/>
      <c r="CP18" s="46">
        <f t="shared" si="54"/>
        <v>250.96182000000002</v>
      </c>
      <c r="CQ18" s="45">
        <f t="shared" si="55"/>
        <v>250.96182000000002</v>
      </c>
      <c r="CR18" s="46">
        <f t="shared" si="56"/>
        <v>295.8657498</v>
      </c>
      <c r="CS18" s="46">
        <f t="shared" si="57"/>
        <v>473.2410486</v>
      </c>
      <c r="CT18" s="46"/>
      <c r="CU18" s="46"/>
      <c r="CV18" s="46">
        <f t="shared" si="58"/>
        <v>24.897350000000003</v>
      </c>
      <c r="CW18" s="45">
        <f t="shared" si="59"/>
        <v>24.897350000000003</v>
      </c>
      <c r="CX18" s="46">
        <f t="shared" si="60"/>
        <v>29.3521665</v>
      </c>
      <c r="CY18" s="46">
        <f t="shared" si="61"/>
        <v>46.9491655</v>
      </c>
      <c r="CZ18" s="46"/>
      <c r="DA18" s="46"/>
      <c r="DB18" s="46">
        <f t="shared" si="62"/>
        <v>1768.7667000000001</v>
      </c>
      <c r="DC18" s="45">
        <f t="shared" si="63"/>
        <v>1768.7667000000001</v>
      </c>
      <c r="DD18" s="46">
        <f t="shared" si="64"/>
        <v>2085.247413</v>
      </c>
      <c r="DE18" s="46">
        <f t="shared" si="65"/>
        <v>3335.379891</v>
      </c>
      <c r="DF18" s="46"/>
      <c r="DG18" s="46"/>
      <c r="DH18" s="46">
        <f t="shared" si="66"/>
        <v>417.04434000000003</v>
      </c>
      <c r="DI18" s="45">
        <f t="shared" si="67"/>
        <v>417.04434000000003</v>
      </c>
      <c r="DJ18" s="46">
        <f t="shared" si="68"/>
        <v>491.6649726</v>
      </c>
      <c r="DK18" s="46">
        <f t="shared" si="69"/>
        <v>786.4244082</v>
      </c>
      <c r="DL18" s="45"/>
      <c r="DM18" s="45"/>
      <c r="DN18" s="45">
        <f t="shared" si="70"/>
        <v>69.43803</v>
      </c>
      <c r="DO18" s="45">
        <f t="shared" si="71"/>
        <v>69.43803</v>
      </c>
      <c r="DP18" s="46">
        <f t="shared" si="72"/>
        <v>81.86239169999999</v>
      </c>
      <c r="DQ18" s="46">
        <f t="shared" si="73"/>
        <v>130.93994189999998</v>
      </c>
      <c r="DR18" s="46"/>
      <c r="DS18" s="46"/>
      <c r="DT18" s="46">
        <f t="shared" si="74"/>
        <v>74.74118</v>
      </c>
      <c r="DU18" s="45">
        <f t="shared" si="75"/>
        <v>74.74118</v>
      </c>
      <c r="DV18" s="46">
        <f t="shared" si="76"/>
        <v>88.1144202</v>
      </c>
      <c r="DW18" s="46">
        <f t="shared" si="77"/>
        <v>140.9401414</v>
      </c>
      <c r="DX18" s="46"/>
      <c r="DY18" s="46"/>
      <c r="DZ18" s="46">
        <f t="shared" si="78"/>
        <v>5699.96723</v>
      </c>
      <c r="EA18" s="45">
        <f t="shared" si="79"/>
        <v>5699.96723</v>
      </c>
      <c r="EB18" s="46">
        <f t="shared" si="80"/>
        <v>6719.8471797</v>
      </c>
      <c r="EC18" s="46">
        <f t="shared" si="81"/>
        <v>10748.481457900001</v>
      </c>
      <c r="ED18" s="46"/>
      <c r="EE18" s="45"/>
      <c r="EF18" s="45"/>
      <c r="EG18" s="45">
        <f t="shared" si="82"/>
        <v>0</v>
      </c>
      <c r="EH18" s="45"/>
      <c r="EI18" s="46"/>
    </row>
    <row r="19" spans="1:139" s="33" customFormat="1" ht="12.75">
      <c r="A19" s="32">
        <v>45017</v>
      </c>
      <c r="C19" s="21">
        <v>2890000</v>
      </c>
      <c r="D19" s="21">
        <v>28900</v>
      </c>
      <c r="E19" s="44">
        <f t="shared" si="0"/>
        <v>2918900</v>
      </c>
      <c r="F19" s="44">
        <v>34071</v>
      </c>
      <c r="G19" s="44">
        <v>54497</v>
      </c>
      <c r="H19" s="46"/>
      <c r="I19" s="46">
        <f>'2012A Academic'!I19</f>
        <v>1620112.614</v>
      </c>
      <c r="J19" s="46">
        <f>'2012A Academic'!J19</f>
        <v>16201.126139999997</v>
      </c>
      <c r="K19" s="46">
        <f t="shared" si="1"/>
        <v>1636313.7401400001</v>
      </c>
      <c r="L19" s="46">
        <f>'2012A Academic'!L19</f>
        <v>19099.9504746</v>
      </c>
      <c r="M19" s="46">
        <f>'2012A Academic'!M19</f>
        <v>30550.614922200006</v>
      </c>
      <c r="N19" s="46"/>
      <c r="O19" s="45">
        <f t="shared" si="83"/>
        <v>1269887.386</v>
      </c>
      <c r="P19" s="47">
        <f t="shared" si="2"/>
        <v>12698.873860000002</v>
      </c>
      <c r="Q19" s="45">
        <f t="shared" si="3"/>
        <v>1282586.2598599999</v>
      </c>
      <c r="R19" s="45">
        <f t="shared" si="4"/>
        <v>14971.049525399998</v>
      </c>
      <c r="S19" s="47">
        <f t="shared" si="5"/>
        <v>23946.385077800005</v>
      </c>
      <c r="T19" s="46"/>
      <c r="U19" s="46">
        <f t="shared" si="84"/>
        <v>21602.172000000002</v>
      </c>
      <c r="V19" s="47">
        <f t="shared" si="6"/>
        <v>216.02172000000002</v>
      </c>
      <c r="W19" s="46">
        <f t="shared" si="7"/>
        <v>21818.193720000003</v>
      </c>
      <c r="X19" s="46">
        <f t="shared" si="8"/>
        <v>254.67391080000002</v>
      </c>
      <c r="Y19" s="46">
        <f t="shared" si="9"/>
        <v>407.3541756</v>
      </c>
      <c r="Z19" s="46"/>
      <c r="AA19" s="46">
        <f t="shared" si="85"/>
        <v>9907.498</v>
      </c>
      <c r="AB19" s="46">
        <f t="shared" si="10"/>
        <v>99.07498</v>
      </c>
      <c r="AC19" s="45">
        <f t="shared" si="11"/>
        <v>10006.572979999999</v>
      </c>
      <c r="AD19" s="46">
        <f t="shared" si="12"/>
        <v>116.80220220000001</v>
      </c>
      <c r="AE19" s="46">
        <f t="shared" si="13"/>
        <v>186.8266154</v>
      </c>
      <c r="AF19" s="46"/>
      <c r="AG19" s="46">
        <f t="shared" si="86"/>
        <v>2051.611</v>
      </c>
      <c r="AH19" s="46">
        <f t="shared" si="14"/>
        <v>20.516109999999998</v>
      </c>
      <c r="AI19" s="45">
        <f t="shared" si="15"/>
        <v>2072.12711</v>
      </c>
      <c r="AJ19" s="46">
        <f t="shared" si="16"/>
        <v>24.1870029</v>
      </c>
      <c r="AK19" s="46">
        <f t="shared" si="17"/>
        <v>38.6874203</v>
      </c>
      <c r="AL19" s="46"/>
      <c r="AM19" s="46">
        <f t="shared" si="87"/>
        <v>219335.39399999997</v>
      </c>
      <c r="AN19" s="46">
        <f t="shared" si="18"/>
        <v>2193.35394</v>
      </c>
      <c r="AO19" s="45">
        <f t="shared" si="19"/>
        <v>221528.74793999997</v>
      </c>
      <c r="AP19" s="46">
        <f t="shared" si="20"/>
        <v>2585.8049166</v>
      </c>
      <c r="AQ19" s="46">
        <f t="shared" si="21"/>
        <v>4136.0280162</v>
      </c>
      <c r="AR19" s="46"/>
      <c r="AS19" s="46">
        <f t="shared" si="88"/>
        <v>1206.2859999999998</v>
      </c>
      <c r="AT19" s="46">
        <f t="shared" si="22"/>
        <v>12.06286</v>
      </c>
      <c r="AU19" s="45">
        <f t="shared" si="23"/>
        <v>1218.3488599999998</v>
      </c>
      <c r="AV19" s="46">
        <f t="shared" si="24"/>
        <v>14.2212354</v>
      </c>
      <c r="AW19" s="46">
        <f t="shared" si="25"/>
        <v>22.7470478</v>
      </c>
      <c r="AX19" s="46"/>
      <c r="AY19" s="46">
        <f t="shared" si="89"/>
        <v>1273.6229999999998</v>
      </c>
      <c r="AZ19" s="46">
        <f t="shared" si="26"/>
        <v>12.73623</v>
      </c>
      <c r="BA19" s="45">
        <f t="shared" si="27"/>
        <v>1286.3592299999998</v>
      </c>
      <c r="BB19" s="46">
        <f t="shared" si="28"/>
        <v>15.015089699999999</v>
      </c>
      <c r="BC19" s="46">
        <f t="shared" si="29"/>
        <v>24.0168279</v>
      </c>
      <c r="BD19" s="46"/>
      <c r="BE19" s="46">
        <f t="shared" si="90"/>
        <v>357.204</v>
      </c>
      <c r="BF19" s="46">
        <f t="shared" si="30"/>
        <v>3.57204</v>
      </c>
      <c r="BG19" s="45">
        <f t="shared" si="31"/>
        <v>360.77604</v>
      </c>
      <c r="BH19" s="46">
        <f t="shared" si="32"/>
        <v>4.2111756</v>
      </c>
      <c r="BI19" s="46">
        <f t="shared" si="33"/>
        <v>6.7358291999999995</v>
      </c>
      <c r="BJ19" s="46"/>
      <c r="BK19" s="46">
        <f t="shared" si="91"/>
        <v>6582.264</v>
      </c>
      <c r="BL19" s="46">
        <f t="shared" si="34"/>
        <v>65.82264</v>
      </c>
      <c r="BM19" s="45">
        <f t="shared" si="35"/>
        <v>6648.08664</v>
      </c>
      <c r="BN19" s="46">
        <f t="shared" si="36"/>
        <v>77.6001096</v>
      </c>
      <c r="BO19" s="46">
        <f t="shared" si="37"/>
        <v>124.12236719999999</v>
      </c>
      <c r="BP19" s="46"/>
      <c r="BQ19" s="46">
        <f t="shared" si="92"/>
        <v>9811.550000000001</v>
      </c>
      <c r="BR19" s="46">
        <f t="shared" si="38"/>
        <v>98.11550000000001</v>
      </c>
      <c r="BS19" s="45">
        <f t="shared" si="39"/>
        <v>9909.665500000001</v>
      </c>
      <c r="BT19" s="46">
        <f t="shared" si="40"/>
        <v>115.671045</v>
      </c>
      <c r="BU19" s="46">
        <f t="shared" si="41"/>
        <v>185.017315</v>
      </c>
      <c r="BV19" s="46"/>
      <c r="BW19" s="46">
        <f t="shared" si="93"/>
        <v>115600</v>
      </c>
      <c r="BX19" s="46">
        <f t="shared" si="42"/>
        <v>1156</v>
      </c>
      <c r="BY19" s="45">
        <f t="shared" si="43"/>
        <v>116756</v>
      </c>
      <c r="BZ19" s="46">
        <f t="shared" si="44"/>
        <v>1362.84</v>
      </c>
      <c r="CA19" s="46">
        <f t="shared" si="45"/>
        <v>2179.88</v>
      </c>
      <c r="CB19" s="46"/>
      <c r="CC19" s="46">
        <f t="shared" si="94"/>
        <v>5734.338000000001</v>
      </c>
      <c r="CD19" s="46">
        <f t="shared" si="46"/>
        <v>57.34338</v>
      </c>
      <c r="CE19" s="45">
        <f t="shared" si="47"/>
        <v>5791.681380000001</v>
      </c>
      <c r="CF19" s="46">
        <f t="shared" si="48"/>
        <v>67.6036782</v>
      </c>
      <c r="CG19" s="46">
        <f t="shared" si="49"/>
        <v>108.1329474</v>
      </c>
      <c r="CH19" s="46"/>
      <c r="CI19" s="46">
        <f t="shared" si="95"/>
        <v>45843.780999999995</v>
      </c>
      <c r="CJ19" s="46">
        <f t="shared" si="50"/>
        <v>458.43781</v>
      </c>
      <c r="CK19" s="45">
        <f t="shared" si="51"/>
        <v>46302.21881</v>
      </c>
      <c r="CL19" s="46">
        <f t="shared" si="52"/>
        <v>540.4648659</v>
      </c>
      <c r="CM19" s="46">
        <f t="shared" si="53"/>
        <v>864.4804613</v>
      </c>
      <c r="CN19" s="46"/>
      <c r="CO19" s="46">
        <f t="shared" si="96"/>
        <v>25096.182</v>
      </c>
      <c r="CP19" s="46">
        <f t="shared" si="54"/>
        <v>250.96182000000002</v>
      </c>
      <c r="CQ19" s="45">
        <f t="shared" si="55"/>
        <v>25347.14382</v>
      </c>
      <c r="CR19" s="46">
        <f t="shared" si="56"/>
        <v>295.8657498</v>
      </c>
      <c r="CS19" s="46">
        <f t="shared" si="57"/>
        <v>473.2410486</v>
      </c>
      <c r="CT19" s="46"/>
      <c r="CU19" s="46">
        <f t="shared" si="97"/>
        <v>2489.735</v>
      </c>
      <c r="CV19" s="46">
        <f t="shared" si="58"/>
        <v>24.897350000000003</v>
      </c>
      <c r="CW19" s="45">
        <f t="shared" si="59"/>
        <v>2514.6323500000003</v>
      </c>
      <c r="CX19" s="46">
        <f t="shared" si="60"/>
        <v>29.3521665</v>
      </c>
      <c r="CY19" s="46">
        <f t="shared" si="61"/>
        <v>46.9491655</v>
      </c>
      <c r="CZ19" s="46"/>
      <c r="DA19" s="46">
        <f t="shared" si="98"/>
        <v>176876.67</v>
      </c>
      <c r="DB19" s="46">
        <f t="shared" si="62"/>
        <v>1768.7667000000001</v>
      </c>
      <c r="DC19" s="45">
        <f t="shared" si="63"/>
        <v>178645.43670000002</v>
      </c>
      <c r="DD19" s="46">
        <f t="shared" si="64"/>
        <v>2085.247413</v>
      </c>
      <c r="DE19" s="46">
        <f t="shared" si="65"/>
        <v>3335.379891</v>
      </c>
      <c r="DF19" s="46"/>
      <c r="DG19" s="46">
        <f t="shared" si="99"/>
        <v>41704.434</v>
      </c>
      <c r="DH19" s="46">
        <f t="shared" si="66"/>
        <v>417.04434000000003</v>
      </c>
      <c r="DI19" s="45">
        <f t="shared" si="67"/>
        <v>42121.47834</v>
      </c>
      <c r="DJ19" s="46">
        <f t="shared" si="68"/>
        <v>491.6649726</v>
      </c>
      <c r="DK19" s="46">
        <f t="shared" si="69"/>
        <v>786.4244082</v>
      </c>
      <c r="DL19" s="45"/>
      <c r="DM19" s="45">
        <f t="shared" si="100"/>
        <v>6943.803000000001</v>
      </c>
      <c r="DN19" s="45">
        <f t="shared" si="70"/>
        <v>69.43803</v>
      </c>
      <c r="DO19" s="45">
        <f t="shared" si="71"/>
        <v>7013.241030000001</v>
      </c>
      <c r="DP19" s="46">
        <f t="shared" si="72"/>
        <v>81.86239169999999</v>
      </c>
      <c r="DQ19" s="46">
        <f t="shared" si="73"/>
        <v>130.93994189999998</v>
      </c>
      <c r="DR19" s="46"/>
      <c r="DS19" s="46">
        <f t="shared" si="101"/>
        <v>7474.118</v>
      </c>
      <c r="DT19" s="46">
        <f t="shared" si="74"/>
        <v>74.74118</v>
      </c>
      <c r="DU19" s="45">
        <f t="shared" si="75"/>
        <v>7548.85918</v>
      </c>
      <c r="DV19" s="46">
        <f t="shared" si="76"/>
        <v>88.1144202</v>
      </c>
      <c r="DW19" s="46">
        <f t="shared" si="77"/>
        <v>140.9401414</v>
      </c>
      <c r="DX19" s="46"/>
      <c r="DY19" s="46">
        <f t="shared" si="102"/>
        <v>569996.723</v>
      </c>
      <c r="DZ19" s="46">
        <f t="shared" si="78"/>
        <v>5699.96723</v>
      </c>
      <c r="EA19" s="45">
        <f t="shared" si="79"/>
        <v>575696.69023</v>
      </c>
      <c r="EB19" s="46">
        <f t="shared" si="80"/>
        <v>6719.8471797</v>
      </c>
      <c r="EC19" s="46">
        <f t="shared" si="81"/>
        <v>10748.481457900001</v>
      </c>
      <c r="ED19" s="46"/>
      <c r="EE19" s="45"/>
      <c r="EF19" s="45"/>
      <c r="EG19" s="45">
        <f t="shared" si="82"/>
        <v>0</v>
      </c>
      <c r="EH19" s="45"/>
      <c r="EI19" s="46"/>
    </row>
    <row r="20" spans="1:139" s="33" customFormat="1" ht="12.75">
      <c r="A20" s="32">
        <v>45200</v>
      </c>
      <c r="C20" s="21"/>
      <c r="D20" s="21"/>
      <c r="E20" s="44">
        <f t="shared" si="0"/>
        <v>0</v>
      </c>
      <c r="F20" s="44"/>
      <c r="G20" s="44"/>
      <c r="H20" s="46"/>
      <c r="I20" s="46">
        <f>'2012A Academic'!I20</f>
        <v>0</v>
      </c>
      <c r="J20" s="46">
        <f>'2012A Academic'!J20</f>
        <v>0</v>
      </c>
      <c r="K20" s="46">
        <f t="shared" si="1"/>
        <v>0</v>
      </c>
      <c r="L20" s="46">
        <f>'2012A Academic'!L20</f>
        <v>0</v>
      </c>
      <c r="M20" s="46">
        <f>'2012A Academic'!M20</f>
        <v>0</v>
      </c>
      <c r="N20" s="46"/>
      <c r="O20" s="45"/>
      <c r="P20" s="47">
        <f t="shared" si="2"/>
        <v>0</v>
      </c>
      <c r="Q20" s="45">
        <f t="shared" si="3"/>
        <v>0</v>
      </c>
      <c r="R20" s="45">
        <f t="shared" si="4"/>
        <v>0</v>
      </c>
      <c r="S20" s="47">
        <f t="shared" si="5"/>
        <v>0</v>
      </c>
      <c r="T20" s="46"/>
      <c r="U20" s="46"/>
      <c r="V20" s="47">
        <f t="shared" si="6"/>
        <v>0</v>
      </c>
      <c r="W20" s="46">
        <f t="shared" si="7"/>
        <v>0</v>
      </c>
      <c r="X20" s="46">
        <f t="shared" si="8"/>
        <v>0</v>
      </c>
      <c r="Y20" s="46">
        <f t="shared" si="9"/>
        <v>0</v>
      </c>
      <c r="Z20" s="46"/>
      <c r="AA20" s="46"/>
      <c r="AB20" s="46">
        <f t="shared" si="10"/>
        <v>0</v>
      </c>
      <c r="AC20" s="45">
        <f t="shared" si="11"/>
        <v>0</v>
      </c>
      <c r="AD20" s="46">
        <f t="shared" si="12"/>
        <v>0</v>
      </c>
      <c r="AE20" s="46">
        <f t="shared" si="13"/>
        <v>0</v>
      </c>
      <c r="AF20" s="46"/>
      <c r="AG20" s="46"/>
      <c r="AH20" s="46">
        <f t="shared" si="14"/>
        <v>0</v>
      </c>
      <c r="AI20" s="45">
        <f t="shared" si="15"/>
        <v>0</v>
      </c>
      <c r="AJ20" s="46">
        <f t="shared" si="16"/>
        <v>0</v>
      </c>
      <c r="AK20" s="46">
        <f t="shared" si="17"/>
        <v>0</v>
      </c>
      <c r="AL20" s="46"/>
      <c r="AM20" s="46"/>
      <c r="AN20" s="46">
        <f t="shared" si="18"/>
        <v>0</v>
      </c>
      <c r="AO20" s="45">
        <f t="shared" si="19"/>
        <v>0</v>
      </c>
      <c r="AP20" s="46">
        <f t="shared" si="20"/>
        <v>0</v>
      </c>
      <c r="AQ20" s="46">
        <f t="shared" si="21"/>
        <v>0</v>
      </c>
      <c r="AR20" s="46"/>
      <c r="AS20" s="46"/>
      <c r="AT20" s="46">
        <f t="shared" si="22"/>
        <v>0</v>
      </c>
      <c r="AU20" s="45">
        <f t="shared" si="23"/>
        <v>0</v>
      </c>
      <c r="AV20" s="46">
        <f t="shared" si="24"/>
        <v>0</v>
      </c>
      <c r="AW20" s="46">
        <f t="shared" si="25"/>
        <v>0</v>
      </c>
      <c r="AX20" s="46"/>
      <c r="AY20" s="46"/>
      <c r="AZ20" s="46">
        <f t="shared" si="26"/>
        <v>0</v>
      </c>
      <c r="BA20" s="45">
        <f t="shared" si="27"/>
        <v>0</v>
      </c>
      <c r="BB20" s="46">
        <f t="shared" si="28"/>
        <v>0</v>
      </c>
      <c r="BC20" s="46">
        <f t="shared" si="29"/>
        <v>0</v>
      </c>
      <c r="BD20" s="46"/>
      <c r="BE20" s="46"/>
      <c r="BF20" s="46">
        <f t="shared" si="30"/>
        <v>0</v>
      </c>
      <c r="BG20" s="45">
        <f t="shared" si="31"/>
        <v>0</v>
      </c>
      <c r="BH20" s="46">
        <f t="shared" si="32"/>
        <v>0</v>
      </c>
      <c r="BI20" s="46">
        <f t="shared" si="33"/>
        <v>0</v>
      </c>
      <c r="BJ20" s="46"/>
      <c r="BK20" s="46"/>
      <c r="BL20" s="46">
        <f t="shared" si="34"/>
        <v>0</v>
      </c>
      <c r="BM20" s="45">
        <f t="shared" si="35"/>
        <v>0</v>
      </c>
      <c r="BN20" s="46">
        <f t="shared" si="36"/>
        <v>0</v>
      </c>
      <c r="BO20" s="46">
        <f t="shared" si="37"/>
        <v>0</v>
      </c>
      <c r="BP20" s="46"/>
      <c r="BQ20" s="46"/>
      <c r="BR20" s="46">
        <f t="shared" si="38"/>
        <v>0</v>
      </c>
      <c r="BS20" s="45">
        <f t="shared" si="39"/>
        <v>0</v>
      </c>
      <c r="BT20" s="46">
        <f t="shared" si="40"/>
        <v>0</v>
      </c>
      <c r="BU20" s="46">
        <f t="shared" si="41"/>
        <v>0</v>
      </c>
      <c r="BV20" s="46"/>
      <c r="BW20" s="46"/>
      <c r="BX20" s="46">
        <f t="shared" si="42"/>
        <v>0</v>
      </c>
      <c r="BY20" s="45">
        <f t="shared" si="43"/>
        <v>0</v>
      </c>
      <c r="BZ20" s="46">
        <f t="shared" si="44"/>
        <v>0</v>
      </c>
      <c r="CA20" s="46">
        <f t="shared" si="45"/>
        <v>0</v>
      </c>
      <c r="CB20" s="46"/>
      <c r="CC20" s="46"/>
      <c r="CD20" s="46">
        <f t="shared" si="46"/>
        <v>0</v>
      </c>
      <c r="CE20" s="45">
        <f t="shared" si="47"/>
        <v>0</v>
      </c>
      <c r="CF20" s="46">
        <f t="shared" si="48"/>
        <v>0</v>
      </c>
      <c r="CG20" s="46">
        <f t="shared" si="49"/>
        <v>0</v>
      </c>
      <c r="CH20" s="46"/>
      <c r="CI20" s="46"/>
      <c r="CJ20" s="46">
        <f t="shared" si="50"/>
        <v>0</v>
      </c>
      <c r="CK20" s="45">
        <f t="shared" si="51"/>
        <v>0</v>
      </c>
      <c r="CL20" s="46">
        <f t="shared" si="52"/>
        <v>0</v>
      </c>
      <c r="CM20" s="46">
        <f t="shared" si="53"/>
        <v>0</v>
      </c>
      <c r="CN20" s="46"/>
      <c r="CO20" s="46"/>
      <c r="CP20" s="46">
        <f t="shared" si="54"/>
        <v>0</v>
      </c>
      <c r="CQ20" s="45">
        <f t="shared" si="55"/>
        <v>0</v>
      </c>
      <c r="CR20" s="46">
        <f t="shared" si="56"/>
        <v>0</v>
      </c>
      <c r="CS20" s="46">
        <f t="shared" si="57"/>
        <v>0</v>
      </c>
      <c r="CT20" s="46"/>
      <c r="CU20" s="46"/>
      <c r="CV20" s="46">
        <f t="shared" si="58"/>
        <v>0</v>
      </c>
      <c r="CW20" s="45">
        <f t="shared" si="59"/>
        <v>0</v>
      </c>
      <c r="CX20" s="46">
        <f t="shared" si="60"/>
        <v>0</v>
      </c>
      <c r="CY20" s="46">
        <f t="shared" si="61"/>
        <v>0</v>
      </c>
      <c r="CZ20" s="46"/>
      <c r="DA20" s="46"/>
      <c r="DB20" s="46">
        <f t="shared" si="62"/>
        <v>0</v>
      </c>
      <c r="DC20" s="45">
        <f t="shared" si="63"/>
        <v>0</v>
      </c>
      <c r="DD20" s="46">
        <f t="shared" si="64"/>
        <v>0</v>
      </c>
      <c r="DE20" s="46">
        <f t="shared" si="65"/>
        <v>0</v>
      </c>
      <c r="DF20" s="46"/>
      <c r="DG20" s="46"/>
      <c r="DH20" s="46">
        <f t="shared" si="66"/>
        <v>0</v>
      </c>
      <c r="DI20" s="45">
        <f t="shared" si="67"/>
        <v>0</v>
      </c>
      <c r="DJ20" s="46">
        <f t="shared" si="68"/>
        <v>0</v>
      </c>
      <c r="DK20" s="46">
        <f t="shared" si="69"/>
        <v>0</v>
      </c>
      <c r="DL20" s="45"/>
      <c r="DM20" s="45"/>
      <c r="DN20" s="45">
        <f t="shared" si="70"/>
        <v>0</v>
      </c>
      <c r="DO20" s="45">
        <f t="shared" si="71"/>
        <v>0</v>
      </c>
      <c r="DP20" s="46">
        <f t="shared" si="72"/>
        <v>0</v>
      </c>
      <c r="DQ20" s="46">
        <f t="shared" si="73"/>
        <v>0</v>
      </c>
      <c r="DR20" s="46"/>
      <c r="DS20" s="46"/>
      <c r="DT20" s="46">
        <f t="shared" si="74"/>
        <v>0</v>
      </c>
      <c r="DU20" s="45">
        <f t="shared" si="75"/>
        <v>0</v>
      </c>
      <c r="DV20" s="46">
        <f t="shared" si="76"/>
        <v>0</v>
      </c>
      <c r="DW20" s="46">
        <f t="shared" si="77"/>
        <v>0</v>
      </c>
      <c r="DX20" s="46"/>
      <c r="DY20" s="46"/>
      <c r="DZ20" s="46">
        <f t="shared" si="78"/>
        <v>0</v>
      </c>
      <c r="EA20" s="45">
        <f t="shared" si="79"/>
        <v>0</v>
      </c>
      <c r="EB20" s="46">
        <f t="shared" si="80"/>
        <v>0</v>
      </c>
      <c r="EC20" s="46">
        <f t="shared" si="81"/>
        <v>0</v>
      </c>
      <c r="ED20" s="46"/>
      <c r="EE20" s="45"/>
      <c r="EF20" s="45"/>
      <c r="EG20" s="45">
        <f t="shared" si="82"/>
        <v>0</v>
      </c>
      <c r="EH20" s="45"/>
      <c r="EI20" s="46"/>
    </row>
    <row r="21" spans="1:139" s="33" customFormat="1" ht="12.75">
      <c r="A21" s="32">
        <v>45383</v>
      </c>
      <c r="C21" s="21"/>
      <c r="D21" s="21"/>
      <c r="E21" s="44">
        <f t="shared" si="0"/>
        <v>0</v>
      </c>
      <c r="F21" s="44"/>
      <c r="G21" s="44"/>
      <c r="H21" s="46"/>
      <c r="I21" s="46">
        <f>'2012A Academic'!I21</f>
        <v>0</v>
      </c>
      <c r="J21" s="46">
        <f>'2012A Academic'!J21</f>
        <v>0</v>
      </c>
      <c r="K21" s="46">
        <f t="shared" si="1"/>
        <v>0</v>
      </c>
      <c r="L21" s="46">
        <f>'2012A Academic'!L21</f>
        <v>0</v>
      </c>
      <c r="M21" s="46">
        <f>'2012A Academic'!M21</f>
        <v>0</v>
      </c>
      <c r="N21" s="46"/>
      <c r="O21" s="45">
        <f t="shared" si="83"/>
        <v>0</v>
      </c>
      <c r="P21" s="47">
        <f t="shared" si="2"/>
        <v>0</v>
      </c>
      <c r="Q21" s="45">
        <f t="shared" si="3"/>
        <v>0</v>
      </c>
      <c r="R21" s="45">
        <f t="shared" si="4"/>
        <v>0</v>
      </c>
      <c r="S21" s="47">
        <f t="shared" si="5"/>
        <v>0</v>
      </c>
      <c r="T21" s="46"/>
      <c r="U21" s="46">
        <f t="shared" si="84"/>
        <v>0</v>
      </c>
      <c r="V21" s="47">
        <f t="shared" si="6"/>
        <v>0</v>
      </c>
      <c r="W21" s="46">
        <f t="shared" si="7"/>
        <v>0</v>
      </c>
      <c r="X21" s="46">
        <f t="shared" si="8"/>
        <v>0</v>
      </c>
      <c r="Y21" s="46">
        <f t="shared" si="9"/>
        <v>0</v>
      </c>
      <c r="Z21" s="46"/>
      <c r="AA21" s="46">
        <f t="shared" si="85"/>
        <v>0</v>
      </c>
      <c r="AB21" s="46">
        <f t="shared" si="10"/>
        <v>0</v>
      </c>
      <c r="AC21" s="45">
        <f t="shared" si="11"/>
        <v>0</v>
      </c>
      <c r="AD21" s="46">
        <f t="shared" si="12"/>
        <v>0</v>
      </c>
      <c r="AE21" s="46">
        <f t="shared" si="13"/>
        <v>0</v>
      </c>
      <c r="AF21" s="46"/>
      <c r="AG21" s="46">
        <f t="shared" si="86"/>
        <v>0</v>
      </c>
      <c r="AH21" s="46">
        <f t="shared" si="14"/>
        <v>0</v>
      </c>
      <c r="AI21" s="45">
        <f t="shared" si="15"/>
        <v>0</v>
      </c>
      <c r="AJ21" s="46">
        <f t="shared" si="16"/>
        <v>0</v>
      </c>
      <c r="AK21" s="46">
        <f t="shared" si="17"/>
        <v>0</v>
      </c>
      <c r="AL21" s="46"/>
      <c r="AM21" s="46">
        <f t="shared" si="87"/>
        <v>0</v>
      </c>
      <c r="AN21" s="46">
        <f t="shared" si="18"/>
        <v>0</v>
      </c>
      <c r="AO21" s="45">
        <f t="shared" si="19"/>
        <v>0</v>
      </c>
      <c r="AP21" s="46">
        <f t="shared" si="20"/>
        <v>0</v>
      </c>
      <c r="AQ21" s="46">
        <f t="shared" si="21"/>
        <v>0</v>
      </c>
      <c r="AR21" s="46"/>
      <c r="AS21" s="46">
        <f t="shared" si="88"/>
        <v>0</v>
      </c>
      <c r="AT21" s="46">
        <f t="shared" si="22"/>
        <v>0</v>
      </c>
      <c r="AU21" s="45">
        <f t="shared" si="23"/>
        <v>0</v>
      </c>
      <c r="AV21" s="46">
        <f t="shared" si="24"/>
        <v>0</v>
      </c>
      <c r="AW21" s="46">
        <f t="shared" si="25"/>
        <v>0</v>
      </c>
      <c r="AX21" s="46"/>
      <c r="AY21" s="46">
        <f t="shared" si="89"/>
        <v>0</v>
      </c>
      <c r="AZ21" s="46">
        <f t="shared" si="26"/>
        <v>0</v>
      </c>
      <c r="BA21" s="45">
        <f t="shared" si="27"/>
        <v>0</v>
      </c>
      <c r="BB21" s="46">
        <f t="shared" si="28"/>
        <v>0</v>
      </c>
      <c r="BC21" s="46">
        <f t="shared" si="29"/>
        <v>0</v>
      </c>
      <c r="BD21" s="46"/>
      <c r="BE21" s="46">
        <f t="shared" si="90"/>
        <v>0</v>
      </c>
      <c r="BF21" s="46">
        <f t="shared" si="30"/>
        <v>0</v>
      </c>
      <c r="BG21" s="45">
        <f t="shared" si="31"/>
        <v>0</v>
      </c>
      <c r="BH21" s="46">
        <f t="shared" si="32"/>
        <v>0</v>
      </c>
      <c r="BI21" s="46">
        <f t="shared" si="33"/>
        <v>0</v>
      </c>
      <c r="BJ21" s="46"/>
      <c r="BK21" s="46">
        <f t="shared" si="91"/>
        <v>0</v>
      </c>
      <c r="BL21" s="46">
        <f t="shared" si="34"/>
        <v>0</v>
      </c>
      <c r="BM21" s="45">
        <f t="shared" si="35"/>
        <v>0</v>
      </c>
      <c r="BN21" s="46">
        <f t="shared" si="36"/>
        <v>0</v>
      </c>
      <c r="BO21" s="46">
        <f t="shared" si="37"/>
        <v>0</v>
      </c>
      <c r="BP21" s="46"/>
      <c r="BQ21" s="46">
        <f t="shared" si="92"/>
        <v>0</v>
      </c>
      <c r="BR21" s="46">
        <f t="shared" si="38"/>
        <v>0</v>
      </c>
      <c r="BS21" s="45">
        <f t="shared" si="39"/>
        <v>0</v>
      </c>
      <c r="BT21" s="46">
        <f t="shared" si="40"/>
        <v>0</v>
      </c>
      <c r="BU21" s="46">
        <f t="shared" si="41"/>
        <v>0</v>
      </c>
      <c r="BV21" s="46"/>
      <c r="BW21" s="46">
        <f t="shared" si="93"/>
        <v>0</v>
      </c>
      <c r="BX21" s="46">
        <f t="shared" si="42"/>
        <v>0</v>
      </c>
      <c r="BY21" s="45">
        <f t="shared" si="43"/>
        <v>0</v>
      </c>
      <c r="BZ21" s="46">
        <f t="shared" si="44"/>
        <v>0</v>
      </c>
      <c r="CA21" s="46">
        <f t="shared" si="45"/>
        <v>0</v>
      </c>
      <c r="CB21" s="46"/>
      <c r="CC21" s="46">
        <f t="shared" si="94"/>
        <v>0</v>
      </c>
      <c r="CD21" s="46">
        <f t="shared" si="46"/>
        <v>0</v>
      </c>
      <c r="CE21" s="45">
        <f t="shared" si="47"/>
        <v>0</v>
      </c>
      <c r="CF21" s="46">
        <f t="shared" si="48"/>
        <v>0</v>
      </c>
      <c r="CG21" s="46">
        <f t="shared" si="49"/>
        <v>0</v>
      </c>
      <c r="CH21" s="46"/>
      <c r="CI21" s="46">
        <f t="shared" si="95"/>
        <v>0</v>
      </c>
      <c r="CJ21" s="46">
        <f t="shared" si="50"/>
        <v>0</v>
      </c>
      <c r="CK21" s="45">
        <f t="shared" si="51"/>
        <v>0</v>
      </c>
      <c r="CL21" s="46">
        <f t="shared" si="52"/>
        <v>0</v>
      </c>
      <c r="CM21" s="46">
        <f t="shared" si="53"/>
        <v>0</v>
      </c>
      <c r="CN21" s="46"/>
      <c r="CO21" s="46">
        <f t="shared" si="96"/>
        <v>0</v>
      </c>
      <c r="CP21" s="46">
        <f t="shared" si="54"/>
        <v>0</v>
      </c>
      <c r="CQ21" s="45">
        <f t="shared" si="55"/>
        <v>0</v>
      </c>
      <c r="CR21" s="46">
        <f t="shared" si="56"/>
        <v>0</v>
      </c>
      <c r="CS21" s="46">
        <f t="shared" si="57"/>
        <v>0</v>
      </c>
      <c r="CT21" s="46"/>
      <c r="CU21" s="46">
        <f t="shared" si="97"/>
        <v>0</v>
      </c>
      <c r="CV21" s="46">
        <f t="shared" si="58"/>
        <v>0</v>
      </c>
      <c r="CW21" s="45">
        <f t="shared" si="59"/>
        <v>0</v>
      </c>
      <c r="CX21" s="46">
        <f t="shared" si="60"/>
        <v>0</v>
      </c>
      <c r="CY21" s="46">
        <f t="shared" si="61"/>
        <v>0</v>
      </c>
      <c r="CZ21" s="46"/>
      <c r="DA21" s="46">
        <f t="shared" si="98"/>
        <v>0</v>
      </c>
      <c r="DB21" s="46">
        <f t="shared" si="62"/>
        <v>0</v>
      </c>
      <c r="DC21" s="45">
        <f t="shared" si="63"/>
        <v>0</v>
      </c>
      <c r="DD21" s="46">
        <f t="shared" si="64"/>
        <v>0</v>
      </c>
      <c r="DE21" s="46">
        <f t="shared" si="65"/>
        <v>0</v>
      </c>
      <c r="DF21" s="46"/>
      <c r="DG21" s="46">
        <f t="shared" si="99"/>
        <v>0</v>
      </c>
      <c r="DH21" s="46">
        <f t="shared" si="66"/>
        <v>0</v>
      </c>
      <c r="DI21" s="45">
        <f t="shared" si="67"/>
        <v>0</v>
      </c>
      <c r="DJ21" s="46">
        <f t="shared" si="68"/>
        <v>0</v>
      </c>
      <c r="DK21" s="46">
        <f t="shared" si="69"/>
        <v>0</v>
      </c>
      <c r="DL21" s="45"/>
      <c r="DM21" s="45">
        <f t="shared" si="100"/>
        <v>0</v>
      </c>
      <c r="DN21" s="45">
        <f t="shared" si="70"/>
        <v>0</v>
      </c>
      <c r="DO21" s="45">
        <f t="shared" si="71"/>
        <v>0</v>
      </c>
      <c r="DP21" s="46">
        <f t="shared" si="72"/>
        <v>0</v>
      </c>
      <c r="DQ21" s="46">
        <f t="shared" si="73"/>
        <v>0</v>
      </c>
      <c r="DR21" s="46"/>
      <c r="DS21" s="46">
        <f t="shared" si="101"/>
        <v>0</v>
      </c>
      <c r="DT21" s="46">
        <f t="shared" si="74"/>
        <v>0</v>
      </c>
      <c r="DU21" s="45">
        <f t="shared" si="75"/>
        <v>0</v>
      </c>
      <c r="DV21" s="46">
        <f t="shared" si="76"/>
        <v>0</v>
      </c>
      <c r="DW21" s="46">
        <f t="shared" si="77"/>
        <v>0</v>
      </c>
      <c r="DX21" s="46"/>
      <c r="DY21" s="46">
        <f t="shared" si="102"/>
        <v>0</v>
      </c>
      <c r="DZ21" s="46">
        <f t="shared" si="78"/>
        <v>0</v>
      </c>
      <c r="EA21" s="45">
        <f t="shared" si="79"/>
        <v>0</v>
      </c>
      <c r="EB21" s="46">
        <f t="shared" si="80"/>
        <v>0</v>
      </c>
      <c r="EC21" s="46">
        <f t="shared" si="81"/>
        <v>0</v>
      </c>
      <c r="ED21" s="46"/>
      <c r="EE21" s="45"/>
      <c r="EF21" s="45"/>
      <c r="EG21" s="45">
        <f t="shared" si="82"/>
        <v>0</v>
      </c>
      <c r="EH21" s="45"/>
      <c r="EI21" s="46"/>
    </row>
    <row r="22" spans="1:139" ht="12.75">
      <c r="A22" s="2">
        <v>45566</v>
      </c>
      <c r="C22" s="21"/>
      <c r="D22" s="21"/>
      <c r="E22" s="44">
        <f t="shared" si="0"/>
        <v>0</v>
      </c>
      <c r="F22" s="44"/>
      <c r="G22" s="44"/>
      <c r="H22" s="45"/>
      <c r="I22" s="46">
        <f>'2012A Academic'!I22</f>
        <v>0</v>
      </c>
      <c r="J22" s="46">
        <f>'2012A Academic'!J22</f>
        <v>0</v>
      </c>
      <c r="K22" s="46">
        <f t="shared" si="1"/>
        <v>0</v>
      </c>
      <c r="L22" s="46">
        <f>'2012A Academic'!L22</f>
        <v>0</v>
      </c>
      <c r="M22" s="46">
        <f>'2012A Academic'!M22</f>
        <v>0</v>
      </c>
      <c r="N22" s="45"/>
      <c r="O22" s="45"/>
      <c r="P22" s="47">
        <f t="shared" si="2"/>
        <v>0</v>
      </c>
      <c r="Q22" s="45">
        <f t="shared" si="3"/>
        <v>0</v>
      </c>
      <c r="R22" s="45">
        <f t="shared" si="4"/>
        <v>0</v>
      </c>
      <c r="S22" s="47">
        <f t="shared" si="5"/>
        <v>0</v>
      </c>
      <c r="T22" s="45"/>
      <c r="U22" s="46"/>
      <c r="V22" s="47">
        <f t="shared" si="6"/>
        <v>0</v>
      </c>
      <c r="W22" s="46">
        <f t="shared" si="7"/>
        <v>0</v>
      </c>
      <c r="X22" s="46">
        <f t="shared" si="8"/>
        <v>0</v>
      </c>
      <c r="Y22" s="46">
        <f t="shared" si="9"/>
        <v>0</v>
      </c>
      <c r="Z22" s="45"/>
      <c r="AA22" s="46"/>
      <c r="AB22" s="46">
        <f t="shared" si="10"/>
        <v>0</v>
      </c>
      <c r="AC22" s="45">
        <f t="shared" si="11"/>
        <v>0</v>
      </c>
      <c r="AD22" s="46">
        <f t="shared" si="12"/>
        <v>0</v>
      </c>
      <c r="AE22" s="46">
        <f t="shared" si="13"/>
        <v>0</v>
      </c>
      <c r="AF22" s="45"/>
      <c r="AG22" s="46"/>
      <c r="AH22" s="46">
        <f t="shared" si="14"/>
        <v>0</v>
      </c>
      <c r="AI22" s="45">
        <f t="shared" si="15"/>
        <v>0</v>
      </c>
      <c r="AJ22" s="46">
        <f t="shared" si="16"/>
        <v>0</v>
      </c>
      <c r="AK22" s="46">
        <f t="shared" si="17"/>
        <v>0</v>
      </c>
      <c r="AL22" s="45"/>
      <c r="AM22" s="46"/>
      <c r="AN22" s="46">
        <f t="shared" si="18"/>
        <v>0</v>
      </c>
      <c r="AO22" s="45">
        <f t="shared" si="19"/>
        <v>0</v>
      </c>
      <c r="AP22" s="46">
        <f t="shared" si="20"/>
        <v>0</v>
      </c>
      <c r="AQ22" s="46">
        <f t="shared" si="21"/>
        <v>0</v>
      </c>
      <c r="AR22" s="45"/>
      <c r="AS22" s="46"/>
      <c r="AT22" s="46">
        <f t="shared" si="22"/>
        <v>0</v>
      </c>
      <c r="AU22" s="45">
        <f t="shared" si="23"/>
        <v>0</v>
      </c>
      <c r="AV22" s="46">
        <f t="shared" si="24"/>
        <v>0</v>
      </c>
      <c r="AW22" s="46">
        <f t="shared" si="25"/>
        <v>0</v>
      </c>
      <c r="AX22" s="45"/>
      <c r="AY22" s="46"/>
      <c r="AZ22" s="46">
        <f t="shared" si="26"/>
        <v>0</v>
      </c>
      <c r="BA22" s="45">
        <f t="shared" si="27"/>
        <v>0</v>
      </c>
      <c r="BB22" s="46">
        <f t="shared" si="28"/>
        <v>0</v>
      </c>
      <c r="BC22" s="46">
        <f t="shared" si="29"/>
        <v>0</v>
      </c>
      <c r="BD22" s="45"/>
      <c r="BE22" s="46"/>
      <c r="BF22" s="46">
        <f t="shared" si="30"/>
        <v>0</v>
      </c>
      <c r="BG22" s="45">
        <f t="shared" si="31"/>
        <v>0</v>
      </c>
      <c r="BH22" s="46">
        <f t="shared" si="32"/>
        <v>0</v>
      </c>
      <c r="BI22" s="46">
        <f t="shared" si="33"/>
        <v>0</v>
      </c>
      <c r="BJ22" s="45"/>
      <c r="BK22" s="46"/>
      <c r="BL22" s="46">
        <f t="shared" si="34"/>
        <v>0</v>
      </c>
      <c r="BM22" s="45">
        <f t="shared" si="35"/>
        <v>0</v>
      </c>
      <c r="BN22" s="46">
        <f t="shared" si="36"/>
        <v>0</v>
      </c>
      <c r="BO22" s="46">
        <f t="shared" si="37"/>
        <v>0</v>
      </c>
      <c r="BP22" s="45"/>
      <c r="BQ22" s="46"/>
      <c r="BR22" s="46">
        <f t="shared" si="38"/>
        <v>0</v>
      </c>
      <c r="BS22" s="45">
        <f t="shared" si="39"/>
        <v>0</v>
      </c>
      <c r="BT22" s="46">
        <f t="shared" si="40"/>
        <v>0</v>
      </c>
      <c r="BU22" s="46">
        <f t="shared" si="41"/>
        <v>0</v>
      </c>
      <c r="BV22" s="45"/>
      <c r="BW22" s="46"/>
      <c r="BX22" s="46">
        <f t="shared" si="42"/>
        <v>0</v>
      </c>
      <c r="BY22" s="45">
        <f t="shared" si="43"/>
        <v>0</v>
      </c>
      <c r="BZ22" s="46">
        <f t="shared" si="44"/>
        <v>0</v>
      </c>
      <c r="CA22" s="46">
        <f t="shared" si="45"/>
        <v>0</v>
      </c>
      <c r="CB22" s="45"/>
      <c r="CC22" s="46"/>
      <c r="CD22" s="46">
        <f t="shared" si="46"/>
        <v>0</v>
      </c>
      <c r="CE22" s="45">
        <f t="shared" si="47"/>
        <v>0</v>
      </c>
      <c r="CF22" s="46">
        <f t="shared" si="48"/>
        <v>0</v>
      </c>
      <c r="CG22" s="46">
        <f t="shared" si="49"/>
        <v>0</v>
      </c>
      <c r="CH22" s="45"/>
      <c r="CI22" s="46"/>
      <c r="CJ22" s="46">
        <f t="shared" si="50"/>
        <v>0</v>
      </c>
      <c r="CK22" s="45">
        <f t="shared" si="51"/>
        <v>0</v>
      </c>
      <c r="CL22" s="46">
        <f t="shared" si="52"/>
        <v>0</v>
      </c>
      <c r="CM22" s="46">
        <f t="shared" si="53"/>
        <v>0</v>
      </c>
      <c r="CN22" s="45"/>
      <c r="CO22" s="46"/>
      <c r="CP22" s="46">
        <f t="shared" si="54"/>
        <v>0</v>
      </c>
      <c r="CQ22" s="45">
        <f t="shared" si="55"/>
        <v>0</v>
      </c>
      <c r="CR22" s="46">
        <f t="shared" si="56"/>
        <v>0</v>
      </c>
      <c r="CS22" s="46">
        <f t="shared" si="57"/>
        <v>0</v>
      </c>
      <c r="CT22" s="45"/>
      <c r="CU22" s="46"/>
      <c r="CV22" s="46">
        <f t="shared" si="58"/>
        <v>0</v>
      </c>
      <c r="CW22" s="45">
        <f t="shared" si="59"/>
        <v>0</v>
      </c>
      <c r="CX22" s="46">
        <f t="shared" si="60"/>
        <v>0</v>
      </c>
      <c r="CY22" s="46">
        <f t="shared" si="61"/>
        <v>0</v>
      </c>
      <c r="CZ22" s="45"/>
      <c r="DA22" s="46"/>
      <c r="DB22" s="46">
        <f t="shared" si="62"/>
        <v>0</v>
      </c>
      <c r="DC22" s="45">
        <f t="shared" si="63"/>
        <v>0</v>
      </c>
      <c r="DD22" s="46">
        <f t="shared" si="64"/>
        <v>0</v>
      </c>
      <c r="DE22" s="46">
        <f t="shared" si="65"/>
        <v>0</v>
      </c>
      <c r="DF22" s="45"/>
      <c r="DG22" s="46"/>
      <c r="DH22" s="46">
        <f t="shared" si="66"/>
        <v>0</v>
      </c>
      <c r="DI22" s="45">
        <f t="shared" si="67"/>
        <v>0</v>
      </c>
      <c r="DJ22" s="46">
        <f t="shared" si="68"/>
        <v>0</v>
      </c>
      <c r="DK22" s="46">
        <f t="shared" si="69"/>
        <v>0</v>
      </c>
      <c r="DL22" s="45"/>
      <c r="DM22" s="45"/>
      <c r="DN22" s="45">
        <f t="shared" si="70"/>
        <v>0</v>
      </c>
      <c r="DO22" s="45">
        <f t="shared" si="71"/>
        <v>0</v>
      </c>
      <c r="DP22" s="46">
        <f t="shared" si="72"/>
        <v>0</v>
      </c>
      <c r="DQ22" s="46">
        <f t="shared" si="73"/>
        <v>0</v>
      </c>
      <c r="DR22" s="45"/>
      <c r="DS22" s="46"/>
      <c r="DT22" s="46">
        <f t="shared" si="74"/>
        <v>0</v>
      </c>
      <c r="DU22" s="45">
        <f t="shared" si="75"/>
        <v>0</v>
      </c>
      <c r="DV22" s="46">
        <f t="shared" si="76"/>
        <v>0</v>
      </c>
      <c r="DW22" s="46">
        <f t="shared" si="77"/>
        <v>0</v>
      </c>
      <c r="DX22" s="45"/>
      <c r="DY22" s="46"/>
      <c r="DZ22" s="46">
        <f t="shared" si="78"/>
        <v>0</v>
      </c>
      <c r="EA22" s="45">
        <f t="shared" si="79"/>
        <v>0</v>
      </c>
      <c r="EB22" s="46">
        <f t="shared" si="80"/>
        <v>0</v>
      </c>
      <c r="EC22" s="46">
        <f t="shared" si="81"/>
        <v>0</v>
      </c>
      <c r="ED22" s="45"/>
      <c r="EE22" s="45"/>
      <c r="EF22" s="45"/>
      <c r="EG22" s="45">
        <f t="shared" si="82"/>
        <v>0</v>
      </c>
      <c r="EH22" s="45"/>
      <c r="EI22" s="45"/>
    </row>
    <row r="23" spans="1:139" ht="12.75">
      <c r="A23" s="2">
        <v>45748</v>
      </c>
      <c r="C23" s="47"/>
      <c r="D23" s="47"/>
      <c r="E23" s="44">
        <f t="shared" si="0"/>
        <v>0</v>
      </c>
      <c r="F23" s="44"/>
      <c r="G23" s="44"/>
      <c r="H23" s="45"/>
      <c r="I23" s="46">
        <f>'2012A Academic'!I23</f>
        <v>0</v>
      </c>
      <c r="J23" s="46">
        <f>'2012A Academic'!J23</f>
        <v>0</v>
      </c>
      <c r="K23" s="46">
        <f t="shared" si="1"/>
        <v>0</v>
      </c>
      <c r="L23" s="46">
        <f>'2012A Academic'!L23</f>
        <v>0</v>
      </c>
      <c r="M23" s="46">
        <f>'2012A Academic'!M23</f>
        <v>0</v>
      </c>
      <c r="N23" s="45"/>
      <c r="O23" s="45">
        <f t="shared" si="83"/>
        <v>0</v>
      </c>
      <c r="P23" s="47">
        <f t="shared" si="2"/>
        <v>0</v>
      </c>
      <c r="Q23" s="45">
        <f t="shared" si="3"/>
        <v>0</v>
      </c>
      <c r="R23" s="45">
        <f t="shared" si="4"/>
        <v>0</v>
      </c>
      <c r="S23" s="47">
        <f t="shared" si="5"/>
        <v>0</v>
      </c>
      <c r="T23" s="45"/>
      <c r="U23" s="46">
        <f t="shared" si="84"/>
        <v>0</v>
      </c>
      <c r="V23" s="47">
        <f t="shared" si="6"/>
        <v>0</v>
      </c>
      <c r="W23" s="46">
        <f t="shared" si="7"/>
        <v>0</v>
      </c>
      <c r="X23" s="46">
        <f t="shared" si="8"/>
        <v>0</v>
      </c>
      <c r="Y23" s="46">
        <f t="shared" si="9"/>
        <v>0</v>
      </c>
      <c r="Z23" s="45"/>
      <c r="AA23" s="46">
        <f t="shared" si="85"/>
        <v>0</v>
      </c>
      <c r="AB23" s="46">
        <f t="shared" si="10"/>
        <v>0</v>
      </c>
      <c r="AC23" s="45">
        <f t="shared" si="11"/>
        <v>0</v>
      </c>
      <c r="AD23" s="46">
        <f t="shared" si="12"/>
        <v>0</v>
      </c>
      <c r="AE23" s="46">
        <f t="shared" si="13"/>
        <v>0</v>
      </c>
      <c r="AF23" s="45"/>
      <c r="AG23" s="46">
        <f t="shared" si="86"/>
        <v>0</v>
      </c>
      <c r="AH23" s="46">
        <f t="shared" si="14"/>
        <v>0</v>
      </c>
      <c r="AI23" s="45">
        <f t="shared" si="15"/>
        <v>0</v>
      </c>
      <c r="AJ23" s="46">
        <f t="shared" si="16"/>
        <v>0</v>
      </c>
      <c r="AK23" s="46">
        <f t="shared" si="17"/>
        <v>0</v>
      </c>
      <c r="AL23" s="45"/>
      <c r="AM23" s="46">
        <f t="shared" si="87"/>
        <v>0</v>
      </c>
      <c r="AN23" s="46">
        <f t="shared" si="18"/>
        <v>0</v>
      </c>
      <c r="AO23" s="45">
        <f t="shared" si="19"/>
        <v>0</v>
      </c>
      <c r="AP23" s="46">
        <f t="shared" si="20"/>
        <v>0</v>
      </c>
      <c r="AQ23" s="46">
        <f t="shared" si="21"/>
        <v>0</v>
      </c>
      <c r="AR23" s="45"/>
      <c r="AS23" s="46">
        <f t="shared" si="88"/>
        <v>0</v>
      </c>
      <c r="AT23" s="46">
        <f t="shared" si="22"/>
        <v>0</v>
      </c>
      <c r="AU23" s="45">
        <f t="shared" si="23"/>
        <v>0</v>
      </c>
      <c r="AV23" s="46">
        <f t="shared" si="24"/>
        <v>0</v>
      </c>
      <c r="AW23" s="46">
        <f t="shared" si="25"/>
        <v>0</v>
      </c>
      <c r="AX23" s="45"/>
      <c r="AY23" s="46">
        <f t="shared" si="89"/>
        <v>0</v>
      </c>
      <c r="AZ23" s="46">
        <f t="shared" si="26"/>
        <v>0</v>
      </c>
      <c r="BA23" s="45">
        <f t="shared" si="27"/>
        <v>0</v>
      </c>
      <c r="BB23" s="46">
        <f t="shared" si="28"/>
        <v>0</v>
      </c>
      <c r="BC23" s="46">
        <f t="shared" si="29"/>
        <v>0</v>
      </c>
      <c r="BD23" s="45"/>
      <c r="BE23" s="46">
        <f t="shared" si="90"/>
        <v>0</v>
      </c>
      <c r="BF23" s="46">
        <f t="shared" si="30"/>
        <v>0</v>
      </c>
      <c r="BG23" s="45">
        <f t="shared" si="31"/>
        <v>0</v>
      </c>
      <c r="BH23" s="46">
        <f t="shared" si="32"/>
        <v>0</v>
      </c>
      <c r="BI23" s="46">
        <f t="shared" si="33"/>
        <v>0</v>
      </c>
      <c r="BJ23" s="45"/>
      <c r="BK23" s="46">
        <f t="shared" si="91"/>
        <v>0</v>
      </c>
      <c r="BL23" s="46">
        <f t="shared" si="34"/>
        <v>0</v>
      </c>
      <c r="BM23" s="45">
        <f t="shared" si="35"/>
        <v>0</v>
      </c>
      <c r="BN23" s="46">
        <f t="shared" si="36"/>
        <v>0</v>
      </c>
      <c r="BO23" s="46">
        <f t="shared" si="37"/>
        <v>0</v>
      </c>
      <c r="BP23" s="45"/>
      <c r="BQ23" s="46">
        <f t="shared" si="92"/>
        <v>0</v>
      </c>
      <c r="BR23" s="46">
        <f t="shared" si="38"/>
        <v>0</v>
      </c>
      <c r="BS23" s="45">
        <f t="shared" si="39"/>
        <v>0</v>
      </c>
      <c r="BT23" s="46">
        <f t="shared" si="40"/>
        <v>0</v>
      </c>
      <c r="BU23" s="46">
        <f t="shared" si="41"/>
        <v>0</v>
      </c>
      <c r="BV23" s="45"/>
      <c r="BW23" s="46">
        <f t="shared" si="93"/>
        <v>0</v>
      </c>
      <c r="BX23" s="46">
        <f t="shared" si="42"/>
        <v>0</v>
      </c>
      <c r="BY23" s="45">
        <f t="shared" si="43"/>
        <v>0</v>
      </c>
      <c r="BZ23" s="46">
        <f t="shared" si="44"/>
        <v>0</v>
      </c>
      <c r="CA23" s="46">
        <f t="shared" si="45"/>
        <v>0</v>
      </c>
      <c r="CB23" s="45"/>
      <c r="CC23" s="46">
        <f t="shared" si="94"/>
        <v>0</v>
      </c>
      <c r="CD23" s="46">
        <f t="shared" si="46"/>
        <v>0</v>
      </c>
      <c r="CE23" s="45">
        <f t="shared" si="47"/>
        <v>0</v>
      </c>
      <c r="CF23" s="46">
        <f t="shared" si="48"/>
        <v>0</v>
      </c>
      <c r="CG23" s="46">
        <f t="shared" si="49"/>
        <v>0</v>
      </c>
      <c r="CH23" s="45"/>
      <c r="CI23" s="46">
        <f t="shared" si="95"/>
        <v>0</v>
      </c>
      <c r="CJ23" s="46">
        <f t="shared" si="50"/>
        <v>0</v>
      </c>
      <c r="CK23" s="45">
        <f t="shared" si="51"/>
        <v>0</v>
      </c>
      <c r="CL23" s="46">
        <f t="shared" si="52"/>
        <v>0</v>
      </c>
      <c r="CM23" s="46">
        <f t="shared" si="53"/>
        <v>0</v>
      </c>
      <c r="CN23" s="45"/>
      <c r="CO23" s="46">
        <f t="shared" si="96"/>
        <v>0</v>
      </c>
      <c r="CP23" s="46">
        <f t="shared" si="54"/>
        <v>0</v>
      </c>
      <c r="CQ23" s="45">
        <f t="shared" si="55"/>
        <v>0</v>
      </c>
      <c r="CR23" s="46">
        <f t="shared" si="56"/>
        <v>0</v>
      </c>
      <c r="CS23" s="46">
        <f t="shared" si="57"/>
        <v>0</v>
      </c>
      <c r="CT23" s="45"/>
      <c r="CU23" s="46">
        <f t="shared" si="97"/>
        <v>0</v>
      </c>
      <c r="CV23" s="46">
        <f t="shared" si="58"/>
        <v>0</v>
      </c>
      <c r="CW23" s="45">
        <f t="shared" si="59"/>
        <v>0</v>
      </c>
      <c r="CX23" s="46">
        <f t="shared" si="60"/>
        <v>0</v>
      </c>
      <c r="CY23" s="46">
        <f t="shared" si="61"/>
        <v>0</v>
      </c>
      <c r="CZ23" s="45"/>
      <c r="DA23" s="46">
        <f t="shared" si="98"/>
        <v>0</v>
      </c>
      <c r="DB23" s="46">
        <f t="shared" si="62"/>
        <v>0</v>
      </c>
      <c r="DC23" s="45">
        <f t="shared" si="63"/>
        <v>0</v>
      </c>
      <c r="DD23" s="46">
        <f t="shared" si="64"/>
        <v>0</v>
      </c>
      <c r="DE23" s="46">
        <f t="shared" si="65"/>
        <v>0</v>
      </c>
      <c r="DF23" s="45"/>
      <c r="DG23" s="46">
        <f t="shared" si="99"/>
        <v>0</v>
      </c>
      <c r="DH23" s="46">
        <f t="shared" si="66"/>
        <v>0</v>
      </c>
      <c r="DI23" s="45">
        <f t="shared" si="67"/>
        <v>0</v>
      </c>
      <c r="DJ23" s="46">
        <f t="shared" si="68"/>
        <v>0</v>
      </c>
      <c r="DK23" s="46">
        <f t="shared" si="69"/>
        <v>0</v>
      </c>
      <c r="DL23" s="45"/>
      <c r="DM23" s="45">
        <f t="shared" si="100"/>
        <v>0</v>
      </c>
      <c r="DN23" s="45">
        <f t="shared" si="70"/>
        <v>0</v>
      </c>
      <c r="DO23" s="45">
        <f t="shared" si="71"/>
        <v>0</v>
      </c>
      <c r="DP23" s="46">
        <f t="shared" si="72"/>
        <v>0</v>
      </c>
      <c r="DQ23" s="46">
        <f t="shared" si="73"/>
        <v>0</v>
      </c>
      <c r="DR23" s="45"/>
      <c r="DS23" s="46">
        <f t="shared" si="101"/>
        <v>0</v>
      </c>
      <c r="DT23" s="46">
        <f t="shared" si="74"/>
        <v>0</v>
      </c>
      <c r="DU23" s="45">
        <f t="shared" si="75"/>
        <v>0</v>
      </c>
      <c r="DV23" s="46">
        <f t="shared" si="76"/>
        <v>0</v>
      </c>
      <c r="DW23" s="46">
        <f t="shared" si="77"/>
        <v>0</v>
      </c>
      <c r="DX23" s="45"/>
      <c r="DY23" s="46">
        <f t="shared" si="102"/>
        <v>0</v>
      </c>
      <c r="DZ23" s="46">
        <f t="shared" si="78"/>
        <v>0</v>
      </c>
      <c r="EA23" s="45">
        <f t="shared" si="79"/>
        <v>0</v>
      </c>
      <c r="EB23" s="46">
        <f t="shared" si="80"/>
        <v>0</v>
      </c>
      <c r="EC23" s="46">
        <f t="shared" si="81"/>
        <v>0</v>
      </c>
      <c r="ED23" s="45"/>
      <c r="EE23" s="45"/>
      <c r="EF23" s="45"/>
      <c r="EG23" s="45">
        <f t="shared" si="82"/>
        <v>0</v>
      </c>
      <c r="EH23" s="45"/>
      <c r="EI23" s="45"/>
    </row>
    <row r="24" spans="3:139" ht="12.75">
      <c r="C24" s="47"/>
      <c r="D24" s="47"/>
      <c r="E24" s="47"/>
      <c r="F24" s="47"/>
      <c r="G24" s="47"/>
      <c r="H24" s="45"/>
      <c r="I24" s="45"/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</row>
    <row r="25" spans="1:139" ht="13.5" thickBot="1">
      <c r="A25" s="12" t="s">
        <v>0</v>
      </c>
      <c r="C25" s="48">
        <f>SUM(C8:C24)</f>
        <v>8350000</v>
      </c>
      <c r="D25" s="48">
        <f>SUM(D8:D24)</f>
        <v>787700</v>
      </c>
      <c r="E25" s="48">
        <f>SUM(E8:E24)</f>
        <v>9137700</v>
      </c>
      <c r="F25" s="48">
        <f>SUM(F8:F24)</f>
        <v>408852</v>
      </c>
      <c r="G25" s="48">
        <f>SUM(G8:G24)</f>
        <v>653964</v>
      </c>
      <c r="H25" s="45"/>
      <c r="I25" s="48">
        <f>SUM(I8:I24)</f>
        <v>4680948.210000001</v>
      </c>
      <c r="J25" s="48">
        <f>SUM(J8:J24)</f>
        <v>441578.79102000006</v>
      </c>
      <c r="K25" s="48">
        <f>SUM(K8:K24)</f>
        <v>5122527.00102</v>
      </c>
      <c r="L25" s="48">
        <f>SUM(L8:L24)</f>
        <v>229199.40569519994</v>
      </c>
      <c r="M25" s="48">
        <f>SUM(M8:M24)</f>
        <v>366607.3790664</v>
      </c>
      <c r="N25" s="45"/>
      <c r="O25" s="48">
        <f>SUM(O8:O24)</f>
        <v>3669051.7899999996</v>
      </c>
      <c r="P25" s="48">
        <f>SUM(P8:P24)</f>
        <v>346121.20898</v>
      </c>
      <c r="Q25" s="48">
        <f>SUM(Q8:Q24)</f>
        <v>4015172.9989799997</v>
      </c>
      <c r="R25" s="48">
        <f>SUM(R8:R24)</f>
        <v>179652.59430479992</v>
      </c>
      <c r="S25" s="48">
        <f>SUM(S8:S24)</f>
        <v>287356.6209336001</v>
      </c>
      <c r="T25" s="45"/>
      <c r="U25" s="48">
        <f>SUM(U8:U24)</f>
        <v>62414.58</v>
      </c>
      <c r="V25" s="48">
        <f>SUM(V8:V24)</f>
        <v>5887.899960000002</v>
      </c>
      <c r="W25" s="48">
        <f>SUM(W8:W24)</f>
        <v>68302.47996</v>
      </c>
      <c r="X25" s="48">
        <f>SUM(X8:X24)</f>
        <v>3056.0869296000005</v>
      </c>
      <c r="Y25" s="48">
        <f>SUM(Y8:Y24)</f>
        <v>4888.2501072000005</v>
      </c>
      <c r="Z25" s="45"/>
      <c r="AA25" s="48">
        <f>SUM(AA8:AA24)</f>
        <v>28625.47</v>
      </c>
      <c r="AB25" s="48">
        <f>SUM(AB8:AB24)</f>
        <v>2700.39314</v>
      </c>
      <c r="AC25" s="48">
        <f>SUM(AC8:AC24)</f>
        <v>31325.86314</v>
      </c>
      <c r="AD25" s="48">
        <f>SUM(AD8:AD24)</f>
        <v>1401.6264264000001</v>
      </c>
      <c r="AE25" s="48">
        <f>SUM(AE8:AE24)</f>
        <v>2241.9193848</v>
      </c>
      <c r="AF25" s="45"/>
      <c r="AG25" s="48">
        <f>SUM(AG8:AG24)</f>
        <v>5927.665</v>
      </c>
      <c r="AH25" s="48">
        <f>SUM(AH8:AH24)</f>
        <v>559.18823</v>
      </c>
      <c r="AI25" s="48">
        <f>SUM(AI8:AI24)</f>
        <v>6486.853229999999</v>
      </c>
      <c r="AJ25" s="48">
        <f>SUM(AJ8:AJ24)</f>
        <v>290.2440348</v>
      </c>
      <c r="AK25" s="48">
        <f>SUM(AK8:AK24)</f>
        <v>464.2490435999999</v>
      </c>
      <c r="AL25" s="45"/>
      <c r="AM25" s="48">
        <f>SUM(AM8:AM24)</f>
        <v>633719.9099999999</v>
      </c>
      <c r="AN25" s="48">
        <f>SUM(AN8:AN24)</f>
        <v>59782.17642</v>
      </c>
      <c r="AO25" s="48">
        <f>SUM(AO8:AO24)</f>
        <v>693502.0864200001</v>
      </c>
      <c r="AP25" s="48">
        <f>SUM(AP8:AP24)</f>
        <v>31029.658999199994</v>
      </c>
      <c r="AQ25" s="48">
        <f>SUM(AQ8:AQ24)</f>
        <v>49632.336194399984</v>
      </c>
      <c r="AR25" s="45"/>
      <c r="AS25" s="48">
        <f>SUM(AS8:AS24)</f>
        <v>3485.29</v>
      </c>
      <c r="AT25" s="48">
        <f>SUM(AT8:AT24)</f>
        <v>328.78597999999994</v>
      </c>
      <c r="AU25" s="48">
        <f>SUM(AU8:AU24)</f>
        <v>3814.0759799999996</v>
      </c>
      <c r="AV25" s="48">
        <f>SUM(AV8:AV24)</f>
        <v>170.65482480000003</v>
      </c>
      <c r="AW25" s="48">
        <f>SUM(AW8:AW24)</f>
        <v>272.96457359999994</v>
      </c>
      <c r="AX25" s="45"/>
      <c r="AY25" s="48">
        <f>SUM(AY8:AY24)</f>
        <v>3679.8449999999993</v>
      </c>
      <c r="AZ25" s="48">
        <f>SUM(AZ8:AZ24)</f>
        <v>347.1393899999999</v>
      </c>
      <c r="BA25" s="48">
        <f>SUM(BA8:BA24)</f>
        <v>4026.9843899999996</v>
      </c>
      <c r="BB25" s="48">
        <f>SUM(BB8:BB24)</f>
        <v>180.18107640000002</v>
      </c>
      <c r="BC25" s="48">
        <f>SUM(BC8:BC24)</f>
        <v>288.20193480000006</v>
      </c>
      <c r="BD25" s="45"/>
      <c r="BE25" s="48">
        <f>SUM(BE8:BE24)</f>
        <v>1032.06</v>
      </c>
      <c r="BF25" s="48">
        <f>SUM(BF8:BF24)</f>
        <v>97.35971999999998</v>
      </c>
      <c r="BG25" s="48">
        <f>SUM(BG8:BG24)</f>
        <v>1129.41972</v>
      </c>
      <c r="BH25" s="48">
        <f>SUM(BH8:BH24)</f>
        <v>50.53410719999999</v>
      </c>
      <c r="BI25" s="48">
        <f>SUM(BI8:BI24)</f>
        <v>80.82995039999999</v>
      </c>
      <c r="BJ25" s="45"/>
      <c r="BK25" s="48">
        <f>SUM(BK8:BK24)</f>
        <v>19017.96</v>
      </c>
      <c r="BL25" s="48">
        <f>SUM(BL8:BL24)</f>
        <v>1794.06552</v>
      </c>
      <c r="BM25" s="48">
        <f>SUM(BM8:BM24)</f>
        <v>20812.02552</v>
      </c>
      <c r="BN25" s="48">
        <f>SUM(BN8:BN24)</f>
        <v>931.2013152</v>
      </c>
      <c r="BO25" s="48">
        <f>SUM(BO8:BO24)</f>
        <v>1489.4684064000003</v>
      </c>
      <c r="BP25" s="45"/>
      <c r="BQ25" s="48">
        <f>SUM(BQ8:BQ24)</f>
        <v>28348.250000000007</v>
      </c>
      <c r="BR25" s="48">
        <f>SUM(BR8:BR24)</f>
        <v>2674.2415</v>
      </c>
      <c r="BS25" s="48">
        <f>SUM(BS8:BS24)</f>
        <v>31022.491500000004</v>
      </c>
      <c r="BT25" s="48">
        <f>SUM(BT8:BT24)</f>
        <v>1388.0525400000004</v>
      </c>
      <c r="BU25" s="48">
        <f>SUM(BU8:BU24)</f>
        <v>2220.20778</v>
      </c>
      <c r="BV25" s="45"/>
      <c r="BW25" s="48">
        <f>SUM(BW8:BW24)</f>
        <v>334000</v>
      </c>
      <c r="BX25" s="48">
        <f>SUM(BX8:BX24)</f>
        <v>31508</v>
      </c>
      <c r="BY25" s="48">
        <f>SUM(BY8:BY24)</f>
        <v>365508</v>
      </c>
      <c r="BZ25" s="48">
        <f>SUM(BZ8:BZ24)</f>
        <v>16354.08</v>
      </c>
      <c r="CA25" s="48">
        <f>SUM(CA8:CA24)</f>
        <v>26158.56000000001</v>
      </c>
      <c r="CB25" s="45"/>
      <c r="CC25" s="48">
        <f>SUM(CC8:CC24)</f>
        <v>16568.070000000003</v>
      </c>
      <c r="CD25" s="48">
        <f>SUM(CD8:CD24)</f>
        <v>1562.95434</v>
      </c>
      <c r="CE25" s="48">
        <f>SUM(CE8:CE24)</f>
        <v>18131.024340000004</v>
      </c>
      <c r="CF25" s="48">
        <f>SUM(CF8:CF24)</f>
        <v>811.2441384</v>
      </c>
      <c r="CG25" s="48">
        <f>SUM(CG8:CG24)</f>
        <v>1297.5953688</v>
      </c>
      <c r="CH25" s="45"/>
      <c r="CI25" s="48">
        <f>SUM(CI8:CI24)</f>
        <v>132455.215</v>
      </c>
      <c r="CJ25" s="48">
        <f>SUM(CJ8:CJ24)</f>
        <v>12495.206329999995</v>
      </c>
      <c r="CK25" s="48">
        <f>SUM(CK8:CK24)</f>
        <v>144950.42133</v>
      </c>
      <c r="CL25" s="48">
        <f>SUM(CL8:CL24)</f>
        <v>6485.578390799998</v>
      </c>
      <c r="CM25" s="48">
        <f>SUM(CM8:CM24)</f>
        <v>10373.765535599998</v>
      </c>
      <c r="CN25" s="45"/>
      <c r="CO25" s="48">
        <f>SUM(CO8:CO24)</f>
        <v>72509.73</v>
      </c>
      <c r="CP25" s="48">
        <f>SUM(CP8:CP24)</f>
        <v>6840.229260000001</v>
      </c>
      <c r="CQ25" s="48">
        <f>SUM(CQ8:CQ24)</f>
        <v>79349.95926</v>
      </c>
      <c r="CR25" s="48">
        <f>SUM(CR8:CR24)</f>
        <v>3550.388997600001</v>
      </c>
      <c r="CS25" s="48">
        <f>SUM(CS8:CS24)</f>
        <v>5678.8925831999995</v>
      </c>
      <c r="CT25" s="45"/>
      <c r="CU25" s="48">
        <f>SUM(CU8:CU24)</f>
        <v>7193.525</v>
      </c>
      <c r="CV25" s="48">
        <f>SUM(CV8:CV24)</f>
        <v>678.6035499999999</v>
      </c>
      <c r="CW25" s="48">
        <f>SUM(CW8:CW24)</f>
        <v>7872.128549999999</v>
      </c>
      <c r="CX25" s="48">
        <f>SUM(CX8:CX24)</f>
        <v>352.22599800000006</v>
      </c>
      <c r="CY25" s="48">
        <f>SUM(CY8:CY24)</f>
        <v>563.389986</v>
      </c>
      <c r="CZ25" s="45"/>
      <c r="DA25" s="48">
        <f>SUM(DA8:DA24)</f>
        <v>511045.05000000005</v>
      </c>
      <c r="DB25" s="48">
        <f>SUM(DB8:DB24)</f>
        <v>48209.6031</v>
      </c>
      <c r="DC25" s="48">
        <f>SUM(DC8:DC24)</f>
        <v>559254.6531</v>
      </c>
      <c r="DD25" s="48">
        <f>SUM(DD8:DD24)</f>
        <v>25022.968956000008</v>
      </c>
      <c r="DE25" s="48">
        <f>SUM(DE8:DE24)</f>
        <v>40024.55869199999</v>
      </c>
      <c r="DF25" s="45"/>
      <c r="DG25" s="48">
        <f>SUM(DG8:DG24)</f>
        <v>120495.51000000001</v>
      </c>
      <c r="DH25" s="48">
        <f>SUM(DH8:DH24)</f>
        <v>11366.983619999999</v>
      </c>
      <c r="DI25" s="48">
        <f>SUM(DI8:DI24)</f>
        <v>131862.49362</v>
      </c>
      <c r="DJ25" s="48">
        <f>SUM(DJ8:DJ24)</f>
        <v>5899.979671199999</v>
      </c>
      <c r="DK25" s="48">
        <f>SUM(DK8:DK24)</f>
        <v>9437.092898400002</v>
      </c>
      <c r="DL25" s="47"/>
      <c r="DM25" s="48">
        <f>SUM(DM8:DM24)</f>
        <v>20062.545</v>
      </c>
      <c r="DN25" s="48">
        <f>SUM(DN8:DN24)</f>
        <v>1892.6067900000003</v>
      </c>
      <c r="DO25" s="48">
        <f>SUM(DO8:DO24)</f>
        <v>21955.151790000004</v>
      </c>
      <c r="DP25" s="48">
        <f>SUM(DP8:DP24)</f>
        <v>982.3487003999999</v>
      </c>
      <c r="DQ25" s="48">
        <f>SUM(DQ8:DQ24)</f>
        <v>1571.2793027999994</v>
      </c>
      <c r="DR25" s="45"/>
      <c r="DS25" s="48">
        <f>SUM(DS8:DS24)</f>
        <v>21594.77</v>
      </c>
      <c r="DT25" s="48">
        <f>SUM(DT8:DT24)</f>
        <v>2037.14974</v>
      </c>
      <c r="DU25" s="48">
        <f>SUM(DU8:DU24)</f>
        <v>23631.91974</v>
      </c>
      <c r="DV25" s="48">
        <f>SUM(DV8:DV24)</f>
        <v>1057.3730424000003</v>
      </c>
      <c r="DW25" s="48">
        <f>SUM(DW8:DW24)</f>
        <v>1691.2816967999995</v>
      </c>
      <c r="DX25" s="45"/>
      <c r="DY25" s="48">
        <f>SUM(DY8:DY24)</f>
        <v>1646876.345</v>
      </c>
      <c r="DZ25" s="48">
        <f>SUM(DZ8:DZ24)</f>
        <v>155358.62239000003</v>
      </c>
      <c r="EA25" s="48">
        <f>SUM(EA8:EA24)</f>
        <v>1802234.96739</v>
      </c>
      <c r="EB25" s="48">
        <f>SUM(EB8:EB24)</f>
        <v>80638.1661564</v>
      </c>
      <c r="EC25" s="48">
        <f>SUM(EC8:EC24)</f>
        <v>128981.77749479999</v>
      </c>
      <c r="ED25" s="45"/>
      <c r="EE25" s="48">
        <f>SUM(EE8:EE24)</f>
        <v>0</v>
      </c>
      <c r="EF25" s="48">
        <f>SUM(EF8:EF24)</f>
        <v>0</v>
      </c>
      <c r="EG25" s="48">
        <f>SUM(EG8:EG24)</f>
        <v>0</v>
      </c>
      <c r="EH25" s="47"/>
      <c r="EI25" s="45"/>
    </row>
    <row r="26" spans="33:43" ht="13.5" thickTop="1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:43" ht="12.75">
      <c r="C27" s="14">
        <f>I25+O25</f>
        <v>8350000</v>
      </c>
      <c r="D27" s="14">
        <f>J25+P25</f>
        <v>787700</v>
      </c>
      <c r="F27" s="14">
        <f>L25+R25</f>
        <v>408851.9999999999</v>
      </c>
      <c r="G27" s="14">
        <f>M25+S25</f>
        <v>653964.0000000001</v>
      </c>
      <c r="P27" s="14"/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43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</row>
    <row r="34" spans="33:43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33:138" ht="12.75"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33:138" ht="12.75"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F65"/>
  <sheetViews>
    <sheetView zoomScale="150" zoomScaleNormal="150" zoomScalePageLayoutView="0" workbookViewId="0" topLeftCell="A1">
      <selection activeCell="J11" sqref="J11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hidden="1" customWidth="1"/>
    <col min="7" max="7" width="17.7109375" style="14" hidden="1" customWidth="1"/>
    <col min="8" max="8" width="3.7109375" style="14" hidden="1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66</v>
      </c>
      <c r="AM3" s="24" t="str">
        <f>Q3</f>
        <v>2005 Series A Bond Funded Projects after 2012A</v>
      </c>
      <c r="BH3" s="24" t="str">
        <f>AM3</f>
        <v>2005 Series A Bond Funded Projects after 2012A</v>
      </c>
      <c r="BI3" s="24"/>
      <c r="BT3" s="24"/>
      <c r="BU3" s="24"/>
      <c r="BV3" s="1"/>
      <c r="BW3"/>
      <c r="BX3"/>
      <c r="BZ3" s="24" t="str">
        <f>BH3</f>
        <v>2005 Series A Bond Funded Projects after 2012A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2012A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2012A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2012A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2012A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2012A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2012A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62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64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50" t="s">
        <v>68</v>
      </c>
      <c r="I7" s="20" t="s">
        <v>3</v>
      </c>
      <c r="J7" s="20" t="s">
        <v>4</v>
      </c>
      <c r="K7" s="20" t="s">
        <v>0</v>
      </c>
      <c r="L7" s="20" t="s">
        <v>56</v>
      </c>
      <c r="M7" s="50" t="s">
        <v>68</v>
      </c>
      <c r="O7" s="20" t="s">
        <v>3</v>
      </c>
      <c r="P7" s="20" t="s">
        <v>4</v>
      </c>
      <c r="Q7" s="20" t="s">
        <v>0</v>
      </c>
      <c r="R7" s="20" t="s">
        <v>56</v>
      </c>
      <c r="S7" s="50" t="s">
        <v>68</v>
      </c>
      <c r="U7" s="20" t="s">
        <v>3</v>
      </c>
      <c r="V7" s="20" t="s">
        <v>4</v>
      </c>
      <c r="W7" s="20" t="s">
        <v>0</v>
      </c>
      <c r="X7" s="20" t="s">
        <v>56</v>
      </c>
      <c r="Y7" s="50" t="s">
        <v>68</v>
      </c>
      <c r="AA7" s="20" t="s">
        <v>3</v>
      </c>
      <c r="AB7" s="20" t="s">
        <v>4</v>
      </c>
      <c r="AC7" s="20" t="s">
        <v>0</v>
      </c>
      <c r="AD7" s="20" t="s">
        <v>56</v>
      </c>
      <c r="AE7" s="50" t="s">
        <v>68</v>
      </c>
      <c r="AG7" s="20" t="s">
        <v>3</v>
      </c>
      <c r="AH7" s="20" t="s">
        <v>4</v>
      </c>
      <c r="AI7" s="20" t="s">
        <v>0</v>
      </c>
      <c r="AJ7" s="20" t="s">
        <v>56</v>
      </c>
      <c r="AK7" s="50" t="s">
        <v>68</v>
      </c>
      <c r="AM7" s="20" t="s">
        <v>3</v>
      </c>
      <c r="AN7" s="20" t="s">
        <v>4</v>
      </c>
      <c r="AO7" s="20" t="s">
        <v>0</v>
      </c>
      <c r="AP7" s="20" t="s">
        <v>56</v>
      </c>
      <c r="AQ7" s="50" t="s">
        <v>68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50" t="s">
        <v>68</v>
      </c>
      <c r="AY7" s="20" t="s">
        <v>3</v>
      </c>
      <c r="AZ7" s="20" t="s">
        <v>4</v>
      </c>
      <c r="BA7" s="20" t="s">
        <v>0</v>
      </c>
      <c r="BB7" s="20" t="s">
        <v>56</v>
      </c>
      <c r="BC7" s="50" t="s">
        <v>68</v>
      </c>
      <c r="BE7" s="20" t="s">
        <v>3</v>
      </c>
      <c r="BF7" s="20" t="s">
        <v>4</v>
      </c>
      <c r="BG7" s="20" t="s">
        <v>0</v>
      </c>
      <c r="BH7" s="20" t="s">
        <v>56</v>
      </c>
      <c r="BI7" s="50" t="s">
        <v>68</v>
      </c>
      <c r="BK7" s="20" t="s">
        <v>3</v>
      </c>
      <c r="BL7" s="20" t="s">
        <v>4</v>
      </c>
      <c r="BM7" s="20" t="s">
        <v>0</v>
      </c>
      <c r="BN7" s="20" t="s">
        <v>56</v>
      </c>
      <c r="BO7" s="50" t="s">
        <v>68</v>
      </c>
      <c r="BQ7" s="20" t="s">
        <v>3</v>
      </c>
      <c r="BR7" s="20" t="s">
        <v>4</v>
      </c>
      <c r="BS7" s="20" t="s">
        <v>0</v>
      </c>
      <c r="BT7" s="20" t="s">
        <v>56</v>
      </c>
      <c r="BU7" s="50" t="s">
        <v>68</v>
      </c>
      <c r="BW7" s="20" t="s">
        <v>3</v>
      </c>
      <c r="BX7" s="20" t="s">
        <v>4</v>
      </c>
      <c r="BY7" s="20" t="s">
        <v>0</v>
      </c>
      <c r="BZ7" s="20" t="s">
        <v>56</v>
      </c>
      <c r="CA7" s="50" t="s">
        <v>68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50" t="s">
        <v>68</v>
      </c>
      <c r="CI7" s="20" t="s">
        <v>3</v>
      </c>
      <c r="CJ7" s="20" t="s">
        <v>4</v>
      </c>
      <c r="CK7" s="20" t="s">
        <v>0</v>
      </c>
      <c r="CL7" s="20" t="s">
        <v>56</v>
      </c>
      <c r="CM7" s="50" t="s">
        <v>68</v>
      </c>
      <c r="CO7" s="20" t="s">
        <v>3</v>
      </c>
      <c r="CP7" s="20" t="s">
        <v>4</v>
      </c>
      <c r="CQ7" s="20" t="s">
        <v>0</v>
      </c>
      <c r="CR7" s="20" t="s">
        <v>56</v>
      </c>
      <c r="CS7" s="50" t="s">
        <v>68</v>
      </c>
      <c r="CU7" s="20" t="s">
        <v>3</v>
      </c>
      <c r="CV7" s="20" t="s">
        <v>4</v>
      </c>
      <c r="CW7" s="20" t="s">
        <v>0</v>
      </c>
      <c r="CX7" s="20" t="s">
        <v>56</v>
      </c>
      <c r="CY7" s="50" t="s">
        <v>68</v>
      </c>
      <c r="DA7" s="20" t="s">
        <v>3</v>
      </c>
      <c r="DB7" s="20" t="s">
        <v>4</v>
      </c>
      <c r="DC7" s="20" t="s">
        <v>0</v>
      </c>
      <c r="DD7" s="20" t="s">
        <v>56</v>
      </c>
      <c r="DE7" s="50" t="s">
        <v>68</v>
      </c>
      <c r="DG7" s="20" t="s">
        <v>3</v>
      </c>
      <c r="DH7" s="20" t="s">
        <v>4</v>
      </c>
      <c r="DI7" s="20" t="s">
        <v>0</v>
      </c>
      <c r="DJ7" s="20" t="s">
        <v>56</v>
      </c>
      <c r="DK7" s="50" t="s">
        <v>68</v>
      </c>
      <c r="DM7" s="20" t="s">
        <v>3</v>
      </c>
      <c r="DN7" s="20" t="s">
        <v>4</v>
      </c>
      <c r="DO7" s="20" t="s">
        <v>0</v>
      </c>
      <c r="DP7" s="20" t="s">
        <v>56</v>
      </c>
      <c r="DQ7" s="50" t="s">
        <v>68</v>
      </c>
      <c r="DS7" s="20" t="s">
        <v>3</v>
      </c>
      <c r="DT7" s="20" t="s">
        <v>4</v>
      </c>
      <c r="DU7" s="20" t="s">
        <v>0</v>
      </c>
      <c r="DV7" s="20" t="s">
        <v>56</v>
      </c>
      <c r="DW7" s="50" t="s">
        <v>68</v>
      </c>
      <c r="DY7" s="20" t="s">
        <v>3</v>
      </c>
      <c r="DZ7" s="20" t="s">
        <v>4</v>
      </c>
      <c r="EA7" s="20" t="s">
        <v>0</v>
      </c>
      <c r="EB7" s="20" t="s">
        <v>56</v>
      </c>
      <c r="EC7" s="50" t="s">
        <v>68</v>
      </c>
    </row>
    <row r="8" spans="1:133" ht="12.75">
      <c r="A8" s="2">
        <v>43009</v>
      </c>
      <c r="C8" s="15">
        <f>'2012A'!C8</f>
        <v>0</v>
      </c>
      <c r="D8" s="15">
        <f>'2012A'!D8</f>
        <v>83500</v>
      </c>
      <c r="E8" s="15">
        <f aca="true" t="shared" si="0" ref="E8:E23">C8+D8</f>
        <v>83500</v>
      </c>
      <c r="F8" s="15">
        <f>'2012A'!F8</f>
        <v>34071</v>
      </c>
      <c r="G8" s="15">
        <f>'2012A'!G8</f>
        <v>54497</v>
      </c>
      <c r="I8" s="46">
        <f aca="true" t="shared" si="1" ref="I8:J23">O8+U8+AA8+AG8+AM8+AS8+AY8+BE8+BK8+BQ8+BW8+CC8+CI8+CO8+CU8+DA8+DG8+DM8+DS8+DY8</f>
        <v>0</v>
      </c>
      <c r="J8" s="46">
        <f t="shared" si="1"/>
        <v>46809.482099999994</v>
      </c>
      <c r="K8" s="46">
        <f aca="true" t="shared" si="2" ref="K8:K23">I8+J8</f>
        <v>46809.482099999994</v>
      </c>
      <c r="L8" s="46">
        <f aca="true" t="shared" si="3" ref="L8:M23">R8+X8+AD8+AJ8+AP8+AV8+BB8+BH8+BN8+BT8+BZ8+CF8+CL8+CR8+CX8+DD8+DJ8+DP8+DV8+EB8</f>
        <v>19099.9504746</v>
      </c>
      <c r="M8" s="46">
        <f t="shared" si="3"/>
        <v>30550.614922200006</v>
      </c>
      <c r="P8" s="31">
        <f aca="true" t="shared" si="4" ref="P8:P23">D8*9.02238/100</f>
        <v>7533.6873</v>
      </c>
      <c r="Q8" s="31">
        <f aca="true" t="shared" si="5" ref="Q8:Q23">O8+P8</f>
        <v>7533.6873</v>
      </c>
      <c r="R8" s="31">
        <f aca="true" t="shared" si="6" ref="R8:R23">P$6*$F8</f>
        <v>3074.0150898</v>
      </c>
      <c r="S8" s="31">
        <f aca="true" t="shared" si="7" ref="S8:S23">P$6*$G8</f>
        <v>4916.926428600001</v>
      </c>
      <c r="V8" s="14">
        <f aca="true" t="shared" si="8" ref="V8:V23">D8*0.08478/100</f>
        <v>70.79129999999999</v>
      </c>
      <c r="W8" s="14">
        <f aca="true" t="shared" si="9" ref="W8:W23">U8+V8</f>
        <v>70.79129999999999</v>
      </c>
      <c r="X8" s="31">
        <f aca="true" t="shared" si="10" ref="X8:X23">V$6*$F8</f>
        <v>28.8853938</v>
      </c>
      <c r="Y8" s="31">
        <f aca="true" t="shared" si="11" ref="Y8:Y23">V$6*$G8</f>
        <v>46.2025566</v>
      </c>
      <c r="AA8" s="31"/>
      <c r="AB8" s="14">
        <f aca="true" t="shared" si="12" ref="AB8:AB23">D8*2.71514/100</f>
        <v>2267.1419</v>
      </c>
      <c r="AC8" s="14">
        <f aca="true" t="shared" si="13" ref="AC8:AC23">AA8+AB8</f>
        <v>2267.1419</v>
      </c>
      <c r="AD8" s="31">
        <f aca="true" t="shared" si="14" ref="AD8:AD23">AB$6*$F8</f>
        <v>925.0753493999999</v>
      </c>
      <c r="AE8" s="31">
        <f aca="true" t="shared" si="15" ref="AE8:AE23">AB$6*$G8</f>
        <v>1479.6698457999998</v>
      </c>
      <c r="AH8" s="14">
        <f aca="true" t="shared" si="16" ref="AH8:AH23">D8*22.73895/100</f>
        <v>18987.02325</v>
      </c>
      <c r="AI8" s="14">
        <f aca="true" t="shared" si="17" ref="AI8:AI23">AG8+AH8</f>
        <v>18987.02325</v>
      </c>
      <c r="AJ8" s="31">
        <f aca="true" t="shared" si="18" ref="AJ8:AJ23">AH$6*$F8</f>
        <v>7747.387654499999</v>
      </c>
      <c r="AK8" s="31">
        <f aca="true" t="shared" si="19" ref="AK8:AK23">AH$6*$G8</f>
        <v>12392.0455815</v>
      </c>
      <c r="AN8" s="14">
        <f aca="true" t="shared" si="20" ref="AN8:AN23">D8*5.88551/100</f>
        <v>4914.40085</v>
      </c>
      <c r="AO8" s="14">
        <f aca="true" t="shared" si="21" ref="AO8:AO23">AM8+AN8</f>
        <v>4914.40085</v>
      </c>
      <c r="AP8" s="31">
        <f aca="true" t="shared" si="22" ref="AP8:AP23">AN$6*$F8</f>
        <v>2005.2521121</v>
      </c>
      <c r="AQ8" s="31">
        <f aca="true" t="shared" si="23" ref="AQ8:AQ23">AN$6*$G8</f>
        <v>3207.4263847</v>
      </c>
      <c r="AT8" s="14">
        <f aca="true" t="shared" si="24" ref="AT8:AT23">D8*3.98496/100</f>
        <v>3327.4416</v>
      </c>
      <c r="AU8" s="14">
        <f aca="true" t="shared" si="25" ref="AU8:AU23">AS8+AT8</f>
        <v>3327.4416</v>
      </c>
      <c r="AV8" s="31">
        <f aca="true" t="shared" si="26" ref="AV8:AV23">AT$6*$F8</f>
        <v>1357.7157216</v>
      </c>
      <c r="AW8" s="31">
        <f aca="true" t="shared" si="27" ref="AW8:AW23">AT$6*$G8</f>
        <v>2171.6836512</v>
      </c>
      <c r="AZ8" s="14">
        <f aca="true" t="shared" si="28" ref="AZ8:AZ23">D8*0.61294/100</f>
        <v>511.80490000000003</v>
      </c>
      <c r="BA8" s="14">
        <f aca="true" t="shared" si="29" ref="BA8:BA23">AY8+AZ8</f>
        <v>511.80490000000003</v>
      </c>
      <c r="BB8" s="31">
        <f aca="true" t="shared" si="30" ref="BB8:BB23">AZ$6*$F8</f>
        <v>208.8347874</v>
      </c>
      <c r="BC8" s="31">
        <f aca="true" t="shared" si="31" ref="BC8:BC23">AZ$6*$G8</f>
        <v>334.0339118</v>
      </c>
      <c r="BF8" s="14">
        <f aca="true" t="shared" si="32" ref="BF8:BF23">D8*1.4032/100</f>
        <v>1171.672</v>
      </c>
      <c r="BG8" s="14">
        <f aca="true" t="shared" si="33" ref="BG8:BG23">BE8+BF8</f>
        <v>1171.672</v>
      </c>
      <c r="BH8" s="31">
        <f aca="true" t="shared" si="34" ref="BH8:BH23">BF$6*$F8</f>
        <v>478.084272</v>
      </c>
      <c r="BI8" s="31">
        <f aca="true" t="shared" si="35" ref="BI8:BI23">BF$6*$G8</f>
        <v>764.701904</v>
      </c>
      <c r="BL8" s="14">
        <f aca="true" t="shared" si="36" ref="BL8:BL23">D8*0.23527/100</f>
        <v>196.45045000000002</v>
      </c>
      <c r="BM8" s="14">
        <f aca="true" t="shared" si="37" ref="BM8:BM23">BK8+BL8</f>
        <v>196.45045000000002</v>
      </c>
      <c r="BN8" s="31">
        <f aca="true" t="shared" si="38" ref="BN8:BN23">BL$6*$F8</f>
        <v>80.15884170000001</v>
      </c>
      <c r="BO8" s="31">
        <f aca="true" t="shared" si="39" ref="BO8:BO23">BL$6*$G8</f>
        <v>128.2150919</v>
      </c>
      <c r="BR8" s="14">
        <f aca="true" t="shared" si="40" ref="BR8:BR23">D8*0.25449/100</f>
        <v>212.49915000000001</v>
      </c>
      <c r="BS8" s="14">
        <f aca="true" t="shared" si="41" ref="BS8:BS23">BQ8+BR8</f>
        <v>212.49915000000001</v>
      </c>
      <c r="BT8" s="31">
        <f aca="true" t="shared" si="42" ref="BT8:BT23">BR$6*$F8</f>
        <v>86.7072879</v>
      </c>
      <c r="BU8" s="31">
        <f aca="true" t="shared" si="43" ref="BU8:BU23">BR$6*$G8</f>
        <v>138.6894153</v>
      </c>
      <c r="BX8" s="14">
        <f aca="true" t="shared" si="44" ref="BX8:BX23">D8*0.48599/100</f>
        <v>405.80165</v>
      </c>
      <c r="BY8" s="14">
        <f aca="true" t="shared" si="45" ref="BY8:BY23">BW8+BX8</f>
        <v>405.80165</v>
      </c>
      <c r="BZ8" s="31">
        <f aca="true" t="shared" si="46" ref="BZ8:BZ23">BX$6*$F8</f>
        <v>165.58165290000002</v>
      </c>
      <c r="CA8" s="31">
        <f aca="true" t="shared" si="47" ref="CA8:CA23">BX$6*$G8</f>
        <v>264.8499703</v>
      </c>
      <c r="CD8" s="14">
        <f aca="true" t="shared" si="48" ref="CD8:CD23">D8*0.08071/100</f>
        <v>67.39285000000001</v>
      </c>
      <c r="CE8" s="14">
        <f aca="true" t="shared" si="49" ref="CE8:CE23">CC8+CD8</f>
        <v>67.39285000000001</v>
      </c>
      <c r="CF8" s="31">
        <f aca="true" t="shared" si="50" ref="CF8:CF23">CD$6*$F8</f>
        <v>27.4987041</v>
      </c>
      <c r="CG8" s="31">
        <f aca="true" t="shared" si="51" ref="CG8:CG23">CD$6*$G8</f>
        <v>43.984528700000006</v>
      </c>
      <c r="CJ8" s="14">
        <f aca="true" t="shared" si="52" ref="CJ8:CJ23">D8*0.0014/100</f>
        <v>1.169</v>
      </c>
      <c r="CK8" s="14">
        <f aca="true" t="shared" si="53" ref="CK8:CK23">CI8+CJ8</f>
        <v>1.169</v>
      </c>
      <c r="CL8" s="31">
        <f aca="true" t="shared" si="54" ref="CL8:CL23">CJ$6*$F8</f>
        <v>0.476994</v>
      </c>
      <c r="CM8" s="31">
        <f aca="true" t="shared" si="55" ref="CM8:CM23">CJ$6*$G8</f>
        <v>0.762958</v>
      </c>
      <c r="CP8" s="14">
        <f aca="true" t="shared" si="56" ref="CP8:CP23">D8*0.51373/100</f>
        <v>428.96455000000003</v>
      </c>
      <c r="CQ8" s="14">
        <f aca="true" t="shared" si="57" ref="CQ8:CQ23">CO8+CP8</f>
        <v>428.96455000000003</v>
      </c>
      <c r="CR8" s="31">
        <f aca="true" t="shared" si="58" ref="CR8:CR23">CP$6*$F8</f>
        <v>175.0329483</v>
      </c>
      <c r="CS8" s="31">
        <f aca="true" t="shared" si="59" ref="CS8:CS23">CP$6*$G8</f>
        <v>279.9674381</v>
      </c>
      <c r="CV8" s="14">
        <f aca="true" t="shared" si="60" ref="CV8:CV23">D8*0.74436/100</f>
        <v>621.5406</v>
      </c>
      <c r="CW8" s="14">
        <f aca="true" t="shared" si="61" ref="CW8:CW23">CU8+CV8</f>
        <v>621.5406</v>
      </c>
      <c r="CX8" s="31">
        <f aca="true" t="shared" si="62" ref="CX8:CX23">CV$6*$F8</f>
        <v>253.6108956</v>
      </c>
      <c r="CY8" s="31">
        <f aca="true" t="shared" si="63" ref="CY8:CY23">CV$6*$G8</f>
        <v>405.6538692</v>
      </c>
      <c r="DB8" s="14">
        <f aca="true" t="shared" si="64" ref="DB8:DB23">D8*0.94183/100</f>
        <v>786.42805</v>
      </c>
      <c r="DC8" s="14">
        <f aca="true" t="shared" si="65" ref="DC8:DC23">DA8+DB8</f>
        <v>786.42805</v>
      </c>
      <c r="DD8" s="31">
        <f aca="true" t="shared" si="66" ref="DD8:DD23">DB$6*$F8</f>
        <v>320.8908993</v>
      </c>
      <c r="DE8" s="31">
        <f aca="true" t="shared" si="67" ref="DE8:DE23">DB$6*$G8</f>
        <v>513.2690951</v>
      </c>
      <c r="DH8" s="14">
        <f aca="true" t="shared" si="68" ref="DH8:DH23">D8*0.0876/100</f>
        <v>73.146</v>
      </c>
      <c r="DI8" s="14">
        <f aca="true" t="shared" si="69" ref="DI8:DI23">DG8+DH8</f>
        <v>73.146</v>
      </c>
      <c r="DJ8" s="31">
        <f aca="true" t="shared" si="70" ref="DJ8:DJ23">DH$6*$F8</f>
        <v>29.846196000000003</v>
      </c>
      <c r="DK8" s="31">
        <f aca="true" t="shared" si="71" ref="DK8:DK23">DH$6*$G8</f>
        <v>47.739372</v>
      </c>
      <c r="DN8" s="31">
        <f aca="true" t="shared" si="72" ref="DN8:DN23">D8*1.65525/100</f>
        <v>1382.13375</v>
      </c>
      <c r="DO8" s="14">
        <f aca="true" t="shared" si="73" ref="DO8:DO23">DM8+DN8</f>
        <v>1382.13375</v>
      </c>
      <c r="DP8" s="31">
        <f aca="true" t="shared" si="74" ref="DP8:DP23">DN$6*$F8</f>
        <v>563.9602275000001</v>
      </c>
      <c r="DQ8" s="31">
        <f aca="true" t="shared" si="75" ref="DQ8:DQ23">DN$6*$G8</f>
        <v>902.0615925000001</v>
      </c>
      <c r="DT8" s="14">
        <f aca="true" t="shared" si="76" ref="DT8:DT23">D8*4.29442/100</f>
        <v>3585.8406999999993</v>
      </c>
      <c r="DU8" s="14">
        <f aca="true" t="shared" si="77" ref="DU8:DU23">DS8+DT8</f>
        <v>3585.8406999999993</v>
      </c>
      <c r="DV8" s="31">
        <f aca="true" t="shared" si="78" ref="DV8:DV23">DT$6*$F8</f>
        <v>1463.1518382000002</v>
      </c>
      <c r="DW8" s="31">
        <f aca="true" t="shared" si="79" ref="DW8:DW23">DT$6*$G8</f>
        <v>2340.3300674</v>
      </c>
      <c r="DZ8" s="14">
        <f aca="true" t="shared" si="80" ref="DZ8:DZ23">D8*0.31635/100</f>
        <v>264.15225000000004</v>
      </c>
      <c r="EA8" s="14">
        <f aca="true" t="shared" si="81" ref="EA8:EA23">DY8+DZ8</f>
        <v>264.15225000000004</v>
      </c>
      <c r="EB8" s="31">
        <f aca="true" t="shared" si="82" ref="EB8:EB23">DZ$6*$F8</f>
        <v>107.7836085</v>
      </c>
      <c r="EC8" s="31">
        <f aca="true" t="shared" si="83" ref="EC8:EC23">DZ$6*$G8</f>
        <v>172.4012595</v>
      </c>
    </row>
    <row r="9" spans="1:133" ht="12.75">
      <c r="A9" s="32">
        <v>43191</v>
      </c>
      <c r="C9" s="15">
        <f>'2012A'!C9</f>
        <v>0</v>
      </c>
      <c r="D9" s="15">
        <f>'2012A'!D9</f>
        <v>83500</v>
      </c>
      <c r="E9" s="15">
        <f t="shared" si="0"/>
        <v>83500</v>
      </c>
      <c r="F9" s="15">
        <f>'2012A'!F9</f>
        <v>34071</v>
      </c>
      <c r="G9" s="15">
        <f>'2012A'!G9</f>
        <v>54497</v>
      </c>
      <c r="I9" s="46">
        <f t="shared" si="1"/>
        <v>0</v>
      </c>
      <c r="J9" s="46">
        <f t="shared" si="1"/>
        <v>46809.482099999994</v>
      </c>
      <c r="K9" s="46">
        <f t="shared" si="2"/>
        <v>46809.482099999994</v>
      </c>
      <c r="L9" s="46">
        <f t="shared" si="3"/>
        <v>19099.9504746</v>
      </c>
      <c r="M9" s="46">
        <f t="shared" si="3"/>
        <v>30550.614922200006</v>
      </c>
      <c r="O9" s="14">
        <f aca="true" t="shared" si="84" ref="O9:O23">C9*9.02238/100</f>
        <v>0</v>
      </c>
      <c r="P9" s="31">
        <f t="shared" si="4"/>
        <v>7533.6873</v>
      </c>
      <c r="Q9" s="31">
        <f t="shared" si="5"/>
        <v>7533.6873</v>
      </c>
      <c r="R9" s="31">
        <f t="shared" si="6"/>
        <v>3074.0150898</v>
      </c>
      <c r="S9" s="31">
        <f t="shared" si="7"/>
        <v>4916.926428600001</v>
      </c>
      <c r="U9" s="14">
        <f aca="true" t="shared" si="85" ref="U9:U23">C9*0.08478/100</f>
        <v>0</v>
      </c>
      <c r="V9" s="14">
        <f t="shared" si="8"/>
        <v>70.79129999999999</v>
      </c>
      <c r="W9" s="14">
        <f t="shared" si="9"/>
        <v>70.79129999999999</v>
      </c>
      <c r="X9" s="31">
        <f t="shared" si="10"/>
        <v>28.8853938</v>
      </c>
      <c r="Y9" s="31">
        <f t="shared" si="11"/>
        <v>46.2025566</v>
      </c>
      <c r="AA9" s="31">
        <f aca="true" t="shared" si="86" ref="AA9:AA23">C9*2.71514/100</f>
        <v>0</v>
      </c>
      <c r="AB9" s="14">
        <f t="shared" si="12"/>
        <v>2267.1419</v>
      </c>
      <c r="AC9" s="14">
        <f t="shared" si="13"/>
        <v>2267.1419</v>
      </c>
      <c r="AD9" s="31">
        <f t="shared" si="14"/>
        <v>925.0753493999999</v>
      </c>
      <c r="AE9" s="31">
        <f t="shared" si="15"/>
        <v>1479.6698457999998</v>
      </c>
      <c r="AG9" s="14">
        <f aca="true" t="shared" si="87" ref="AG9:AG23">C9*22.73895/100</f>
        <v>0</v>
      </c>
      <c r="AH9" s="14">
        <f t="shared" si="16"/>
        <v>18987.02325</v>
      </c>
      <c r="AI9" s="14">
        <f t="shared" si="17"/>
        <v>18987.02325</v>
      </c>
      <c r="AJ9" s="31">
        <f t="shared" si="18"/>
        <v>7747.387654499999</v>
      </c>
      <c r="AK9" s="31">
        <f t="shared" si="19"/>
        <v>12392.0455815</v>
      </c>
      <c r="AM9" s="14">
        <f aca="true" t="shared" si="88" ref="AM9:AM23">C9*5.88551/100</f>
        <v>0</v>
      </c>
      <c r="AN9" s="14">
        <f t="shared" si="20"/>
        <v>4914.40085</v>
      </c>
      <c r="AO9" s="14">
        <f t="shared" si="21"/>
        <v>4914.40085</v>
      </c>
      <c r="AP9" s="31">
        <f t="shared" si="22"/>
        <v>2005.2521121</v>
      </c>
      <c r="AQ9" s="31">
        <f t="shared" si="23"/>
        <v>3207.4263847</v>
      </c>
      <c r="AS9" s="14">
        <f aca="true" t="shared" si="89" ref="AS9:AS23">C9*3.98496/100</f>
        <v>0</v>
      </c>
      <c r="AT9" s="14">
        <f t="shared" si="24"/>
        <v>3327.4416</v>
      </c>
      <c r="AU9" s="14">
        <f t="shared" si="25"/>
        <v>3327.4416</v>
      </c>
      <c r="AV9" s="31">
        <f t="shared" si="26"/>
        <v>1357.7157216</v>
      </c>
      <c r="AW9" s="31">
        <f t="shared" si="27"/>
        <v>2171.6836512</v>
      </c>
      <c r="AY9" s="14">
        <f aca="true" t="shared" si="90" ref="AY9:AY23">C9*0.61294/100</f>
        <v>0</v>
      </c>
      <c r="AZ9" s="14">
        <f t="shared" si="28"/>
        <v>511.80490000000003</v>
      </c>
      <c r="BA9" s="14">
        <f t="shared" si="29"/>
        <v>511.80490000000003</v>
      </c>
      <c r="BB9" s="31">
        <f t="shared" si="30"/>
        <v>208.8347874</v>
      </c>
      <c r="BC9" s="31">
        <f t="shared" si="31"/>
        <v>334.0339118</v>
      </c>
      <c r="BE9" s="14">
        <f aca="true" t="shared" si="91" ref="BE9:BE23">C9*1.4032/100</f>
        <v>0</v>
      </c>
      <c r="BF9" s="14">
        <f t="shared" si="32"/>
        <v>1171.672</v>
      </c>
      <c r="BG9" s="14">
        <f t="shared" si="33"/>
        <v>1171.672</v>
      </c>
      <c r="BH9" s="31">
        <f t="shared" si="34"/>
        <v>478.084272</v>
      </c>
      <c r="BI9" s="31">
        <f t="shared" si="35"/>
        <v>764.701904</v>
      </c>
      <c r="BK9" s="14">
        <f aca="true" t="shared" si="92" ref="BK9:BK23">C9*0.23527/100</f>
        <v>0</v>
      </c>
      <c r="BL9" s="14">
        <f t="shared" si="36"/>
        <v>196.45045000000002</v>
      </c>
      <c r="BM9" s="14">
        <f t="shared" si="37"/>
        <v>196.45045000000002</v>
      </c>
      <c r="BN9" s="31">
        <f t="shared" si="38"/>
        <v>80.15884170000001</v>
      </c>
      <c r="BO9" s="31">
        <f t="shared" si="39"/>
        <v>128.2150919</v>
      </c>
      <c r="BQ9" s="14">
        <f aca="true" t="shared" si="93" ref="BQ9:BQ23">C9*0.25449/100</f>
        <v>0</v>
      </c>
      <c r="BR9" s="14">
        <f t="shared" si="40"/>
        <v>212.49915000000001</v>
      </c>
      <c r="BS9" s="14">
        <f t="shared" si="41"/>
        <v>212.49915000000001</v>
      </c>
      <c r="BT9" s="31">
        <f t="shared" si="42"/>
        <v>86.7072879</v>
      </c>
      <c r="BU9" s="31">
        <f t="shared" si="43"/>
        <v>138.6894153</v>
      </c>
      <c r="BW9" s="14">
        <f aca="true" t="shared" si="94" ref="BW9:BW23">C9*0.48599/100</f>
        <v>0</v>
      </c>
      <c r="BX9" s="14">
        <f t="shared" si="44"/>
        <v>405.80165</v>
      </c>
      <c r="BY9" s="14">
        <f t="shared" si="45"/>
        <v>405.80165</v>
      </c>
      <c r="BZ9" s="31">
        <f t="shared" si="46"/>
        <v>165.58165290000002</v>
      </c>
      <c r="CA9" s="31">
        <f t="shared" si="47"/>
        <v>264.8499703</v>
      </c>
      <c r="CC9" s="14">
        <f>C9*0.08071/100</f>
        <v>0</v>
      </c>
      <c r="CD9" s="14">
        <f t="shared" si="48"/>
        <v>67.39285000000001</v>
      </c>
      <c r="CE9" s="14">
        <f t="shared" si="49"/>
        <v>67.39285000000001</v>
      </c>
      <c r="CF9" s="31">
        <f t="shared" si="50"/>
        <v>27.4987041</v>
      </c>
      <c r="CG9" s="31">
        <f t="shared" si="51"/>
        <v>43.984528700000006</v>
      </c>
      <c r="CI9" s="14">
        <f aca="true" t="shared" si="95" ref="CI9:CI23">C9*0.0014/100</f>
        <v>0</v>
      </c>
      <c r="CJ9" s="14">
        <f t="shared" si="52"/>
        <v>1.169</v>
      </c>
      <c r="CK9" s="14">
        <f t="shared" si="53"/>
        <v>1.169</v>
      </c>
      <c r="CL9" s="31">
        <f t="shared" si="54"/>
        <v>0.476994</v>
      </c>
      <c r="CM9" s="31">
        <f t="shared" si="55"/>
        <v>0.762958</v>
      </c>
      <c r="CO9" s="14">
        <f aca="true" t="shared" si="96" ref="CO9:CO23">C9*0.51373/100</f>
        <v>0</v>
      </c>
      <c r="CP9" s="14">
        <f t="shared" si="56"/>
        <v>428.96455000000003</v>
      </c>
      <c r="CQ9" s="14">
        <f t="shared" si="57"/>
        <v>428.96455000000003</v>
      </c>
      <c r="CR9" s="31">
        <f t="shared" si="58"/>
        <v>175.0329483</v>
      </c>
      <c r="CS9" s="31">
        <f t="shared" si="59"/>
        <v>279.9674381</v>
      </c>
      <c r="CU9" s="14">
        <f aca="true" t="shared" si="97" ref="CU9:CU23">C9*0.74436/100</f>
        <v>0</v>
      </c>
      <c r="CV9" s="14">
        <f t="shared" si="60"/>
        <v>621.5406</v>
      </c>
      <c r="CW9" s="14">
        <f t="shared" si="61"/>
        <v>621.5406</v>
      </c>
      <c r="CX9" s="31">
        <f t="shared" si="62"/>
        <v>253.6108956</v>
      </c>
      <c r="CY9" s="31">
        <f t="shared" si="63"/>
        <v>405.6538692</v>
      </c>
      <c r="DA9" s="14">
        <f aca="true" t="shared" si="98" ref="DA9:DA23">C9*0.94183/100</f>
        <v>0</v>
      </c>
      <c r="DB9" s="14">
        <f t="shared" si="64"/>
        <v>786.42805</v>
      </c>
      <c r="DC9" s="14">
        <f t="shared" si="65"/>
        <v>786.42805</v>
      </c>
      <c r="DD9" s="31">
        <f t="shared" si="66"/>
        <v>320.8908993</v>
      </c>
      <c r="DE9" s="31">
        <f t="shared" si="67"/>
        <v>513.2690951</v>
      </c>
      <c r="DG9" s="14">
        <f aca="true" t="shared" si="99" ref="DG9:DG23">C9*0.0876/100</f>
        <v>0</v>
      </c>
      <c r="DH9" s="14">
        <f t="shared" si="68"/>
        <v>73.146</v>
      </c>
      <c r="DI9" s="14">
        <f t="shared" si="69"/>
        <v>73.146</v>
      </c>
      <c r="DJ9" s="31">
        <f t="shared" si="70"/>
        <v>29.846196000000003</v>
      </c>
      <c r="DK9" s="31">
        <f t="shared" si="71"/>
        <v>47.739372</v>
      </c>
      <c r="DM9" s="14">
        <f aca="true" t="shared" si="100" ref="DM9:DM23">C9*1.65525/100</f>
        <v>0</v>
      </c>
      <c r="DN9" s="31">
        <f t="shared" si="72"/>
        <v>1382.13375</v>
      </c>
      <c r="DO9" s="14">
        <f t="shared" si="73"/>
        <v>1382.13375</v>
      </c>
      <c r="DP9" s="31">
        <f t="shared" si="74"/>
        <v>563.9602275000001</v>
      </c>
      <c r="DQ9" s="31">
        <f t="shared" si="75"/>
        <v>902.0615925000001</v>
      </c>
      <c r="DS9" s="14">
        <f aca="true" t="shared" si="101" ref="DS9:DS23">C9*4.29442/100</f>
        <v>0</v>
      </c>
      <c r="DT9" s="14">
        <f t="shared" si="76"/>
        <v>3585.8406999999993</v>
      </c>
      <c r="DU9" s="14">
        <f t="shared" si="77"/>
        <v>3585.8406999999993</v>
      </c>
      <c r="DV9" s="31">
        <f t="shared" si="78"/>
        <v>1463.1518382000002</v>
      </c>
      <c r="DW9" s="31">
        <f t="shared" si="79"/>
        <v>2340.3300674</v>
      </c>
      <c r="DY9" s="14">
        <f aca="true" t="shared" si="102" ref="DY9:DY23">C9*0.31635/100</f>
        <v>0</v>
      </c>
      <c r="DZ9" s="14">
        <f t="shared" si="80"/>
        <v>264.15225000000004</v>
      </c>
      <c r="EA9" s="14">
        <f t="shared" si="81"/>
        <v>264.15225000000004</v>
      </c>
      <c r="EB9" s="31">
        <f t="shared" si="82"/>
        <v>107.7836085</v>
      </c>
      <c r="EC9" s="31">
        <f t="shared" si="83"/>
        <v>172.4012595</v>
      </c>
    </row>
    <row r="10" spans="1:133" ht="12.75">
      <c r="A10" s="32">
        <v>43374</v>
      </c>
      <c r="C10" s="15">
        <f>'2012A'!C10</f>
        <v>0</v>
      </c>
      <c r="D10" s="15">
        <f>'2012A'!D10</f>
        <v>83500</v>
      </c>
      <c r="E10" s="15">
        <f t="shared" si="0"/>
        <v>83500</v>
      </c>
      <c r="F10" s="15">
        <f>'2012A'!F10</f>
        <v>34071</v>
      </c>
      <c r="G10" s="15">
        <f>'2012A'!G10</f>
        <v>54497</v>
      </c>
      <c r="I10" s="46">
        <f t="shared" si="1"/>
        <v>0</v>
      </c>
      <c r="J10" s="46">
        <f t="shared" si="1"/>
        <v>46809.482099999994</v>
      </c>
      <c r="K10" s="46">
        <f t="shared" si="2"/>
        <v>46809.482099999994</v>
      </c>
      <c r="L10" s="46">
        <f t="shared" si="3"/>
        <v>19099.9504746</v>
      </c>
      <c r="M10" s="46">
        <f t="shared" si="3"/>
        <v>30550.614922200006</v>
      </c>
      <c r="P10" s="31">
        <f t="shared" si="4"/>
        <v>7533.6873</v>
      </c>
      <c r="Q10" s="31">
        <f t="shared" si="5"/>
        <v>7533.6873</v>
      </c>
      <c r="R10" s="31">
        <f t="shared" si="6"/>
        <v>3074.0150898</v>
      </c>
      <c r="S10" s="31">
        <f t="shared" si="7"/>
        <v>4916.926428600001</v>
      </c>
      <c r="V10" s="14">
        <f t="shared" si="8"/>
        <v>70.79129999999999</v>
      </c>
      <c r="W10" s="14">
        <f t="shared" si="9"/>
        <v>70.79129999999999</v>
      </c>
      <c r="X10" s="31">
        <f t="shared" si="10"/>
        <v>28.8853938</v>
      </c>
      <c r="Y10" s="31">
        <f t="shared" si="11"/>
        <v>46.2025566</v>
      </c>
      <c r="AA10" s="31"/>
      <c r="AB10" s="14">
        <f t="shared" si="12"/>
        <v>2267.1419</v>
      </c>
      <c r="AC10" s="14">
        <f t="shared" si="13"/>
        <v>2267.1419</v>
      </c>
      <c r="AD10" s="31">
        <f t="shared" si="14"/>
        <v>925.0753493999999</v>
      </c>
      <c r="AE10" s="31">
        <f t="shared" si="15"/>
        <v>1479.6698457999998</v>
      </c>
      <c r="AH10" s="14">
        <f t="shared" si="16"/>
        <v>18987.02325</v>
      </c>
      <c r="AI10" s="14">
        <f t="shared" si="17"/>
        <v>18987.02325</v>
      </c>
      <c r="AJ10" s="31">
        <f t="shared" si="18"/>
        <v>7747.387654499999</v>
      </c>
      <c r="AK10" s="31">
        <f t="shared" si="19"/>
        <v>12392.0455815</v>
      </c>
      <c r="AN10" s="14">
        <f t="shared" si="20"/>
        <v>4914.40085</v>
      </c>
      <c r="AO10" s="14">
        <f t="shared" si="21"/>
        <v>4914.40085</v>
      </c>
      <c r="AP10" s="31">
        <f t="shared" si="22"/>
        <v>2005.2521121</v>
      </c>
      <c r="AQ10" s="31">
        <f t="shared" si="23"/>
        <v>3207.4263847</v>
      </c>
      <c r="AT10" s="14">
        <f t="shared" si="24"/>
        <v>3327.4416</v>
      </c>
      <c r="AU10" s="14">
        <f t="shared" si="25"/>
        <v>3327.4416</v>
      </c>
      <c r="AV10" s="31">
        <f t="shared" si="26"/>
        <v>1357.7157216</v>
      </c>
      <c r="AW10" s="31">
        <f t="shared" si="27"/>
        <v>2171.6836512</v>
      </c>
      <c r="AZ10" s="14">
        <f t="shared" si="28"/>
        <v>511.80490000000003</v>
      </c>
      <c r="BA10" s="14">
        <f t="shared" si="29"/>
        <v>511.80490000000003</v>
      </c>
      <c r="BB10" s="31">
        <f t="shared" si="30"/>
        <v>208.8347874</v>
      </c>
      <c r="BC10" s="31">
        <f t="shared" si="31"/>
        <v>334.0339118</v>
      </c>
      <c r="BF10" s="14">
        <f t="shared" si="32"/>
        <v>1171.672</v>
      </c>
      <c r="BG10" s="14">
        <f t="shared" si="33"/>
        <v>1171.672</v>
      </c>
      <c r="BH10" s="31">
        <f t="shared" si="34"/>
        <v>478.084272</v>
      </c>
      <c r="BI10" s="31">
        <f t="shared" si="35"/>
        <v>764.701904</v>
      </c>
      <c r="BL10" s="14">
        <f t="shared" si="36"/>
        <v>196.45045000000002</v>
      </c>
      <c r="BM10" s="14">
        <f t="shared" si="37"/>
        <v>196.45045000000002</v>
      </c>
      <c r="BN10" s="31">
        <f t="shared" si="38"/>
        <v>80.15884170000001</v>
      </c>
      <c r="BO10" s="31">
        <f t="shared" si="39"/>
        <v>128.2150919</v>
      </c>
      <c r="BR10" s="14">
        <f t="shared" si="40"/>
        <v>212.49915000000001</v>
      </c>
      <c r="BS10" s="14">
        <f t="shared" si="41"/>
        <v>212.49915000000001</v>
      </c>
      <c r="BT10" s="31">
        <f t="shared" si="42"/>
        <v>86.7072879</v>
      </c>
      <c r="BU10" s="31">
        <f t="shared" si="43"/>
        <v>138.6894153</v>
      </c>
      <c r="BX10" s="14">
        <f t="shared" si="44"/>
        <v>405.80165</v>
      </c>
      <c r="BY10" s="14">
        <f t="shared" si="45"/>
        <v>405.80165</v>
      </c>
      <c r="BZ10" s="31">
        <f t="shared" si="46"/>
        <v>165.58165290000002</v>
      </c>
      <c r="CA10" s="31">
        <f t="shared" si="47"/>
        <v>264.8499703</v>
      </c>
      <c r="CD10" s="14">
        <f t="shared" si="48"/>
        <v>67.39285000000001</v>
      </c>
      <c r="CE10" s="14">
        <f t="shared" si="49"/>
        <v>67.39285000000001</v>
      </c>
      <c r="CF10" s="31">
        <f t="shared" si="50"/>
        <v>27.4987041</v>
      </c>
      <c r="CG10" s="31">
        <f t="shared" si="51"/>
        <v>43.984528700000006</v>
      </c>
      <c r="CJ10" s="14">
        <f t="shared" si="52"/>
        <v>1.169</v>
      </c>
      <c r="CK10" s="14">
        <f t="shared" si="53"/>
        <v>1.169</v>
      </c>
      <c r="CL10" s="31">
        <f t="shared" si="54"/>
        <v>0.476994</v>
      </c>
      <c r="CM10" s="31">
        <f t="shared" si="55"/>
        <v>0.762958</v>
      </c>
      <c r="CP10" s="14">
        <f t="shared" si="56"/>
        <v>428.96455000000003</v>
      </c>
      <c r="CQ10" s="14">
        <f t="shared" si="57"/>
        <v>428.96455000000003</v>
      </c>
      <c r="CR10" s="31">
        <f t="shared" si="58"/>
        <v>175.0329483</v>
      </c>
      <c r="CS10" s="31">
        <f t="shared" si="59"/>
        <v>279.9674381</v>
      </c>
      <c r="CV10" s="14">
        <f t="shared" si="60"/>
        <v>621.5406</v>
      </c>
      <c r="CW10" s="14">
        <f t="shared" si="61"/>
        <v>621.5406</v>
      </c>
      <c r="CX10" s="31">
        <f t="shared" si="62"/>
        <v>253.6108956</v>
      </c>
      <c r="CY10" s="31">
        <f t="shared" si="63"/>
        <v>405.6538692</v>
      </c>
      <c r="DB10" s="14">
        <f t="shared" si="64"/>
        <v>786.42805</v>
      </c>
      <c r="DC10" s="14">
        <f t="shared" si="65"/>
        <v>786.42805</v>
      </c>
      <c r="DD10" s="31">
        <f t="shared" si="66"/>
        <v>320.8908993</v>
      </c>
      <c r="DE10" s="31">
        <f t="shared" si="67"/>
        <v>513.2690951</v>
      </c>
      <c r="DH10" s="14">
        <f t="shared" si="68"/>
        <v>73.146</v>
      </c>
      <c r="DI10" s="14">
        <f t="shared" si="69"/>
        <v>73.146</v>
      </c>
      <c r="DJ10" s="31">
        <f t="shared" si="70"/>
        <v>29.846196000000003</v>
      </c>
      <c r="DK10" s="31">
        <f t="shared" si="71"/>
        <v>47.739372</v>
      </c>
      <c r="DN10" s="31">
        <f t="shared" si="72"/>
        <v>1382.13375</v>
      </c>
      <c r="DO10" s="14">
        <f t="shared" si="73"/>
        <v>1382.13375</v>
      </c>
      <c r="DP10" s="31">
        <f t="shared" si="74"/>
        <v>563.9602275000001</v>
      </c>
      <c r="DQ10" s="31">
        <f t="shared" si="75"/>
        <v>902.0615925000001</v>
      </c>
      <c r="DT10" s="14">
        <f t="shared" si="76"/>
        <v>3585.8406999999993</v>
      </c>
      <c r="DU10" s="14">
        <f t="shared" si="77"/>
        <v>3585.8406999999993</v>
      </c>
      <c r="DV10" s="31">
        <f t="shared" si="78"/>
        <v>1463.1518382000002</v>
      </c>
      <c r="DW10" s="31">
        <f t="shared" si="79"/>
        <v>2340.3300674</v>
      </c>
      <c r="DZ10" s="14">
        <f t="shared" si="80"/>
        <v>264.15225000000004</v>
      </c>
      <c r="EA10" s="14">
        <f t="shared" si="81"/>
        <v>264.15225000000004</v>
      </c>
      <c r="EB10" s="31">
        <f t="shared" si="82"/>
        <v>107.7836085</v>
      </c>
      <c r="EC10" s="31">
        <f t="shared" si="83"/>
        <v>172.4012595</v>
      </c>
    </row>
    <row r="11" spans="1:133" ht="12.75">
      <c r="A11" s="32">
        <v>43556</v>
      </c>
      <c r="B11" s="33"/>
      <c r="C11" s="15">
        <f>'2012A'!C11</f>
        <v>0</v>
      </c>
      <c r="D11" s="15">
        <f>'2012A'!D11</f>
        <v>83500</v>
      </c>
      <c r="E11" s="15">
        <f t="shared" si="0"/>
        <v>83500</v>
      </c>
      <c r="F11" s="15">
        <f>'2012A'!F11</f>
        <v>34071</v>
      </c>
      <c r="G11" s="15">
        <f>'2012A'!G11</f>
        <v>54497</v>
      </c>
      <c r="I11" s="46">
        <f t="shared" si="1"/>
        <v>0</v>
      </c>
      <c r="J11" s="46">
        <f t="shared" si="1"/>
        <v>46809.482099999994</v>
      </c>
      <c r="K11" s="46">
        <f t="shared" si="2"/>
        <v>46809.482099999994</v>
      </c>
      <c r="L11" s="46">
        <f t="shared" si="3"/>
        <v>19099.9504746</v>
      </c>
      <c r="M11" s="46">
        <f t="shared" si="3"/>
        <v>30550.614922200006</v>
      </c>
      <c r="O11" s="14">
        <f t="shared" si="84"/>
        <v>0</v>
      </c>
      <c r="P11" s="31">
        <f t="shared" si="4"/>
        <v>7533.6873</v>
      </c>
      <c r="Q11" s="31">
        <f t="shared" si="5"/>
        <v>7533.6873</v>
      </c>
      <c r="R11" s="31">
        <f t="shared" si="6"/>
        <v>3074.0150898</v>
      </c>
      <c r="S11" s="31">
        <f t="shared" si="7"/>
        <v>4916.926428600001</v>
      </c>
      <c r="U11" s="14">
        <f t="shared" si="85"/>
        <v>0</v>
      </c>
      <c r="V11" s="14">
        <f t="shared" si="8"/>
        <v>70.79129999999999</v>
      </c>
      <c r="W11" s="14">
        <f t="shared" si="9"/>
        <v>70.79129999999999</v>
      </c>
      <c r="X11" s="31">
        <f t="shared" si="10"/>
        <v>28.8853938</v>
      </c>
      <c r="Y11" s="31">
        <f t="shared" si="11"/>
        <v>46.2025566</v>
      </c>
      <c r="AA11" s="31">
        <f t="shared" si="86"/>
        <v>0</v>
      </c>
      <c r="AB11" s="14">
        <f t="shared" si="12"/>
        <v>2267.1419</v>
      </c>
      <c r="AC11" s="14">
        <f t="shared" si="13"/>
        <v>2267.1419</v>
      </c>
      <c r="AD11" s="31">
        <f t="shared" si="14"/>
        <v>925.0753493999999</v>
      </c>
      <c r="AE11" s="31">
        <f t="shared" si="15"/>
        <v>1479.6698457999998</v>
      </c>
      <c r="AG11" s="14">
        <f t="shared" si="87"/>
        <v>0</v>
      </c>
      <c r="AH11" s="14">
        <f t="shared" si="16"/>
        <v>18987.02325</v>
      </c>
      <c r="AI11" s="14">
        <f t="shared" si="17"/>
        <v>18987.02325</v>
      </c>
      <c r="AJ11" s="31">
        <f t="shared" si="18"/>
        <v>7747.387654499999</v>
      </c>
      <c r="AK11" s="31">
        <f t="shared" si="19"/>
        <v>12392.0455815</v>
      </c>
      <c r="AM11" s="14">
        <f t="shared" si="88"/>
        <v>0</v>
      </c>
      <c r="AN11" s="14">
        <f t="shared" si="20"/>
        <v>4914.40085</v>
      </c>
      <c r="AO11" s="14">
        <f t="shared" si="21"/>
        <v>4914.40085</v>
      </c>
      <c r="AP11" s="31">
        <f t="shared" si="22"/>
        <v>2005.2521121</v>
      </c>
      <c r="AQ11" s="31">
        <f t="shared" si="23"/>
        <v>3207.4263847</v>
      </c>
      <c r="AS11" s="14">
        <f t="shared" si="89"/>
        <v>0</v>
      </c>
      <c r="AT11" s="14">
        <f t="shared" si="24"/>
        <v>3327.4416</v>
      </c>
      <c r="AU11" s="14">
        <f t="shared" si="25"/>
        <v>3327.4416</v>
      </c>
      <c r="AV11" s="31">
        <f t="shared" si="26"/>
        <v>1357.7157216</v>
      </c>
      <c r="AW11" s="31">
        <f t="shared" si="27"/>
        <v>2171.6836512</v>
      </c>
      <c r="AY11" s="14">
        <f t="shared" si="90"/>
        <v>0</v>
      </c>
      <c r="AZ11" s="14">
        <f t="shared" si="28"/>
        <v>511.80490000000003</v>
      </c>
      <c r="BA11" s="14">
        <f t="shared" si="29"/>
        <v>511.80490000000003</v>
      </c>
      <c r="BB11" s="31">
        <f t="shared" si="30"/>
        <v>208.8347874</v>
      </c>
      <c r="BC11" s="31">
        <f t="shared" si="31"/>
        <v>334.0339118</v>
      </c>
      <c r="BE11" s="14">
        <f t="shared" si="91"/>
        <v>0</v>
      </c>
      <c r="BF11" s="14">
        <f t="shared" si="32"/>
        <v>1171.672</v>
      </c>
      <c r="BG11" s="14">
        <f t="shared" si="33"/>
        <v>1171.672</v>
      </c>
      <c r="BH11" s="31">
        <f t="shared" si="34"/>
        <v>478.084272</v>
      </c>
      <c r="BI11" s="31">
        <f t="shared" si="35"/>
        <v>764.701904</v>
      </c>
      <c r="BK11" s="14">
        <f t="shared" si="92"/>
        <v>0</v>
      </c>
      <c r="BL11" s="14">
        <f t="shared" si="36"/>
        <v>196.45045000000002</v>
      </c>
      <c r="BM11" s="14">
        <f t="shared" si="37"/>
        <v>196.45045000000002</v>
      </c>
      <c r="BN11" s="31">
        <f t="shared" si="38"/>
        <v>80.15884170000001</v>
      </c>
      <c r="BO11" s="31">
        <f t="shared" si="39"/>
        <v>128.2150919</v>
      </c>
      <c r="BQ11" s="14">
        <f t="shared" si="93"/>
        <v>0</v>
      </c>
      <c r="BR11" s="14">
        <f t="shared" si="40"/>
        <v>212.49915000000001</v>
      </c>
      <c r="BS11" s="14">
        <f t="shared" si="41"/>
        <v>212.49915000000001</v>
      </c>
      <c r="BT11" s="31">
        <f t="shared" si="42"/>
        <v>86.7072879</v>
      </c>
      <c r="BU11" s="31">
        <f t="shared" si="43"/>
        <v>138.6894153</v>
      </c>
      <c r="BW11" s="14">
        <f t="shared" si="94"/>
        <v>0</v>
      </c>
      <c r="BX11" s="14">
        <f t="shared" si="44"/>
        <v>405.80165</v>
      </c>
      <c r="BY11" s="14">
        <f t="shared" si="45"/>
        <v>405.80165</v>
      </c>
      <c r="BZ11" s="31">
        <f t="shared" si="46"/>
        <v>165.58165290000002</v>
      </c>
      <c r="CA11" s="31">
        <f t="shared" si="47"/>
        <v>264.8499703</v>
      </c>
      <c r="CC11" s="14">
        <f>C11*0.08071/100</f>
        <v>0</v>
      </c>
      <c r="CD11" s="14">
        <f t="shared" si="48"/>
        <v>67.39285000000001</v>
      </c>
      <c r="CE11" s="14">
        <f t="shared" si="49"/>
        <v>67.39285000000001</v>
      </c>
      <c r="CF11" s="31">
        <f t="shared" si="50"/>
        <v>27.4987041</v>
      </c>
      <c r="CG11" s="31">
        <f t="shared" si="51"/>
        <v>43.984528700000006</v>
      </c>
      <c r="CI11" s="14">
        <f t="shared" si="95"/>
        <v>0</v>
      </c>
      <c r="CJ11" s="14">
        <f t="shared" si="52"/>
        <v>1.169</v>
      </c>
      <c r="CK11" s="14">
        <f t="shared" si="53"/>
        <v>1.169</v>
      </c>
      <c r="CL11" s="31">
        <f t="shared" si="54"/>
        <v>0.476994</v>
      </c>
      <c r="CM11" s="31">
        <f t="shared" si="55"/>
        <v>0.762958</v>
      </c>
      <c r="CO11" s="14">
        <f t="shared" si="96"/>
        <v>0</v>
      </c>
      <c r="CP11" s="14">
        <f t="shared" si="56"/>
        <v>428.96455000000003</v>
      </c>
      <c r="CQ11" s="14">
        <f t="shared" si="57"/>
        <v>428.96455000000003</v>
      </c>
      <c r="CR11" s="31">
        <f t="shared" si="58"/>
        <v>175.0329483</v>
      </c>
      <c r="CS11" s="31">
        <f t="shared" si="59"/>
        <v>279.9674381</v>
      </c>
      <c r="CU11" s="14">
        <f t="shared" si="97"/>
        <v>0</v>
      </c>
      <c r="CV11" s="14">
        <f t="shared" si="60"/>
        <v>621.5406</v>
      </c>
      <c r="CW11" s="14">
        <f t="shared" si="61"/>
        <v>621.5406</v>
      </c>
      <c r="CX11" s="31">
        <f t="shared" si="62"/>
        <v>253.6108956</v>
      </c>
      <c r="CY11" s="31">
        <f t="shared" si="63"/>
        <v>405.6538692</v>
      </c>
      <c r="DA11" s="14">
        <f t="shared" si="98"/>
        <v>0</v>
      </c>
      <c r="DB11" s="14">
        <f t="shared" si="64"/>
        <v>786.42805</v>
      </c>
      <c r="DC11" s="14">
        <f t="shared" si="65"/>
        <v>786.42805</v>
      </c>
      <c r="DD11" s="31">
        <f t="shared" si="66"/>
        <v>320.8908993</v>
      </c>
      <c r="DE11" s="31">
        <f t="shared" si="67"/>
        <v>513.2690951</v>
      </c>
      <c r="DG11" s="14">
        <f t="shared" si="99"/>
        <v>0</v>
      </c>
      <c r="DH11" s="14">
        <f t="shared" si="68"/>
        <v>73.146</v>
      </c>
      <c r="DI11" s="14">
        <f t="shared" si="69"/>
        <v>73.146</v>
      </c>
      <c r="DJ11" s="31">
        <f t="shared" si="70"/>
        <v>29.846196000000003</v>
      </c>
      <c r="DK11" s="31">
        <f t="shared" si="71"/>
        <v>47.739372</v>
      </c>
      <c r="DM11" s="14">
        <f t="shared" si="100"/>
        <v>0</v>
      </c>
      <c r="DN11" s="31">
        <f t="shared" si="72"/>
        <v>1382.13375</v>
      </c>
      <c r="DO11" s="14">
        <f t="shared" si="73"/>
        <v>1382.13375</v>
      </c>
      <c r="DP11" s="31">
        <f t="shared" si="74"/>
        <v>563.9602275000001</v>
      </c>
      <c r="DQ11" s="31">
        <f t="shared" si="75"/>
        <v>902.0615925000001</v>
      </c>
      <c r="DS11" s="14">
        <f t="shared" si="101"/>
        <v>0</v>
      </c>
      <c r="DT11" s="14">
        <f t="shared" si="76"/>
        <v>3585.8406999999993</v>
      </c>
      <c r="DU11" s="14">
        <f t="shared" si="77"/>
        <v>3585.8406999999993</v>
      </c>
      <c r="DV11" s="31">
        <f t="shared" si="78"/>
        <v>1463.1518382000002</v>
      </c>
      <c r="DW11" s="31">
        <f t="shared" si="79"/>
        <v>2340.3300674</v>
      </c>
      <c r="DY11" s="14">
        <f t="shared" si="102"/>
        <v>0</v>
      </c>
      <c r="DZ11" s="14">
        <f t="shared" si="80"/>
        <v>264.15225000000004</v>
      </c>
      <c r="EA11" s="14">
        <f t="shared" si="81"/>
        <v>264.15225000000004</v>
      </c>
      <c r="EB11" s="31">
        <f t="shared" si="82"/>
        <v>107.7836085</v>
      </c>
      <c r="EC11" s="31">
        <f t="shared" si="83"/>
        <v>172.4012595</v>
      </c>
    </row>
    <row r="12" spans="1:133" ht="12.75">
      <c r="A12" s="32">
        <v>43739</v>
      </c>
      <c r="B12" s="33"/>
      <c r="C12" s="15">
        <f>'2012A'!C12</f>
        <v>0</v>
      </c>
      <c r="D12" s="15">
        <f>'2012A'!D12</f>
        <v>83500</v>
      </c>
      <c r="E12" s="15">
        <f t="shared" si="0"/>
        <v>83500</v>
      </c>
      <c r="F12" s="15">
        <f>'2012A'!F12</f>
        <v>34071</v>
      </c>
      <c r="G12" s="15">
        <f>'2012A'!G12</f>
        <v>54497</v>
      </c>
      <c r="I12" s="46">
        <f t="shared" si="1"/>
        <v>0</v>
      </c>
      <c r="J12" s="46">
        <f t="shared" si="1"/>
        <v>46809.482099999994</v>
      </c>
      <c r="K12" s="46">
        <f t="shared" si="2"/>
        <v>46809.482099999994</v>
      </c>
      <c r="L12" s="46">
        <f t="shared" si="3"/>
        <v>19099.9504746</v>
      </c>
      <c r="M12" s="46">
        <f t="shared" si="3"/>
        <v>30550.614922200006</v>
      </c>
      <c r="P12" s="31">
        <f t="shared" si="4"/>
        <v>7533.6873</v>
      </c>
      <c r="Q12" s="31">
        <f t="shared" si="5"/>
        <v>7533.6873</v>
      </c>
      <c r="R12" s="31">
        <f t="shared" si="6"/>
        <v>3074.0150898</v>
      </c>
      <c r="S12" s="31">
        <f t="shared" si="7"/>
        <v>4916.926428600001</v>
      </c>
      <c r="V12" s="14">
        <f t="shared" si="8"/>
        <v>70.79129999999999</v>
      </c>
      <c r="W12" s="14">
        <f t="shared" si="9"/>
        <v>70.79129999999999</v>
      </c>
      <c r="X12" s="31">
        <f t="shared" si="10"/>
        <v>28.8853938</v>
      </c>
      <c r="Y12" s="31">
        <f t="shared" si="11"/>
        <v>46.2025566</v>
      </c>
      <c r="AA12" s="31"/>
      <c r="AB12" s="14">
        <f t="shared" si="12"/>
        <v>2267.1419</v>
      </c>
      <c r="AC12" s="14">
        <f t="shared" si="13"/>
        <v>2267.1419</v>
      </c>
      <c r="AD12" s="31">
        <f t="shared" si="14"/>
        <v>925.0753493999999</v>
      </c>
      <c r="AE12" s="31">
        <f t="shared" si="15"/>
        <v>1479.6698457999998</v>
      </c>
      <c r="AH12" s="14">
        <f t="shared" si="16"/>
        <v>18987.02325</v>
      </c>
      <c r="AI12" s="14">
        <f t="shared" si="17"/>
        <v>18987.02325</v>
      </c>
      <c r="AJ12" s="31">
        <f t="shared" si="18"/>
        <v>7747.387654499999</v>
      </c>
      <c r="AK12" s="31">
        <f t="shared" si="19"/>
        <v>12392.0455815</v>
      </c>
      <c r="AN12" s="14">
        <f t="shared" si="20"/>
        <v>4914.40085</v>
      </c>
      <c r="AO12" s="14">
        <f t="shared" si="21"/>
        <v>4914.40085</v>
      </c>
      <c r="AP12" s="31">
        <f t="shared" si="22"/>
        <v>2005.2521121</v>
      </c>
      <c r="AQ12" s="31">
        <f t="shared" si="23"/>
        <v>3207.4263847</v>
      </c>
      <c r="AT12" s="14">
        <f t="shared" si="24"/>
        <v>3327.4416</v>
      </c>
      <c r="AU12" s="14">
        <f t="shared" si="25"/>
        <v>3327.4416</v>
      </c>
      <c r="AV12" s="31">
        <f t="shared" si="26"/>
        <v>1357.7157216</v>
      </c>
      <c r="AW12" s="31">
        <f t="shared" si="27"/>
        <v>2171.6836512</v>
      </c>
      <c r="AZ12" s="14">
        <f t="shared" si="28"/>
        <v>511.80490000000003</v>
      </c>
      <c r="BA12" s="14">
        <f t="shared" si="29"/>
        <v>511.80490000000003</v>
      </c>
      <c r="BB12" s="31">
        <f t="shared" si="30"/>
        <v>208.8347874</v>
      </c>
      <c r="BC12" s="31">
        <f t="shared" si="31"/>
        <v>334.0339118</v>
      </c>
      <c r="BF12" s="14">
        <f t="shared" si="32"/>
        <v>1171.672</v>
      </c>
      <c r="BG12" s="14">
        <f t="shared" si="33"/>
        <v>1171.672</v>
      </c>
      <c r="BH12" s="31">
        <f t="shared" si="34"/>
        <v>478.084272</v>
      </c>
      <c r="BI12" s="31">
        <f t="shared" si="35"/>
        <v>764.701904</v>
      </c>
      <c r="BL12" s="14">
        <f t="shared" si="36"/>
        <v>196.45045000000002</v>
      </c>
      <c r="BM12" s="14">
        <f t="shared" si="37"/>
        <v>196.45045000000002</v>
      </c>
      <c r="BN12" s="31">
        <f t="shared" si="38"/>
        <v>80.15884170000001</v>
      </c>
      <c r="BO12" s="31">
        <f t="shared" si="39"/>
        <v>128.2150919</v>
      </c>
      <c r="BR12" s="14">
        <f t="shared" si="40"/>
        <v>212.49915000000001</v>
      </c>
      <c r="BS12" s="14">
        <f t="shared" si="41"/>
        <v>212.49915000000001</v>
      </c>
      <c r="BT12" s="31">
        <f t="shared" si="42"/>
        <v>86.7072879</v>
      </c>
      <c r="BU12" s="31">
        <f t="shared" si="43"/>
        <v>138.6894153</v>
      </c>
      <c r="BX12" s="14">
        <f t="shared" si="44"/>
        <v>405.80165</v>
      </c>
      <c r="BY12" s="14">
        <f t="shared" si="45"/>
        <v>405.80165</v>
      </c>
      <c r="BZ12" s="31">
        <f t="shared" si="46"/>
        <v>165.58165290000002</v>
      </c>
      <c r="CA12" s="31">
        <f t="shared" si="47"/>
        <v>264.8499703</v>
      </c>
      <c r="CD12" s="14">
        <f t="shared" si="48"/>
        <v>67.39285000000001</v>
      </c>
      <c r="CE12" s="14">
        <f t="shared" si="49"/>
        <v>67.39285000000001</v>
      </c>
      <c r="CF12" s="31">
        <f t="shared" si="50"/>
        <v>27.4987041</v>
      </c>
      <c r="CG12" s="31">
        <f t="shared" si="51"/>
        <v>43.984528700000006</v>
      </c>
      <c r="CJ12" s="14">
        <f t="shared" si="52"/>
        <v>1.169</v>
      </c>
      <c r="CK12" s="14">
        <f t="shared" si="53"/>
        <v>1.169</v>
      </c>
      <c r="CL12" s="31">
        <f t="shared" si="54"/>
        <v>0.476994</v>
      </c>
      <c r="CM12" s="31">
        <f t="shared" si="55"/>
        <v>0.762958</v>
      </c>
      <c r="CP12" s="14">
        <f t="shared" si="56"/>
        <v>428.96455000000003</v>
      </c>
      <c r="CQ12" s="14">
        <f t="shared" si="57"/>
        <v>428.96455000000003</v>
      </c>
      <c r="CR12" s="31">
        <f t="shared" si="58"/>
        <v>175.0329483</v>
      </c>
      <c r="CS12" s="31">
        <f t="shared" si="59"/>
        <v>279.9674381</v>
      </c>
      <c r="CV12" s="14">
        <f t="shared" si="60"/>
        <v>621.5406</v>
      </c>
      <c r="CW12" s="14">
        <f t="shared" si="61"/>
        <v>621.5406</v>
      </c>
      <c r="CX12" s="31">
        <f t="shared" si="62"/>
        <v>253.6108956</v>
      </c>
      <c r="CY12" s="31">
        <f t="shared" si="63"/>
        <v>405.6538692</v>
      </c>
      <c r="DB12" s="14">
        <f t="shared" si="64"/>
        <v>786.42805</v>
      </c>
      <c r="DC12" s="14">
        <f t="shared" si="65"/>
        <v>786.42805</v>
      </c>
      <c r="DD12" s="31">
        <f t="shared" si="66"/>
        <v>320.8908993</v>
      </c>
      <c r="DE12" s="31">
        <f t="shared" si="67"/>
        <v>513.2690951</v>
      </c>
      <c r="DH12" s="14">
        <f t="shared" si="68"/>
        <v>73.146</v>
      </c>
      <c r="DI12" s="14">
        <f t="shared" si="69"/>
        <v>73.146</v>
      </c>
      <c r="DJ12" s="31">
        <f t="shared" si="70"/>
        <v>29.846196000000003</v>
      </c>
      <c r="DK12" s="31">
        <f t="shared" si="71"/>
        <v>47.739372</v>
      </c>
      <c r="DN12" s="31">
        <f t="shared" si="72"/>
        <v>1382.13375</v>
      </c>
      <c r="DO12" s="14">
        <f t="shared" si="73"/>
        <v>1382.13375</v>
      </c>
      <c r="DP12" s="31">
        <f t="shared" si="74"/>
        <v>563.9602275000001</v>
      </c>
      <c r="DQ12" s="31">
        <f t="shared" si="75"/>
        <v>902.0615925000001</v>
      </c>
      <c r="DT12" s="14">
        <f t="shared" si="76"/>
        <v>3585.8406999999993</v>
      </c>
      <c r="DU12" s="14">
        <f t="shared" si="77"/>
        <v>3585.8406999999993</v>
      </c>
      <c r="DV12" s="31">
        <f t="shared" si="78"/>
        <v>1463.1518382000002</v>
      </c>
      <c r="DW12" s="31">
        <f t="shared" si="79"/>
        <v>2340.3300674</v>
      </c>
      <c r="DZ12" s="14">
        <f t="shared" si="80"/>
        <v>264.15225000000004</v>
      </c>
      <c r="EA12" s="14">
        <f t="shared" si="81"/>
        <v>264.15225000000004</v>
      </c>
      <c r="EB12" s="31">
        <f t="shared" si="82"/>
        <v>107.7836085</v>
      </c>
      <c r="EC12" s="31">
        <f t="shared" si="83"/>
        <v>172.4012595</v>
      </c>
    </row>
    <row r="13" spans="1:134" s="33" customFormat="1" ht="12.75">
      <c r="A13" s="32">
        <v>43922</v>
      </c>
      <c r="C13" s="15">
        <f>'2012A'!C13</f>
        <v>2625000</v>
      </c>
      <c r="D13" s="15">
        <f>'2012A'!D13</f>
        <v>83500</v>
      </c>
      <c r="E13" s="15">
        <f t="shared" si="0"/>
        <v>2708500</v>
      </c>
      <c r="F13" s="15">
        <f>'2012A'!F13</f>
        <v>34071</v>
      </c>
      <c r="G13" s="15">
        <f>'2012A'!G13</f>
        <v>54497</v>
      </c>
      <c r="H13" s="31"/>
      <c r="I13" s="46">
        <f t="shared" si="1"/>
        <v>1471555.575</v>
      </c>
      <c r="J13" s="46">
        <f t="shared" si="1"/>
        <v>46809.482099999994</v>
      </c>
      <c r="K13" s="46">
        <f t="shared" si="2"/>
        <v>1518365.0570999999</v>
      </c>
      <c r="L13" s="46">
        <f t="shared" si="3"/>
        <v>19099.9504746</v>
      </c>
      <c r="M13" s="46">
        <f t="shared" si="3"/>
        <v>30550.614922200006</v>
      </c>
      <c r="N13" s="31"/>
      <c r="O13" s="14">
        <f t="shared" si="84"/>
        <v>236837.475</v>
      </c>
      <c r="P13" s="31">
        <f t="shared" si="4"/>
        <v>7533.6873</v>
      </c>
      <c r="Q13" s="31">
        <f t="shared" si="5"/>
        <v>244371.1623</v>
      </c>
      <c r="R13" s="31">
        <f t="shared" si="6"/>
        <v>3074.0150898</v>
      </c>
      <c r="S13" s="31">
        <f t="shared" si="7"/>
        <v>4916.926428600001</v>
      </c>
      <c r="T13" s="31"/>
      <c r="U13" s="14">
        <f t="shared" si="85"/>
        <v>2225.475</v>
      </c>
      <c r="V13" s="14">
        <f t="shared" si="8"/>
        <v>70.79129999999999</v>
      </c>
      <c r="W13" s="14">
        <f t="shared" si="9"/>
        <v>2296.2663</v>
      </c>
      <c r="X13" s="31">
        <f t="shared" si="10"/>
        <v>28.8853938</v>
      </c>
      <c r="Y13" s="31">
        <f t="shared" si="11"/>
        <v>46.2025566</v>
      </c>
      <c r="Z13" s="31"/>
      <c r="AA13" s="31">
        <f t="shared" si="86"/>
        <v>71272.425</v>
      </c>
      <c r="AB13" s="14">
        <f t="shared" si="12"/>
        <v>2267.1419</v>
      </c>
      <c r="AC13" s="14">
        <f t="shared" si="13"/>
        <v>73539.5669</v>
      </c>
      <c r="AD13" s="31">
        <f t="shared" si="14"/>
        <v>925.0753493999999</v>
      </c>
      <c r="AE13" s="31">
        <f t="shared" si="15"/>
        <v>1479.6698457999998</v>
      </c>
      <c r="AF13" s="31"/>
      <c r="AG13" s="14">
        <f t="shared" si="87"/>
        <v>596897.4375</v>
      </c>
      <c r="AH13" s="14">
        <f t="shared" si="16"/>
        <v>18987.02325</v>
      </c>
      <c r="AI13" s="14">
        <f t="shared" si="17"/>
        <v>615884.46075</v>
      </c>
      <c r="AJ13" s="31">
        <f t="shared" si="18"/>
        <v>7747.387654499999</v>
      </c>
      <c r="AK13" s="31">
        <f t="shared" si="19"/>
        <v>12392.0455815</v>
      </c>
      <c r="AL13" s="31"/>
      <c r="AM13" s="14">
        <f t="shared" si="88"/>
        <v>154494.6375</v>
      </c>
      <c r="AN13" s="14">
        <f t="shared" si="20"/>
        <v>4914.40085</v>
      </c>
      <c r="AO13" s="14">
        <f t="shared" si="21"/>
        <v>159409.03835000002</v>
      </c>
      <c r="AP13" s="31">
        <f t="shared" si="22"/>
        <v>2005.2521121</v>
      </c>
      <c r="AQ13" s="31">
        <f t="shared" si="23"/>
        <v>3207.4263847</v>
      </c>
      <c r="AR13" s="14"/>
      <c r="AS13" s="14">
        <f t="shared" si="89"/>
        <v>104605.2</v>
      </c>
      <c r="AT13" s="14">
        <f t="shared" si="24"/>
        <v>3327.4416</v>
      </c>
      <c r="AU13" s="14">
        <f t="shared" si="25"/>
        <v>107932.6416</v>
      </c>
      <c r="AV13" s="31">
        <f t="shared" si="26"/>
        <v>1357.7157216</v>
      </c>
      <c r="AW13" s="31">
        <f t="shared" si="27"/>
        <v>2171.6836512</v>
      </c>
      <c r="AX13" s="31"/>
      <c r="AY13" s="14">
        <f t="shared" si="90"/>
        <v>16089.675</v>
      </c>
      <c r="AZ13" s="14">
        <f t="shared" si="28"/>
        <v>511.80490000000003</v>
      </c>
      <c r="BA13" s="14">
        <f t="shared" si="29"/>
        <v>16601.4799</v>
      </c>
      <c r="BB13" s="31">
        <f t="shared" si="30"/>
        <v>208.8347874</v>
      </c>
      <c r="BC13" s="31">
        <f t="shared" si="31"/>
        <v>334.0339118</v>
      </c>
      <c r="BD13" s="31"/>
      <c r="BE13" s="14">
        <f t="shared" si="91"/>
        <v>36834</v>
      </c>
      <c r="BF13" s="14">
        <f t="shared" si="32"/>
        <v>1171.672</v>
      </c>
      <c r="BG13" s="14">
        <f t="shared" si="33"/>
        <v>38005.672</v>
      </c>
      <c r="BH13" s="31">
        <f t="shared" si="34"/>
        <v>478.084272</v>
      </c>
      <c r="BI13" s="31">
        <f t="shared" si="35"/>
        <v>764.701904</v>
      </c>
      <c r="BJ13" s="31"/>
      <c r="BK13" s="14">
        <f t="shared" si="92"/>
        <v>6175.8375</v>
      </c>
      <c r="BL13" s="14">
        <f t="shared" si="36"/>
        <v>196.45045000000002</v>
      </c>
      <c r="BM13" s="14">
        <f t="shared" si="37"/>
        <v>6372.28795</v>
      </c>
      <c r="BN13" s="31">
        <f t="shared" si="38"/>
        <v>80.15884170000001</v>
      </c>
      <c r="BO13" s="31">
        <f t="shared" si="39"/>
        <v>128.2150919</v>
      </c>
      <c r="BP13" s="31"/>
      <c r="BQ13" s="14">
        <f t="shared" si="93"/>
        <v>6680.3625</v>
      </c>
      <c r="BR13" s="14">
        <f t="shared" si="40"/>
        <v>212.49915000000001</v>
      </c>
      <c r="BS13" s="14">
        <f t="shared" si="41"/>
        <v>6892.86165</v>
      </c>
      <c r="BT13" s="31">
        <f t="shared" si="42"/>
        <v>86.7072879</v>
      </c>
      <c r="BU13" s="31">
        <f t="shared" si="43"/>
        <v>138.6894153</v>
      </c>
      <c r="BV13" s="31"/>
      <c r="BW13" s="14">
        <f t="shared" si="94"/>
        <v>12757.2375</v>
      </c>
      <c r="BX13" s="14">
        <f t="shared" si="44"/>
        <v>405.80165</v>
      </c>
      <c r="BY13" s="14">
        <f t="shared" si="45"/>
        <v>13163.039149999999</v>
      </c>
      <c r="BZ13" s="31">
        <f t="shared" si="46"/>
        <v>165.58165290000002</v>
      </c>
      <c r="CA13" s="31">
        <f t="shared" si="47"/>
        <v>264.8499703</v>
      </c>
      <c r="CB13" s="14"/>
      <c r="CC13" s="14">
        <f>C13*0.08071/100</f>
        <v>2118.6375</v>
      </c>
      <c r="CD13" s="14">
        <f t="shared" si="48"/>
        <v>67.39285000000001</v>
      </c>
      <c r="CE13" s="14">
        <f t="shared" si="49"/>
        <v>2186.03035</v>
      </c>
      <c r="CF13" s="31">
        <f t="shared" si="50"/>
        <v>27.4987041</v>
      </c>
      <c r="CG13" s="31">
        <f t="shared" si="51"/>
        <v>43.984528700000006</v>
      </c>
      <c r="CH13" s="31"/>
      <c r="CI13" s="14">
        <f t="shared" si="95"/>
        <v>36.75</v>
      </c>
      <c r="CJ13" s="14">
        <f t="shared" si="52"/>
        <v>1.169</v>
      </c>
      <c r="CK13" s="14">
        <f t="shared" si="53"/>
        <v>37.919</v>
      </c>
      <c r="CL13" s="31">
        <f t="shared" si="54"/>
        <v>0.476994</v>
      </c>
      <c r="CM13" s="31">
        <f t="shared" si="55"/>
        <v>0.762958</v>
      </c>
      <c r="CN13" s="31"/>
      <c r="CO13" s="14">
        <f t="shared" si="96"/>
        <v>13485.4125</v>
      </c>
      <c r="CP13" s="14">
        <f t="shared" si="56"/>
        <v>428.96455000000003</v>
      </c>
      <c r="CQ13" s="14">
        <f t="shared" si="57"/>
        <v>13914.377050000001</v>
      </c>
      <c r="CR13" s="31">
        <f t="shared" si="58"/>
        <v>175.0329483</v>
      </c>
      <c r="CS13" s="31">
        <f t="shared" si="59"/>
        <v>279.9674381</v>
      </c>
      <c r="CT13" s="31"/>
      <c r="CU13" s="14">
        <f t="shared" si="97"/>
        <v>19539.45</v>
      </c>
      <c r="CV13" s="14">
        <f t="shared" si="60"/>
        <v>621.5406</v>
      </c>
      <c r="CW13" s="14">
        <f t="shared" si="61"/>
        <v>20160.9906</v>
      </c>
      <c r="CX13" s="31">
        <f t="shared" si="62"/>
        <v>253.6108956</v>
      </c>
      <c r="CY13" s="31">
        <f t="shared" si="63"/>
        <v>405.6538692</v>
      </c>
      <c r="CZ13" s="31"/>
      <c r="DA13" s="14">
        <f t="shared" si="98"/>
        <v>24723.0375</v>
      </c>
      <c r="DB13" s="14">
        <f t="shared" si="64"/>
        <v>786.42805</v>
      </c>
      <c r="DC13" s="14">
        <f t="shared" si="65"/>
        <v>25509.465549999997</v>
      </c>
      <c r="DD13" s="31">
        <f t="shared" si="66"/>
        <v>320.8908993</v>
      </c>
      <c r="DE13" s="31">
        <f t="shared" si="67"/>
        <v>513.2690951</v>
      </c>
      <c r="DF13" s="31"/>
      <c r="DG13" s="14">
        <f t="shared" si="99"/>
        <v>2299.5</v>
      </c>
      <c r="DH13" s="14">
        <f t="shared" si="68"/>
        <v>73.146</v>
      </c>
      <c r="DI13" s="14">
        <f t="shared" si="69"/>
        <v>2372.646</v>
      </c>
      <c r="DJ13" s="31">
        <f t="shared" si="70"/>
        <v>29.846196000000003</v>
      </c>
      <c r="DK13" s="31">
        <f t="shared" si="71"/>
        <v>47.739372</v>
      </c>
      <c r="DL13" s="31"/>
      <c r="DM13" s="14">
        <f t="shared" si="100"/>
        <v>43450.3125</v>
      </c>
      <c r="DN13" s="31">
        <f t="shared" si="72"/>
        <v>1382.13375</v>
      </c>
      <c r="DO13" s="14">
        <f t="shared" si="73"/>
        <v>44832.44625</v>
      </c>
      <c r="DP13" s="31">
        <f t="shared" si="74"/>
        <v>563.9602275000001</v>
      </c>
      <c r="DQ13" s="31">
        <f t="shared" si="75"/>
        <v>902.0615925000001</v>
      </c>
      <c r="DR13" s="31"/>
      <c r="DS13" s="14">
        <f t="shared" si="101"/>
        <v>112728.525</v>
      </c>
      <c r="DT13" s="14">
        <f t="shared" si="76"/>
        <v>3585.8406999999993</v>
      </c>
      <c r="DU13" s="14">
        <f t="shared" si="77"/>
        <v>116314.3657</v>
      </c>
      <c r="DV13" s="31">
        <f t="shared" si="78"/>
        <v>1463.1518382000002</v>
      </c>
      <c r="DW13" s="31">
        <f t="shared" si="79"/>
        <v>2340.3300674</v>
      </c>
      <c r="DX13" s="31"/>
      <c r="DY13" s="14">
        <f t="shared" si="102"/>
        <v>8304.1875</v>
      </c>
      <c r="DZ13" s="14">
        <f t="shared" si="80"/>
        <v>264.15225000000004</v>
      </c>
      <c r="EA13" s="14">
        <f t="shared" si="81"/>
        <v>8568.33975</v>
      </c>
      <c r="EB13" s="31">
        <f t="shared" si="82"/>
        <v>107.7836085</v>
      </c>
      <c r="EC13" s="31">
        <f t="shared" si="83"/>
        <v>172.4012595</v>
      </c>
      <c r="ED13" s="31"/>
    </row>
    <row r="14" spans="1:134" s="33" customFormat="1" ht="12.75">
      <c r="A14" s="32">
        <v>44105</v>
      </c>
      <c r="C14" s="15">
        <f>'2012A'!C14</f>
        <v>0</v>
      </c>
      <c r="D14" s="15">
        <f>'2012A'!D14</f>
        <v>57250</v>
      </c>
      <c r="E14" s="15">
        <f t="shared" si="0"/>
        <v>57250</v>
      </c>
      <c r="F14" s="15">
        <f>'2012A'!F14</f>
        <v>34071</v>
      </c>
      <c r="G14" s="15">
        <f>'2012A'!G14</f>
        <v>54497</v>
      </c>
      <c r="H14" s="31"/>
      <c r="I14" s="46">
        <f t="shared" si="1"/>
        <v>0</v>
      </c>
      <c r="J14" s="46">
        <f t="shared" si="1"/>
        <v>32093.926349999998</v>
      </c>
      <c r="K14" s="46">
        <f t="shared" si="2"/>
        <v>32093.926349999998</v>
      </c>
      <c r="L14" s="46">
        <f t="shared" si="3"/>
        <v>19099.9504746</v>
      </c>
      <c r="M14" s="46">
        <f t="shared" si="3"/>
        <v>30550.614922200006</v>
      </c>
      <c r="N14" s="31"/>
      <c r="O14" s="14"/>
      <c r="P14" s="31">
        <f t="shared" si="4"/>
        <v>5165.31255</v>
      </c>
      <c r="Q14" s="31">
        <f t="shared" si="5"/>
        <v>5165.31255</v>
      </c>
      <c r="R14" s="31">
        <f t="shared" si="6"/>
        <v>3074.0150898</v>
      </c>
      <c r="S14" s="31">
        <f t="shared" si="7"/>
        <v>4916.926428600001</v>
      </c>
      <c r="T14" s="31"/>
      <c r="U14" s="14"/>
      <c r="V14" s="14">
        <f t="shared" si="8"/>
        <v>48.53655</v>
      </c>
      <c r="W14" s="14">
        <f t="shared" si="9"/>
        <v>48.53655</v>
      </c>
      <c r="X14" s="31">
        <f t="shared" si="10"/>
        <v>28.8853938</v>
      </c>
      <c r="Y14" s="31">
        <f t="shared" si="11"/>
        <v>46.2025566</v>
      </c>
      <c r="Z14" s="31"/>
      <c r="AA14" s="31"/>
      <c r="AB14" s="14">
        <f t="shared" si="12"/>
        <v>1554.4176499999999</v>
      </c>
      <c r="AC14" s="14">
        <f t="shared" si="13"/>
        <v>1554.4176499999999</v>
      </c>
      <c r="AD14" s="31">
        <f t="shared" si="14"/>
        <v>925.0753493999999</v>
      </c>
      <c r="AE14" s="31">
        <f t="shared" si="15"/>
        <v>1479.6698457999998</v>
      </c>
      <c r="AF14" s="31"/>
      <c r="AG14" s="14"/>
      <c r="AH14" s="14">
        <f t="shared" si="16"/>
        <v>13018.048875</v>
      </c>
      <c r="AI14" s="14">
        <f t="shared" si="17"/>
        <v>13018.048875</v>
      </c>
      <c r="AJ14" s="31">
        <f t="shared" si="18"/>
        <v>7747.387654499999</v>
      </c>
      <c r="AK14" s="31">
        <f t="shared" si="19"/>
        <v>12392.0455815</v>
      </c>
      <c r="AL14" s="31"/>
      <c r="AM14" s="14"/>
      <c r="AN14" s="14">
        <f t="shared" si="20"/>
        <v>3369.454475</v>
      </c>
      <c r="AO14" s="14">
        <f t="shared" si="21"/>
        <v>3369.454475</v>
      </c>
      <c r="AP14" s="31">
        <f t="shared" si="22"/>
        <v>2005.2521121</v>
      </c>
      <c r="AQ14" s="31">
        <f t="shared" si="23"/>
        <v>3207.4263847</v>
      </c>
      <c r="AR14" s="14"/>
      <c r="AS14" s="14"/>
      <c r="AT14" s="14">
        <f t="shared" si="24"/>
        <v>2281.3896</v>
      </c>
      <c r="AU14" s="14">
        <f t="shared" si="25"/>
        <v>2281.3896</v>
      </c>
      <c r="AV14" s="31">
        <f t="shared" si="26"/>
        <v>1357.7157216</v>
      </c>
      <c r="AW14" s="31">
        <f t="shared" si="27"/>
        <v>2171.6836512</v>
      </c>
      <c r="AX14" s="31"/>
      <c r="AY14" s="14"/>
      <c r="AZ14" s="14">
        <f t="shared" si="28"/>
        <v>350.90815000000003</v>
      </c>
      <c r="BA14" s="14">
        <f t="shared" si="29"/>
        <v>350.90815000000003</v>
      </c>
      <c r="BB14" s="31">
        <f t="shared" si="30"/>
        <v>208.8347874</v>
      </c>
      <c r="BC14" s="31">
        <f t="shared" si="31"/>
        <v>334.0339118</v>
      </c>
      <c r="BD14" s="31"/>
      <c r="BE14" s="14"/>
      <c r="BF14" s="14">
        <f t="shared" si="32"/>
        <v>803.332</v>
      </c>
      <c r="BG14" s="14">
        <f t="shared" si="33"/>
        <v>803.332</v>
      </c>
      <c r="BH14" s="31">
        <f t="shared" si="34"/>
        <v>478.084272</v>
      </c>
      <c r="BI14" s="31">
        <f t="shared" si="35"/>
        <v>764.701904</v>
      </c>
      <c r="BJ14" s="31"/>
      <c r="BK14" s="14"/>
      <c r="BL14" s="14">
        <f t="shared" si="36"/>
        <v>134.69207500000002</v>
      </c>
      <c r="BM14" s="14">
        <f t="shared" si="37"/>
        <v>134.69207500000002</v>
      </c>
      <c r="BN14" s="31">
        <f t="shared" si="38"/>
        <v>80.15884170000001</v>
      </c>
      <c r="BO14" s="31">
        <f t="shared" si="39"/>
        <v>128.2150919</v>
      </c>
      <c r="BP14" s="31"/>
      <c r="BQ14" s="14"/>
      <c r="BR14" s="14">
        <f t="shared" si="40"/>
        <v>145.695525</v>
      </c>
      <c r="BS14" s="14">
        <f t="shared" si="41"/>
        <v>145.695525</v>
      </c>
      <c r="BT14" s="31">
        <f t="shared" si="42"/>
        <v>86.7072879</v>
      </c>
      <c r="BU14" s="31">
        <f t="shared" si="43"/>
        <v>138.6894153</v>
      </c>
      <c r="BV14" s="31"/>
      <c r="BW14" s="14"/>
      <c r="BX14" s="14">
        <f t="shared" si="44"/>
        <v>278.229275</v>
      </c>
      <c r="BY14" s="14">
        <f t="shared" si="45"/>
        <v>278.229275</v>
      </c>
      <c r="BZ14" s="31">
        <f t="shared" si="46"/>
        <v>165.58165290000002</v>
      </c>
      <c r="CA14" s="31">
        <f t="shared" si="47"/>
        <v>264.8499703</v>
      </c>
      <c r="CB14" s="14"/>
      <c r="CC14" s="14"/>
      <c r="CD14" s="14">
        <f t="shared" si="48"/>
        <v>46.206475</v>
      </c>
      <c r="CE14" s="14">
        <f t="shared" si="49"/>
        <v>46.206475</v>
      </c>
      <c r="CF14" s="31">
        <f t="shared" si="50"/>
        <v>27.4987041</v>
      </c>
      <c r="CG14" s="31">
        <f t="shared" si="51"/>
        <v>43.984528700000006</v>
      </c>
      <c r="CH14" s="31"/>
      <c r="CI14" s="14"/>
      <c r="CJ14" s="14">
        <f t="shared" si="52"/>
        <v>0.8015000000000001</v>
      </c>
      <c r="CK14" s="14">
        <f t="shared" si="53"/>
        <v>0.8015000000000001</v>
      </c>
      <c r="CL14" s="31">
        <f t="shared" si="54"/>
        <v>0.476994</v>
      </c>
      <c r="CM14" s="31">
        <f t="shared" si="55"/>
        <v>0.762958</v>
      </c>
      <c r="CN14" s="31"/>
      <c r="CO14" s="14"/>
      <c r="CP14" s="14">
        <f t="shared" si="56"/>
        <v>294.110425</v>
      </c>
      <c r="CQ14" s="14">
        <f t="shared" si="57"/>
        <v>294.110425</v>
      </c>
      <c r="CR14" s="31">
        <f t="shared" si="58"/>
        <v>175.0329483</v>
      </c>
      <c r="CS14" s="31">
        <f t="shared" si="59"/>
        <v>279.9674381</v>
      </c>
      <c r="CT14" s="31"/>
      <c r="CU14" s="14"/>
      <c r="CV14" s="14">
        <f t="shared" si="60"/>
        <v>426.1461</v>
      </c>
      <c r="CW14" s="14">
        <f t="shared" si="61"/>
        <v>426.1461</v>
      </c>
      <c r="CX14" s="31">
        <f t="shared" si="62"/>
        <v>253.6108956</v>
      </c>
      <c r="CY14" s="31">
        <f t="shared" si="63"/>
        <v>405.6538692</v>
      </c>
      <c r="CZ14" s="31"/>
      <c r="DA14" s="14"/>
      <c r="DB14" s="14">
        <f t="shared" si="64"/>
        <v>539.1976749999999</v>
      </c>
      <c r="DC14" s="14">
        <f t="shared" si="65"/>
        <v>539.1976749999999</v>
      </c>
      <c r="DD14" s="31">
        <f t="shared" si="66"/>
        <v>320.8908993</v>
      </c>
      <c r="DE14" s="31">
        <f t="shared" si="67"/>
        <v>513.2690951</v>
      </c>
      <c r="DF14" s="31"/>
      <c r="DG14" s="14"/>
      <c r="DH14" s="14">
        <f t="shared" si="68"/>
        <v>50.150999999999996</v>
      </c>
      <c r="DI14" s="14">
        <f t="shared" si="69"/>
        <v>50.150999999999996</v>
      </c>
      <c r="DJ14" s="31">
        <f t="shared" si="70"/>
        <v>29.846196000000003</v>
      </c>
      <c r="DK14" s="31">
        <f t="shared" si="71"/>
        <v>47.739372</v>
      </c>
      <c r="DL14" s="31"/>
      <c r="DM14" s="14"/>
      <c r="DN14" s="31">
        <f t="shared" si="72"/>
        <v>947.630625</v>
      </c>
      <c r="DO14" s="14">
        <f t="shared" si="73"/>
        <v>947.630625</v>
      </c>
      <c r="DP14" s="31">
        <f t="shared" si="74"/>
        <v>563.9602275000001</v>
      </c>
      <c r="DQ14" s="31">
        <f t="shared" si="75"/>
        <v>902.0615925000001</v>
      </c>
      <c r="DR14" s="31"/>
      <c r="DS14" s="14"/>
      <c r="DT14" s="14">
        <f t="shared" si="76"/>
        <v>2458.55545</v>
      </c>
      <c r="DU14" s="14">
        <f t="shared" si="77"/>
        <v>2458.55545</v>
      </c>
      <c r="DV14" s="31">
        <f t="shared" si="78"/>
        <v>1463.1518382000002</v>
      </c>
      <c r="DW14" s="31">
        <f t="shared" si="79"/>
        <v>2340.3300674</v>
      </c>
      <c r="DX14" s="31"/>
      <c r="DY14" s="14"/>
      <c r="DZ14" s="14">
        <f t="shared" si="80"/>
        <v>181.11037500000003</v>
      </c>
      <c r="EA14" s="14">
        <f t="shared" si="81"/>
        <v>181.11037500000003</v>
      </c>
      <c r="EB14" s="31">
        <f t="shared" si="82"/>
        <v>107.7836085</v>
      </c>
      <c r="EC14" s="31">
        <f t="shared" si="83"/>
        <v>172.4012595</v>
      </c>
      <c r="ED14" s="31"/>
    </row>
    <row r="15" spans="1:134" s="33" customFormat="1" ht="12.75">
      <c r="A15" s="32">
        <v>44287</v>
      </c>
      <c r="C15" s="15">
        <f>'2012A'!C15</f>
        <v>5000</v>
      </c>
      <c r="D15" s="15">
        <f>'2012A'!D15</f>
        <v>57250</v>
      </c>
      <c r="E15" s="15">
        <f t="shared" si="0"/>
        <v>62250</v>
      </c>
      <c r="F15" s="15">
        <f>'2012A'!F15</f>
        <v>34071</v>
      </c>
      <c r="G15" s="15">
        <f>'2012A'!G15</f>
        <v>54497</v>
      </c>
      <c r="H15" s="31"/>
      <c r="I15" s="46">
        <f t="shared" si="1"/>
        <v>2802.9629999999993</v>
      </c>
      <c r="J15" s="46">
        <f t="shared" si="1"/>
        <v>32093.926349999998</v>
      </c>
      <c r="K15" s="46">
        <f t="shared" si="2"/>
        <v>34896.88935</v>
      </c>
      <c r="L15" s="46">
        <f t="shared" si="3"/>
        <v>19099.9504746</v>
      </c>
      <c r="M15" s="46">
        <f t="shared" si="3"/>
        <v>30550.614922200006</v>
      </c>
      <c r="N15" s="31"/>
      <c r="O15" s="14">
        <f t="shared" si="84"/>
        <v>451.119</v>
      </c>
      <c r="P15" s="31">
        <f t="shared" si="4"/>
        <v>5165.31255</v>
      </c>
      <c r="Q15" s="31">
        <f t="shared" si="5"/>
        <v>5616.431549999999</v>
      </c>
      <c r="R15" s="31">
        <f t="shared" si="6"/>
        <v>3074.0150898</v>
      </c>
      <c r="S15" s="31">
        <f t="shared" si="7"/>
        <v>4916.926428600001</v>
      </c>
      <c r="T15" s="31"/>
      <c r="U15" s="14">
        <f t="shared" si="85"/>
        <v>4.239</v>
      </c>
      <c r="V15" s="14">
        <f t="shared" si="8"/>
        <v>48.53655</v>
      </c>
      <c r="W15" s="14">
        <f t="shared" si="9"/>
        <v>52.775549999999996</v>
      </c>
      <c r="X15" s="31">
        <f t="shared" si="10"/>
        <v>28.8853938</v>
      </c>
      <c r="Y15" s="31">
        <f t="shared" si="11"/>
        <v>46.2025566</v>
      </c>
      <c r="Z15" s="31"/>
      <c r="AA15" s="31">
        <f t="shared" si="86"/>
        <v>135.75699999999998</v>
      </c>
      <c r="AB15" s="14">
        <f t="shared" si="12"/>
        <v>1554.4176499999999</v>
      </c>
      <c r="AC15" s="14">
        <f t="shared" si="13"/>
        <v>1690.17465</v>
      </c>
      <c r="AD15" s="31">
        <f t="shared" si="14"/>
        <v>925.0753493999999</v>
      </c>
      <c r="AE15" s="31">
        <f t="shared" si="15"/>
        <v>1479.6698457999998</v>
      </c>
      <c r="AF15" s="31"/>
      <c r="AG15" s="14">
        <f t="shared" si="87"/>
        <v>1136.9475</v>
      </c>
      <c r="AH15" s="14">
        <f t="shared" si="16"/>
        <v>13018.048875</v>
      </c>
      <c r="AI15" s="14">
        <f t="shared" si="17"/>
        <v>14154.996375</v>
      </c>
      <c r="AJ15" s="31">
        <f t="shared" si="18"/>
        <v>7747.387654499999</v>
      </c>
      <c r="AK15" s="31">
        <f t="shared" si="19"/>
        <v>12392.0455815</v>
      </c>
      <c r="AL15" s="31"/>
      <c r="AM15" s="14">
        <f t="shared" si="88"/>
        <v>294.27549999999997</v>
      </c>
      <c r="AN15" s="14">
        <f t="shared" si="20"/>
        <v>3369.454475</v>
      </c>
      <c r="AO15" s="14">
        <f t="shared" si="21"/>
        <v>3663.729975</v>
      </c>
      <c r="AP15" s="31">
        <f t="shared" si="22"/>
        <v>2005.2521121</v>
      </c>
      <c r="AQ15" s="31">
        <f t="shared" si="23"/>
        <v>3207.4263847</v>
      </c>
      <c r="AR15" s="14"/>
      <c r="AS15" s="14">
        <f t="shared" si="89"/>
        <v>199.248</v>
      </c>
      <c r="AT15" s="14">
        <f t="shared" si="24"/>
        <v>2281.3896</v>
      </c>
      <c r="AU15" s="14">
        <f t="shared" si="25"/>
        <v>2480.6376</v>
      </c>
      <c r="AV15" s="31">
        <f t="shared" si="26"/>
        <v>1357.7157216</v>
      </c>
      <c r="AW15" s="31">
        <f t="shared" si="27"/>
        <v>2171.6836512</v>
      </c>
      <c r="AX15" s="31"/>
      <c r="AY15" s="14">
        <f t="shared" si="90"/>
        <v>30.647000000000002</v>
      </c>
      <c r="AZ15" s="14">
        <f t="shared" si="28"/>
        <v>350.90815000000003</v>
      </c>
      <c r="BA15" s="14">
        <f t="shared" si="29"/>
        <v>381.55515</v>
      </c>
      <c r="BB15" s="31">
        <f t="shared" si="30"/>
        <v>208.8347874</v>
      </c>
      <c r="BC15" s="31">
        <f t="shared" si="31"/>
        <v>334.0339118</v>
      </c>
      <c r="BD15" s="31"/>
      <c r="BE15" s="14">
        <f t="shared" si="91"/>
        <v>70.16</v>
      </c>
      <c r="BF15" s="14">
        <f t="shared" si="32"/>
        <v>803.332</v>
      </c>
      <c r="BG15" s="14">
        <f t="shared" si="33"/>
        <v>873.492</v>
      </c>
      <c r="BH15" s="31">
        <f t="shared" si="34"/>
        <v>478.084272</v>
      </c>
      <c r="BI15" s="31">
        <f t="shared" si="35"/>
        <v>764.701904</v>
      </c>
      <c r="BJ15" s="31"/>
      <c r="BK15" s="14">
        <f t="shared" si="92"/>
        <v>11.7635</v>
      </c>
      <c r="BL15" s="14">
        <f t="shared" si="36"/>
        <v>134.69207500000002</v>
      </c>
      <c r="BM15" s="14">
        <f t="shared" si="37"/>
        <v>146.455575</v>
      </c>
      <c r="BN15" s="31">
        <f t="shared" si="38"/>
        <v>80.15884170000001</v>
      </c>
      <c r="BO15" s="31">
        <f t="shared" si="39"/>
        <v>128.2150919</v>
      </c>
      <c r="BP15" s="31"/>
      <c r="BQ15" s="14">
        <f t="shared" si="93"/>
        <v>12.7245</v>
      </c>
      <c r="BR15" s="14">
        <f t="shared" si="40"/>
        <v>145.695525</v>
      </c>
      <c r="BS15" s="14">
        <f t="shared" si="41"/>
        <v>158.420025</v>
      </c>
      <c r="BT15" s="31">
        <f t="shared" si="42"/>
        <v>86.7072879</v>
      </c>
      <c r="BU15" s="31">
        <f t="shared" si="43"/>
        <v>138.6894153</v>
      </c>
      <c r="BV15" s="31"/>
      <c r="BW15" s="14">
        <f t="shared" si="94"/>
        <v>24.2995</v>
      </c>
      <c r="BX15" s="14">
        <f t="shared" si="44"/>
        <v>278.229275</v>
      </c>
      <c r="BY15" s="14">
        <f t="shared" si="45"/>
        <v>302.528775</v>
      </c>
      <c r="BZ15" s="31">
        <f t="shared" si="46"/>
        <v>165.58165290000002</v>
      </c>
      <c r="CA15" s="31">
        <f t="shared" si="47"/>
        <v>264.8499703</v>
      </c>
      <c r="CB15" s="14"/>
      <c r="CC15" s="14">
        <f>C15*0.08071/100</f>
        <v>4.0355</v>
      </c>
      <c r="CD15" s="14">
        <f t="shared" si="48"/>
        <v>46.206475</v>
      </c>
      <c r="CE15" s="14">
        <f t="shared" si="49"/>
        <v>50.241975</v>
      </c>
      <c r="CF15" s="31">
        <f t="shared" si="50"/>
        <v>27.4987041</v>
      </c>
      <c r="CG15" s="31">
        <f t="shared" si="51"/>
        <v>43.984528700000006</v>
      </c>
      <c r="CH15" s="31"/>
      <c r="CI15" s="14">
        <f t="shared" si="95"/>
        <v>0.07</v>
      </c>
      <c r="CJ15" s="14">
        <f t="shared" si="52"/>
        <v>0.8015000000000001</v>
      </c>
      <c r="CK15" s="14">
        <f t="shared" si="53"/>
        <v>0.8715000000000002</v>
      </c>
      <c r="CL15" s="31">
        <f t="shared" si="54"/>
        <v>0.476994</v>
      </c>
      <c r="CM15" s="31">
        <f t="shared" si="55"/>
        <v>0.762958</v>
      </c>
      <c r="CN15" s="31"/>
      <c r="CO15" s="14">
        <f t="shared" si="96"/>
        <v>25.686500000000002</v>
      </c>
      <c r="CP15" s="14">
        <f t="shared" si="56"/>
        <v>294.110425</v>
      </c>
      <c r="CQ15" s="14">
        <f t="shared" si="57"/>
        <v>319.79692500000004</v>
      </c>
      <c r="CR15" s="31">
        <f t="shared" si="58"/>
        <v>175.0329483</v>
      </c>
      <c r="CS15" s="31">
        <f t="shared" si="59"/>
        <v>279.9674381</v>
      </c>
      <c r="CT15" s="31"/>
      <c r="CU15" s="14">
        <f t="shared" si="97"/>
        <v>37.218</v>
      </c>
      <c r="CV15" s="14">
        <f t="shared" si="60"/>
        <v>426.1461</v>
      </c>
      <c r="CW15" s="14">
        <f t="shared" si="61"/>
        <v>463.3641</v>
      </c>
      <c r="CX15" s="31">
        <f t="shared" si="62"/>
        <v>253.6108956</v>
      </c>
      <c r="CY15" s="31">
        <f t="shared" si="63"/>
        <v>405.6538692</v>
      </c>
      <c r="CZ15" s="31"/>
      <c r="DA15" s="14">
        <f t="shared" si="98"/>
        <v>47.091499999999996</v>
      </c>
      <c r="DB15" s="14">
        <f t="shared" si="64"/>
        <v>539.1976749999999</v>
      </c>
      <c r="DC15" s="14">
        <f t="shared" si="65"/>
        <v>586.2891749999999</v>
      </c>
      <c r="DD15" s="31">
        <f t="shared" si="66"/>
        <v>320.8908993</v>
      </c>
      <c r="DE15" s="31">
        <f t="shared" si="67"/>
        <v>513.2690951</v>
      </c>
      <c r="DF15" s="31"/>
      <c r="DG15" s="14">
        <f t="shared" si="99"/>
        <v>4.38</v>
      </c>
      <c r="DH15" s="14">
        <f t="shared" si="68"/>
        <v>50.150999999999996</v>
      </c>
      <c r="DI15" s="14">
        <f t="shared" si="69"/>
        <v>54.531</v>
      </c>
      <c r="DJ15" s="31">
        <f t="shared" si="70"/>
        <v>29.846196000000003</v>
      </c>
      <c r="DK15" s="31">
        <f t="shared" si="71"/>
        <v>47.739372</v>
      </c>
      <c r="DL15" s="31"/>
      <c r="DM15" s="14">
        <f t="shared" si="100"/>
        <v>82.7625</v>
      </c>
      <c r="DN15" s="31">
        <f t="shared" si="72"/>
        <v>947.630625</v>
      </c>
      <c r="DO15" s="14">
        <f t="shared" si="73"/>
        <v>1030.393125</v>
      </c>
      <c r="DP15" s="31">
        <f t="shared" si="74"/>
        <v>563.9602275000001</v>
      </c>
      <c r="DQ15" s="31">
        <f t="shared" si="75"/>
        <v>902.0615925000001</v>
      </c>
      <c r="DR15" s="31"/>
      <c r="DS15" s="14">
        <f t="shared" si="101"/>
        <v>214.72099999999998</v>
      </c>
      <c r="DT15" s="14">
        <f t="shared" si="76"/>
        <v>2458.55545</v>
      </c>
      <c r="DU15" s="14">
        <f t="shared" si="77"/>
        <v>2673.27645</v>
      </c>
      <c r="DV15" s="31">
        <f t="shared" si="78"/>
        <v>1463.1518382000002</v>
      </c>
      <c r="DW15" s="31">
        <f t="shared" si="79"/>
        <v>2340.3300674</v>
      </c>
      <c r="DX15" s="31"/>
      <c r="DY15" s="14">
        <f t="shared" si="102"/>
        <v>15.8175</v>
      </c>
      <c r="DZ15" s="14">
        <f t="shared" si="80"/>
        <v>181.11037500000003</v>
      </c>
      <c r="EA15" s="14">
        <f t="shared" si="81"/>
        <v>196.92787500000003</v>
      </c>
      <c r="EB15" s="31">
        <f t="shared" si="82"/>
        <v>107.7836085</v>
      </c>
      <c r="EC15" s="31">
        <f t="shared" si="83"/>
        <v>172.4012595</v>
      </c>
      <c r="ED15" s="31"/>
    </row>
    <row r="16" spans="1:134" s="33" customFormat="1" ht="12.75">
      <c r="A16" s="32">
        <v>44470</v>
      </c>
      <c r="C16" s="15">
        <f>'2012A'!C16</f>
        <v>0</v>
      </c>
      <c r="D16" s="15">
        <f>'2012A'!D16</f>
        <v>57200</v>
      </c>
      <c r="E16" s="15">
        <f t="shared" si="0"/>
        <v>57200</v>
      </c>
      <c r="F16" s="15">
        <f>'2012A'!F16</f>
        <v>34071</v>
      </c>
      <c r="G16" s="15">
        <f>'2012A'!G16</f>
        <v>54497</v>
      </c>
      <c r="H16" s="31"/>
      <c r="I16" s="46">
        <f t="shared" si="1"/>
        <v>0</v>
      </c>
      <c r="J16" s="46">
        <f t="shared" si="1"/>
        <v>32065.89672</v>
      </c>
      <c r="K16" s="46">
        <f t="shared" si="2"/>
        <v>32065.89672</v>
      </c>
      <c r="L16" s="46">
        <f t="shared" si="3"/>
        <v>19099.9504746</v>
      </c>
      <c r="M16" s="46">
        <f t="shared" si="3"/>
        <v>30550.614922200006</v>
      </c>
      <c r="N16" s="31"/>
      <c r="O16" s="14"/>
      <c r="P16" s="31">
        <f t="shared" si="4"/>
        <v>5160.80136</v>
      </c>
      <c r="Q16" s="31">
        <f t="shared" si="5"/>
        <v>5160.80136</v>
      </c>
      <c r="R16" s="31">
        <f t="shared" si="6"/>
        <v>3074.0150898</v>
      </c>
      <c r="S16" s="31">
        <f t="shared" si="7"/>
        <v>4916.926428600001</v>
      </c>
      <c r="T16" s="31"/>
      <c r="U16" s="14"/>
      <c r="V16" s="14">
        <f t="shared" si="8"/>
        <v>48.494159999999994</v>
      </c>
      <c r="W16" s="14">
        <f t="shared" si="9"/>
        <v>48.494159999999994</v>
      </c>
      <c r="X16" s="31">
        <f t="shared" si="10"/>
        <v>28.8853938</v>
      </c>
      <c r="Y16" s="31">
        <f t="shared" si="11"/>
        <v>46.2025566</v>
      </c>
      <c r="Z16" s="31"/>
      <c r="AA16" s="31"/>
      <c r="AB16" s="14">
        <f t="shared" si="12"/>
        <v>1553.06008</v>
      </c>
      <c r="AC16" s="14">
        <f t="shared" si="13"/>
        <v>1553.06008</v>
      </c>
      <c r="AD16" s="31">
        <f t="shared" si="14"/>
        <v>925.0753493999999</v>
      </c>
      <c r="AE16" s="31">
        <f t="shared" si="15"/>
        <v>1479.6698457999998</v>
      </c>
      <c r="AF16" s="31"/>
      <c r="AG16" s="14"/>
      <c r="AH16" s="14">
        <f t="shared" si="16"/>
        <v>13006.679399999999</v>
      </c>
      <c r="AI16" s="14">
        <f t="shared" si="17"/>
        <v>13006.679399999999</v>
      </c>
      <c r="AJ16" s="31">
        <f t="shared" si="18"/>
        <v>7747.387654499999</v>
      </c>
      <c r="AK16" s="31">
        <f t="shared" si="19"/>
        <v>12392.0455815</v>
      </c>
      <c r="AL16" s="31"/>
      <c r="AM16" s="14"/>
      <c r="AN16" s="14">
        <f t="shared" si="20"/>
        <v>3366.5117200000004</v>
      </c>
      <c r="AO16" s="14">
        <f t="shared" si="21"/>
        <v>3366.5117200000004</v>
      </c>
      <c r="AP16" s="31">
        <f t="shared" si="22"/>
        <v>2005.2521121</v>
      </c>
      <c r="AQ16" s="31">
        <f t="shared" si="23"/>
        <v>3207.4263847</v>
      </c>
      <c r="AR16" s="14"/>
      <c r="AS16" s="14"/>
      <c r="AT16" s="14">
        <f t="shared" si="24"/>
        <v>2279.39712</v>
      </c>
      <c r="AU16" s="14">
        <f t="shared" si="25"/>
        <v>2279.39712</v>
      </c>
      <c r="AV16" s="31">
        <f t="shared" si="26"/>
        <v>1357.7157216</v>
      </c>
      <c r="AW16" s="31">
        <f t="shared" si="27"/>
        <v>2171.6836512</v>
      </c>
      <c r="AX16" s="31"/>
      <c r="AY16" s="14"/>
      <c r="AZ16" s="14">
        <f t="shared" si="28"/>
        <v>350.60168000000004</v>
      </c>
      <c r="BA16" s="14">
        <f t="shared" si="29"/>
        <v>350.60168000000004</v>
      </c>
      <c r="BB16" s="31">
        <f t="shared" si="30"/>
        <v>208.8347874</v>
      </c>
      <c r="BC16" s="31">
        <f t="shared" si="31"/>
        <v>334.0339118</v>
      </c>
      <c r="BD16" s="31"/>
      <c r="BE16" s="14"/>
      <c r="BF16" s="14">
        <f t="shared" si="32"/>
        <v>802.6303999999999</v>
      </c>
      <c r="BG16" s="14">
        <f t="shared" si="33"/>
        <v>802.6303999999999</v>
      </c>
      <c r="BH16" s="31">
        <f t="shared" si="34"/>
        <v>478.084272</v>
      </c>
      <c r="BI16" s="31">
        <f t="shared" si="35"/>
        <v>764.701904</v>
      </c>
      <c r="BJ16" s="31"/>
      <c r="BK16" s="14"/>
      <c r="BL16" s="14">
        <f t="shared" si="36"/>
        <v>134.57443999999998</v>
      </c>
      <c r="BM16" s="14">
        <f t="shared" si="37"/>
        <v>134.57443999999998</v>
      </c>
      <c r="BN16" s="31">
        <f t="shared" si="38"/>
        <v>80.15884170000001</v>
      </c>
      <c r="BO16" s="31">
        <f t="shared" si="39"/>
        <v>128.2150919</v>
      </c>
      <c r="BP16" s="31"/>
      <c r="BQ16" s="14"/>
      <c r="BR16" s="14">
        <f t="shared" si="40"/>
        <v>145.56828</v>
      </c>
      <c r="BS16" s="14">
        <f t="shared" si="41"/>
        <v>145.56828</v>
      </c>
      <c r="BT16" s="31">
        <f t="shared" si="42"/>
        <v>86.7072879</v>
      </c>
      <c r="BU16" s="31">
        <f t="shared" si="43"/>
        <v>138.6894153</v>
      </c>
      <c r="BV16" s="31"/>
      <c r="BW16" s="14"/>
      <c r="BX16" s="14">
        <f t="shared" si="44"/>
        <v>277.98627999999997</v>
      </c>
      <c r="BY16" s="14">
        <f t="shared" si="45"/>
        <v>277.98627999999997</v>
      </c>
      <c r="BZ16" s="31">
        <f t="shared" si="46"/>
        <v>165.58165290000002</v>
      </c>
      <c r="CA16" s="31">
        <f t="shared" si="47"/>
        <v>264.8499703</v>
      </c>
      <c r="CB16" s="14"/>
      <c r="CC16" s="14"/>
      <c r="CD16" s="14">
        <f t="shared" si="48"/>
        <v>46.16612</v>
      </c>
      <c r="CE16" s="14">
        <f t="shared" si="49"/>
        <v>46.16612</v>
      </c>
      <c r="CF16" s="31">
        <f t="shared" si="50"/>
        <v>27.4987041</v>
      </c>
      <c r="CG16" s="31">
        <f t="shared" si="51"/>
        <v>43.984528700000006</v>
      </c>
      <c r="CH16" s="31"/>
      <c r="CI16" s="14"/>
      <c r="CJ16" s="14">
        <f t="shared" si="52"/>
        <v>0.8008</v>
      </c>
      <c r="CK16" s="14">
        <f t="shared" si="53"/>
        <v>0.8008</v>
      </c>
      <c r="CL16" s="31">
        <f t="shared" si="54"/>
        <v>0.476994</v>
      </c>
      <c r="CM16" s="31">
        <f t="shared" si="55"/>
        <v>0.762958</v>
      </c>
      <c r="CN16" s="31"/>
      <c r="CO16" s="14"/>
      <c r="CP16" s="14">
        <f t="shared" si="56"/>
        <v>293.85356</v>
      </c>
      <c r="CQ16" s="14">
        <f t="shared" si="57"/>
        <v>293.85356</v>
      </c>
      <c r="CR16" s="31">
        <f t="shared" si="58"/>
        <v>175.0329483</v>
      </c>
      <c r="CS16" s="31">
        <f t="shared" si="59"/>
        <v>279.9674381</v>
      </c>
      <c r="CT16" s="31"/>
      <c r="CU16" s="14"/>
      <c r="CV16" s="14">
        <f t="shared" si="60"/>
        <v>425.77392</v>
      </c>
      <c r="CW16" s="14">
        <f t="shared" si="61"/>
        <v>425.77392</v>
      </c>
      <c r="CX16" s="31">
        <f t="shared" si="62"/>
        <v>253.6108956</v>
      </c>
      <c r="CY16" s="31">
        <f t="shared" si="63"/>
        <v>405.6538692</v>
      </c>
      <c r="CZ16" s="31"/>
      <c r="DA16" s="14"/>
      <c r="DB16" s="14">
        <f t="shared" si="64"/>
        <v>538.72676</v>
      </c>
      <c r="DC16" s="14">
        <f t="shared" si="65"/>
        <v>538.72676</v>
      </c>
      <c r="DD16" s="31">
        <f t="shared" si="66"/>
        <v>320.8908993</v>
      </c>
      <c r="DE16" s="31">
        <f t="shared" si="67"/>
        <v>513.2690951</v>
      </c>
      <c r="DF16" s="31"/>
      <c r="DG16" s="14"/>
      <c r="DH16" s="14">
        <f t="shared" si="68"/>
        <v>50.107200000000006</v>
      </c>
      <c r="DI16" s="14">
        <f t="shared" si="69"/>
        <v>50.107200000000006</v>
      </c>
      <c r="DJ16" s="31">
        <f t="shared" si="70"/>
        <v>29.846196000000003</v>
      </c>
      <c r="DK16" s="31">
        <f t="shared" si="71"/>
        <v>47.739372</v>
      </c>
      <c r="DL16" s="31"/>
      <c r="DM16" s="14"/>
      <c r="DN16" s="31">
        <f t="shared" si="72"/>
        <v>946.803</v>
      </c>
      <c r="DO16" s="14">
        <f t="shared" si="73"/>
        <v>946.803</v>
      </c>
      <c r="DP16" s="31">
        <f t="shared" si="74"/>
        <v>563.9602275000001</v>
      </c>
      <c r="DQ16" s="31">
        <f t="shared" si="75"/>
        <v>902.0615925000001</v>
      </c>
      <c r="DR16" s="31"/>
      <c r="DS16" s="14"/>
      <c r="DT16" s="14">
        <f t="shared" si="76"/>
        <v>2456.4082399999998</v>
      </c>
      <c r="DU16" s="14">
        <f t="shared" si="77"/>
        <v>2456.4082399999998</v>
      </c>
      <c r="DV16" s="31">
        <f t="shared" si="78"/>
        <v>1463.1518382000002</v>
      </c>
      <c r="DW16" s="31">
        <f t="shared" si="79"/>
        <v>2340.3300674</v>
      </c>
      <c r="DX16" s="31"/>
      <c r="DY16" s="14"/>
      <c r="DZ16" s="14">
        <f t="shared" si="80"/>
        <v>180.9522</v>
      </c>
      <c r="EA16" s="14">
        <f t="shared" si="81"/>
        <v>180.9522</v>
      </c>
      <c r="EB16" s="31">
        <f t="shared" si="82"/>
        <v>107.7836085</v>
      </c>
      <c r="EC16" s="31">
        <f t="shared" si="83"/>
        <v>172.4012595</v>
      </c>
      <c r="ED16" s="31"/>
    </row>
    <row r="17" spans="1:134" s="33" customFormat="1" ht="12.75">
      <c r="A17" s="32">
        <v>44652</v>
      </c>
      <c r="C17" s="15">
        <f>'2012A'!C17</f>
        <v>2830000</v>
      </c>
      <c r="D17" s="15">
        <f>'2012A'!D17</f>
        <v>57200</v>
      </c>
      <c r="E17" s="15">
        <f t="shared" si="0"/>
        <v>2887200</v>
      </c>
      <c r="F17" s="15">
        <f>'2012A'!F17</f>
        <v>34071</v>
      </c>
      <c r="G17" s="15">
        <f>'2012A'!G17</f>
        <v>54497</v>
      </c>
      <c r="H17" s="31"/>
      <c r="I17" s="46">
        <f t="shared" si="1"/>
        <v>1586477.0580000004</v>
      </c>
      <c r="J17" s="46">
        <f t="shared" si="1"/>
        <v>32065.89672</v>
      </c>
      <c r="K17" s="46">
        <f t="shared" si="2"/>
        <v>1618542.9547200005</v>
      </c>
      <c r="L17" s="46">
        <f t="shared" si="3"/>
        <v>19099.9504746</v>
      </c>
      <c r="M17" s="46">
        <f t="shared" si="3"/>
        <v>30550.614922200006</v>
      </c>
      <c r="N17" s="31"/>
      <c r="O17" s="14">
        <f t="shared" si="84"/>
        <v>255333.354</v>
      </c>
      <c r="P17" s="31">
        <f t="shared" si="4"/>
        <v>5160.80136</v>
      </c>
      <c r="Q17" s="31">
        <f t="shared" si="5"/>
        <v>260494.15536</v>
      </c>
      <c r="R17" s="31">
        <f t="shared" si="6"/>
        <v>3074.0150898</v>
      </c>
      <c r="S17" s="31">
        <f t="shared" si="7"/>
        <v>4916.926428600001</v>
      </c>
      <c r="T17" s="31"/>
      <c r="U17" s="14">
        <f t="shared" si="85"/>
        <v>2399.274</v>
      </c>
      <c r="V17" s="14">
        <f t="shared" si="8"/>
        <v>48.494159999999994</v>
      </c>
      <c r="W17" s="14">
        <f t="shared" si="9"/>
        <v>2447.76816</v>
      </c>
      <c r="X17" s="31">
        <f t="shared" si="10"/>
        <v>28.8853938</v>
      </c>
      <c r="Y17" s="31">
        <f t="shared" si="11"/>
        <v>46.2025566</v>
      </c>
      <c r="Z17" s="31"/>
      <c r="AA17" s="31">
        <f t="shared" si="86"/>
        <v>76838.462</v>
      </c>
      <c r="AB17" s="14">
        <f t="shared" si="12"/>
        <v>1553.06008</v>
      </c>
      <c r="AC17" s="14">
        <f t="shared" si="13"/>
        <v>78391.52208</v>
      </c>
      <c r="AD17" s="31">
        <f t="shared" si="14"/>
        <v>925.0753493999999</v>
      </c>
      <c r="AE17" s="31">
        <f t="shared" si="15"/>
        <v>1479.6698457999998</v>
      </c>
      <c r="AF17" s="31"/>
      <c r="AG17" s="14">
        <f t="shared" si="87"/>
        <v>643512.285</v>
      </c>
      <c r="AH17" s="14">
        <f t="shared" si="16"/>
        <v>13006.679399999999</v>
      </c>
      <c r="AI17" s="14">
        <f t="shared" si="17"/>
        <v>656518.9644</v>
      </c>
      <c r="AJ17" s="31">
        <f t="shared" si="18"/>
        <v>7747.387654499999</v>
      </c>
      <c r="AK17" s="31">
        <f t="shared" si="19"/>
        <v>12392.0455815</v>
      </c>
      <c r="AL17" s="31"/>
      <c r="AM17" s="14">
        <f t="shared" si="88"/>
        <v>166559.93300000002</v>
      </c>
      <c r="AN17" s="14">
        <f t="shared" si="20"/>
        <v>3366.5117200000004</v>
      </c>
      <c r="AO17" s="14">
        <f t="shared" si="21"/>
        <v>169926.44472000003</v>
      </c>
      <c r="AP17" s="31">
        <f t="shared" si="22"/>
        <v>2005.2521121</v>
      </c>
      <c r="AQ17" s="31">
        <f t="shared" si="23"/>
        <v>3207.4263847</v>
      </c>
      <c r="AR17" s="14"/>
      <c r="AS17" s="14">
        <f t="shared" si="89"/>
        <v>112774.368</v>
      </c>
      <c r="AT17" s="14">
        <f t="shared" si="24"/>
        <v>2279.39712</v>
      </c>
      <c r="AU17" s="14">
        <f t="shared" si="25"/>
        <v>115053.76512</v>
      </c>
      <c r="AV17" s="31">
        <f t="shared" si="26"/>
        <v>1357.7157216</v>
      </c>
      <c r="AW17" s="31">
        <f t="shared" si="27"/>
        <v>2171.6836512</v>
      </c>
      <c r="AX17" s="31"/>
      <c r="AY17" s="14">
        <f t="shared" si="90"/>
        <v>17346.202</v>
      </c>
      <c r="AZ17" s="14">
        <f t="shared" si="28"/>
        <v>350.60168000000004</v>
      </c>
      <c r="BA17" s="14">
        <f t="shared" si="29"/>
        <v>17696.80368</v>
      </c>
      <c r="BB17" s="31">
        <f t="shared" si="30"/>
        <v>208.8347874</v>
      </c>
      <c r="BC17" s="31">
        <f t="shared" si="31"/>
        <v>334.0339118</v>
      </c>
      <c r="BD17" s="31"/>
      <c r="BE17" s="14">
        <f t="shared" si="91"/>
        <v>39710.56</v>
      </c>
      <c r="BF17" s="14">
        <f t="shared" si="32"/>
        <v>802.6303999999999</v>
      </c>
      <c r="BG17" s="14">
        <f t="shared" si="33"/>
        <v>40513.1904</v>
      </c>
      <c r="BH17" s="31">
        <f t="shared" si="34"/>
        <v>478.084272</v>
      </c>
      <c r="BI17" s="31">
        <f t="shared" si="35"/>
        <v>764.701904</v>
      </c>
      <c r="BJ17" s="31"/>
      <c r="BK17" s="14">
        <f t="shared" si="92"/>
        <v>6658.141</v>
      </c>
      <c r="BL17" s="14">
        <f t="shared" si="36"/>
        <v>134.57443999999998</v>
      </c>
      <c r="BM17" s="14">
        <f t="shared" si="37"/>
        <v>6792.71544</v>
      </c>
      <c r="BN17" s="31">
        <f t="shared" si="38"/>
        <v>80.15884170000001</v>
      </c>
      <c r="BO17" s="31">
        <f t="shared" si="39"/>
        <v>128.2150919</v>
      </c>
      <c r="BP17" s="31"/>
      <c r="BQ17" s="14">
        <f t="shared" si="93"/>
        <v>7202.066999999999</v>
      </c>
      <c r="BR17" s="14">
        <f t="shared" si="40"/>
        <v>145.56828</v>
      </c>
      <c r="BS17" s="14">
        <f t="shared" si="41"/>
        <v>7347.6352799999995</v>
      </c>
      <c r="BT17" s="31">
        <f t="shared" si="42"/>
        <v>86.7072879</v>
      </c>
      <c r="BU17" s="31">
        <f t="shared" si="43"/>
        <v>138.6894153</v>
      </c>
      <c r="BV17" s="31"/>
      <c r="BW17" s="14">
        <f t="shared" si="94"/>
        <v>13753.517</v>
      </c>
      <c r="BX17" s="14">
        <f t="shared" si="44"/>
        <v>277.98627999999997</v>
      </c>
      <c r="BY17" s="14">
        <f t="shared" si="45"/>
        <v>14031.503279999999</v>
      </c>
      <c r="BZ17" s="31">
        <f t="shared" si="46"/>
        <v>165.58165290000002</v>
      </c>
      <c r="CA17" s="31">
        <f t="shared" si="47"/>
        <v>264.8499703</v>
      </c>
      <c r="CB17" s="14"/>
      <c r="CC17" s="14">
        <f>C17*0.08071/100</f>
        <v>2284.0930000000003</v>
      </c>
      <c r="CD17" s="14">
        <f t="shared" si="48"/>
        <v>46.16612</v>
      </c>
      <c r="CE17" s="14">
        <f t="shared" si="49"/>
        <v>2330.25912</v>
      </c>
      <c r="CF17" s="31">
        <f t="shared" si="50"/>
        <v>27.4987041</v>
      </c>
      <c r="CG17" s="31">
        <f t="shared" si="51"/>
        <v>43.984528700000006</v>
      </c>
      <c r="CH17" s="31"/>
      <c r="CI17" s="14">
        <f t="shared" si="95"/>
        <v>39.62</v>
      </c>
      <c r="CJ17" s="14">
        <f t="shared" si="52"/>
        <v>0.8008</v>
      </c>
      <c r="CK17" s="14">
        <f t="shared" si="53"/>
        <v>40.4208</v>
      </c>
      <c r="CL17" s="31">
        <f t="shared" si="54"/>
        <v>0.476994</v>
      </c>
      <c r="CM17" s="31">
        <f t="shared" si="55"/>
        <v>0.762958</v>
      </c>
      <c r="CN17" s="31"/>
      <c r="CO17" s="14">
        <f t="shared" si="96"/>
        <v>14538.559000000001</v>
      </c>
      <c r="CP17" s="14">
        <f t="shared" si="56"/>
        <v>293.85356</v>
      </c>
      <c r="CQ17" s="14">
        <f t="shared" si="57"/>
        <v>14832.41256</v>
      </c>
      <c r="CR17" s="31">
        <f t="shared" si="58"/>
        <v>175.0329483</v>
      </c>
      <c r="CS17" s="31">
        <f t="shared" si="59"/>
        <v>279.9674381</v>
      </c>
      <c r="CT17" s="31"/>
      <c r="CU17" s="14">
        <f t="shared" si="97"/>
        <v>21065.388000000003</v>
      </c>
      <c r="CV17" s="14">
        <f t="shared" si="60"/>
        <v>425.77392</v>
      </c>
      <c r="CW17" s="14">
        <f t="shared" si="61"/>
        <v>21491.161920000002</v>
      </c>
      <c r="CX17" s="31">
        <f t="shared" si="62"/>
        <v>253.6108956</v>
      </c>
      <c r="CY17" s="31">
        <f t="shared" si="63"/>
        <v>405.6538692</v>
      </c>
      <c r="CZ17" s="31"/>
      <c r="DA17" s="14">
        <f t="shared" si="98"/>
        <v>26653.789</v>
      </c>
      <c r="DB17" s="14">
        <f t="shared" si="64"/>
        <v>538.72676</v>
      </c>
      <c r="DC17" s="14">
        <f t="shared" si="65"/>
        <v>27192.515760000002</v>
      </c>
      <c r="DD17" s="31">
        <f t="shared" si="66"/>
        <v>320.8908993</v>
      </c>
      <c r="DE17" s="31">
        <f t="shared" si="67"/>
        <v>513.2690951</v>
      </c>
      <c r="DF17" s="31"/>
      <c r="DG17" s="14">
        <f t="shared" si="99"/>
        <v>2479.08</v>
      </c>
      <c r="DH17" s="14">
        <f t="shared" si="68"/>
        <v>50.107200000000006</v>
      </c>
      <c r="DI17" s="14">
        <f t="shared" si="69"/>
        <v>2529.1872</v>
      </c>
      <c r="DJ17" s="31">
        <f t="shared" si="70"/>
        <v>29.846196000000003</v>
      </c>
      <c r="DK17" s="31">
        <f t="shared" si="71"/>
        <v>47.739372</v>
      </c>
      <c r="DL17" s="31"/>
      <c r="DM17" s="14">
        <f t="shared" si="100"/>
        <v>46843.575</v>
      </c>
      <c r="DN17" s="31">
        <f t="shared" si="72"/>
        <v>946.803</v>
      </c>
      <c r="DO17" s="14">
        <f t="shared" si="73"/>
        <v>47790.378</v>
      </c>
      <c r="DP17" s="31">
        <f t="shared" si="74"/>
        <v>563.9602275000001</v>
      </c>
      <c r="DQ17" s="31">
        <f t="shared" si="75"/>
        <v>902.0615925000001</v>
      </c>
      <c r="DR17" s="31"/>
      <c r="DS17" s="14">
        <f t="shared" si="101"/>
        <v>121532.086</v>
      </c>
      <c r="DT17" s="14">
        <f t="shared" si="76"/>
        <v>2456.4082399999998</v>
      </c>
      <c r="DU17" s="14">
        <f t="shared" si="77"/>
        <v>123988.49424</v>
      </c>
      <c r="DV17" s="31">
        <f t="shared" si="78"/>
        <v>1463.1518382000002</v>
      </c>
      <c r="DW17" s="31">
        <f t="shared" si="79"/>
        <v>2340.3300674</v>
      </c>
      <c r="DX17" s="31"/>
      <c r="DY17" s="14">
        <f t="shared" si="102"/>
        <v>8952.705</v>
      </c>
      <c r="DZ17" s="14">
        <f t="shared" si="80"/>
        <v>180.9522</v>
      </c>
      <c r="EA17" s="14">
        <f t="shared" si="81"/>
        <v>9133.6572</v>
      </c>
      <c r="EB17" s="31">
        <f t="shared" si="82"/>
        <v>107.7836085</v>
      </c>
      <c r="EC17" s="31">
        <f t="shared" si="83"/>
        <v>172.4012595</v>
      </c>
      <c r="ED17" s="31"/>
    </row>
    <row r="18" spans="1:134" s="33" customFormat="1" ht="12.75">
      <c r="A18" s="32">
        <v>44835</v>
      </c>
      <c r="C18" s="15">
        <f>'2012A'!C18</f>
        <v>0</v>
      </c>
      <c r="D18" s="15">
        <f>'2012A'!D18</f>
        <v>28900</v>
      </c>
      <c r="E18" s="15">
        <f t="shared" si="0"/>
        <v>28900</v>
      </c>
      <c r="F18" s="15">
        <f>'2012A'!F18</f>
        <v>34071</v>
      </c>
      <c r="G18" s="15">
        <f>'2012A'!G18</f>
        <v>54497</v>
      </c>
      <c r="H18" s="31"/>
      <c r="I18" s="46">
        <f t="shared" si="1"/>
        <v>0</v>
      </c>
      <c r="J18" s="46">
        <f t="shared" si="1"/>
        <v>16201.126139999997</v>
      </c>
      <c r="K18" s="46">
        <f t="shared" si="2"/>
        <v>16201.126139999997</v>
      </c>
      <c r="L18" s="46">
        <f t="shared" si="3"/>
        <v>19099.9504746</v>
      </c>
      <c r="M18" s="46">
        <f t="shared" si="3"/>
        <v>30550.614922200006</v>
      </c>
      <c r="N18" s="31"/>
      <c r="O18" s="14"/>
      <c r="P18" s="31">
        <f t="shared" si="4"/>
        <v>2607.46782</v>
      </c>
      <c r="Q18" s="31">
        <f t="shared" si="5"/>
        <v>2607.46782</v>
      </c>
      <c r="R18" s="31">
        <f t="shared" si="6"/>
        <v>3074.0150898</v>
      </c>
      <c r="S18" s="31">
        <f t="shared" si="7"/>
        <v>4916.926428600001</v>
      </c>
      <c r="T18" s="31"/>
      <c r="U18" s="14"/>
      <c r="V18" s="14">
        <f t="shared" si="8"/>
        <v>24.50142</v>
      </c>
      <c r="W18" s="14">
        <f t="shared" si="9"/>
        <v>24.50142</v>
      </c>
      <c r="X18" s="31">
        <f t="shared" si="10"/>
        <v>28.8853938</v>
      </c>
      <c r="Y18" s="31">
        <f t="shared" si="11"/>
        <v>46.2025566</v>
      </c>
      <c r="Z18" s="31"/>
      <c r="AA18" s="31"/>
      <c r="AB18" s="14">
        <f t="shared" si="12"/>
        <v>784.67546</v>
      </c>
      <c r="AC18" s="14">
        <f t="shared" si="13"/>
        <v>784.67546</v>
      </c>
      <c r="AD18" s="31">
        <f t="shared" si="14"/>
        <v>925.0753493999999</v>
      </c>
      <c r="AE18" s="31">
        <f t="shared" si="15"/>
        <v>1479.6698457999998</v>
      </c>
      <c r="AF18" s="31"/>
      <c r="AG18" s="14"/>
      <c r="AH18" s="14">
        <f t="shared" si="16"/>
        <v>6571.55655</v>
      </c>
      <c r="AI18" s="14">
        <f t="shared" si="17"/>
        <v>6571.55655</v>
      </c>
      <c r="AJ18" s="31">
        <f t="shared" si="18"/>
        <v>7747.387654499999</v>
      </c>
      <c r="AK18" s="31">
        <f t="shared" si="19"/>
        <v>12392.0455815</v>
      </c>
      <c r="AL18" s="31"/>
      <c r="AM18" s="14"/>
      <c r="AN18" s="14">
        <f t="shared" si="20"/>
        <v>1700.91239</v>
      </c>
      <c r="AO18" s="14">
        <f t="shared" si="21"/>
        <v>1700.91239</v>
      </c>
      <c r="AP18" s="31">
        <f t="shared" si="22"/>
        <v>2005.2521121</v>
      </c>
      <c r="AQ18" s="31">
        <f t="shared" si="23"/>
        <v>3207.4263847</v>
      </c>
      <c r="AR18" s="14"/>
      <c r="AS18" s="14"/>
      <c r="AT18" s="14">
        <f t="shared" si="24"/>
        <v>1151.65344</v>
      </c>
      <c r="AU18" s="14">
        <f t="shared" si="25"/>
        <v>1151.65344</v>
      </c>
      <c r="AV18" s="31">
        <f t="shared" si="26"/>
        <v>1357.7157216</v>
      </c>
      <c r="AW18" s="31">
        <f t="shared" si="27"/>
        <v>2171.6836512</v>
      </c>
      <c r="AX18" s="31"/>
      <c r="AY18" s="14"/>
      <c r="AZ18" s="14">
        <f t="shared" si="28"/>
        <v>177.13966</v>
      </c>
      <c r="BA18" s="14">
        <f t="shared" si="29"/>
        <v>177.13966</v>
      </c>
      <c r="BB18" s="31">
        <f t="shared" si="30"/>
        <v>208.8347874</v>
      </c>
      <c r="BC18" s="31">
        <f t="shared" si="31"/>
        <v>334.0339118</v>
      </c>
      <c r="BD18" s="31"/>
      <c r="BE18" s="14"/>
      <c r="BF18" s="14">
        <f t="shared" si="32"/>
        <v>405.5248</v>
      </c>
      <c r="BG18" s="14">
        <f t="shared" si="33"/>
        <v>405.5248</v>
      </c>
      <c r="BH18" s="31">
        <f t="shared" si="34"/>
        <v>478.084272</v>
      </c>
      <c r="BI18" s="31">
        <f t="shared" si="35"/>
        <v>764.701904</v>
      </c>
      <c r="BJ18" s="31"/>
      <c r="BK18" s="14"/>
      <c r="BL18" s="14">
        <f t="shared" si="36"/>
        <v>67.99303</v>
      </c>
      <c r="BM18" s="14">
        <f t="shared" si="37"/>
        <v>67.99303</v>
      </c>
      <c r="BN18" s="31">
        <f t="shared" si="38"/>
        <v>80.15884170000001</v>
      </c>
      <c r="BO18" s="31">
        <f t="shared" si="39"/>
        <v>128.2150919</v>
      </c>
      <c r="BP18" s="31"/>
      <c r="BQ18" s="14"/>
      <c r="BR18" s="14">
        <f t="shared" si="40"/>
        <v>73.54760999999999</v>
      </c>
      <c r="BS18" s="14">
        <f t="shared" si="41"/>
        <v>73.54760999999999</v>
      </c>
      <c r="BT18" s="31">
        <f t="shared" si="42"/>
        <v>86.7072879</v>
      </c>
      <c r="BU18" s="31">
        <f t="shared" si="43"/>
        <v>138.6894153</v>
      </c>
      <c r="BV18" s="31"/>
      <c r="BW18" s="14"/>
      <c r="BX18" s="14">
        <f t="shared" si="44"/>
        <v>140.45111</v>
      </c>
      <c r="BY18" s="14">
        <f t="shared" si="45"/>
        <v>140.45111</v>
      </c>
      <c r="BZ18" s="31">
        <f t="shared" si="46"/>
        <v>165.58165290000002</v>
      </c>
      <c r="CA18" s="31">
        <f t="shared" si="47"/>
        <v>264.8499703</v>
      </c>
      <c r="CB18" s="14"/>
      <c r="CC18" s="14"/>
      <c r="CD18" s="14">
        <f t="shared" si="48"/>
        <v>23.325190000000003</v>
      </c>
      <c r="CE18" s="14">
        <f t="shared" si="49"/>
        <v>23.325190000000003</v>
      </c>
      <c r="CF18" s="31">
        <f t="shared" si="50"/>
        <v>27.4987041</v>
      </c>
      <c r="CG18" s="31">
        <f t="shared" si="51"/>
        <v>43.984528700000006</v>
      </c>
      <c r="CH18" s="31"/>
      <c r="CI18" s="14"/>
      <c r="CJ18" s="14">
        <f t="shared" si="52"/>
        <v>0.4046</v>
      </c>
      <c r="CK18" s="14">
        <f t="shared" si="53"/>
        <v>0.4046</v>
      </c>
      <c r="CL18" s="31">
        <f t="shared" si="54"/>
        <v>0.476994</v>
      </c>
      <c r="CM18" s="31">
        <f t="shared" si="55"/>
        <v>0.762958</v>
      </c>
      <c r="CN18" s="31"/>
      <c r="CO18" s="14"/>
      <c r="CP18" s="14">
        <f t="shared" si="56"/>
        <v>148.46797</v>
      </c>
      <c r="CQ18" s="14">
        <f t="shared" si="57"/>
        <v>148.46797</v>
      </c>
      <c r="CR18" s="31">
        <f t="shared" si="58"/>
        <v>175.0329483</v>
      </c>
      <c r="CS18" s="31">
        <f t="shared" si="59"/>
        <v>279.9674381</v>
      </c>
      <c r="CT18" s="31"/>
      <c r="CU18" s="14"/>
      <c r="CV18" s="14">
        <f t="shared" si="60"/>
        <v>215.12004000000002</v>
      </c>
      <c r="CW18" s="14">
        <f t="shared" si="61"/>
        <v>215.12004000000002</v>
      </c>
      <c r="CX18" s="31">
        <f t="shared" si="62"/>
        <v>253.6108956</v>
      </c>
      <c r="CY18" s="31">
        <f t="shared" si="63"/>
        <v>405.6538692</v>
      </c>
      <c r="CZ18" s="31"/>
      <c r="DA18" s="14"/>
      <c r="DB18" s="14">
        <f t="shared" si="64"/>
        <v>272.18887</v>
      </c>
      <c r="DC18" s="14">
        <f t="shared" si="65"/>
        <v>272.18887</v>
      </c>
      <c r="DD18" s="31">
        <f t="shared" si="66"/>
        <v>320.8908993</v>
      </c>
      <c r="DE18" s="31">
        <f t="shared" si="67"/>
        <v>513.2690951</v>
      </c>
      <c r="DF18" s="31"/>
      <c r="DG18" s="14"/>
      <c r="DH18" s="14">
        <f t="shared" si="68"/>
        <v>25.316399999999998</v>
      </c>
      <c r="DI18" s="14">
        <f t="shared" si="69"/>
        <v>25.316399999999998</v>
      </c>
      <c r="DJ18" s="31">
        <f t="shared" si="70"/>
        <v>29.846196000000003</v>
      </c>
      <c r="DK18" s="31">
        <f t="shared" si="71"/>
        <v>47.739372</v>
      </c>
      <c r="DL18" s="31"/>
      <c r="DM18" s="14"/>
      <c r="DN18" s="31">
        <f t="shared" si="72"/>
        <v>478.36725000000007</v>
      </c>
      <c r="DO18" s="14">
        <f t="shared" si="73"/>
        <v>478.36725000000007</v>
      </c>
      <c r="DP18" s="31">
        <f t="shared" si="74"/>
        <v>563.9602275000001</v>
      </c>
      <c r="DQ18" s="31">
        <f t="shared" si="75"/>
        <v>902.0615925000001</v>
      </c>
      <c r="DR18" s="31"/>
      <c r="DS18" s="14"/>
      <c r="DT18" s="14">
        <f t="shared" si="76"/>
        <v>1241.08738</v>
      </c>
      <c r="DU18" s="14">
        <f t="shared" si="77"/>
        <v>1241.08738</v>
      </c>
      <c r="DV18" s="31">
        <f t="shared" si="78"/>
        <v>1463.1518382000002</v>
      </c>
      <c r="DW18" s="31">
        <f t="shared" si="79"/>
        <v>2340.3300674</v>
      </c>
      <c r="DX18" s="31"/>
      <c r="DY18" s="14"/>
      <c r="DZ18" s="14">
        <f t="shared" si="80"/>
        <v>91.42515000000002</v>
      </c>
      <c r="EA18" s="14">
        <f t="shared" si="81"/>
        <v>91.42515000000002</v>
      </c>
      <c r="EB18" s="31">
        <f t="shared" si="82"/>
        <v>107.7836085</v>
      </c>
      <c r="EC18" s="31">
        <f t="shared" si="83"/>
        <v>172.4012595</v>
      </c>
      <c r="ED18" s="31"/>
    </row>
    <row r="19" spans="1:134" s="33" customFormat="1" ht="12.75">
      <c r="A19" s="32">
        <v>45017</v>
      </c>
      <c r="C19" s="15">
        <f>'2012A'!C19</f>
        <v>2890000</v>
      </c>
      <c r="D19" s="15">
        <f>'2012A'!D19</f>
        <v>28900</v>
      </c>
      <c r="E19" s="15">
        <f t="shared" si="0"/>
        <v>2918900</v>
      </c>
      <c r="F19" s="15">
        <f>'2012A'!F19</f>
        <v>34071</v>
      </c>
      <c r="G19" s="15">
        <f>'2012A'!G19</f>
        <v>54497</v>
      </c>
      <c r="H19" s="31"/>
      <c r="I19" s="46">
        <f t="shared" si="1"/>
        <v>1620112.614</v>
      </c>
      <c r="J19" s="46">
        <f t="shared" si="1"/>
        <v>16201.126139999997</v>
      </c>
      <c r="K19" s="46">
        <f t="shared" si="2"/>
        <v>1636313.7401400001</v>
      </c>
      <c r="L19" s="46">
        <f t="shared" si="3"/>
        <v>19099.9504746</v>
      </c>
      <c r="M19" s="46">
        <f t="shared" si="3"/>
        <v>30550.614922200006</v>
      </c>
      <c r="N19" s="31"/>
      <c r="O19" s="14">
        <f t="shared" si="84"/>
        <v>260746.782</v>
      </c>
      <c r="P19" s="31">
        <f t="shared" si="4"/>
        <v>2607.46782</v>
      </c>
      <c r="Q19" s="31">
        <f t="shared" si="5"/>
        <v>263354.24982</v>
      </c>
      <c r="R19" s="31">
        <f t="shared" si="6"/>
        <v>3074.0150898</v>
      </c>
      <c r="S19" s="31">
        <f t="shared" si="7"/>
        <v>4916.926428600001</v>
      </c>
      <c r="T19" s="31"/>
      <c r="U19" s="14">
        <f t="shared" si="85"/>
        <v>2450.142</v>
      </c>
      <c r="V19" s="14">
        <f t="shared" si="8"/>
        <v>24.50142</v>
      </c>
      <c r="W19" s="14">
        <f t="shared" si="9"/>
        <v>2474.64342</v>
      </c>
      <c r="X19" s="31">
        <f t="shared" si="10"/>
        <v>28.8853938</v>
      </c>
      <c r="Y19" s="31">
        <f t="shared" si="11"/>
        <v>46.2025566</v>
      </c>
      <c r="Z19" s="31"/>
      <c r="AA19" s="31">
        <f t="shared" si="86"/>
        <v>78467.546</v>
      </c>
      <c r="AB19" s="14">
        <f t="shared" si="12"/>
        <v>784.67546</v>
      </c>
      <c r="AC19" s="14">
        <f t="shared" si="13"/>
        <v>79252.22146</v>
      </c>
      <c r="AD19" s="31">
        <f t="shared" si="14"/>
        <v>925.0753493999999</v>
      </c>
      <c r="AE19" s="31">
        <f t="shared" si="15"/>
        <v>1479.6698457999998</v>
      </c>
      <c r="AF19" s="31"/>
      <c r="AG19" s="14">
        <f t="shared" si="87"/>
        <v>657155.655</v>
      </c>
      <c r="AH19" s="14">
        <f t="shared" si="16"/>
        <v>6571.55655</v>
      </c>
      <c r="AI19" s="14">
        <f t="shared" si="17"/>
        <v>663727.21155</v>
      </c>
      <c r="AJ19" s="31">
        <f t="shared" si="18"/>
        <v>7747.387654499999</v>
      </c>
      <c r="AK19" s="31">
        <f t="shared" si="19"/>
        <v>12392.0455815</v>
      </c>
      <c r="AL19" s="31"/>
      <c r="AM19" s="14">
        <f t="shared" si="88"/>
        <v>170091.23899999997</v>
      </c>
      <c r="AN19" s="14">
        <f t="shared" si="20"/>
        <v>1700.91239</v>
      </c>
      <c r="AO19" s="14">
        <f t="shared" si="21"/>
        <v>171792.15138999998</v>
      </c>
      <c r="AP19" s="31">
        <f t="shared" si="22"/>
        <v>2005.2521121</v>
      </c>
      <c r="AQ19" s="31">
        <f t="shared" si="23"/>
        <v>3207.4263847</v>
      </c>
      <c r="AR19" s="14"/>
      <c r="AS19" s="14">
        <f t="shared" si="89"/>
        <v>115165.344</v>
      </c>
      <c r="AT19" s="14">
        <f t="shared" si="24"/>
        <v>1151.65344</v>
      </c>
      <c r="AU19" s="14">
        <f t="shared" si="25"/>
        <v>116316.99743999999</v>
      </c>
      <c r="AV19" s="31">
        <f t="shared" si="26"/>
        <v>1357.7157216</v>
      </c>
      <c r="AW19" s="31">
        <f t="shared" si="27"/>
        <v>2171.6836512</v>
      </c>
      <c r="AX19" s="31"/>
      <c r="AY19" s="14">
        <f t="shared" si="90"/>
        <v>17713.966</v>
      </c>
      <c r="AZ19" s="14">
        <f t="shared" si="28"/>
        <v>177.13966</v>
      </c>
      <c r="BA19" s="14">
        <f t="shared" si="29"/>
        <v>17891.10566</v>
      </c>
      <c r="BB19" s="31">
        <f t="shared" si="30"/>
        <v>208.8347874</v>
      </c>
      <c r="BC19" s="31">
        <f t="shared" si="31"/>
        <v>334.0339118</v>
      </c>
      <c r="BD19" s="31"/>
      <c r="BE19" s="14">
        <f t="shared" si="91"/>
        <v>40552.48</v>
      </c>
      <c r="BF19" s="14">
        <f t="shared" si="32"/>
        <v>405.5248</v>
      </c>
      <c r="BG19" s="14">
        <f t="shared" si="33"/>
        <v>40958.0048</v>
      </c>
      <c r="BH19" s="31">
        <f t="shared" si="34"/>
        <v>478.084272</v>
      </c>
      <c r="BI19" s="31">
        <f t="shared" si="35"/>
        <v>764.701904</v>
      </c>
      <c r="BJ19" s="31"/>
      <c r="BK19" s="14">
        <f t="shared" si="92"/>
        <v>6799.303000000001</v>
      </c>
      <c r="BL19" s="14">
        <f t="shared" si="36"/>
        <v>67.99303</v>
      </c>
      <c r="BM19" s="14">
        <f t="shared" si="37"/>
        <v>6867.29603</v>
      </c>
      <c r="BN19" s="31">
        <f t="shared" si="38"/>
        <v>80.15884170000001</v>
      </c>
      <c r="BO19" s="31">
        <f t="shared" si="39"/>
        <v>128.2150919</v>
      </c>
      <c r="BP19" s="31"/>
      <c r="BQ19" s="14">
        <f t="shared" si="93"/>
        <v>7354.7609999999995</v>
      </c>
      <c r="BR19" s="14">
        <f t="shared" si="40"/>
        <v>73.54760999999999</v>
      </c>
      <c r="BS19" s="14">
        <f t="shared" si="41"/>
        <v>7428.308609999999</v>
      </c>
      <c r="BT19" s="31">
        <f t="shared" si="42"/>
        <v>86.7072879</v>
      </c>
      <c r="BU19" s="31">
        <f t="shared" si="43"/>
        <v>138.6894153</v>
      </c>
      <c r="BV19" s="31"/>
      <c r="BW19" s="14">
        <f t="shared" si="94"/>
        <v>14045.110999999999</v>
      </c>
      <c r="BX19" s="14">
        <f t="shared" si="44"/>
        <v>140.45111</v>
      </c>
      <c r="BY19" s="14">
        <f t="shared" si="45"/>
        <v>14185.562109999999</v>
      </c>
      <c r="BZ19" s="31">
        <f t="shared" si="46"/>
        <v>165.58165290000002</v>
      </c>
      <c r="CA19" s="31">
        <f t="shared" si="47"/>
        <v>264.8499703</v>
      </c>
      <c r="CB19" s="14"/>
      <c r="CC19" s="14">
        <f>C19*0.08071/100</f>
        <v>2332.5190000000002</v>
      </c>
      <c r="CD19" s="14">
        <f t="shared" si="48"/>
        <v>23.325190000000003</v>
      </c>
      <c r="CE19" s="14">
        <f t="shared" si="49"/>
        <v>2355.8441900000003</v>
      </c>
      <c r="CF19" s="31">
        <f t="shared" si="50"/>
        <v>27.4987041</v>
      </c>
      <c r="CG19" s="31">
        <f t="shared" si="51"/>
        <v>43.984528700000006</v>
      </c>
      <c r="CH19" s="31"/>
      <c r="CI19" s="14">
        <f t="shared" si="95"/>
        <v>40.46</v>
      </c>
      <c r="CJ19" s="14">
        <f t="shared" si="52"/>
        <v>0.4046</v>
      </c>
      <c r="CK19" s="14">
        <f t="shared" si="53"/>
        <v>40.8646</v>
      </c>
      <c r="CL19" s="31">
        <f t="shared" si="54"/>
        <v>0.476994</v>
      </c>
      <c r="CM19" s="31">
        <f t="shared" si="55"/>
        <v>0.762958</v>
      </c>
      <c r="CN19" s="31"/>
      <c r="CO19" s="14">
        <f t="shared" si="96"/>
        <v>14846.796999999999</v>
      </c>
      <c r="CP19" s="14">
        <f t="shared" si="56"/>
        <v>148.46797</v>
      </c>
      <c r="CQ19" s="14">
        <f t="shared" si="57"/>
        <v>14995.264969999998</v>
      </c>
      <c r="CR19" s="31">
        <f t="shared" si="58"/>
        <v>175.0329483</v>
      </c>
      <c r="CS19" s="31">
        <f t="shared" si="59"/>
        <v>279.9674381</v>
      </c>
      <c r="CT19" s="31"/>
      <c r="CU19" s="14">
        <f t="shared" si="97"/>
        <v>21512.004</v>
      </c>
      <c r="CV19" s="14">
        <f t="shared" si="60"/>
        <v>215.12004000000002</v>
      </c>
      <c r="CW19" s="14">
        <f t="shared" si="61"/>
        <v>21727.124040000002</v>
      </c>
      <c r="CX19" s="31">
        <f t="shared" si="62"/>
        <v>253.6108956</v>
      </c>
      <c r="CY19" s="31">
        <f t="shared" si="63"/>
        <v>405.6538692</v>
      </c>
      <c r="CZ19" s="31"/>
      <c r="DA19" s="14">
        <f t="shared" si="98"/>
        <v>27218.887</v>
      </c>
      <c r="DB19" s="14">
        <f t="shared" si="64"/>
        <v>272.18887</v>
      </c>
      <c r="DC19" s="14">
        <f t="shared" si="65"/>
        <v>27491.07587</v>
      </c>
      <c r="DD19" s="31">
        <f t="shared" si="66"/>
        <v>320.8908993</v>
      </c>
      <c r="DE19" s="31">
        <f t="shared" si="67"/>
        <v>513.2690951</v>
      </c>
      <c r="DF19" s="31"/>
      <c r="DG19" s="14">
        <f t="shared" si="99"/>
        <v>2531.64</v>
      </c>
      <c r="DH19" s="14">
        <f t="shared" si="68"/>
        <v>25.316399999999998</v>
      </c>
      <c r="DI19" s="14">
        <f t="shared" si="69"/>
        <v>2556.9564</v>
      </c>
      <c r="DJ19" s="31">
        <f t="shared" si="70"/>
        <v>29.846196000000003</v>
      </c>
      <c r="DK19" s="31">
        <f t="shared" si="71"/>
        <v>47.739372</v>
      </c>
      <c r="DL19" s="31"/>
      <c r="DM19" s="14">
        <f t="shared" si="100"/>
        <v>47836.725</v>
      </c>
      <c r="DN19" s="31">
        <f t="shared" si="72"/>
        <v>478.36725000000007</v>
      </c>
      <c r="DO19" s="14">
        <f t="shared" si="73"/>
        <v>48315.09225</v>
      </c>
      <c r="DP19" s="31">
        <f t="shared" si="74"/>
        <v>563.9602275000001</v>
      </c>
      <c r="DQ19" s="31">
        <f t="shared" si="75"/>
        <v>902.0615925000001</v>
      </c>
      <c r="DR19" s="31"/>
      <c r="DS19" s="14">
        <f t="shared" si="101"/>
        <v>124108.73799999998</v>
      </c>
      <c r="DT19" s="14">
        <f t="shared" si="76"/>
        <v>1241.08738</v>
      </c>
      <c r="DU19" s="14">
        <f t="shared" si="77"/>
        <v>125349.82537999998</v>
      </c>
      <c r="DV19" s="31">
        <f t="shared" si="78"/>
        <v>1463.1518382000002</v>
      </c>
      <c r="DW19" s="31">
        <f t="shared" si="79"/>
        <v>2340.3300674</v>
      </c>
      <c r="DX19" s="31"/>
      <c r="DY19" s="14">
        <f t="shared" si="102"/>
        <v>9142.515</v>
      </c>
      <c r="DZ19" s="14">
        <f t="shared" si="80"/>
        <v>91.42515000000002</v>
      </c>
      <c r="EA19" s="14">
        <f t="shared" si="81"/>
        <v>9233.940149999999</v>
      </c>
      <c r="EB19" s="31">
        <f t="shared" si="82"/>
        <v>107.7836085</v>
      </c>
      <c r="EC19" s="31">
        <f t="shared" si="83"/>
        <v>172.4012595</v>
      </c>
      <c r="ED19" s="31"/>
    </row>
    <row r="20" spans="1:134" s="33" customFormat="1" ht="12.75">
      <c r="A20" s="32">
        <v>45200</v>
      </c>
      <c r="C20" s="15">
        <f>'2012A'!C20</f>
        <v>0</v>
      </c>
      <c r="D20" s="15">
        <f>'2012A'!D20</f>
        <v>0</v>
      </c>
      <c r="E20" s="15">
        <f t="shared" si="0"/>
        <v>0</v>
      </c>
      <c r="F20" s="15">
        <f>'2012A'!F20</f>
        <v>0</v>
      </c>
      <c r="G20" s="15">
        <f>'2012A'!G20</f>
        <v>0</v>
      </c>
      <c r="H20" s="31"/>
      <c r="I20" s="46">
        <f t="shared" si="1"/>
        <v>0</v>
      </c>
      <c r="J20" s="46">
        <f t="shared" si="1"/>
        <v>0</v>
      </c>
      <c r="K20" s="46">
        <f t="shared" si="2"/>
        <v>0</v>
      </c>
      <c r="L20" s="46">
        <f t="shared" si="3"/>
        <v>0</v>
      </c>
      <c r="M20" s="46">
        <f t="shared" si="3"/>
        <v>0</v>
      </c>
      <c r="N20" s="31"/>
      <c r="O20" s="14"/>
      <c r="P20" s="31">
        <f t="shared" si="4"/>
        <v>0</v>
      </c>
      <c r="Q20" s="31">
        <f t="shared" si="5"/>
        <v>0</v>
      </c>
      <c r="R20" s="31">
        <f t="shared" si="6"/>
        <v>0</v>
      </c>
      <c r="S20" s="31">
        <f t="shared" si="7"/>
        <v>0</v>
      </c>
      <c r="T20" s="31"/>
      <c r="U20" s="14"/>
      <c r="V20" s="14">
        <f t="shared" si="8"/>
        <v>0</v>
      </c>
      <c r="W20" s="14">
        <f t="shared" si="9"/>
        <v>0</v>
      </c>
      <c r="X20" s="31">
        <f t="shared" si="10"/>
        <v>0</v>
      </c>
      <c r="Y20" s="31">
        <f t="shared" si="11"/>
        <v>0</v>
      </c>
      <c r="Z20" s="31"/>
      <c r="AA20" s="31"/>
      <c r="AB20" s="14">
        <f t="shared" si="12"/>
        <v>0</v>
      </c>
      <c r="AC20" s="14">
        <f t="shared" si="13"/>
        <v>0</v>
      </c>
      <c r="AD20" s="31">
        <f t="shared" si="14"/>
        <v>0</v>
      </c>
      <c r="AE20" s="31">
        <f t="shared" si="15"/>
        <v>0</v>
      </c>
      <c r="AF20" s="31"/>
      <c r="AG20" s="14"/>
      <c r="AH20" s="14">
        <f t="shared" si="16"/>
        <v>0</v>
      </c>
      <c r="AI20" s="14">
        <f t="shared" si="17"/>
        <v>0</v>
      </c>
      <c r="AJ20" s="31">
        <f t="shared" si="18"/>
        <v>0</v>
      </c>
      <c r="AK20" s="31">
        <f t="shared" si="19"/>
        <v>0</v>
      </c>
      <c r="AL20" s="31"/>
      <c r="AM20" s="14"/>
      <c r="AN20" s="14">
        <f t="shared" si="20"/>
        <v>0</v>
      </c>
      <c r="AO20" s="14">
        <f t="shared" si="21"/>
        <v>0</v>
      </c>
      <c r="AP20" s="31">
        <f t="shared" si="22"/>
        <v>0</v>
      </c>
      <c r="AQ20" s="31">
        <f t="shared" si="23"/>
        <v>0</v>
      </c>
      <c r="AR20" s="14"/>
      <c r="AS20" s="14"/>
      <c r="AT20" s="14">
        <f t="shared" si="24"/>
        <v>0</v>
      </c>
      <c r="AU20" s="14">
        <f t="shared" si="25"/>
        <v>0</v>
      </c>
      <c r="AV20" s="31">
        <f t="shared" si="26"/>
        <v>0</v>
      </c>
      <c r="AW20" s="31">
        <f t="shared" si="27"/>
        <v>0</v>
      </c>
      <c r="AX20" s="31"/>
      <c r="AY20" s="14"/>
      <c r="AZ20" s="14">
        <f t="shared" si="28"/>
        <v>0</v>
      </c>
      <c r="BA20" s="14">
        <f t="shared" si="29"/>
        <v>0</v>
      </c>
      <c r="BB20" s="31">
        <f t="shared" si="30"/>
        <v>0</v>
      </c>
      <c r="BC20" s="31">
        <f t="shared" si="31"/>
        <v>0</v>
      </c>
      <c r="BD20" s="31"/>
      <c r="BE20" s="14"/>
      <c r="BF20" s="14">
        <f t="shared" si="32"/>
        <v>0</v>
      </c>
      <c r="BG20" s="14">
        <f t="shared" si="33"/>
        <v>0</v>
      </c>
      <c r="BH20" s="31">
        <f t="shared" si="34"/>
        <v>0</v>
      </c>
      <c r="BI20" s="31">
        <f t="shared" si="35"/>
        <v>0</v>
      </c>
      <c r="BJ20" s="31"/>
      <c r="BK20" s="14"/>
      <c r="BL20" s="14">
        <f t="shared" si="36"/>
        <v>0</v>
      </c>
      <c r="BM20" s="14">
        <f t="shared" si="37"/>
        <v>0</v>
      </c>
      <c r="BN20" s="31">
        <f t="shared" si="38"/>
        <v>0</v>
      </c>
      <c r="BO20" s="31">
        <f t="shared" si="39"/>
        <v>0</v>
      </c>
      <c r="BP20" s="31"/>
      <c r="BQ20" s="14"/>
      <c r="BR20" s="14">
        <f t="shared" si="40"/>
        <v>0</v>
      </c>
      <c r="BS20" s="14">
        <f t="shared" si="41"/>
        <v>0</v>
      </c>
      <c r="BT20" s="31">
        <f t="shared" si="42"/>
        <v>0</v>
      </c>
      <c r="BU20" s="31">
        <f t="shared" si="43"/>
        <v>0</v>
      </c>
      <c r="BV20" s="31"/>
      <c r="BW20" s="14"/>
      <c r="BX20" s="14">
        <f t="shared" si="44"/>
        <v>0</v>
      </c>
      <c r="BY20" s="14">
        <f t="shared" si="45"/>
        <v>0</v>
      </c>
      <c r="BZ20" s="31">
        <f t="shared" si="46"/>
        <v>0</v>
      </c>
      <c r="CA20" s="31">
        <f t="shared" si="47"/>
        <v>0</v>
      </c>
      <c r="CB20" s="14"/>
      <c r="CC20" s="14"/>
      <c r="CD20" s="14">
        <f t="shared" si="48"/>
        <v>0</v>
      </c>
      <c r="CE20" s="14">
        <f t="shared" si="49"/>
        <v>0</v>
      </c>
      <c r="CF20" s="31">
        <f t="shared" si="50"/>
        <v>0</v>
      </c>
      <c r="CG20" s="31">
        <f t="shared" si="51"/>
        <v>0</v>
      </c>
      <c r="CH20" s="31"/>
      <c r="CI20" s="14"/>
      <c r="CJ20" s="14">
        <f t="shared" si="52"/>
        <v>0</v>
      </c>
      <c r="CK20" s="14">
        <f t="shared" si="53"/>
        <v>0</v>
      </c>
      <c r="CL20" s="31">
        <f t="shared" si="54"/>
        <v>0</v>
      </c>
      <c r="CM20" s="31">
        <f t="shared" si="55"/>
        <v>0</v>
      </c>
      <c r="CN20" s="31"/>
      <c r="CO20" s="14"/>
      <c r="CP20" s="14">
        <f t="shared" si="56"/>
        <v>0</v>
      </c>
      <c r="CQ20" s="14">
        <f t="shared" si="57"/>
        <v>0</v>
      </c>
      <c r="CR20" s="31">
        <f t="shared" si="58"/>
        <v>0</v>
      </c>
      <c r="CS20" s="31">
        <f t="shared" si="59"/>
        <v>0</v>
      </c>
      <c r="CT20" s="31"/>
      <c r="CU20" s="14"/>
      <c r="CV20" s="14">
        <f t="shared" si="60"/>
        <v>0</v>
      </c>
      <c r="CW20" s="14">
        <f t="shared" si="61"/>
        <v>0</v>
      </c>
      <c r="CX20" s="31">
        <f t="shared" si="62"/>
        <v>0</v>
      </c>
      <c r="CY20" s="31">
        <f t="shared" si="63"/>
        <v>0</v>
      </c>
      <c r="CZ20" s="31"/>
      <c r="DA20" s="14"/>
      <c r="DB20" s="14">
        <f t="shared" si="64"/>
        <v>0</v>
      </c>
      <c r="DC20" s="14">
        <f t="shared" si="65"/>
        <v>0</v>
      </c>
      <c r="DD20" s="31">
        <f t="shared" si="66"/>
        <v>0</v>
      </c>
      <c r="DE20" s="31">
        <f t="shared" si="67"/>
        <v>0</v>
      </c>
      <c r="DF20" s="31"/>
      <c r="DG20" s="14"/>
      <c r="DH20" s="14">
        <f t="shared" si="68"/>
        <v>0</v>
      </c>
      <c r="DI20" s="14">
        <f t="shared" si="69"/>
        <v>0</v>
      </c>
      <c r="DJ20" s="31">
        <f t="shared" si="70"/>
        <v>0</v>
      </c>
      <c r="DK20" s="31">
        <f t="shared" si="71"/>
        <v>0</v>
      </c>
      <c r="DL20" s="31"/>
      <c r="DM20" s="14"/>
      <c r="DN20" s="31">
        <f t="shared" si="72"/>
        <v>0</v>
      </c>
      <c r="DO20" s="14">
        <f t="shared" si="73"/>
        <v>0</v>
      </c>
      <c r="DP20" s="31">
        <f t="shared" si="74"/>
        <v>0</v>
      </c>
      <c r="DQ20" s="31">
        <f t="shared" si="75"/>
        <v>0</v>
      </c>
      <c r="DR20" s="31"/>
      <c r="DS20" s="14"/>
      <c r="DT20" s="14">
        <f t="shared" si="76"/>
        <v>0</v>
      </c>
      <c r="DU20" s="14">
        <f t="shared" si="77"/>
        <v>0</v>
      </c>
      <c r="DV20" s="31">
        <f t="shared" si="78"/>
        <v>0</v>
      </c>
      <c r="DW20" s="31">
        <f t="shared" si="79"/>
        <v>0</v>
      </c>
      <c r="DX20" s="31"/>
      <c r="DY20" s="14"/>
      <c r="DZ20" s="14">
        <f t="shared" si="80"/>
        <v>0</v>
      </c>
      <c r="EA20" s="14">
        <f t="shared" si="81"/>
        <v>0</v>
      </c>
      <c r="EB20" s="31">
        <f t="shared" si="82"/>
        <v>0</v>
      </c>
      <c r="EC20" s="31">
        <f t="shared" si="83"/>
        <v>0</v>
      </c>
      <c r="ED20" s="31"/>
    </row>
    <row r="21" spans="1:134" s="33" customFormat="1" ht="12.75">
      <c r="A21" s="32">
        <v>45383</v>
      </c>
      <c r="C21" s="15">
        <f>'2012A'!C21</f>
        <v>0</v>
      </c>
      <c r="D21" s="15">
        <f>'2012A'!D21</f>
        <v>0</v>
      </c>
      <c r="E21" s="15">
        <f t="shared" si="0"/>
        <v>0</v>
      </c>
      <c r="F21" s="15">
        <f>'2012A'!F21</f>
        <v>0</v>
      </c>
      <c r="G21" s="15">
        <f>'2012A'!G21</f>
        <v>0</v>
      </c>
      <c r="H21" s="31"/>
      <c r="I21" s="46">
        <f t="shared" si="1"/>
        <v>0</v>
      </c>
      <c r="J21" s="46">
        <f t="shared" si="1"/>
        <v>0</v>
      </c>
      <c r="K21" s="46">
        <f t="shared" si="2"/>
        <v>0</v>
      </c>
      <c r="L21" s="46">
        <f t="shared" si="3"/>
        <v>0</v>
      </c>
      <c r="M21" s="46">
        <f t="shared" si="3"/>
        <v>0</v>
      </c>
      <c r="N21" s="31"/>
      <c r="O21" s="14">
        <f t="shared" si="84"/>
        <v>0</v>
      </c>
      <c r="P21" s="31">
        <f t="shared" si="4"/>
        <v>0</v>
      </c>
      <c r="Q21" s="31">
        <f t="shared" si="5"/>
        <v>0</v>
      </c>
      <c r="R21" s="31">
        <f t="shared" si="6"/>
        <v>0</v>
      </c>
      <c r="S21" s="31">
        <f t="shared" si="7"/>
        <v>0</v>
      </c>
      <c r="T21" s="31"/>
      <c r="U21" s="14">
        <f t="shared" si="85"/>
        <v>0</v>
      </c>
      <c r="V21" s="14">
        <f t="shared" si="8"/>
        <v>0</v>
      </c>
      <c r="W21" s="14">
        <f t="shared" si="9"/>
        <v>0</v>
      </c>
      <c r="X21" s="31">
        <f t="shared" si="10"/>
        <v>0</v>
      </c>
      <c r="Y21" s="31">
        <f t="shared" si="11"/>
        <v>0</v>
      </c>
      <c r="Z21" s="31"/>
      <c r="AA21" s="31">
        <f t="shared" si="86"/>
        <v>0</v>
      </c>
      <c r="AB21" s="14">
        <f t="shared" si="12"/>
        <v>0</v>
      </c>
      <c r="AC21" s="14">
        <f t="shared" si="13"/>
        <v>0</v>
      </c>
      <c r="AD21" s="31">
        <f t="shared" si="14"/>
        <v>0</v>
      </c>
      <c r="AE21" s="31">
        <f t="shared" si="15"/>
        <v>0</v>
      </c>
      <c r="AF21" s="31"/>
      <c r="AG21" s="14">
        <f t="shared" si="87"/>
        <v>0</v>
      </c>
      <c r="AH21" s="14">
        <f t="shared" si="16"/>
        <v>0</v>
      </c>
      <c r="AI21" s="14">
        <f t="shared" si="17"/>
        <v>0</v>
      </c>
      <c r="AJ21" s="31">
        <f t="shared" si="18"/>
        <v>0</v>
      </c>
      <c r="AK21" s="31">
        <f t="shared" si="19"/>
        <v>0</v>
      </c>
      <c r="AL21" s="31"/>
      <c r="AM21" s="14">
        <f t="shared" si="88"/>
        <v>0</v>
      </c>
      <c r="AN21" s="14">
        <f t="shared" si="20"/>
        <v>0</v>
      </c>
      <c r="AO21" s="14">
        <f t="shared" si="21"/>
        <v>0</v>
      </c>
      <c r="AP21" s="31">
        <f t="shared" si="22"/>
        <v>0</v>
      </c>
      <c r="AQ21" s="31">
        <f t="shared" si="23"/>
        <v>0</v>
      </c>
      <c r="AR21" s="14"/>
      <c r="AS21" s="14">
        <f t="shared" si="89"/>
        <v>0</v>
      </c>
      <c r="AT21" s="14">
        <f t="shared" si="24"/>
        <v>0</v>
      </c>
      <c r="AU21" s="14">
        <f t="shared" si="25"/>
        <v>0</v>
      </c>
      <c r="AV21" s="31">
        <f t="shared" si="26"/>
        <v>0</v>
      </c>
      <c r="AW21" s="31">
        <f t="shared" si="27"/>
        <v>0</v>
      </c>
      <c r="AX21" s="31"/>
      <c r="AY21" s="14">
        <f t="shared" si="90"/>
        <v>0</v>
      </c>
      <c r="AZ21" s="14">
        <f t="shared" si="28"/>
        <v>0</v>
      </c>
      <c r="BA21" s="14">
        <f t="shared" si="29"/>
        <v>0</v>
      </c>
      <c r="BB21" s="31">
        <f t="shared" si="30"/>
        <v>0</v>
      </c>
      <c r="BC21" s="31">
        <f t="shared" si="31"/>
        <v>0</v>
      </c>
      <c r="BD21" s="31"/>
      <c r="BE21" s="14">
        <f t="shared" si="91"/>
        <v>0</v>
      </c>
      <c r="BF21" s="14">
        <f t="shared" si="32"/>
        <v>0</v>
      </c>
      <c r="BG21" s="14">
        <f t="shared" si="33"/>
        <v>0</v>
      </c>
      <c r="BH21" s="31">
        <f t="shared" si="34"/>
        <v>0</v>
      </c>
      <c r="BI21" s="31">
        <f t="shared" si="35"/>
        <v>0</v>
      </c>
      <c r="BJ21" s="31"/>
      <c r="BK21" s="14">
        <f t="shared" si="92"/>
        <v>0</v>
      </c>
      <c r="BL21" s="14">
        <f t="shared" si="36"/>
        <v>0</v>
      </c>
      <c r="BM21" s="14">
        <f t="shared" si="37"/>
        <v>0</v>
      </c>
      <c r="BN21" s="31">
        <f t="shared" si="38"/>
        <v>0</v>
      </c>
      <c r="BO21" s="31">
        <f t="shared" si="39"/>
        <v>0</v>
      </c>
      <c r="BP21" s="31"/>
      <c r="BQ21" s="14">
        <f t="shared" si="93"/>
        <v>0</v>
      </c>
      <c r="BR21" s="14">
        <f t="shared" si="40"/>
        <v>0</v>
      </c>
      <c r="BS21" s="14">
        <f t="shared" si="41"/>
        <v>0</v>
      </c>
      <c r="BT21" s="31">
        <f t="shared" si="42"/>
        <v>0</v>
      </c>
      <c r="BU21" s="31">
        <f t="shared" si="43"/>
        <v>0</v>
      </c>
      <c r="BV21" s="31"/>
      <c r="BW21" s="14">
        <f t="shared" si="94"/>
        <v>0</v>
      </c>
      <c r="BX21" s="14">
        <f t="shared" si="44"/>
        <v>0</v>
      </c>
      <c r="BY21" s="14">
        <f t="shared" si="45"/>
        <v>0</v>
      </c>
      <c r="BZ21" s="31">
        <f t="shared" si="46"/>
        <v>0</v>
      </c>
      <c r="CA21" s="31">
        <f t="shared" si="47"/>
        <v>0</v>
      </c>
      <c r="CB21" s="14"/>
      <c r="CC21" s="14">
        <f>C21*0.08071/100</f>
        <v>0</v>
      </c>
      <c r="CD21" s="14">
        <f t="shared" si="48"/>
        <v>0</v>
      </c>
      <c r="CE21" s="14">
        <f t="shared" si="49"/>
        <v>0</v>
      </c>
      <c r="CF21" s="31">
        <f t="shared" si="50"/>
        <v>0</v>
      </c>
      <c r="CG21" s="31">
        <f t="shared" si="51"/>
        <v>0</v>
      </c>
      <c r="CH21" s="31"/>
      <c r="CI21" s="14">
        <f t="shared" si="95"/>
        <v>0</v>
      </c>
      <c r="CJ21" s="14">
        <f t="shared" si="52"/>
        <v>0</v>
      </c>
      <c r="CK21" s="14">
        <f t="shared" si="53"/>
        <v>0</v>
      </c>
      <c r="CL21" s="31">
        <f t="shared" si="54"/>
        <v>0</v>
      </c>
      <c r="CM21" s="31">
        <f t="shared" si="55"/>
        <v>0</v>
      </c>
      <c r="CN21" s="31"/>
      <c r="CO21" s="14">
        <f t="shared" si="96"/>
        <v>0</v>
      </c>
      <c r="CP21" s="14">
        <f t="shared" si="56"/>
        <v>0</v>
      </c>
      <c r="CQ21" s="14">
        <f t="shared" si="57"/>
        <v>0</v>
      </c>
      <c r="CR21" s="31">
        <f t="shared" si="58"/>
        <v>0</v>
      </c>
      <c r="CS21" s="31">
        <f t="shared" si="59"/>
        <v>0</v>
      </c>
      <c r="CT21" s="31"/>
      <c r="CU21" s="14">
        <f t="shared" si="97"/>
        <v>0</v>
      </c>
      <c r="CV21" s="14">
        <f t="shared" si="60"/>
        <v>0</v>
      </c>
      <c r="CW21" s="14">
        <f t="shared" si="61"/>
        <v>0</v>
      </c>
      <c r="CX21" s="31">
        <f t="shared" si="62"/>
        <v>0</v>
      </c>
      <c r="CY21" s="31">
        <f t="shared" si="63"/>
        <v>0</v>
      </c>
      <c r="CZ21" s="31"/>
      <c r="DA21" s="14">
        <f t="shared" si="98"/>
        <v>0</v>
      </c>
      <c r="DB21" s="14">
        <f t="shared" si="64"/>
        <v>0</v>
      </c>
      <c r="DC21" s="14">
        <f t="shared" si="65"/>
        <v>0</v>
      </c>
      <c r="DD21" s="31">
        <f t="shared" si="66"/>
        <v>0</v>
      </c>
      <c r="DE21" s="31">
        <f t="shared" si="67"/>
        <v>0</v>
      </c>
      <c r="DF21" s="31"/>
      <c r="DG21" s="14">
        <f t="shared" si="99"/>
        <v>0</v>
      </c>
      <c r="DH21" s="14">
        <f t="shared" si="68"/>
        <v>0</v>
      </c>
      <c r="DI21" s="14">
        <f t="shared" si="69"/>
        <v>0</v>
      </c>
      <c r="DJ21" s="31">
        <f t="shared" si="70"/>
        <v>0</v>
      </c>
      <c r="DK21" s="31">
        <f t="shared" si="71"/>
        <v>0</v>
      </c>
      <c r="DL21" s="31"/>
      <c r="DM21" s="14">
        <f t="shared" si="100"/>
        <v>0</v>
      </c>
      <c r="DN21" s="31">
        <f t="shared" si="72"/>
        <v>0</v>
      </c>
      <c r="DO21" s="14">
        <f t="shared" si="73"/>
        <v>0</v>
      </c>
      <c r="DP21" s="31">
        <f t="shared" si="74"/>
        <v>0</v>
      </c>
      <c r="DQ21" s="31">
        <f t="shared" si="75"/>
        <v>0</v>
      </c>
      <c r="DR21" s="31"/>
      <c r="DS21" s="14">
        <f t="shared" si="101"/>
        <v>0</v>
      </c>
      <c r="DT21" s="14">
        <f t="shared" si="76"/>
        <v>0</v>
      </c>
      <c r="DU21" s="14">
        <f t="shared" si="77"/>
        <v>0</v>
      </c>
      <c r="DV21" s="31">
        <f t="shared" si="78"/>
        <v>0</v>
      </c>
      <c r="DW21" s="31">
        <f t="shared" si="79"/>
        <v>0</v>
      </c>
      <c r="DX21" s="31"/>
      <c r="DY21" s="14">
        <f t="shared" si="102"/>
        <v>0</v>
      </c>
      <c r="DZ21" s="14">
        <f t="shared" si="80"/>
        <v>0</v>
      </c>
      <c r="EA21" s="14">
        <f t="shared" si="81"/>
        <v>0</v>
      </c>
      <c r="EB21" s="31">
        <f t="shared" si="82"/>
        <v>0</v>
      </c>
      <c r="EC21" s="31">
        <f t="shared" si="83"/>
        <v>0</v>
      </c>
      <c r="ED21" s="31"/>
    </row>
    <row r="22" spans="1:134" s="33" customFormat="1" ht="12.75">
      <c r="A22" s="2">
        <v>45566</v>
      </c>
      <c r="B22"/>
      <c r="C22" s="15">
        <f>'2012A'!C22</f>
        <v>0</v>
      </c>
      <c r="D22" s="15">
        <f>'2012A'!D22</f>
        <v>0</v>
      </c>
      <c r="E22" s="15">
        <f t="shared" si="0"/>
        <v>0</v>
      </c>
      <c r="F22" s="15">
        <f>'2012A'!F22</f>
        <v>0</v>
      </c>
      <c r="G22" s="15">
        <f>'2012A'!G22</f>
        <v>0</v>
      </c>
      <c r="H22" s="31"/>
      <c r="I22" s="46">
        <f t="shared" si="1"/>
        <v>0</v>
      </c>
      <c r="J22" s="46">
        <f t="shared" si="1"/>
        <v>0</v>
      </c>
      <c r="K22" s="46">
        <f t="shared" si="2"/>
        <v>0</v>
      </c>
      <c r="L22" s="46">
        <f t="shared" si="3"/>
        <v>0</v>
      </c>
      <c r="M22" s="46">
        <f t="shared" si="3"/>
        <v>0</v>
      </c>
      <c r="N22" s="31"/>
      <c r="O22" s="14"/>
      <c r="P22" s="31">
        <f t="shared" si="4"/>
        <v>0</v>
      </c>
      <c r="Q22" s="31">
        <f t="shared" si="5"/>
        <v>0</v>
      </c>
      <c r="R22" s="31">
        <f t="shared" si="6"/>
        <v>0</v>
      </c>
      <c r="S22" s="31">
        <f t="shared" si="7"/>
        <v>0</v>
      </c>
      <c r="T22" s="31"/>
      <c r="U22" s="14"/>
      <c r="V22" s="14">
        <f t="shared" si="8"/>
        <v>0</v>
      </c>
      <c r="W22" s="14">
        <f t="shared" si="9"/>
        <v>0</v>
      </c>
      <c r="X22" s="31">
        <f t="shared" si="10"/>
        <v>0</v>
      </c>
      <c r="Y22" s="31">
        <f t="shared" si="11"/>
        <v>0</v>
      </c>
      <c r="Z22" s="31"/>
      <c r="AA22" s="31"/>
      <c r="AB22" s="14">
        <f t="shared" si="12"/>
        <v>0</v>
      </c>
      <c r="AC22" s="14">
        <f t="shared" si="13"/>
        <v>0</v>
      </c>
      <c r="AD22" s="31">
        <f t="shared" si="14"/>
        <v>0</v>
      </c>
      <c r="AE22" s="31">
        <f t="shared" si="15"/>
        <v>0</v>
      </c>
      <c r="AF22" s="31"/>
      <c r="AG22" s="14"/>
      <c r="AH22" s="14">
        <f t="shared" si="16"/>
        <v>0</v>
      </c>
      <c r="AI22" s="14">
        <f t="shared" si="17"/>
        <v>0</v>
      </c>
      <c r="AJ22" s="31">
        <f t="shared" si="18"/>
        <v>0</v>
      </c>
      <c r="AK22" s="31">
        <f t="shared" si="19"/>
        <v>0</v>
      </c>
      <c r="AL22" s="31"/>
      <c r="AM22" s="14"/>
      <c r="AN22" s="14">
        <f t="shared" si="20"/>
        <v>0</v>
      </c>
      <c r="AO22" s="14">
        <f t="shared" si="21"/>
        <v>0</v>
      </c>
      <c r="AP22" s="31">
        <f t="shared" si="22"/>
        <v>0</v>
      </c>
      <c r="AQ22" s="31">
        <f t="shared" si="23"/>
        <v>0</v>
      </c>
      <c r="AR22" s="14"/>
      <c r="AS22" s="14"/>
      <c r="AT22" s="14">
        <f t="shared" si="24"/>
        <v>0</v>
      </c>
      <c r="AU22" s="14">
        <f t="shared" si="25"/>
        <v>0</v>
      </c>
      <c r="AV22" s="31">
        <f t="shared" si="26"/>
        <v>0</v>
      </c>
      <c r="AW22" s="31">
        <f t="shared" si="27"/>
        <v>0</v>
      </c>
      <c r="AX22" s="31"/>
      <c r="AY22" s="14"/>
      <c r="AZ22" s="14">
        <f t="shared" si="28"/>
        <v>0</v>
      </c>
      <c r="BA22" s="14">
        <f t="shared" si="29"/>
        <v>0</v>
      </c>
      <c r="BB22" s="31">
        <f t="shared" si="30"/>
        <v>0</v>
      </c>
      <c r="BC22" s="31">
        <f t="shared" si="31"/>
        <v>0</v>
      </c>
      <c r="BD22" s="31"/>
      <c r="BE22" s="14"/>
      <c r="BF22" s="14">
        <f t="shared" si="32"/>
        <v>0</v>
      </c>
      <c r="BG22" s="14">
        <f t="shared" si="33"/>
        <v>0</v>
      </c>
      <c r="BH22" s="31">
        <f t="shared" si="34"/>
        <v>0</v>
      </c>
      <c r="BI22" s="31">
        <f t="shared" si="35"/>
        <v>0</v>
      </c>
      <c r="BJ22" s="31"/>
      <c r="BK22" s="14"/>
      <c r="BL22" s="14">
        <f t="shared" si="36"/>
        <v>0</v>
      </c>
      <c r="BM22" s="14">
        <f t="shared" si="37"/>
        <v>0</v>
      </c>
      <c r="BN22" s="31">
        <f t="shared" si="38"/>
        <v>0</v>
      </c>
      <c r="BO22" s="31">
        <f t="shared" si="39"/>
        <v>0</v>
      </c>
      <c r="BP22" s="31"/>
      <c r="BQ22" s="14"/>
      <c r="BR22" s="14">
        <f t="shared" si="40"/>
        <v>0</v>
      </c>
      <c r="BS22" s="14">
        <f t="shared" si="41"/>
        <v>0</v>
      </c>
      <c r="BT22" s="31">
        <f t="shared" si="42"/>
        <v>0</v>
      </c>
      <c r="BU22" s="31">
        <f t="shared" si="43"/>
        <v>0</v>
      </c>
      <c r="BV22" s="31"/>
      <c r="BW22" s="14"/>
      <c r="BX22" s="14">
        <f t="shared" si="44"/>
        <v>0</v>
      </c>
      <c r="BY22" s="14">
        <f t="shared" si="45"/>
        <v>0</v>
      </c>
      <c r="BZ22" s="31">
        <f t="shared" si="46"/>
        <v>0</v>
      </c>
      <c r="CA22" s="31">
        <f t="shared" si="47"/>
        <v>0</v>
      </c>
      <c r="CB22" s="14"/>
      <c r="CC22" s="14"/>
      <c r="CD22" s="14">
        <f t="shared" si="48"/>
        <v>0</v>
      </c>
      <c r="CE22" s="14">
        <f t="shared" si="49"/>
        <v>0</v>
      </c>
      <c r="CF22" s="31">
        <f t="shared" si="50"/>
        <v>0</v>
      </c>
      <c r="CG22" s="31">
        <f t="shared" si="51"/>
        <v>0</v>
      </c>
      <c r="CH22" s="31"/>
      <c r="CI22" s="14"/>
      <c r="CJ22" s="14">
        <f t="shared" si="52"/>
        <v>0</v>
      </c>
      <c r="CK22" s="14">
        <f t="shared" si="53"/>
        <v>0</v>
      </c>
      <c r="CL22" s="31">
        <f t="shared" si="54"/>
        <v>0</v>
      </c>
      <c r="CM22" s="31">
        <f t="shared" si="55"/>
        <v>0</v>
      </c>
      <c r="CN22" s="31"/>
      <c r="CO22" s="14"/>
      <c r="CP22" s="14">
        <f t="shared" si="56"/>
        <v>0</v>
      </c>
      <c r="CQ22" s="14">
        <f t="shared" si="57"/>
        <v>0</v>
      </c>
      <c r="CR22" s="31">
        <f t="shared" si="58"/>
        <v>0</v>
      </c>
      <c r="CS22" s="31">
        <f t="shared" si="59"/>
        <v>0</v>
      </c>
      <c r="CT22" s="31"/>
      <c r="CU22" s="14"/>
      <c r="CV22" s="14">
        <f t="shared" si="60"/>
        <v>0</v>
      </c>
      <c r="CW22" s="14">
        <f t="shared" si="61"/>
        <v>0</v>
      </c>
      <c r="CX22" s="31">
        <f t="shared" si="62"/>
        <v>0</v>
      </c>
      <c r="CY22" s="31">
        <f t="shared" si="63"/>
        <v>0</v>
      </c>
      <c r="CZ22" s="31"/>
      <c r="DA22" s="14"/>
      <c r="DB22" s="14">
        <f t="shared" si="64"/>
        <v>0</v>
      </c>
      <c r="DC22" s="14">
        <f t="shared" si="65"/>
        <v>0</v>
      </c>
      <c r="DD22" s="31">
        <f t="shared" si="66"/>
        <v>0</v>
      </c>
      <c r="DE22" s="31">
        <f t="shared" si="67"/>
        <v>0</v>
      </c>
      <c r="DF22" s="31"/>
      <c r="DG22" s="14"/>
      <c r="DH22" s="14">
        <f t="shared" si="68"/>
        <v>0</v>
      </c>
      <c r="DI22" s="14">
        <f t="shared" si="69"/>
        <v>0</v>
      </c>
      <c r="DJ22" s="31">
        <f t="shared" si="70"/>
        <v>0</v>
      </c>
      <c r="DK22" s="31">
        <f t="shared" si="71"/>
        <v>0</v>
      </c>
      <c r="DL22" s="31"/>
      <c r="DM22" s="14"/>
      <c r="DN22" s="31">
        <f t="shared" si="72"/>
        <v>0</v>
      </c>
      <c r="DO22" s="14">
        <f t="shared" si="73"/>
        <v>0</v>
      </c>
      <c r="DP22" s="31">
        <f t="shared" si="74"/>
        <v>0</v>
      </c>
      <c r="DQ22" s="31">
        <f t="shared" si="75"/>
        <v>0</v>
      </c>
      <c r="DR22" s="31"/>
      <c r="DS22" s="14"/>
      <c r="DT22" s="14">
        <f t="shared" si="76"/>
        <v>0</v>
      </c>
      <c r="DU22" s="14">
        <f t="shared" si="77"/>
        <v>0</v>
      </c>
      <c r="DV22" s="31">
        <f t="shared" si="78"/>
        <v>0</v>
      </c>
      <c r="DW22" s="31">
        <f t="shared" si="79"/>
        <v>0</v>
      </c>
      <c r="DX22" s="31"/>
      <c r="DY22" s="14"/>
      <c r="DZ22" s="14">
        <f t="shared" si="80"/>
        <v>0</v>
      </c>
      <c r="EA22" s="14">
        <f t="shared" si="81"/>
        <v>0</v>
      </c>
      <c r="EB22" s="31">
        <f t="shared" si="82"/>
        <v>0</v>
      </c>
      <c r="EC22" s="31">
        <f t="shared" si="83"/>
        <v>0</v>
      </c>
      <c r="ED22" s="31"/>
    </row>
    <row r="23" spans="1:134" s="33" customFormat="1" ht="12.75">
      <c r="A23" s="2">
        <v>45748</v>
      </c>
      <c r="B23"/>
      <c r="C23" s="15">
        <f>'2012A'!C23</f>
        <v>0</v>
      </c>
      <c r="D23" s="15">
        <f>'2012A'!D23</f>
        <v>0</v>
      </c>
      <c r="E23" s="15">
        <f t="shared" si="0"/>
        <v>0</v>
      </c>
      <c r="F23" s="15">
        <f>'2012A'!F23</f>
        <v>0</v>
      </c>
      <c r="G23" s="15">
        <f>'2012A'!G23</f>
        <v>0</v>
      </c>
      <c r="H23" s="31"/>
      <c r="I23" s="46">
        <f t="shared" si="1"/>
        <v>0</v>
      </c>
      <c r="J23" s="46">
        <f t="shared" si="1"/>
        <v>0</v>
      </c>
      <c r="K23" s="46">
        <f t="shared" si="2"/>
        <v>0</v>
      </c>
      <c r="L23" s="46">
        <f t="shared" si="3"/>
        <v>0</v>
      </c>
      <c r="M23" s="46">
        <f t="shared" si="3"/>
        <v>0</v>
      </c>
      <c r="N23" s="31"/>
      <c r="O23" s="14">
        <f t="shared" si="84"/>
        <v>0</v>
      </c>
      <c r="P23" s="31">
        <f t="shared" si="4"/>
        <v>0</v>
      </c>
      <c r="Q23" s="31">
        <f t="shared" si="5"/>
        <v>0</v>
      </c>
      <c r="R23" s="31">
        <f t="shared" si="6"/>
        <v>0</v>
      </c>
      <c r="S23" s="31">
        <f t="shared" si="7"/>
        <v>0</v>
      </c>
      <c r="T23" s="31"/>
      <c r="U23" s="14">
        <f t="shared" si="85"/>
        <v>0</v>
      </c>
      <c r="V23" s="14">
        <f t="shared" si="8"/>
        <v>0</v>
      </c>
      <c r="W23" s="14">
        <f t="shared" si="9"/>
        <v>0</v>
      </c>
      <c r="X23" s="31">
        <f t="shared" si="10"/>
        <v>0</v>
      </c>
      <c r="Y23" s="31">
        <f t="shared" si="11"/>
        <v>0</v>
      </c>
      <c r="Z23" s="31"/>
      <c r="AA23" s="31">
        <f t="shared" si="86"/>
        <v>0</v>
      </c>
      <c r="AB23" s="14">
        <f t="shared" si="12"/>
        <v>0</v>
      </c>
      <c r="AC23" s="14">
        <f t="shared" si="13"/>
        <v>0</v>
      </c>
      <c r="AD23" s="31">
        <f t="shared" si="14"/>
        <v>0</v>
      </c>
      <c r="AE23" s="31">
        <f t="shared" si="15"/>
        <v>0</v>
      </c>
      <c r="AF23" s="31"/>
      <c r="AG23" s="14">
        <f t="shared" si="87"/>
        <v>0</v>
      </c>
      <c r="AH23" s="14">
        <f t="shared" si="16"/>
        <v>0</v>
      </c>
      <c r="AI23" s="14">
        <f t="shared" si="17"/>
        <v>0</v>
      </c>
      <c r="AJ23" s="31">
        <f t="shared" si="18"/>
        <v>0</v>
      </c>
      <c r="AK23" s="31">
        <f t="shared" si="19"/>
        <v>0</v>
      </c>
      <c r="AL23" s="31"/>
      <c r="AM23" s="14">
        <f t="shared" si="88"/>
        <v>0</v>
      </c>
      <c r="AN23" s="14">
        <f t="shared" si="20"/>
        <v>0</v>
      </c>
      <c r="AO23" s="14">
        <f t="shared" si="21"/>
        <v>0</v>
      </c>
      <c r="AP23" s="31">
        <f t="shared" si="22"/>
        <v>0</v>
      </c>
      <c r="AQ23" s="31">
        <f t="shared" si="23"/>
        <v>0</v>
      </c>
      <c r="AR23" s="14"/>
      <c r="AS23" s="14">
        <f t="shared" si="89"/>
        <v>0</v>
      </c>
      <c r="AT23" s="14">
        <f t="shared" si="24"/>
        <v>0</v>
      </c>
      <c r="AU23" s="14">
        <f t="shared" si="25"/>
        <v>0</v>
      </c>
      <c r="AV23" s="31">
        <f t="shared" si="26"/>
        <v>0</v>
      </c>
      <c r="AW23" s="31">
        <f t="shared" si="27"/>
        <v>0</v>
      </c>
      <c r="AX23" s="31"/>
      <c r="AY23" s="14">
        <f t="shared" si="90"/>
        <v>0</v>
      </c>
      <c r="AZ23" s="14">
        <f t="shared" si="28"/>
        <v>0</v>
      </c>
      <c r="BA23" s="14">
        <f t="shared" si="29"/>
        <v>0</v>
      </c>
      <c r="BB23" s="31">
        <f t="shared" si="30"/>
        <v>0</v>
      </c>
      <c r="BC23" s="31">
        <f t="shared" si="31"/>
        <v>0</v>
      </c>
      <c r="BD23" s="31"/>
      <c r="BE23" s="14">
        <f t="shared" si="91"/>
        <v>0</v>
      </c>
      <c r="BF23" s="14">
        <f t="shared" si="32"/>
        <v>0</v>
      </c>
      <c r="BG23" s="14">
        <f t="shared" si="33"/>
        <v>0</v>
      </c>
      <c r="BH23" s="31">
        <f t="shared" si="34"/>
        <v>0</v>
      </c>
      <c r="BI23" s="31">
        <f t="shared" si="35"/>
        <v>0</v>
      </c>
      <c r="BJ23" s="31"/>
      <c r="BK23" s="14">
        <f t="shared" si="92"/>
        <v>0</v>
      </c>
      <c r="BL23" s="14">
        <f t="shared" si="36"/>
        <v>0</v>
      </c>
      <c r="BM23" s="14">
        <f t="shared" si="37"/>
        <v>0</v>
      </c>
      <c r="BN23" s="31">
        <f t="shared" si="38"/>
        <v>0</v>
      </c>
      <c r="BO23" s="31">
        <f t="shared" si="39"/>
        <v>0</v>
      </c>
      <c r="BP23" s="31"/>
      <c r="BQ23" s="14">
        <f t="shared" si="93"/>
        <v>0</v>
      </c>
      <c r="BR23" s="14">
        <f t="shared" si="40"/>
        <v>0</v>
      </c>
      <c r="BS23" s="14">
        <f t="shared" si="41"/>
        <v>0</v>
      </c>
      <c r="BT23" s="31">
        <f t="shared" si="42"/>
        <v>0</v>
      </c>
      <c r="BU23" s="31">
        <f t="shared" si="43"/>
        <v>0</v>
      </c>
      <c r="BV23" s="31"/>
      <c r="BW23" s="14">
        <f t="shared" si="94"/>
        <v>0</v>
      </c>
      <c r="BX23" s="14">
        <f t="shared" si="44"/>
        <v>0</v>
      </c>
      <c r="BY23" s="14">
        <f t="shared" si="45"/>
        <v>0</v>
      </c>
      <c r="BZ23" s="31">
        <f t="shared" si="46"/>
        <v>0</v>
      </c>
      <c r="CA23" s="31">
        <f t="shared" si="47"/>
        <v>0</v>
      </c>
      <c r="CB23" s="14"/>
      <c r="CC23" s="14">
        <f>C23*0.08071/100</f>
        <v>0</v>
      </c>
      <c r="CD23" s="14">
        <f t="shared" si="48"/>
        <v>0</v>
      </c>
      <c r="CE23" s="14">
        <f t="shared" si="49"/>
        <v>0</v>
      </c>
      <c r="CF23" s="31">
        <f t="shared" si="50"/>
        <v>0</v>
      </c>
      <c r="CG23" s="31">
        <f t="shared" si="51"/>
        <v>0</v>
      </c>
      <c r="CH23" s="31"/>
      <c r="CI23" s="14">
        <f t="shared" si="95"/>
        <v>0</v>
      </c>
      <c r="CJ23" s="14">
        <f t="shared" si="52"/>
        <v>0</v>
      </c>
      <c r="CK23" s="14">
        <f t="shared" si="53"/>
        <v>0</v>
      </c>
      <c r="CL23" s="31">
        <f t="shared" si="54"/>
        <v>0</v>
      </c>
      <c r="CM23" s="31">
        <f t="shared" si="55"/>
        <v>0</v>
      </c>
      <c r="CN23" s="31"/>
      <c r="CO23" s="14">
        <f t="shared" si="96"/>
        <v>0</v>
      </c>
      <c r="CP23" s="14">
        <f t="shared" si="56"/>
        <v>0</v>
      </c>
      <c r="CQ23" s="14">
        <f t="shared" si="57"/>
        <v>0</v>
      </c>
      <c r="CR23" s="31">
        <f t="shared" si="58"/>
        <v>0</v>
      </c>
      <c r="CS23" s="31">
        <f t="shared" si="59"/>
        <v>0</v>
      </c>
      <c r="CT23" s="31"/>
      <c r="CU23" s="14">
        <f t="shared" si="97"/>
        <v>0</v>
      </c>
      <c r="CV23" s="14">
        <f t="shared" si="60"/>
        <v>0</v>
      </c>
      <c r="CW23" s="14">
        <f t="shared" si="61"/>
        <v>0</v>
      </c>
      <c r="CX23" s="31">
        <f t="shared" si="62"/>
        <v>0</v>
      </c>
      <c r="CY23" s="31">
        <f t="shared" si="63"/>
        <v>0</v>
      </c>
      <c r="CZ23" s="31"/>
      <c r="DA23" s="14">
        <f t="shared" si="98"/>
        <v>0</v>
      </c>
      <c r="DB23" s="14">
        <f t="shared" si="64"/>
        <v>0</v>
      </c>
      <c r="DC23" s="14">
        <f t="shared" si="65"/>
        <v>0</v>
      </c>
      <c r="DD23" s="31">
        <f t="shared" si="66"/>
        <v>0</v>
      </c>
      <c r="DE23" s="31">
        <f t="shared" si="67"/>
        <v>0</v>
      </c>
      <c r="DF23" s="31"/>
      <c r="DG23" s="14">
        <f t="shared" si="99"/>
        <v>0</v>
      </c>
      <c r="DH23" s="14">
        <f t="shared" si="68"/>
        <v>0</v>
      </c>
      <c r="DI23" s="14">
        <f t="shared" si="69"/>
        <v>0</v>
      </c>
      <c r="DJ23" s="31">
        <f t="shared" si="70"/>
        <v>0</v>
      </c>
      <c r="DK23" s="31">
        <f t="shared" si="71"/>
        <v>0</v>
      </c>
      <c r="DL23" s="31"/>
      <c r="DM23" s="14">
        <f t="shared" si="100"/>
        <v>0</v>
      </c>
      <c r="DN23" s="31">
        <f t="shared" si="72"/>
        <v>0</v>
      </c>
      <c r="DO23" s="14">
        <f t="shared" si="73"/>
        <v>0</v>
      </c>
      <c r="DP23" s="31">
        <f t="shared" si="74"/>
        <v>0</v>
      </c>
      <c r="DQ23" s="31">
        <f t="shared" si="75"/>
        <v>0</v>
      </c>
      <c r="DR23" s="31"/>
      <c r="DS23" s="14">
        <f t="shared" si="101"/>
        <v>0</v>
      </c>
      <c r="DT23" s="14">
        <f t="shared" si="76"/>
        <v>0</v>
      </c>
      <c r="DU23" s="14">
        <f t="shared" si="77"/>
        <v>0</v>
      </c>
      <c r="DV23" s="31">
        <f t="shared" si="78"/>
        <v>0</v>
      </c>
      <c r="DW23" s="31">
        <f t="shared" si="79"/>
        <v>0</v>
      </c>
      <c r="DX23" s="31"/>
      <c r="DY23" s="14">
        <f t="shared" si="102"/>
        <v>0</v>
      </c>
      <c r="DZ23" s="14">
        <f t="shared" si="80"/>
        <v>0</v>
      </c>
      <c r="EA23" s="14">
        <f t="shared" si="81"/>
        <v>0</v>
      </c>
      <c r="EB23" s="31">
        <f t="shared" si="82"/>
        <v>0</v>
      </c>
      <c r="EC23" s="31">
        <f t="shared" si="83"/>
        <v>0</v>
      </c>
      <c r="ED23" s="31"/>
    </row>
    <row r="24" spans="3:27" ht="12.75">
      <c r="C24" s="21"/>
      <c r="D24" s="21"/>
      <c r="E24" s="21"/>
      <c r="F24" s="21"/>
      <c r="G24" s="21"/>
      <c r="I24" s="45"/>
      <c r="J24" s="46"/>
      <c r="K24" s="45"/>
      <c r="L24" s="45"/>
      <c r="M24" s="45"/>
      <c r="AA24" s="31"/>
    </row>
    <row r="25" spans="1:133" ht="13.5" thickBot="1">
      <c r="A25" s="12" t="s">
        <v>0</v>
      </c>
      <c r="C25" s="30">
        <f>SUM(C8:C24)</f>
        <v>8350000</v>
      </c>
      <c r="D25" s="30">
        <f>SUM(D8:D24)</f>
        <v>787700</v>
      </c>
      <c r="E25" s="30">
        <f>SUM(E8:E24)</f>
        <v>9137700</v>
      </c>
      <c r="F25" s="30">
        <f>SUM(F8:F24)</f>
        <v>408852</v>
      </c>
      <c r="G25" s="30">
        <f>SUM(G8:G24)</f>
        <v>653964</v>
      </c>
      <c r="I25" s="48">
        <f>SUM(I8:I24)</f>
        <v>4680948.210000001</v>
      </c>
      <c r="J25" s="48">
        <f>SUM(J8:J24)</f>
        <v>441578.79102000006</v>
      </c>
      <c r="K25" s="48">
        <f>SUM(K8:K24)</f>
        <v>5122527.00102</v>
      </c>
      <c r="L25" s="48">
        <f>SUM(L8:L24)</f>
        <v>229199.40569519994</v>
      </c>
      <c r="M25" s="48">
        <f>SUM(M8:M24)</f>
        <v>366607.3790664</v>
      </c>
      <c r="O25" s="30">
        <f>SUM(O8:O24)</f>
        <v>753368.73</v>
      </c>
      <c r="P25" s="30">
        <f>SUM(P8:P24)</f>
        <v>71069.28726000001</v>
      </c>
      <c r="Q25" s="30">
        <f>SUM(Q8:Q24)</f>
        <v>824438.01726</v>
      </c>
      <c r="R25" s="30">
        <f>SUM(R8:R24)</f>
        <v>36888.1810776</v>
      </c>
      <c r="S25" s="30">
        <f>SUM(S8:S24)</f>
        <v>59003.11714320002</v>
      </c>
      <c r="U25" s="30">
        <f>SUM(U8:U24)</f>
        <v>7079.129999999999</v>
      </c>
      <c r="V25" s="30">
        <f>SUM(V8:V24)</f>
        <v>667.81206</v>
      </c>
      <c r="W25" s="30">
        <f>SUM(W8:W24)</f>
        <v>7746.942059999999</v>
      </c>
      <c r="X25" s="30">
        <f>SUM(X8:X24)</f>
        <v>346.6247255999999</v>
      </c>
      <c r="Y25" s="30">
        <f>SUM(Y8:Y24)</f>
        <v>554.4306791999999</v>
      </c>
      <c r="AA25" s="30">
        <f>SUM(AA8:AA24)</f>
        <v>226714.19</v>
      </c>
      <c r="AB25" s="30">
        <f>SUM(AB8:AB24)</f>
        <v>21387.157779999998</v>
      </c>
      <c r="AC25" s="30">
        <f>SUM(AC8:AC24)</f>
        <v>248101.34777999998</v>
      </c>
      <c r="AD25" s="30">
        <f>SUM(AD8:AD24)</f>
        <v>11100.904192799999</v>
      </c>
      <c r="AE25" s="30">
        <f>SUM(AE8:AE24)</f>
        <v>17756.038149599994</v>
      </c>
      <c r="AG25" s="30">
        <f>SUM(AG8:AG24)</f>
        <v>1898702.325</v>
      </c>
      <c r="AH25" s="30">
        <f>SUM(AH8:AH24)</f>
        <v>179114.70915</v>
      </c>
      <c r="AI25" s="30">
        <f>SUM(AI8:AI24)</f>
        <v>2077817.0341500002</v>
      </c>
      <c r="AJ25" s="30">
        <f>SUM(AJ8:AJ24)</f>
        <v>92968.65185399998</v>
      </c>
      <c r="AK25" s="30">
        <f>SUM(AK8:AK24)</f>
        <v>148704.546978</v>
      </c>
      <c r="AM25" s="30">
        <f>SUM(AM8:AM24)</f>
        <v>491440.08499999996</v>
      </c>
      <c r="AN25" s="30">
        <f>SUM(AN8:AN24)</f>
        <v>46360.16226999999</v>
      </c>
      <c r="AO25" s="30">
        <f>SUM(AO8:AO24)</f>
        <v>537800.24727</v>
      </c>
      <c r="AP25" s="30">
        <f>SUM(AP8:AP24)</f>
        <v>24063.025345199992</v>
      </c>
      <c r="AQ25" s="30">
        <f>SUM(AQ8:AQ24)</f>
        <v>38489.1166164</v>
      </c>
      <c r="AR25" s="30"/>
      <c r="AS25" s="30">
        <f>SUM(AS8:AS24)</f>
        <v>332744.16</v>
      </c>
      <c r="AT25" s="30">
        <f>SUM(AT8:AT24)</f>
        <v>31389.52992</v>
      </c>
      <c r="AU25" s="30">
        <f>SUM(AU8:AU24)</f>
        <v>364133.68992</v>
      </c>
      <c r="AV25" s="30">
        <f>SUM(AV8:AV24)</f>
        <v>16292.588659199997</v>
      </c>
      <c r="AW25" s="30">
        <f>SUM(AW8:AW24)</f>
        <v>26060.203814400007</v>
      </c>
      <c r="AY25" s="30">
        <f>SUM(AY8:AY24)</f>
        <v>51180.490000000005</v>
      </c>
      <c r="AZ25" s="30">
        <f>SUM(AZ8:AZ24)</f>
        <v>4828.12838</v>
      </c>
      <c r="BA25" s="30">
        <f>SUM(BA8:BA24)</f>
        <v>56008.61838</v>
      </c>
      <c r="BB25" s="30">
        <f>SUM(BB8:BB24)</f>
        <v>2506.0174488000007</v>
      </c>
      <c r="BC25" s="30">
        <f>SUM(BC8:BC24)</f>
        <v>4008.4069416000007</v>
      </c>
      <c r="BE25" s="30">
        <f>SUM(BE8:BE24)</f>
        <v>117167.20000000001</v>
      </c>
      <c r="BF25" s="30">
        <f>SUM(BF8:BF24)</f>
        <v>11053.0064</v>
      </c>
      <c r="BG25" s="30">
        <f>SUM(BG8:BG24)</f>
        <v>128220.2064</v>
      </c>
      <c r="BH25" s="30">
        <f>SUM(BH8:BH24)</f>
        <v>5737.011264</v>
      </c>
      <c r="BI25" s="30">
        <f>SUM(BI8:BI24)</f>
        <v>9176.422847999998</v>
      </c>
      <c r="BK25" s="30">
        <f>SUM(BK8:BK24)</f>
        <v>19645.045</v>
      </c>
      <c r="BL25" s="30">
        <f>SUM(BL8:BL24)</f>
        <v>1853.22179</v>
      </c>
      <c r="BM25" s="30">
        <f>SUM(BM8:BM24)</f>
        <v>21498.26679</v>
      </c>
      <c r="BN25" s="30">
        <f>SUM(BN8:BN24)</f>
        <v>961.9061004000004</v>
      </c>
      <c r="BO25" s="30">
        <f>SUM(BO8:BO24)</f>
        <v>1538.5811028000005</v>
      </c>
      <c r="BQ25" s="30">
        <f>SUM(BQ8:BQ24)</f>
        <v>21249.914999999997</v>
      </c>
      <c r="BR25" s="30">
        <f>SUM(BR8:BR24)</f>
        <v>2004.6177300000004</v>
      </c>
      <c r="BS25" s="30">
        <f>SUM(BS8:BS24)</f>
        <v>23254.532729999995</v>
      </c>
      <c r="BT25" s="30">
        <f>SUM(BT8:BT24)</f>
        <v>1040.4874548</v>
      </c>
      <c r="BU25" s="30">
        <f>SUM(BU8:BU24)</f>
        <v>1664.2729836000005</v>
      </c>
      <c r="BW25" s="30">
        <f>SUM(BW8:BW24)</f>
        <v>40580.16499999999</v>
      </c>
      <c r="BX25" s="30">
        <f>SUM(BX8:BX24)</f>
        <v>3828.14323</v>
      </c>
      <c r="BY25" s="30">
        <f>SUM(BY8:BY24)</f>
        <v>44408.308229999995</v>
      </c>
      <c r="BZ25" s="30">
        <f>SUM(BZ8:BZ24)</f>
        <v>1986.9798348000006</v>
      </c>
      <c r="CA25" s="30">
        <f>SUM(CA8:CA24)</f>
        <v>3178.199643599999</v>
      </c>
      <c r="CB25" s="21"/>
      <c r="CC25" s="30">
        <f>SUM(CC8:CC24)</f>
        <v>6739.285</v>
      </c>
      <c r="CD25" s="30">
        <f>SUM(CD8:CD24)</f>
        <v>635.7526700000001</v>
      </c>
      <c r="CE25" s="30">
        <f>SUM(CE8:CE24)</f>
        <v>7375.03767</v>
      </c>
      <c r="CF25" s="30">
        <f>SUM(CF8:CF24)</f>
        <v>329.98444920000003</v>
      </c>
      <c r="CG25" s="30">
        <f>SUM(CG8:CG24)</f>
        <v>527.8143444000001</v>
      </c>
      <c r="CI25" s="30">
        <f>SUM(CI8:CI24)</f>
        <v>116.9</v>
      </c>
      <c r="CJ25" s="30">
        <f>SUM(CJ8:CJ24)</f>
        <v>11.027800000000003</v>
      </c>
      <c r="CK25" s="30">
        <f>SUM(CK8:CK24)</f>
        <v>127.92779999999999</v>
      </c>
      <c r="CL25" s="30">
        <f>SUM(CL8:CL24)</f>
        <v>5.723928000000001</v>
      </c>
      <c r="CM25" s="30">
        <f>SUM(CM8:CM24)</f>
        <v>9.155496000000001</v>
      </c>
      <c r="CO25" s="30">
        <f>SUM(CO8:CO24)</f>
        <v>42896.455</v>
      </c>
      <c r="CP25" s="30">
        <f>SUM(CP8:CP24)</f>
        <v>4046.6512100000004</v>
      </c>
      <c r="CQ25" s="30">
        <f>SUM(CQ8:CQ24)</f>
        <v>46943.106210000005</v>
      </c>
      <c r="CR25" s="30">
        <f>SUM(CR8:CR24)</f>
        <v>2100.3953796</v>
      </c>
      <c r="CS25" s="30">
        <f>SUM(CS8:CS24)</f>
        <v>3359.6092572</v>
      </c>
      <c r="CU25" s="30">
        <f>SUM(CU8:CU24)</f>
        <v>62154.060000000005</v>
      </c>
      <c r="CV25" s="30">
        <f>SUM(CV8:CV24)</f>
        <v>5863.323719999999</v>
      </c>
      <c r="CW25" s="30">
        <f>SUM(CW8:CW24)</f>
        <v>68017.38372000001</v>
      </c>
      <c r="CX25" s="30">
        <f>SUM(CX8:CX24)</f>
        <v>3043.3307471999997</v>
      </c>
      <c r="CY25" s="30">
        <f>SUM(CY8:CY24)</f>
        <v>4867.8464304</v>
      </c>
      <c r="DA25" s="30">
        <f>SUM(DA8:DA24)</f>
        <v>78642.805</v>
      </c>
      <c r="DB25" s="30">
        <f>SUM(DB8:DB24)</f>
        <v>7418.794909999999</v>
      </c>
      <c r="DC25" s="30">
        <f>SUM(DC8:DC24)</f>
        <v>86061.59991</v>
      </c>
      <c r="DD25" s="30">
        <f>SUM(DD8:DD24)</f>
        <v>3850.6907916</v>
      </c>
      <c r="DE25" s="30">
        <f>SUM(DE8:DE24)</f>
        <v>6159.229141200001</v>
      </c>
      <c r="DG25" s="30">
        <f>SUM(DG8:DG24)</f>
        <v>7314.6</v>
      </c>
      <c r="DH25" s="30">
        <f>SUM(DH8:DH24)</f>
        <v>690.0252000000002</v>
      </c>
      <c r="DI25" s="30">
        <f>SUM(DI8:DI24)</f>
        <v>8004.6251999999995</v>
      </c>
      <c r="DJ25" s="30">
        <f>SUM(DJ8:DJ24)</f>
        <v>358.1543520000001</v>
      </c>
      <c r="DK25" s="30">
        <f>SUM(DK8:DK24)</f>
        <v>572.872464</v>
      </c>
      <c r="DM25" s="30">
        <f>SUM(DM8:DM24)</f>
        <v>138213.375</v>
      </c>
      <c r="DN25" s="30">
        <f>SUM(DN8:DN24)</f>
        <v>13038.404249999998</v>
      </c>
      <c r="DO25" s="30">
        <f>SUM(DO8:DO24)</f>
        <v>151251.77925</v>
      </c>
      <c r="DP25" s="30">
        <f>SUM(DP8:DP24)</f>
        <v>6767.52273</v>
      </c>
      <c r="DQ25" s="30">
        <f>SUM(DQ8:DQ24)</f>
        <v>10824.73911</v>
      </c>
      <c r="DS25" s="30">
        <f>SUM(DS8:DS24)</f>
        <v>358584.06999999995</v>
      </c>
      <c r="DT25" s="30">
        <f>SUM(DT8:DT24)</f>
        <v>33827.14634</v>
      </c>
      <c r="DU25" s="30">
        <f>SUM(DU8:DU24)</f>
        <v>392411.21634</v>
      </c>
      <c r="DV25" s="30">
        <f>SUM(DV8:DV24)</f>
        <v>17557.822058399997</v>
      </c>
      <c r="DW25" s="30">
        <f>SUM(DW8:DW24)</f>
        <v>28083.960808799995</v>
      </c>
      <c r="DY25" s="30">
        <f>SUM(DY8:DY24)</f>
        <v>26415.225</v>
      </c>
      <c r="DZ25" s="30">
        <f>SUM(DZ8:DZ24)</f>
        <v>2491.8889500000005</v>
      </c>
      <c r="EA25" s="30">
        <f>SUM(EA8:EA24)</f>
        <v>28907.113949999995</v>
      </c>
      <c r="EB25" s="30">
        <f>SUM(EB8:EB24)</f>
        <v>1293.4033019999997</v>
      </c>
      <c r="EC25" s="30">
        <f>SUM(EC8:EC24)</f>
        <v>2068.8151139999995</v>
      </c>
    </row>
    <row r="26" ht="13.5" thickTop="1"/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3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3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</sheetData>
  <sheetProtection/>
  <printOptions/>
  <pageMargins left="0.75" right="0.75" top="1" bottom="1" header="0.5" footer="0.5"/>
  <pageSetup orientation="landscape" scale="74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Z65"/>
  <sheetViews>
    <sheetView zoomScale="150" zoomScaleNormal="150" zoomScalePageLayoutView="0" workbookViewId="0" topLeftCell="A1">
      <selection activeCell="C13" sqref="C13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3" width="12.28125" style="14" customWidth="1"/>
    <col min="4" max="4" width="11.8515625" style="14" customWidth="1"/>
    <col min="5" max="5" width="12.140625" style="14" customWidth="1"/>
    <col min="6" max="6" width="11.8515625" style="14" customWidth="1"/>
    <col min="7" max="7" width="15.421875" style="14" customWidth="1"/>
    <col min="8" max="8" width="3.7109375" style="14" customWidth="1"/>
    <col min="9" max="12" width="13.7109375" style="14" customWidth="1"/>
    <col min="13" max="13" width="15.421875" style="14" customWidth="1"/>
    <col min="14" max="14" width="3.7109375" style="14" customWidth="1"/>
    <col min="15" max="18" width="13.7109375" style="0" customWidth="1"/>
    <col min="19" max="19" width="17.7109375" style="0" customWidth="1"/>
    <col min="20" max="20" width="3.7109375" style="14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.75">
      <c r="A1" s="23"/>
      <c r="B1" s="11"/>
      <c r="C1" s="22"/>
      <c r="D1" s="24"/>
      <c r="E1" s="15"/>
      <c r="F1" s="15"/>
      <c r="G1" s="15"/>
      <c r="H1" s="15"/>
      <c r="J1" s="24" t="s">
        <v>6</v>
      </c>
      <c r="O1" s="14"/>
      <c r="P1" s="14"/>
      <c r="Q1" s="14"/>
      <c r="R1" s="14"/>
      <c r="S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4" t="s">
        <v>6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24" t="s">
        <v>6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24"/>
      <c r="BN1"/>
      <c r="BO1"/>
      <c r="BP1"/>
      <c r="BQ1"/>
      <c r="BR1" s="14"/>
      <c r="BS1" s="24" t="s">
        <v>6</v>
      </c>
      <c r="BT1"/>
      <c r="BU1"/>
      <c r="BV1"/>
      <c r="BW1"/>
      <c r="BX1"/>
      <c r="BY1"/>
      <c r="BZ1"/>
      <c r="CA1"/>
      <c r="CB1"/>
      <c r="CC1"/>
      <c r="CD1"/>
      <c r="CE1" s="24"/>
      <c r="CF1"/>
      <c r="CG1"/>
      <c r="CH1"/>
      <c r="CI1"/>
      <c r="CJ1"/>
      <c r="CK1" s="24" t="s">
        <v>6</v>
      </c>
      <c r="CL1"/>
      <c r="CM1"/>
      <c r="CN1"/>
      <c r="CO1"/>
      <c r="CW1" s="24"/>
      <c r="DC1" s="24" t="s">
        <v>6</v>
      </c>
      <c r="DO1" s="24"/>
      <c r="DU1" s="24" t="s">
        <v>6</v>
      </c>
      <c r="EG1" s="24"/>
      <c r="EI1" s="3"/>
      <c r="EJ1" s="3"/>
      <c r="EK1" s="3"/>
      <c r="EL1" s="24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4"/>
      <c r="EW1" s="3"/>
      <c r="EX1" s="3"/>
      <c r="EY1" s="3"/>
      <c r="EZ1" s="3"/>
      <c r="FA1" s="24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4"/>
      <c r="FL1" s="3"/>
      <c r="FM1" s="3"/>
      <c r="FN1" s="3"/>
      <c r="FO1" s="3"/>
      <c r="FP1" s="24" t="s">
        <v>6</v>
      </c>
      <c r="FQ1" s="3"/>
      <c r="FR1" s="3"/>
      <c r="FS1" s="3"/>
      <c r="FT1" s="3"/>
      <c r="FU1" s="3"/>
      <c r="FV1" s="3"/>
      <c r="FW1" s="3"/>
      <c r="FX1" s="3"/>
      <c r="FZ1" s="24"/>
    </row>
    <row r="2" spans="1:182" ht="12.75">
      <c r="A2" s="23"/>
      <c r="B2" s="11"/>
      <c r="C2" s="22"/>
      <c r="D2" s="24"/>
      <c r="E2" s="15"/>
      <c r="F2" s="15"/>
      <c r="G2" s="15"/>
      <c r="H2" s="15"/>
      <c r="J2" s="24" t="s">
        <v>5</v>
      </c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24" t="s">
        <v>5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24" t="s">
        <v>5</v>
      </c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4"/>
      <c r="BN2"/>
      <c r="BO2"/>
      <c r="BP2"/>
      <c r="BQ2"/>
      <c r="BR2" s="14"/>
      <c r="BS2" s="24" t="s">
        <v>5</v>
      </c>
      <c r="BT2"/>
      <c r="BU2"/>
      <c r="BV2"/>
      <c r="BW2"/>
      <c r="BX2"/>
      <c r="BY2"/>
      <c r="BZ2"/>
      <c r="CA2"/>
      <c r="CB2"/>
      <c r="CC2"/>
      <c r="CD2"/>
      <c r="CE2" s="24"/>
      <c r="CF2"/>
      <c r="CG2"/>
      <c r="CH2"/>
      <c r="CI2"/>
      <c r="CJ2"/>
      <c r="CK2" s="24" t="s">
        <v>5</v>
      </c>
      <c r="CL2"/>
      <c r="CM2"/>
      <c r="CN2"/>
      <c r="CO2"/>
      <c r="CW2" s="24"/>
      <c r="DC2" s="24" t="s">
        <v>5</v>
      </c>
      <c r="DO2" s="24"/>
      <c r="DU2" s="24" t="s">
        <v>5</v>
      </c>
      <c r="EG2" s="24"/>
      <c r="EI2" s="3"/>
      <c r="EJ2" s="3"/>
      <c r="EK2" s="3"/>
      <c r="EL2" s="24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4"/>
      <c r="EW2" s="3"/>
      <c r="EX2" s="3"/>
      <c r="EY2" s="3"/>
      <c r="EZ2" s="3"/>
      <c r="FA2" s="24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4"/>
      <c r="FL2" s="3"/>
      <c r="FM2" s="3"/>
      <c r="FN2" s="3"/>
      <c r="FO2" s="3"/>
      <c r="FP2" s="24" t="s">
        <v>5</v>
      </c>
      <c r="FQ2" s="3"/>
      <c r="FR2" s="3"/>
      <c r="FS2" s="3"/>
      <c r="FT2" s="3"/>
      <c r="FU2" s="3"/>
      <c r="FV2" s="3"/>
      <c r="FW2" s="3"/>
      <c r="FX2" s="3"/>
      <c r="FZ2" s="24"/>
    </row>
    <row r="3" spans="1:182" ht="12.75">
      <c r="A3" s="23"/>
      <c r="B3" s="11"/>
      <c r="C3" s="22"/>
      <c r="D3" s="22"/>
      <c r="E3" s="15"/>
      <c r="F3" s="15"/>
      <c r="G3" s="15"/>
      <c r="H3" s="15"/>
      <c r="J3" s="24" t="s">
        <v>70</v>
      </c>
      <c r="O3" s="14"/>
      <c r="P3" s="14"/>
      <c r="Q3" s="14"/>
      <c r="R3" s="14"/>
      <c r="S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24" t="str">
        <f>J3</f>
        <v>2005 Series A Bond Funded Projects after 2012D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24" t="str">
        <f>AF3</f>
        <v>2005 Series A Bond Funded Projects after 2012D</v>
      </c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24"/>
      <c r="BN3" s="1"/>
      <c r="BO3" s="1"/>
      <c r="BP3"/>
      <c r="BQ3"/>
      <c r="BR3" s="14"/>
      <c r="BS3" s="24" t="str">
        <f>BA3</f>
        <v>2005 Series A Bond Funded Projects after 2012D</v>
      </c>
      <c r="BT3"/>
      <c r="BU3"/>
      <c r="BV3"/>
      <c r="BW3"/>
      <c r="BX3"/>
      <c r="BY3"/>
      <c r="BZ3"/>
      <c r="CA3"/>
      <c r="CB3"/>
      <c r="CC3"/>
      <c r="CD3"/>
      <c r="CE3" s="24"/>
      <c r="CF3"/>
      <c r="CG3"/>
      <c r="CH3"/>
      <c r="CI3"/>
      <c r="CJ3"/>
      <c r="CK3" s="24" t="str">
        <f>BS3</f>
        <v>2005 Series A Bond Funded Projects after 2012D</v>
      </c>
      <c r="CL3"/>
      <c r="CM3"/>
      <c r="CN3"/>
      <c r="CO3"/>
      <c r="CW3" s="24"/>
      <c r="DC3" s="24" t="str">
        <f>CK3</f>
        <v>2005 Series A Bond Funded Projects after 2012D</v>
      </c>
      <c r="DO3" s="24"/>
      <c r="DU3" s="24" t="str">
        <f>DC3</f>
        <v>2005 Series A Bond Funded Projects after 2012D</v>
      </c>
      <c r="EG3" s="24"/>
      <c r="EI3" s="43"/>
      <c r="EJ3" s="3"/>
      <c r="EK3" s="3"/>
      <c r="EL3" s="24" t="str">
        <f>DU3</f>
        <v>2005 Series A Bond Funded Projects after 2012D</v>
      </c>
      <c r="EM3" s="3"/>
      <c r="EN3" s="3"/>
      <c r="EO3" s="3"/>
      <c r="EP3" s="3"/>
      <c r="EQ3" s="3"/>
      <c r="ER3" s="3"/>
      <c r="ES3" s="3"/>
      <c r="ET3" s="3"/>
      <c r="EU3" s="3"/>
      <c r="EV3" s="24"/>
      <c r="EW3" s="3"/>
      <c r="EX3" s="3"/>
      <c r="EY3" s="3"/>
      <c r="EZ3" s="3"/>
      <c r="FA3" s="24" t="str">
        <f>EL3</f>
        <v>2005 Series A Bond Funded Projects after 2012D</v>
      </c>
      <c r="FB3" s="3"/>
      <c r="FC3" s="3"/>
      <c r="FD3" s="3"/>
      <c r="FE3" s="3"/>
      <c r="FF3" s="3"/>
      <c r="FG3" s="3"/>
      <c r="FH3" s="3"/>
      <c r="FI3" s="3"/>
      <c r="FJ3" s="3"/>
      <c r="FK3" s="24"/>
      <c r="FL3" s="3"/>
      <c r="FM3" s="3"/>
      <c r="FN3" s="3"/>
      <c r="FO3" s="3"/>
      <c r="FP3" s="24" t="str">
        <f>FA3</f>
        <v>2005 Series A Bond Funded Projects after 2012D</v>
      </c>
      <c r="FQ3" s="3"/>
      <c r="FR3" s="3"/>
      <c r="FS3" s="3"/>
      <c r="FT3" s="3"/>
      <c r="FU3" s="3"/>
      <c r="FV3" s="3"/>
      <c r="FW3" s="3"/>
      <c r="FX3" s="3"/>
      <c r="FZ3" s="24"/>
    </row>
    <row r="4" spans="1:2" ht="12.75">
      <c r="A4" s="23"/>
      <c r="B4" s="11"/>
    </row>
    <row r="5" spans="1:138" ht="12.75">
      <c r="A5" s="4" t="s">
        <v>1</v>
      </c>
      <c r="C5" s="49" t="s">
        <v>69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24</v>
      </c>
      <c r="P5" s="17"/>
      <c r="Q5" s="18"/>
      <c r="R5" s="20"/>
      <c r="S5" s="20"/>
      <c r="U5" s="5" t="s">
        <v>11</v>
      </c>
      <c r="V5" s="6"/>
      <c r="W5" s="7"/>
      <c r="X5" s="20"/>
      <c r="Y5" s="20"/>
      <c r="AA5" s="5" t="s">
        <v>13</v>
      </c>
      <c r="AB5" s="6"/>
      <c r="AC5" s="7"/>
      <c r="AD5" s="20"/>
      <c r="AE5" s="20"/>
      <c r="AG5" s="5" t="s">
        <v>12</v>
      </c>
      <c r="AH5" s="6"/>
      <c r="AI5" s="7"/>
      <c r="AJ5" s="20"/>
      <c r="AK5" s="20"/>
      <c r="AM5" s="5" t="s">
        <v>40</v>
      </c>
      <c r="AN5" s="6"/>
      <c r="AO5" s="7"/>
      <c r="AP5" s="20"/>
      <c r="AQ5" s="20"/>
      <c r="AS5" s="5" t="s">
        <v>41</v>
      </c>
      <c r="AT5" s="6"/>
      <c r="AU5" s="7"/>
      <c r="AV5" s="20"/>
      <c r="AW5" s="20"/>
      <c r="AY5" s="5" t="s">
        <v>42</v>
      </c>
      <c r="AZ5" s="6"/>
      <c r="BA5" s="7"/>
      <c r="BB5" s="20"/>
      <c r="BC5" s="20"/>
      <c r="BE5" s="5" t="s">
        <v>43</v>
      </c>
      <c r="BF5" s="6"/>
      <c r="BG5" s="7"/>
      <c r="BH5" s="20"/>
      <c r="BI5" s="20"/>
      <c r="BK5" s="5" t="s">
        <v>44</v>
      </c>
      <c r="BL5" s="6"/>
      <c r="BM5" s="7"/>
      <c r="BN5" s="20"/>
      <c r="BO5" s="20"/>
      <c r="BQ5" s="5" t="s">
        <v>45</v>
      </c>
      <c r="BR5" s="6"/>
      <c r="BS5" s="7"/>
      <c r="BT5" s="20"/>
      <c r="BU5" s="20"/>
      <c r="BW5" s="5" t="s">
        <v>46</v>
      </c>
      <c r="BX5" s="6"/>
      <c r="BY5" s="7"/>
      <c r="BZ5" s="20"/>
      <c r="CA5" s="20"/>
      <c r="CC5" s="35" t="s">
        <v>47</v>
      </c>
      <c r="CD5" s="6"/>
      <c r="CE5" s="7"/>
      <c r="CF5" s="20"/>
      <c r="CG5" s="20"/>
      <c r="CI5" s="5" t="s">
        <v>48</v>
      </c>
      <c r="CJ5" s="6"/>
      <c r="CK5" s="7"/>
      <c r="CL5" s="20"/>
      <c r="CM5" s="20"/>
      <c r="CO5" s="5" t="s">
        <v>49</v>
      </c>
      <c r="CP5" s="6"/>
      <c r="CQ5" s="7"/>
      <c r="CR5" s="20"/>
      <c r="CS5" s="20"/>
      <c r="CU5" s="35" t="s">
        <v>50</v>
      </c>
      <c r="CV5" s="6"/>
      <c r="CW5" s="7"/>
      <c r="CX5" s="20"/>
      <c r="CY5" s="20"/>
      <c r="DA5" s="5" t="s">
        <v>20</v>
      </c>
      <c r="DB5" s="6"/>
      <c r="DC5" s="7"/>
      <c r="DD5" s="20"/>
      <c r="DE5" s="20"/>
      <c r="DG5" s="5" t="s">
        <v>52</v>
      </c>
      <c r="DH5" s="6"/>
      <c r="DI5" s="7"/>
      <c r="DJ5" s="20"/>
      <c r="DK5" s="20"/>
      <c r="DL5" s="41"/>
      <c r="DM5" s="5" t="s">
        <v>53</v>
      </c>
      <c r="DN5" s="6"/>
      <c r="DO5" s="7"/>
      <c r="DP5" s="20"/>
      <c r="DQ5" s="20"/>
      <c r="DS5" s="5" t="s">
        <v>51</v>
      </c>
      <c r="DT5" s="6"/>
      <c r="DU5" s="7"/>
      <c r="DV5" s="20"/>
      <c r="DW5" s="20"/>
      <c r="DY5" s="5" t="s">
        <v>21</v>
      </c>
      <c r="DZ5" s="6"/>
      <c r="EA5" s="7"/>
      <c r="EB5" s="20"/>
      <c r="EC5" s="20"/>
      <c r="EE5" s="35" t="s">
        <v>7</v>
      </c>
      <c r="EF5" s="6"/>
      <c r="EG5" s="7"/>
      <c r="EH5" s="20"/>
    </row>
    <row r="6" spans="1:138" s="1" customFormat="1" ht="12.75">
      <c r="A6" s="25" t="s">
        <v>2</v>
      </c>
      <c r="C6" s="37" t="s">
        <v>71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f>V6+AB6+AH6+AN6+AT6+AZ6+BF6+BL6+BR6+BX6+CD6+CJ6+CP6+CV6+DB6+DH6+DN6+EF6+DT6+DZ6</f>
        <v>0.4394074</v>
      </c>
      <c r="Q6" s="18"/>
      <c r="R6" s="20" t="s">
        <v>55</v>
      </c>
      <c r="S6" s="20" t="s">
        <v>55</v>
      </c>
      <c r="T6" s="14"/>
      <c r="U6" s="26"/>
      <c r="V6" s="13">
        <v>0.0074748</v>
      </c>
      <c r="W6" s="27"/>
      <c r="X6" s="20" t="s">
        <v>55</v>
      </c>
      <c r="Y6" s="20" t="s">
        <v>55</v>
      </c>
      <c r="AA6" s="26"/>
      <c r="AB6" s="13">
        <v>0.0034282</v>
      </c>
      <c r="AC6" s="27"/>
      <c r="AD6" s="20" t="s">
        <v>55</v>
      </c>
      <c r="AE6" s="20" t="s">
        <v>55</v>
      </c>
      <c r="AG6" s="26"/>
      <c r="AH6" s="13">
        <v>0.0007099</v>
      </c>
      <c r="AI6" s="27"/>
      <c r="AJ6" s="20" t="s">
        <v>55</v>
      </c>
      <c r="AK6" s="20" t="s">
        <v>55</v>
      </c>
      <c r="AM6" s="26"/>
      <c r="AN6" s="13">
        <v>0.0758946</v>
      </c>
      <c r="AO6" s="27"/>
      <c r="AP6" s="20" t="s">
        <v>55</v>
      </c>
      <c r="AQ6" s="20" t="s">
        <v>55</v>
      </c>
      <c r="AS6" s="26"/>
      <c r="AT6" s="13">
        <v>0.0004174</v>
      </c>
      <c r="AU6" s="27"/>
      <c r="AV6" s="20" t="s">
        <v>55</v>
      </c>
      <c r="AW6" s="20" t="s">
        <v>55</v>
      </c>
      <c r="AY6" s="26"/>
      <c r="AZ6" s="13">
        <v>0.0004407</v>
      </c>
      <c r="BA6" s="27"/>
      <c r="BB6" s="20" t="s">
        <v>55</v>
      </c>
      <c r="BC6" s="20" t="s">
        <v>55</v>
      </c>
      <c r="BE6" s="26"/>
      <c r="BF6" s="13">
        <v>0.0001236</v>
      </c>
      <c r="BG6" s="27"/>
      <c r="BH6" s="20" t="s">
        <v>55</v>
      </c>
      <c r="BI6" s="20" t="s">
        <v>55</v>
      </c>
      <c r="BK6" s="26"/>
      <c r="BL6" s="13">
        <v>0.0022776</v>
      </c>
      <c r="BM6" s="27"/>
      <c r="BN6" s="20" t="s">
        <v>55</v>
      </c>
      <c r="BO6" s="20" t="s">
        <v>55</v>
      </c>
      <c r="BQ6" s="26"/>
      <c r="BR6" s="13">
        <v>0.003395</v>
      </c>
      <c r="BS6" s="27"/>
      <c r="BT6" s="20" t="s">
        <v>55</v>
      </c>
      <c r="BU6" s="20" t="s">
        <v>55</v>
      </c>
      <c r="BW6" s="26"/>
      <c r="BX6" s="13">
        <v>0.04</v>
      </c>
      <c r="BY6" s="27"/>
      <c r="BZ6" s="20" t="s">
        <v>55</v>
      </c>
      <c r="CA6" s="20" t="s">
        <v>55</v>
      </c>
      <c r="CC6" s="26"/>
      <c r="CD6" s="13">
        <v>0.0019842</v>
      </c>
      <c r="CE6" s="27"/>
      <c r="CF6" s="20" t="s">
        <v>55</v>
      </c>
      <c r="CG6" s="20" t="s">
        <v>55</v>
      </c>
      <c r="CI6" s="26"/>
      <c r="CJ6" s="13">
        <v>0.0158629</v>
      </c>
      <c r="CK6" s="27"/>
      <c r="CL6" s="20" t="s">
        <v>55</v>
      </c>
      <c r="CM6" s="20" t="s">
        <v>55</v>
      </c>
      <c r="CO6" s="26"/>
      <c r="CP6" s="13">
        <v>0.0086838</v>
      </c>
      <c r="CQ6" s="27"/>
      <c r="CR6" s="20" t="s">
        <v>55</v>
      </c>
      <c r="CS6" s="20" t="s">
        <v>55</v>
      </c>
      <c r="CU6" s="26"/>
      <c r="CV6" s="13">
        <v>0.0008615</v>
      </c>
      <c r="CW6" s="27"/>
      <c r="CX6" s="20" t="s">
        <v>55</v>
      </c>
      <c r="CY6" s="20" t="s">
        <v>55</v>
      </c>
      <c r="DA6" s="26"/>
      <c r="DB6" s="13">
        <v>0.061203</v>
      </c>
      <c r="DC6" s="27"/>
      <c r="DD6" s="20" t="s">
        <v>55</v>
      </c>
      <c r="DE6" s="20" t="s">
        <v>55</v>
      </c>
      <c r="DG6" s="26"/>
      <c r="DH6" s="13">
        <v>0.0144306</v>
      </c>
      <c r="DI6" s="27"/>
      <c r="DJ6" s="20" t="s">
        <v>55</v>
      </c>
      <c r="DK6" s="20" t="s">
        <v>55</v>
      </c>
      <c r="DL6" s="10"/>
      <c r="DM6" s="26"/>
      <c r="DN6" s="13">
        <v>0.0024027</v>
      </c>
      <c r="DO6" s="27"/>
      <c r="DP6" s="20" t="s">
        <v>55</v>
      </c>
      <c r="DQ6" s="20" t="s">
        <v>55</v>
      </c>
      <c r="DS6" s="26"/>
      <c r="DT6" s="13">
        <v>0.0025862</v>
      </c>
      <c r="DU6" s="27"/>
      <c r="DV6" s="20" t="s">
        <v>55</v>
      </c>
      <c r="DW6" s="20" t="s">
        <v>55</v>
      </c>
      <c r="DY6" s="26"/>
      <c r="DZ6" s="13">
        <v>0.1972307</v>
      </c>
      <c r="EA6" s="27"/>
      <c r="EB6" s="20" t="s">
        <v>55</v>
      </c>
      <c r="EC6" s="20" t="s">
        <v>55</v>
      </c>
      <c r="EE6" s="26"/>
      <c r="EF6" s="13"/>
      <c r="EG6" s="27"/>
      <c r="EH6" s="20" t="s">
        <v>55</v>
      </c>
    </row>
    <row r="7" spans="1:138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9" t="s">
        <v>3</v>
      </c>
      <c r="V7" s="9" t="s">
        <v>4</v>
      </c>
      <c r="W7" s="9" t="s">
        <v>0</v>
      </c>
      <c r="X7" s="20" t="s">
        <v>56</v>
      </c>
      <c r="Y7" s="20" t="s">
        <v>60</v>
      </c>
      <c r="AA7" s="9" t="s">
        <v>3</v>
      </c>
      <c r="AB7" s="9" t="s">
        <v>4</v>
      </c>
      <c r="AC7" s="9" t="s">
        <v>0</v>
      </c>
      <c r="AD7" s="20" t="s">
        <v>56</v>
      </c>
      <c r="AE7" s="20" t="s">
        <v>60</v>
      </c>
      <c r="AG7" s="9" t="s">
        <v>3</v>
      </c>
      <c r="AH7" s="9" t="s">
        <v>4</v>
      </c>
      <c r="AI7" s="9" t="s">
        <v>0</v>
      </c>
      <c r="AJ7" s="20" t="s">
        <v>56</v>
      </c>
      <c r="AK7" s="20" t="s">
        <v>60</v>
      </c>
      <c r="AM7" s="9" t="s">
        <v>3</v>
      </c>
      <c r="AN7" s="9" t="s">
        <v>4</v>
      </c>
      <c r="AO7" s="9" t="s">
        <v>0</v>
      </c>
      <c r="AP7" s="20" t="s">
        <v>56</v>
      </c>
      <c r="AQ7" s="20" t="s">
        <v>60</v>
      </c>
      <c r="AS7" s="9" t="s">
        <v>3</v>
      </c>
      <c r="AT7" s="9" t="s">
        <v>4</v>
      </c>
      <c r="AU7" s="9" t="s">
        <v>0</v>
      </c>
      <c r="AV7" s="20" t="s">
        <v>56</v>
      </c>
      <c r="AW7" s="20" t="s">
        <v>60</v>
      </c>
      <c r="AY7" s="9" t="s">
        <v>3</v>
      </c>
      <c r="AZ7" s="9" t="s">
        <v>4</v>
      </c>
      <c r="BA7" s="9" t="s">
        <v>0</v>
      </c>
      <c r="BB7" s="20" t="s">
        <v>56</v>
      </c>
      <c r="BC7" s="20" t="s">
        <v>60</v>
      </c>
      <c r="BE7" s="9" t="s">
        <v>3</v>
      </c>
      <c r="BF7" s="9" t="s">
        <v>4</v>
      </c>
      <c r="BG7" s="9" t="s">
        <v>0</v>
      </c>
      <c r="BH7" s="20" t="s">
        <v>56</v>
      </c>
      <c r="BI7" s="20" t="s">
        <v>60</v>
      </c>
      <c r="BK7" s="9" t="s">
        <v>3</v>
      </c>
      <c r="BL7" s="9" t="s">
        <v>4</v>
      </c>
      <c r="BM7" s="9" t="s">
        <v>0</v>
      </c>
      <c r="BN7" s="20" t="s">
        <v>56</v>
      </c>
      <c r="BO7" s="20" t="s">
        <v>60</v>
      </c>
      <c r="BQ7" s="9" t="s">
        <v>3</v>
      </c>
      <c r="BR7" s="9" t="s">
        <v>4</v>
      </c>
      <c r="BS7" s="9" t="s">
        <v>0</v>
      </c>
      <c r="BT7" s="20" t="s">
        <v>56</v>
      </c>
      <c r="BU7" s="20" t="s">
        <v>60</v>
      </c>
      <c r="BW7" s="9" t="s">
        <v>3</v>
      </c>
      <c r="BX7" s="9" t="s">
        <v>4</v>
      </c>
      <c r="BY7" s="9" t="s">
        <v>0</v>
      </c>
      <c r="BZ7" s="20" t="s">
        <v>56</v>
      </c>
      <c r="CA7" s="20" t="s">
        <v>60</v>
      </c>
      <c r="CC7" s="9" t="s">
        <v>3</v>
      </c>
      <c r="CD7" s="9" t="s">
        <v>4</v>
      </c>
      <c r="CE7" s="9" t="s">
        <v>0</v>
      </c>
      <c r="CF7" s="20" t="s">
        <v>56</v>
      </c>
      <c r="CG7" s="20" t="s">
        <v>60</v>
      </c>
      <c r="CI7" s="9" t="s">
        <v>3</v>
      </c>
      <c r="CJ7" s="9" t="s">
        <v>4</v>
      </c>
      <c r="CK7" s="9" t="s">
        <v>0</v>
      </c>
      <c r="CL7" s="20" t="s">
        <v>56</v>
      </c>
      <c r="CM7" s="20" t="s">
        <v>60</v>
      </c>
      <c r="CO7" s="9" t="s">
        <v>3</v>
      </c>
      <c r="CP7" s="9" t="s">
        <v>4</v>
      </c>
      <c r="CQ7" s="9" t="s">
        <v>0</v>
      </c>
      <c r="CR7" s="20" t="s">
        <v>56</v>
      </c>
      <c r="CS7" s="20" t="s">
        <v>60</v>
      </c>
      <c r="CU7" s="9" t="s">
        <v>3</v>
      </c>
      <c r="CV7" s="9" t="s">
        <v>4</v>
      </c>
      <c r="CW7" s="9" t="s">
        <v>0</v>
      </c>
      <c r="CX7" s="20" t="s">
        <v>56</v>
      </c>
      <c r="CY7" s="20" t="s">
        <v>60</v>
      </c>
      <c r="DA7" s="9" t="s">
        <v>3</v>
      </c>
      <c r="DB7" s="9" t="s">
        <v>4</v>
      </c>
      <c r="DC7" s="9" t="s">
        <v>0</v>
      </c>
      <c r="DD7" s="20" t="s">
        <v>56</v>
      </c>
      <c r="DE7" s="20" t="s">
        <v>60</v>
      </c>
      <c r="DG7" s="9" t="s">
        <v>3</v>
      </c>
      <c r="DH7" s="9" t="s">
        <v>4</v>
      </c>
      <c r="DI7" s="9" t="s">
        <v>0</v>
      </c>
      <c r="DJ7" s="20" t="s">
        <v>56</v>
      </c>
      <c r="DK7" s="20" t="s">
        <v>60</v>
      </c>
      <c r="DL7" s="42"/>
      <c r="DM7" s="9" t="s">
        <v>3</v>
      </c>
      <c r="DN7" s="9" t="s">
        <v>4</v>
      </c>
      <c r="DO7" s="9" t="s">
        <v>0</v>
      </c>
      <c r="DP7" s="20" t="s">
        <v>56</v>
      </c>
      <c r="DQ7" s="20" t="s">
        <v>60</v>
      </c>
      <c r="DS7" s="9" t="s">
        <v>3</v>
      </c>
      <c r="DT7" s="9" t="s">
        <v>4</v>
      </c>
      <c r="DU7" s="9" t="s">
        <v>0</v>
      </c>
      <c r="DV7" s="20" t="s">
        <v>56</v>
      </c>
      <c r="DW7" s="20" t="s">
        <v>60</v>
      </c>
      <c r="DY7" s="9" t="s">
        <v>3</v>
      </c>
      <c r="DZ7" s="9" t="s">
        <v>4</v>
      </c>
      <c r="EA7" s="9" t="s">
        <v>0</v>
      </c>
      <c r="EB7" s="20" t="s">
        <v>56</v>
      </c>
      <c r="EC7" s="20" t="s">
        <v>60</v>
      </c>
      <c r="EE7" s="9" t="s">
        <v>3</v>
      </c>
      <c r="EF7" s="9" t="s">
        <v>4</v>
      </c>
      <c r="EG7" s="9" t="s">
        <v>0</v>
      </c>
      <c r="EH7" s="20" t="s">
        <v>56</v>
      </c>
    </row>
    <row r="8" spans="1:139" ht="12.75">
      <c r="A8" s="2">
        <v>43009</v>
      </c>
      <c r="C8" s="15"/>
      <c r="D8" s="15">
        <v>135100</v>
      </c>
      <c r="E8" s="44">
        <f aca="true" t="shared" si="0" ref="E8:E23">C8+D8</f>
        <v>135100</v>
      </c>
      <c r="F8" s="44">
        <v>76179</v>
      </c>
      <c r="G8" s="44">
        <v>29566</v>
      </c>
      <c r="H8" s="45"/>
      <c r="I8" s="46">
        <f>'2012D Academic'!I8</f>
        <v>0</v>
      </c>
      <c r="J8" s="46">
        <f>'2012D Academic'!J8</f>
        <v>75736.06026</v>
      </c>
      <c r="K8" s="46">
        <f aca="true" t="shared" si="1" ref="K8:K23">I8+J8</f>
        <v>75736.06026</v>
      </c>
      <c r="L8" s="46">
        <f>'2012D Academic'!L8</f>
        <v>42705.38367540001</v>
      </c>
      <c r="M8" s="46">
        <f>'2012D Academic'!M8</f>
        <v>16574.4808116</v>
      </c>
      <c r="N8" s="45"/>
      <c r="O8" s="45">
        <f aca="true" t="shared" si="2" ref="O8:O22">U8+AA8+AG8+AM8+AS8+AY8+BE8+BK8+BQ8+BW8+CC8+CI8+CO8+CU8+DA8+DG8+DM8+EE8+DS8+DY8</f>
        <v>0</v>
      </c>
      <c r="P8" s="47">
        <f aca="true" t="shared" si="3" ref="P8:P23">V8+AB8+AH8+AN8+AT8+AZ8+BF8+BL8+BR8+BX8+CD8+CJ8+CP8+CV8+DB8+DH8+DN8+EF8+DT8+DZ8</f>
        <v>59363.93974</v>
      </c>
      <c r="Q8" s="45">
        <f aca="true" t="shared" si="4" ref="Q8:Q23">O8+P8</f>
        <v>59363.93974</v>
      </c>
      <c r="R8" s="45">
        <f aca="true" t="shared" si="5" ref="R8:R23">X8+AD8+AJ8+AP8+AV8+BB8+BH8+BN8+BT8+BZ8+CF8+CL8+CR8+CX8+DD8+DJ8+DP8+DV8+EB8+EH8</f>
        <v>33473.6163246</v>
      </c>
      <c r="S8" s="47">
        <f aca="true" t="shared" si="6" ref="S8:S23">Y8+AE8+AK8+AQ8+AW8+BC8+BI8+BO8+BU8+CA8+CG8+CM8+CS8+CY8+DE8+DK8+DQ8+EI8+DW8+EC8</f>
        <v>12991.5191884</v>
      </c>
      <c r="T8" s="45"/>
      <c r="U8" s="46">
        <f aca="true" t="shared" si="7" ref="U8:U22">V$6*$C8</f>
        <v>0</v>
      </c>
      <c r="V8" s="47">
        <f aca="true" t="shared" si="8" ref="V8:V23">D8*0.74748/100</f>
        <v>1009.8454800000001</v>
      </c>
      <c r="W8" s="46">
        <f aca="true" t="shared" si="9" ref="W8:W23">U8+V8</f>
        <v>1009.8454800000001</v>
      </c>
      <c r="X8" s="46">
        <f aca="true" t="shared" si="10" ref="X8:X23">V$6*$F8</f>
        <v>569.4227892</v>
      </c>
      <c r="Y8" s="46">
        <f aca="true" t="shared" si="11" ref="Y8:Y23">V$6*$G8</f>
        <v>220.9999368</v>
      </c>
      <c r="Z8" s="45"/>
      <c r="AA8" s="46">
        <f aca="true" t="shared" si="12" ref="AA8:AA22">AB$6*$C8</f>
        <v>0</v>
      </c>
      <c r="AB8" s="46">
        <f aca="true" t="shared" si="13" ref="AB8:AB23">D8*0.34282/100</f>
        <v>463.14982000000003</v>
      </c>
      <c r="AC8" s="45">
        <f aca="true" t="shared" si="14" ref="AC8:AC23">AA8+AB8</f>
        <v>463.14982000000003</v>
      </c>
      <c r="AD8" s="46">
        <f aca="true" t="shared" si="15" ref="AD8:AD23">AB$6*$F8</f>
        <v>261.15684780000004</v>
      </c>
      <c r="AE8" s="46">
        <f aca="true" t="shared" si="16" ref="AE8:AE23">AB$6*$G8</f>
        <v>101.35816120000001</v>
      </c>
      <c r="AF8" s="45"/>
      <c r="AG8" s="46">
        <f aca="true" t="shared" si="17" ref="AG8:AG22">AH$6*$C8</f>
        <v>0</v>
      </c>
      <c r="AH8" s="46">
        <f aca="true" t="shared" si="18" ref="AH8:AH23">D8*0.07099/100</f>
        <v>95.90749</v>
      </c>
      <c r="AI8" s="45">
        <f aca="true" t="shared" si="19" ref="AI8:AI23">AG8+AH8</f>
        <v>95.90749</v>
      </c>
      <c r="AJ8" s="46">
        <f aca="true" t="shared" si="20" ref="AJ8:AJ23">AH$6*$F8</f>
        <v>54.0794721</v>
      </c>
      <c r="AK8" s="46">
        <f aca="true" t="shared" si="21" ref="AK8:AK23">AH$6*$G8</f>
        <v>20.988903399999998</v>
      </c>
      <c r="AL8" s="45"/>
      <c r="AM8" s="46">
        <f aca="true" t="shared" si="22" ref="AM8:AM22">AN$6*$C8</f>
        <v>0</v>
      </c>
      <c r="AN8" s="46">
        <f aca="true" t="shared" si="23" ref="AN8:AN23">D8*7.58946/100</f>
        <v>10253.36046</v>
      </c>
      <c r="AO8" s="45">
        <f aca="true" t="shared" si="24" ref="AO8:AO23">AM8+AN8</f>
        <v>10253.36046</v>
      </c>
      <c r="AP8" s="46">
        <f aca="true" t="shared" si="25" ref="AP8:AP23">AN$6*$F8</f>
        <v>5781.574733400001</v>
      </c>
      <c r="AQ8" s="46">
        <f aca="true" t="shared" si="26" ref="AQ8:AQ23">AN$6*$G8</f>
        <v>2243.8997436</v>
      </c>
      <c r="AR8" s="45"/>
      <c r="AS8" s="46">
        <f aca="true" t="shared" si="27" ref="AS8:AS22">AT$6*$C8</f>
        <v>0</v>
      </c>
      <c r="AT8" s="46">
        <f aca="true" t="shared" si="28" ref="AT8:AT23">D8*0.04174/100</f>
        <v>56.390739999999994</v>
      </c>
      <c r="AU8" s="45">
        <f aca="true" t="shared" si="29" ref="AU8:AU23">AS8+AT8</f>
        <v>56.390739999999994</v>
      </c>
      <c r="AV8" s="46">
        <f aca="true" t="shared" si="30" ref="AV8:AV23">AT$6*$F8</f>
        <v>31.7971146</v>
      </c>
      <c r="AW8" s="46">
        <f aca="true" t="shared" si="31" ref="AW8:AW23">AT$6*$G8</f>
        <v>12.3408484</v>
      </c>
      <c r="AX8" s="45"/>
      <c r="AY8" s="46">
        <f aca="true" t="shared" si="32" ref="AY8:AY22">AZ$6*$C8</f>
        <v>0</v>
      </c>
      <c r="AZ8" s="46">
        <f aca="true" t="shared" si="33" ref="AZ8:AZ23">D8*0.04407/100</f>
        <v>59.53857</v>
      </c>
      <c r="BA8" s="45">
        <f aca="true" t="shared" si="34" ref="BA8:BA23">AY8+AZ8</f>
        <v>59.53857</v>
      </c>
      <c r="BB8" s="46">
        <f aca="true" t="shared" si="35" ref="BB8:BB23">AZ$6*$F8</f>
        <v>33.5720853</v>
      </c>
      <c r="BC8" s="46">
        <f aca="true" t="shared" si="36" ref="BC8:BC23">AZ$6*$G8</f>
        <v>13.029736199999999</v>
      </c>
      <c r="BD8" s="45"/>
      <c r="BE8" s="46">
        <f aca="true" t="shared" si="37" ref="BE8:BE22">BF$6*$C8</f>
        <v>0</v>
      </c>
      <c r="BF8" s="46">
        <f aca="true" t="shared" si="38" ref="BF8:BF23">D8*0.01236/100</f>
        <v>16.69836</v>
      </c>
      <c r="BG8" s="45">
        <f aca="true" t="shared" si="39" ref="BG8:BG23">BE8+BF8</f>
        <v>16.69836</v>
      </c>
      <c r="BH8" s="46">
        <f aca="true" t="shared" si="40" ref="BH8:BH23">BF$6*$F8</f>
        <v>9.4157244</v>
      </c>
      <c r="BI8" s="46">
        <f aca="true" t="shared" si="41" ref="BI8:BI23">BF$6*$G8</f>
        <v>3.6543576</v>
      </c>
      <c r="BJ8" s="45"/>
      <c r="BK8" s="46">
        <f aca="true" t="shared" si="42" ref="BK8:BK22">BL$6*$C8</f>
        <v>0</v>
      </c>
      <c r="BL8" s="46">
        <f aca="true" t="shared" si="43" ref="BL8:BL23">D8*0.22776/100</f>
        <v>307.70376</v>
      </c>
      <c r="BM8" s="45">
        <f aca="true" t="shared" si="44" ref="BM8:BM23">BK8+BL8</f>
        <v>307.70376</v>
      </c>
      <c r="BN8" s="46">
        <f aca="true" t="shared" si="45" ref="BN8:BN23">BL$6*$F8</f>
        <v>173.50529039999998</v>
      </c>
      <c r="BO8" s="46">
        <f aca="true" t="shared" si="46" ref="BO8:BO23">BL$6*$G8</f>
        <v>67.3395216</v>
      </c>
      <c r="BP8" s="45"/>
      <c r="BQ8" s="46">
        <f aca="true" t="shared" si="47" ref="BQ8:BQ22">BR$6*$C8</f>
        <v>0</v>
      </c>
      <c r="BR8" s="46">
        <f aca="true" t="shared" si="48" ref="BR8:BR23">D8*0.3395/100</f>
        <v>458.66450000000003</v>
      </c>
      <c r="BS8" s="45">
        <f aca="true" t="shared" si="49" ref="BS8:BS23">BQ8+BR8</f>
        <v>458.66450000000003</v>
      </c>
      <c r="BT8" s="46">
        <f aca="true" t="shared" si="50" ref="BT8:BT23">BR$6*$F8</f>
        <v>258.627705</v>
      </c>
      <c r="BU8" s="46">
        <f aca="true" t="shared" si="51" ref="BU8:BU23">BR$6*$G8</f>
        <v>100.37657</v>
      </c>
      <c r="BV8" s="45"/>
      <c r="BW8" s="46">
        <f aca="true" t="shared" si="52" ref="BW8:BW22">BX$6*$C8</f>
        <v>0</v>
      </c>
      <c r="BX8" s="46">
        <f aca="true" t="shared" si="53" ref="BX8:BX23">D8*4/100</f>
        <v>5404</v>
      </c>
      <c r="BY8" s="45">
        <f aca="true" t="shared" si="54" ref="BY8:BY23">BW8+BX8</f>
        <v>5404</v>
      </c>
      <c r="BZ8" s="46">
        <f aca="true" t="shared" si="55" ref="BZ8:BZ23">BX$6*$F8</f>
        <v>3047.16</v>
      </c>
      <c r="CA8" s="46">
        <f aca="true" t="shared" si="56" ref="CA8:CA23">BX$6*$G8</f>
        <v>1182.64</v>
      </c>
      <c r="CB8" s="45"/>
      <c r="CC8" s="46">
        <f aca="true" t="shared" si="57" ref="CC8:CC22">CD$6*$C8</f>
        <v>0</v>
      </c>
      <c r="CD8" s="46">
        <f aca="true" t="shared" si="58" ref="CD8:CD23">D8*0.19842/100</f>
        <v>268.06542</v>
      </c>
      <c r="CE8" s="45">
        <f aca="true" t="shared" si="59" ref="CE8:CE23">CC8+CD8</f>
        <v>268.06542</v>
      </c>
      <c r="CF8" s="46">
        <f aca="true" t="shared" si="60" ref="CF8:CF23">CD$6*$F8</f>
        <v>151.1543718</v>
      </c>
      <c r="CG8" s="46">
        <f aca="true" t="shared" si="61" ref="CG8:CG23">CD$6*$G8</f>
        <v>58.66485720000001</v>
      </c>
      <c r="CH8" s="45"/>
      <c r="CI8" s="46">
        <f aca="true" t="shared" si="62" ref="CI8:CI22">CJ$6*$C8</f>
        <v>0</v>
      </c>
      <c r="CJ8" s="46">
        <f aca="true" t="shared" si="63" ref="CJ8:CJ23">D8*1.58629/100</f>
        <v>2143.0777900000003</v>
      </c>
      <c r="CK8" s="45">
        <f aca="true" t="shared" si="64" ref="CK8:CK23">CI8+CJ8</f>
        <v>2143.0777900000003</v>
      </c>
      <c r="CL8" s="46">
        <f aca="true" t="shared" si="65" ref="CL8:CL23">CJ$6*$F8</f>
        <v>1208.4198591</v>
      </c>
      <c r="CM8" s="46">
        <f aca="true" t="shared" si="66" ref="CM8:CM23">CJ$6*$G8</f>
        <v>469.00250139999997</v>
      </c>
      <c r="CN8" s="45"/>
      <c r="CO8" s="46">
        <f aca="true" t="shared" si="67" ref="CO8:CO22">CP$6*$C8</f>
        <v>0</v>
      </c>
      <c r="CP8" s="46">
        <f aca="true" t="shared" si="68" ref="CP8:CP23">D8*0.86838/100</f>
        <v>1173.18138</v>
      </c>
      <c r="CQ8" s="45">
        <f aca="true" t="shared" si="69" ref="CQ8:CQ23">CO8+CP8</f>
        <v>1173.18138</v>
      </c>
      <c r="CR8" s="46">
        <f aca="true" t="shared" si="70" ref="CR8:CR23">CP$6*$F8</f>
        <v>661.5232002</v>
      </c>
      <c r="CS8" s="46">
        <f aca="true" t="shared" si="71" ref="CS8:CS23">CP$6*$G8</f>
        <v>256.7452308</v>
      </c>
      <c r="CT8" s="45"/>
      <c r="CU8" s="46">
        <f aca="true" t="shared" si="72" ref="CU8:CU22">CV$6*$C8</f>
        <v>0</v>
      </c>
      <c r="CV8" s="46">
        <f aca="true" t="shared" si="73" ref="CV8:CV23">D8*0.08615/100</f>
        <v>116.38865</v>
      </c>
      <c r="CW8" s="45">
        <f aca="true" t="shared" si="74" ref="CW8:CW23">CU8+CV8</f>
        <v>116.38865</v>
      </c>
      <c r="CX8" s="46">
        <f aca="true" t="shared" si="75" ref="CX8:CX23">CV$6*$F8</f>
        <v>65.6282085</v>
      </c>
      <c r="CY8" s="46">
        <f aca="true" t="shared" si="76" ref="CY8:CY23">CV$6*$G8</f>
        <v>25.471109</v>
      </c>
      <c r="CZ8" s="45"/>
      <c r="DA8" s="46">
        <f aca="true" t="shared" si="77" ref="DA8:DA22">DB$6*$C8</f>
        <v>0</v>
      </c>
      <c r="DB8" s="46">
        <f aca="true" t="shared" si="78" ref="DB8:DB23">D8*6.1203/100</f>
        <v>8268.525300000001</v>
      </c>
      <c r="DC8" s="45">
        <f aca="true" t="shared" si="79" ref="DC8:DC23">DA8+DB8</f>
        <v>8268.525300000001</v>
      </c>
      <c r="DD8" s="46">
        <f aca="true" t="shared" si="80" ref="DD8:DD23">DB$6*$F8</f>
        <v>4662.383337</v>
      </c>
      <c r="DE8" s="46">
        <f aca="true" t="shared" si="81" ref="DE8:DE23">DB$6*$G8</f>
        <v>1809.527898</v>
      </c>
      <c r="DF8" s="45"/>
      <c r="DG8" s="46">
        <f aca="true" t="shared" si="82" ref="DG8:DG22">DH$6*$C8</f>
        <v>0</v>
      </c>
      <c r="DH8" s="46">
        <f aca="true" t="shared" si="83" ref="DH8:DH23">D8*1.44306/100</f>
        <v>1949.57406</v>
      </c>
      <c r="DI8" s="45">
        <f aca="true" t="shared" si="84" ref="DI8:DI23">DG8+DH8</f>
        <v>1949.57406</v>
      </c>
      <c r="DJ8" s="46">
        <f aca="true" t="shared" si="85" ref="DJ8:DJ23">DH$6*$F8</f>
        <v>1099.3086774</v>
      </c>
      <c r="DK8" s="46">
        <f aca="true" t="shared" si="86" ref="DK8:DK23">DH$6*$G8</f>
        <v>426.6551196</v>
      </c>
      <c r="DL8" s="45"/>
      <c r="DM8" s="46">
        <f aca="true" t="shared" si="87" ref="DM8:DM22">DN$6*$C8</f>
        <v>0</v>
      </c>
      <c r="DN8" s="45">
        <f aca="true" t="shared" si="88" ref="DN8:DN23">D8*0.24027/100</f>
        <v>324.60477000000003</v>
      </c>
      <c r="DO8" s="45">
        <f aca="true" t="shared" si="89" ref="DO8:DO23">DM8+DN8</f>
        <v>324.60477000000003</v>
      </c>
      <c r="DP8" s="46">
        <f aca="true" t="shared" si="90" ref="DP8:DP23">DN$6*$F8</f>
        <v>183.03528329999997</v>
      </c>
      <c r="DQ8" s="46">
        <f aca="true" t="shared" si="91" ref="DQ8:DQ23">DN$6*$G8</f>
        <v>71.03822819999999</v>
      </c>
      <c r="DR8" s="45"/>
      <c r="DS8" s="46">
        <f aca="true" t="shared" si="92" ref="DS8:DS22">DT$6*$C8</f>
        <v>0</v>
      </c>
      <c r="DT8" s="46">
        <f aca="true" t="shared" si="93" ref="DT8:DT23">D8*0.25862/100</f>
        <v>349.39562000000006</v>
      </c>
      <c r="DU8" s="45">
        <f aca="true" t="shared" si="94" ref="DU8:DU23">DS8+DT8</f>
        <v>349.39562000000006</v>
      </c>
      <c r="DV8" s="46">
        <f aca="true" t="shared" si="95" ref="DV8:DV23">DT$6*$F8</f>
        <v>197.01412979999998</v>
      </c>
      <c r="DW8" s="46">
        <f aca="true" t="shared" si="96" ref="DW8:DW23">DT$6*$G8</f>
        <v>76.4635892</v>
      </c>
      <c r="DX8" s="45"/>
      <c r="DY8" s="46">
        <f aca="true" t="shared" si="97" ref="DY8:DY22">DZ$6*$C8</f>
        <v>0</v>
      </c>
      <c r="DZ8" s="46">
        <f aca="true" t="shared" si="98" ref="DZ8:DZ23">D8*19.72307/100</f>
        <v>26645.867570000002</v>
      </c>
      <c r="EA8" s="45">
        <f aca="true" t="shared" si="99" ref="EA8:EA23">DY8+DZ8</f>
        <v>26645.867570000002</v>
      </c>
      <c r="EB8" s="46">
        <f aca="true" t="shared" si="100" ref="EB8:EB23">DZ$6*$F8</f>
        <v>15024.8374953</v>
      </c>
      <c r="EC8" s="46">
        <f aca="true" t="shared" si="101" ref="EC8:EC23">DZ$6*$G8</f>
        <v>5831.3228762</v>
      </c>
      <c r="ED8" s="45"/>
      <c r="EE8" s="45"/>
      <c r="EF8" s="45"/>
      <c r="EG8" s="45">
        <f aca="true" t="shared" si="102" ref="EG8:EG23">EE8+EF8</f>
        <v>0</v>
      </c>
      <c r="EH8" s="45"/>
      <c r="EI8" s="45"/>
    </row>
    <row r="9" spans="1:139" ht="12.75">
      <c r="A9" s="32">
        <v>43191</v>
      </c>
      <c r="C9" s="15"/>
      <c r="D9" s="15">
        <v>135100</v>
      </c>
      <c r="E9" s="44">
        <f t="shared" si="0"/>
        <v>135100</v>
      </c>
      <c r="F9" s="44">
        <v>76179</v>
      </c>
      <c r="G9" s="44">
        <v>29566</v>
      </c>
      <c r="H9" s="45"/>
      <c r="I9" s="46">
        <f>'2012D Academic'!I9</f>
        <v>0</v>
      </c>
      <c r="J9" s="46">
        <f>'2012D Academic'!J9</f>
        <v>75736.06026</v>
      </c>
      <c r="K9" s="46">
        <f t="shared" si="1"/>
        <v>75736.06026</v>
      </c>
      <c r="L9" s="46">
        <f>'2012D Academic'!L9</f>
        <v>42705.38367540001</v>
      </c>
      <c r="M9" s="46">
        <f>'2012D Academic'!M9</f>
        <v>16574.4808116</v>
      </c>
      <c r="N9" s="45"/>
      <c r="O9" s="45"/>
      <c r="P9" s="47">
        <f t="shared" si="3"/>
        <v>59363.93974</v>
      </c>
      <c r="Q9" s="45">
        <f t="shared" si="4"/>
        <v>59363.93974</v>
      </c>
      <c r="R9" s="45">
        <f t="shared" si="5"/>
        <v>33473.6163246</v>
      </c>
      <c r="S9" s="47">
        <f t="shared" si="6"/>
        <v>12991.5191884</v>
      </c>
      <c r="T9" s="45"/>
      <c r="U9" s="46"/>
      <c r="V9" s="47">
        <f t="shared" si="8"/>
        <v>1009.8454800000001</v>
      </c>
      <c r="W9" s="46">
        <f t="shared" si="9"/>
        <v>1009.8454800000001</v>
      </c>
      <c r="X9" s="46">
        <f t="shared" si="10"/>
        <v>569.4227892</v>
      </c>
      <c r="Y9" s="46">
        <f t="shared" si="11"/>
        <v>220.9999368</v>
      </c>
      <c r="Z9" s="45"/>
      <c r="AA9" s="46"/>
      <c r="AB9" s="46">
        <f t="shared" si="13"/>
        <v>463.14982000000003</v>
      </c>
      <c r="AC9" s="45">
        <f t="shared" si="14"/>
        <v>463.14982000000003</v>
      </c>
      <c r="AD9" s="46">
        <f t="shared" si="15"/>
        <v>261.15684780000004</v>
      </c>
      <c r="AE9" s="46">
        <f t="shared" si="16"/>
        <v>101.35816120000001</v>
      </c>
      <c r="AF9" s="45"/>
      <c r="AG9" s="46"/>
      <c r="AH9" s="46">
        <f t="shared" si="18"/>
        <v>95.90749</v>
      </c>
      <c r="AI9" s="45">
        <f t="shared" si="19"/>
        <v>95.90749</v>
      </c>
      <c r="AJ9" s="46">
        <f t="shared" si="20"/>
        <v>54.0794721</v>
      </c>
      <c r="AK9" s="46">
        <f t="shared" si="21"/>
        <v>20.988903399999998</v>
      </c>
      <c r="AL9" s="45"/>
      <c r="AM9" s="46"/>
      <c r="AN9" s="46">
        <f t="shared" si="23"/>
        <v>10253.36046</v>
      </c>
      <c r="AO9" s="45">
        <f t="shared" si="24"/>
        <v>10253.36046</v>
      </c>
      <c r="AP9" s="46">
        <f t="shared" si="25"/>
        <v>5781.574733400001</v>
      </c>
      <c r="AQ9" s="46">
        <f t="shared" si="26"/>
        <v>2243.8997436</v>
      </c>
      <c r="AR9" s="45"/>
      <c r="AS9" s="46"/>
      <c r="AT9" s="46">
        <f t="shared" si="28"/>
        <v>56.390739999999994</v>
      </c>
      <c r="AU9" s="45">
        <f t="shared" si="29"/>
        <v>56.390739999999994</v>
      </c>
      <c r="AV9" s="46">
        <f t="shared" si="30"/>
        <v>31.7971146</v>
      </c>
      <c r="AW9" s="46">
        <f t="shared" si="31"/>
        <v>12.3408484</v>
      </c>
      <c r="AX9" s="45"/>
      <c r="AY9" s="46"/>
      <c r="AZ9" s="46">
        <f t="shared" si="33"/>
        <v>59.53857</v>
      </c>
      <c r="BA9" s="45">
        <f t="shared" si="34"/>
        <v>59.53857</v>
      </c>
      <c r="BB9" s="46">
        <f t="shared" si="35"/>
        <v>33.5720853</v>
      </c>
      <c r="BC9" s="46">
        <f t="shared" si="36"/>
        <v>13.029736199999999</v>
      </c>
      <c r="BD9" s="45"/>
      <c r="BE9" s="46"/>
      <c r="BF9" s="46">
        <f t="shared" si="38"/>
        <v>16.69836</v>
      </c>
      <c r="BG9" s="45">
        <f t="shared" si="39"/>
        <v>16.69836</v>
      </c>
      <c r="BH9" s="46">
        <f t="shared" si="40"/>
        <v>9.4157244</v>
      </c>
      <c r="BI9" s="46">
        <f t="shared" si="41"/>
        <v>3.6543576</v>
      </c>
      <c r="BJ9" s="45"/>
      <c r="BK9" s="46"/>
      <c r="BL9" s="46">
        <f t="shared" si="43"/>
        <v>307.70376</v>
      </c>
      <c r="BM9" s="45">
        <f t="shared" si="44"/>
        <v>307.70376</v>
      </c>
      <c r="BN9" s="46">
        <f t="shared" si="45"/>
        <v>173.50529039999998</v>
      </c>
      <c r="BO9" s="46">
        <f t="shared" si="46"/>
        <v>67.3395216</v>
      </c>
      <c r="BP9" s="45"/>
      <c r="BQ9" s="46"/>
      <c r="BR9" s="46">
        <f t="shared" si="48"/>
        <v>458.66450000000003</v>
      </c>
      <c r="BS9" s="45">
        <f t="shared" si="49"/>
        <v>458.66450000000003</v>
      </c>
      <c r="BT9" s="46">
        <f t="shared" si="50"/>
        <v>258.627705</v>
      </c>
      <c r="BU9" s="46">
        <f t="shared" si="51"/>
        <v>100.37657</v>
      </c>
      <c r="BV9" s="45"/>
      <c r="BW9" s="46"/>
      <c r="BX9" s="46">
        <f t="shared" si="53"/>
        <v>5404</v>
      </c>
      <c r="BY9" s="45">
        <f t="shared" si="54"/>
        <v>5404</v>
      </c>
      <c r="BZ9" s="46">
        <f t="shared" si="55"/>
        <v>3047.16</v>
      </c>
      <c r="CA9" s="46">
        <f t="shared" si="56"/>
        <v>1182.64</v>
      </c>
      <c r="CB9" s="45"/>
      <c r="CC9" s="46"/>
      <c r="CD9" s="46">
        <f t="shared" si="58"/>
        <v>268.06542</v>
      </c>
      <c r="CE9" s="45">
        <f t="shared" si="59"/>
        <v>268.06542</v>
      </c>
      <c r="CF9" s="46">
        <f t="shared" si="60"/>
        <v>151.1543718</v>
      </c>
      <c r="CG9" s="46">
        <f t="shared" si="61"/>
        <v>58.66485720000001</v>
      </c>
      <c r="CH9" s="45"/>
      <c r="CI9" s="46"/>
      <c r="CJ9" s="46">
        <f t="shared" si="63"/>
        <v>2143.0777900000003</v>
      </c>
      <c r="CK9" s="45">
        <f t="shared" si="64"/>
        <v>2143.0777900000003</v>
      </c>
      <c r="CL9" s="46">
        <f t="shared" si="65"/>
        <v>1208.4198591</v>
      </c>
      <c r="CM9" s="46">
        <f t="shared" si="66"/>
        <v>469.00250139999997</v>
      </c>
      <c r="CN9" s="45"/>
      <c r="CO9" s="46"/>
      <c r="CP9" s="46">
        <f t="shared" si="68"/>
        <v>1173.18138</v>
      </c>
      <c r="CQ9" s="45">
        <f t="shared" si="69"/>
        <v>1173.18138</v>
      </c>
      <c r="CR9" s="46">
        <f t="shared" si="70"/>
        <v>661.5232002</v>
      </c>
      <c r="CS9" s="46">
        <f t="shared" si="71"/>
        <v>256.7452308</v>
      </c>
      <c r="CT9" s="45"/>
      <c r="CU9" s="46"/>
      <c r="CV9" s="46">
        <f t="shared" si="73"/>
        <v>116.38865</v>
      </c>
      <c r="CW9" s="45">
        <f t="shared" si="74"/>
        <v>116.38865</v>
      </c>
      <c r="CX9" s="46">
        <f t="shared" si="75"/>
        <v>65.6282085</v>
      </c>
      <c r="CY9" s="46">
        <f t="shared" si="76"/>
        <v>25.471109</v>
      </c>
      <c r="CZ9" s="45"/>
      <c r="DA9" s="46"/>
      <c r="DB9" s="46">
        <f t="shared" si="78"/>
        <v>8268.525300000001</v>
      </c>
      <c r="DC9" s="45">
        <f t="shared" si="79"/>
        <v>8268.525300000001</v>
      </c>
      <c r="DD9" s="46">
        <f t="shared" si="80"/>
        <v>4662.383337</v>
      </c>
      <c r="DE9" s="46">
        <f t="shared" si="81"/>
        <v>1809.527898</v>
      </c>
      <c r="DF9" s="45"/>
      <c r="DG9" s="46"/>
      <c r="DH9" s="46">
        <f t="shared" si="83"/>
        <v>1949.57406</v>
      </c>
      <c r="DI9" s="45">
        <f t="shared" si="84"/>
        <v>1949.57406</v>
      </c>
      <c r="DJ9" s="46">
        <f t="shared" si="85"/>
        <v>1099.3086774</v>
      </c>
      <c r="DK9" s="46">
        <f t="shared" si="86"/>
        <v>426.6551196</v>
      </c>
      <c r="DL9" s="45"/>
      <c r="DM9" s="46"/>
      <c r="DN9" s="45">
        <f t="shared" si="88"/>
        <v>324.60477000000003</v>
      </c>
      <c r="DO9" s="45">
        <f t="shared" si="89"/>
        <v>324.60477000000003</v>
      </c>
      <c r="DP9" s="46">
        <f t="shared" si="90"/>
        <v>183.03528329999997</v>
      </c>
      <c r="DQ9" s="46">
        <f t="shared" si="91"/>
        <v>71.03822819999999</v>
      </c>
      <c r="DR9" s="45"/>
      <c r="DS9" s="46"/>
      <c r="DT9" s="46">
        <f t="shared" si="93"/>
        <v>349.39562000000006</v>
      </c>
      <c r="DU9" s="45">
        <f t="shared" si="94"/>
        <v>349.39562000000006</v>
      </c>
      <c r="DV9" s="46">
        <f t="shared" si="95"/>
        <v>197.01412979999998</v>
      </c>
      <c r="DW9" s="46">
        <f t="shared" si="96"/>
        <v>76.4635892</v>
      </c>
      <c r="DX9" s="45"/>
      <c r="DY9" s="46"/>
      <c r="DZ9" s="46">
        <f t="shared" si="98"/>
        <v>26645.867570000002</v>
      </c>
      <c r="EA9" s="45">
        <f t="shared" si="99"/>
        <v>26645.867570000002</v>
      </c>
      <c r="EB9" s="46">
        <f t="shared" si="100"/>
        <v>15024.8374953</v>
      </c>
      <c r="EC9" s="46">
        <f t="shared" si="101"/>
        <v>5831.3228762</v>
      </c>
      <c r="ED9" s="45"/>
      <c r="EE9" s="45"/>
      <c r="EF9" s="45"/>
      <c r="EG9" s="45">
        <f t="shared" si="102"/>
        <v>0</v>
      </c>
      <c r="EH9" s="45"/>
      <c r="EI9" s="45"/>
    </row>
    <row r="10" spans="1:139" ht="12.75">
      <c r="A10" s="32">
        <v>43374</v>
      </c>
      <c r="C10" s="15"/>
      <c r="D10" s="15">
        <v>135100</v>
      </c>
      <c r="E10" s="44">
        <f t="shared" si="0"/>
        <v>135100</v>
      </c>
      <c r="F10" s="44">
        <v>76179</v>
      </c>
      <c r="G10" s="44">
        <v>29566</v>
      </c>
      <c r="H10" s="45"/>
      <c r="I10" s="46">
        <f>'2012D Academic'!I10</f>
        <v>0</v>
      </c>
      <c r="J10" s="46">
        <f>'2012D Academic'!J10</f>
        <v>75736.06026</v>
      </c>
      <c r="K10" s="46">
        <f t="shared" si="1"/>
        <v>75736.06026</v>
      </c>
      <c r="L10" s="46">
        <f>'2012D Academic'!L10</f>
        <v>42705.38367540001</v>
      </c>
      <c r="M10" s="46">
        <f>'2012D Academic'!M10</f>
        <v>16574.4808116</v>
      </c>
      <c r="N10" s="45"/>
      <c r="O10" s="45">
        <f t="shared" si="2"/>
        <v>0</v>
      </c>
      <c r="P10" s="47">
        <f t="shared" si="3"/>
        <v>59363.93974</v>
      </c>
      <c r="Q10" s="45">
        <f t="shared" si="4"/>
        <v>59363.93974</v>
      </c>
      <c r="R10" s="45">
        <f t="shared" si="5"/>
        <v>33473.6163246</v>
      </c>
      <c r="S10" s="47">
        <f t="shared" si="6"/>
        <v>12991.5191884</v>
      </c>
      <c r="T10" s="45"/>
      <c r="U10" s="46">
        <f t="shared" si="7"/>
        <v>0</v>
      </c>
      <c r="V10" s="47">
        <f t="shared" si="8"/>
        <v>1009.8454800000001</v>
      </c>
      <c r="W10" s="46">
        <f t="shared" si="9"/>
        <v>1009.8454800000001</v>
      </c>
      <c r="X10" s="46">
        <f t="shared" si="10"/>
        <v>569.4227892</v>
      </c>
      <c r="Y10" s="46">
        <f t="shared" si="11"/>
        <v>220.9999368</v>
      </c>
      <c r="Z10" s="45"/>
      <c r="AA10" s="46">
        <f t="shared" si="12"/>
        <v>0</v>
      </c>
      <c r="AB10" s="46">
        <f t="shared" si="13"/>
        <v>463.14982000000003</v>
      </c>
      <c r="AC10" s="45">
        <f t="shared" si="14"/>
        <v>463.14982000000003</v>
      </c>
      <c r="AD10" s="46">
        <f t="shared" si="15"/>
        <v>261.15684780000004</v>
      </c>
      <c r="AE10" s="46">
        <f t="shared" si="16"/>
        <v>101.35816120000001</v>
      </c>
      <c r="AF10" s="45"/>
      <c r="AG10" s="46">
        <f t="shared" si="17"/>
        <v>0</v>
      </c>
      <c r="AH10" s="46">
        <f t="shared" si="18"/>
        <v>95.90749</v>
      </c>
      <c r="AI10" s="45">
        <f t="shared" si="19"/>
        <v>95.90749</v>
      </c>
      <c r="AJ10" s="46">
        <f t="shared" si="20"/>
        <v>54.0794721</v>
      </c>
      <c r="AK10" s="46">
        <f t="shared" si="21"/>
        <v>20.988903399999998</v>
      </c>
      <c r="AL10" s="45"/>
      <c r="AM10" s="46">
        <f t="shared" si="22"/>
        <v>0</v>
      </c>
      <c r="AN10" s="46">
        <f t="shared" si="23"/>
        <v>10253.36046</v>
      </c>
      <c r="AO10" s="45">
        <f t="shared" si="24"/>
        <v>10253.36046</v>
      </c>
      <c r="AP10" s="46">
        <f t="shared" si="25"/>
        <v>5781.574733400001</v>
      </c>
      <c r="AQ10" s="46">
        <f t="shared" si="26"/>
        <v>2243.8997436</v>
      </c>
      <c r="AR10" s="45"/>
      <c r="AS10" s="46">
        <f t="shared" si="27"/>
        <v>0</v>
      </c>
      <c r="AT10" s="46">
        <f t="shared" si="28"/>
        <v>56.390739999999994</v>
      </c>
      <c r="AU10" s="45">
        <f t="shared" si="29"/>
        <v>56.390739999999994</v>
      </c>
      <c r="AV10" s="46">
        <f t="shared" si="30"/>
        <v>31.7971146</v>
      </c>
      <c r="AW10" s="46">
        <f t="shared" si="31"/>
        <v>12.3408484</v>
      </c>
      <c r="AX10" s="45"/>
      <c r="AY10" s="46">
        <f t="shared" si="32"/>
        <v>0</v>
      </c>
      <c r="AZ10" s="46">
        <f t="shared" si="33"/>
        <v>59.53857</v>
      </c>
      <c r="BA10" s="45">
        <f t="shared" si="34"/>
        <v>59.53857</v>
      </c>
      <c r="BB10" s="46">
        <f t="shared" si="35"/>
        <v>33.5720853</v>
      </c>
      <c r="BC10" s="46">
        <f t="shared" si="36"/>
        <v>13.029736199999999</v>
      </c>
      <c r="BD10" s="45"/>
      <c r="BE10" s="46">
        <f t="shared" si="37"/>
        <v>0</v>
      </c>
      <c r="BF10" s="46">
        <f t="shared" si="38"/>
        <v>16.69836</v>
      </c>
      <c r="BG10" s="45">
        <f t="shared" si="39"/>
        <v>16.69836</v>
      </c>
      <c r="BH10" s="46">
        <f t="shared" si="40"/>
        <v>9.4157244</v>
      </c>
      <c r="BI10" s="46">
        <f t="shared" si="41"/>
        <v>3.6543576</v>
      </c>
      <c r="BJ10" s="45"/>
      <c r="BK10" s="46">
        <f t="shared" si="42"/>
        <v>0</v>
      </c>
      <c r="BL10" s="46">
        <f t="shared" si="43"/>
        <v>307.70376</v>
      </c>
      <c r="BM10" s="45">
        <f t="shared" si="44"/>
        <v>307.70376</v>
      </c>
      <c r="BN10" s="46">
        <f t="shared" si="45"/>
        <v>173.50529039999998</v>
      </c>
      <c r="BO10" s="46">
        <f t="shared" si="46"/>
        <v>67.3395216</v>
      </c>
      <c r="BP10" s="45"/>
      <c r="BQ10" s="46">
        <f t="shared" si="47"/>
        <v>0</v>
      </c>
      <c r="BR10" s="46">
        <f t="shared" si="48"/>
        <v>458.66450000000003</v>
      </c>
      <c r="BS10" s="45">
        <f t="shared" si="49"/>
        <v>458.66450000000003</v>
      </c>
      <c r="BT10" s="46">
        <f t="shared" si="50"/>
        <v>258.627705</v>
      </c>
      <c r="BU10" s="46">
        <f t="shared" si="51"/>
        <v>100.37657</v>
      </c>
      <c r="BV10" s="45"/>
      <c r="BW10" s="46">
        <f t="shared" si="52"/>
        <v>0</v>
      </c>
      <c r="BX10" s="46">
        <f t="shared" si="53"/>
        <v>5404</v>
      </c>
      <c r="BY10" s="45">
        <f t="shared" si="54"/>
        <v>5404</v>
      </c>
      <c r="BZ10" s="46">
        <f t="shared" si="55"/>
        <v>3047.16</v>
      </c>
      <c r="CA10" s="46">
        <f t="shared" si="56"/>
        <v>1182.64</v>
      </c>
      <c r="CB10" s="45"/>
      <c r="CC10" s="46">
        <f t="shared" si="57"/>
        <v>0</v>
      </c>
      <c r="CD10" s="46">
        <f t="shared" si="58"/>
        <v>268.06542</v>
      </c>
      <c r="CE10" s="45">
        <f t="shared" si="59"/>
        <v>268.06542</v>
      </c>
      <c r="CF10" s="46">
        <f t="shared" si="60"/>
        <v>151.1543718</v>
      </c>
      <c r="CG10" s="46">
        <f t="shared" si="61"/>
        <v>58.66485720000001</v>
      </c>
      <c r="CH10" s="45"/>
      <c r="CI10" s="46">
        <f t="shared" si="62"/>
        <v>0</v>
      </c>
      <c r="CJ10" s="46">
        <f t="shared" si="63"/>
        <v>2143.0777900000003</v>
      </c>
      <c r="CK10" s="45">
        <f t="shared" si="64"/>
        <v>2143.0777900000003</v>
      </c>
      <c r="CL10" s="46">
        <f t="shared" si="65"/>
        <v>1208.4198591</v>
      </c>
      <c r="CM10" s="46">
        <f t="shared" si="66"/>
        <v>469.00250139999997</v>
      </c>
      <c r="CN10" s="45"/>
      <c r="CO10" s="46">
        <f t="shared" si="67"/>
        <v>0</v>
      </c>
      <c r="CP10" s="46">
        <f t="shared" si="68"/>
        <v>1173.18138</v>
      </c>
      <c r="CQ10" s="45">
        <f t="shared" si="69"/>
        <v>1173.18138</v>
      </c>
      <c r="CR10" s="46">
        <f t="shared" si="70"/>
        <v>661.5232002</v>
      </c>
      <c r="CS10" s="46">
        <f t="shared" si="71"/>
        <v>256.7452308</v>
      </c>
      <c r="CT10" s="45"/>
      <c r="CU10" s="46">
        <f t="shared" si="72"/>
        <v>0</v>
      </c>
      <c r="CV10" s="46">
        <f t="shared" si="73"/>
        <v>116.38865</v>
      </c>
      <c r="CW10" s="45">
        <f t="shared" si="74"/>
        <v>116.38865</v>
      </c>
      <c r="CX10" s="46">
        <f t="shared" si="75"/>
        <v>65.6282085</v>
      </c>
      <c r="CY10" s="46">
        <f t="shared" si="76"/>
        <v>25.471109</v>
      </c>
      <c r="CZ10" s="45"/>
      <c r="DA10" s="46">
        <f t="shared" si="77"/>
        <v>0</v>
      </c>
      <c r="DB10" s="46">
        <f t="shared" si="78"/>
        <v>8268.525300000001</v>
      </c>
      <c r="DC10" s="45">
        <f t="shared" si="79"/>
        <v>8268.525300000001</v>
      </c>
      <c r="DD10" s="46">
        <f t="shared" si="80"/>
        <v>4662.383337</v>
      </c>
      <c r="DE10" s="46">
        <f t="shared" si="81"/>
        <v>1809.527898</v>
      </c>
      <c r="DF10" s="45"/>
      <c r="DG10" s="46">
        <f t="shared" si="82"/>
        <v>0</v>
      </c>
      <c r="DH10" s="46">
        <f t="shared" si="83"/>
        <v>1949.57406</v>
      </c>
      <c r="DI10" s="45">
        <f t="shared" si="84"/>
        <v>1949.57406</v>
      </c>
      <c r="DJ10" s="46">
        <f t="shared" si="85"/>
        <v>1099.3086774</v>
      </c>
      <c r="DK10" s="46">
        <f t="shared" si="86"/>
        <v>426.6551196</v>
      </c>
      <c r="DL10" s="45"/>
      <c r="DM10" s="46">
        <f t="shared" si="87"/>
        <v>0</v>
      </c>
      <c r="DN10" s="45">
        <f t="shared" si="88"/>
        <v>324.60477000000003</v>
      </c>
      <c r="DO10" s="45">
        <f t="shared" si="89"/>
        <v>324.60477000000003</v>
      </c>
      <c r="DP10" s="46">
        <f t="shared" si="90"/>
        <v>183.03528329999997</v>
      </c>
      <c r="DQ10" s="46">
        <f t="shared" si="91"/>
        <v>71.03822819999999</v>
      </c>
      <c r="DR10" s="45"/>
      <c r="DS10" s="46">
        <f t="shared" si="92"/>
        <v>0</v>
      </c>
      <c r="DT10" s="46">
        <f t="shared" si="93"/>
        <v>349.39562000000006</v>
      </c>
      <c r="DU10" s="45">
        <f t="shared" si="94"/>
        <v>349.39562000000006</v>
      </c>
      <c r="DV10" s="46">
        <f t="shared" si="95"/>
        <v>197.01412979999998</v>
      </c>
      <c r="DW10" s="46">
        <f t="shared" si="96"/>
        <v>76.4635892</v>
      </c>
      <c r="DX10" s="45"/>
      <c r="DY10" s="46">
        <f t="shared" si="97"/>
        <v>0</v>
      </c>
      <c r="DZ10" s="46">
        <f t="shared" si="98"/>
        <v>26645.867570000002</v>
      </c>
      <c r="EA10" s="45">
        <f t="shared" si="99"/>
        <v>26645.867570000002</v>
      </c>
      <c r="EB10" s="46">
        <f t="shared" si="100"/>
        <v>15024.8374953</v>
      </c>
      <c r="EC10" s="46">
        <f t="shared" si="101"/>
        <v>5831.3228762</v>
      </c>
      <c r="ED10" s="45"/>
      <c r="EE10" s="45"/>
      <c r="EF10" s="45"/>
      <c r="EG10" s="45">
        <f t="shared" si="102"/>
        <v>0</v>
      </c>
      <c r="EH10" s="45"/>
      <c r="EI10" s="45"/>
    </row>
    <row r="11" spans="1:139" s="33" customFormat="1" ht="12.75">
      <c r="A11" s="32">
        <v>43556</v>
      </c>
      <c r="C11" s="21"/>
      <c r="D11" s="21">
        <v>135100</v>
      </c>
      <c r="E11" s="44">
        <f t="shared" si="0"/>
        <v>135100</v>
      </c>
      <c r="F11" s="44">
        <v>76179</v>
      </c>
      <c r="G11" s="44">
        <v>29566</v>
      </c>
      <c r="H11" s="46"/>
      <c r="I11" s="46">
        <f>'2012D Academic'!I11</f>
        <v>0</v>
      </c>
      <c r="J11" s="46">
        <f>'2012D Academic'!J11</f>
        <v>75736.06026</v>
      </c>
      <c r="K11" s="46">
        <f t="shared" si="1"/>
        <v>75736.06026</v>
      </c>
      <c r="L11" s="46">
        <f>'2012D Academic'!L11</f>
        <v>42705.38367540001</v>
      </c>
      <c r="M11" s="46">
        <f>'2012D Academic'!M11</f>
        <v>16574.4808116</v>
      </c>
      <c r="N11" s="46"/>
      <c r="O11" s="45"/>
      <c r="P11" s="47">
        <f t="shared" si="3"/>
        <v>59363.93974</v>
      </c>
      <c r="Q11" s="45">
        <f t="shared" si="4"/>
        <v>59363.93974</v>
      </c>
      <c r="R11" s="45">
        <f t="shared" si="5"/>
        <v>33473.6163246</v>
      </c>
      <c r="S11" s="47">
        <f t="shared" si="6"/>
        <v>12991.5191884</v>
      </c>
      <c r="T11" s="46"/>
      <c r="U11" s="46"/>
      <c r="V11" s="47">
        <f t="shared" si="8"/>
        <v>1009.8454800000001</v>
      </c>
      <c r="W11" s="46">
        <f t="shared" si="9"/>
        <v>1009.8454800000001</v>
      </c>
      <c r="X11" s="46">
        <f t="shared" si="10"/>
        <v>569.4227892</v>
      </c>
      <c r="Y11" s="46">
        <f t="shared" si="11"/>
        <v>220.9999368</v>
      </c>
      <c r="Z11" s="46"/>
      <c r="AA11" s="46"/>
      <c r="AB11" s="46">
        <f t="shared" si="13"/>
        <v>463.14982000000003</v>
      </c>
      <c r="AC11" s="45">
        <f t="shared" si="14"/>
        <v>463.14982000000003</v>
      </c>
      <c r="AD11" s="46">
        <f t="shared" si="15"/>
        <v>261.15684780000004</v>
      </c>
      <c r="AE11" s="46">
        <f t="shared" si="16"/>
        <v>101.35816120000001</v>
      </c>
      <c r="AF11" s="46"/>
      <c r="AG11" s="46"/>
      <c r="AH11" s="46">
        <f t="shared" si="18"/>
        <v>95.90749</v>
      </c>
      <c r="AI11" s="45">
        <f t="shared" si="19"/>
        <v>95.90749</v>
      </c>
      <c r="AJ11" s="46">
        <f t="shared" si="20"/>
        <v>54.0794721</v>
      </c>
      <c r="AK11" s="46">
        <f t="shared" si="21"/>
        <v>20.988903399999998</v>
      </c>
      <c r="AL11" s="46"/>
      <c r="AM11" s="46"/>
      <c r="AN11" s="46">
        <f t="shared" si="23"/>
        <v>10253.36046</v>
      </c>
      <c r="AO11" s="45">
        <f t="shared" si="24"/>
        <v>10253.36046</v>
      </c>
      <c r="AP11" s="46">
        <f t="shared" si="25"/>
        <v>5781.574733400001</v>
      </c>
      <c r="AQ11" s="46">
        <f t="shared" si="26"/>
        <v>2243.8997436</v>
      </c>
      <c r="AR11" s="46"/>
      <c r="AS11" s="46"/>
      <c r="AT11" s="46">
        <f t="shared" si="28"/>
        <v>56.390739999999994</v>
      </c>
      <c r="AU11" s="45">
        <f t="shared" si="29"/>
        <v>56.390739999999994</v>
      </c>
      <c r="AV11" s="46">
        <f t="shared" si="30"/>
        <v>31.7971146</v>
      </c>
      <c r="AW11" s="46">
        <f t="shared" si="31"/>
        <v>12.3408484</v>
      </c>
      <c r="AX11" s="46"/>
      <c r="AY11" s="46"/>
      <c r="AZ11" s="46">
        <f t="shared" si="33"/>
        <v>59.53857</v>
      </c>
      <c r="BA11" s="45">
        <f t="shared" si="34"/>
        <v>59.53857</v>
      </c>
      <c r="BB11" s="46">
        <f t="shared" si="35"/>
        <v>33.5720853</v>
      </c>
      <c r="BC11" s="46">
        <f t="shared" si="36"/>
        <v>13.029736199999999</v>
      </c>
      <c r="BD11" s="46"/>
      <c r="BE11" s="46"/>
      <c r="BF11" s="46">
        <f t="shared" si="38"/>
        <v>16.69836</v>
      </c>
      <c r="BG11" s="45">
        <f t="shared" si="39"/>
        <v>16.69836</v>
      </c>
      <c r="BH11" s="46">
        <f t="shared" si="40"/>
        <v>9.4157244</v>
      </c>
      <c r="BI11" s="46">
        <f t="shared" si="41"/>
        <v>3.6543576</v>
      </c>
      <c r="BJ11" s="46"/>
      <c r="BK11" s="46"/>
      <c r="BL11" s="46">
        <f t="shared" si="43"/>
        <v>307.70376</v>
      </c>
      <c r="BM11" s="45">
        <f t="shared" si="44"/>
        <v>307.70376</v>
      </c>
      <c r="BN11" s="46">
        <f t="shared" si="45"/>
        <v>173.50529039999998</v>
      </c>
      <c r="BO11" s="46">
        <f t="shared" si="46"/>
        <v>67.3395216</v>
      </c>
      <c r="BP11" s="46"/>
      <c r="BQ11" s="46"/>
      <c r="BR11" s="46">
        <f t="shared" si="48"/>
        <v>458.66450000000003</v>
      </c>
      <c r="BS11" s="45">
        <f t="shared" si="49"/>
        <v>458.66450000000003</v>
      </c>
      <c r="BT11" s="46">
        <f t="shared" si="50"/>
        <v>258.627705</v>
      </c>
      <c r="BU11" s="46">
        <f t="shared" si="51"/>
        <v>100.37657</v>
      </c>
      <c r="BV11" s="46"/>
      <c r="BW11" s="46"/>
      <c r="BX11" s="46">
        <f t="shared" si="53"/>
        <v>5404</v>
      </c>
      <c r="BY11" s="45">
        <f t="shared" si="54"/>
        <v>5404</v>
      </c>
      <c r="BZ11" s="46">
        <f t="shared" si="55"/>
        <v>3047.16</v>
      </c>
      <c r="CA11" s="46">
        <f t="shared" si="56"/>
        <v>1182.64</v>
      </c>
      <c r="CB11" s="46"/>
      <c r="CC11" s="46"/>
      <c r="CD11" s="46">
        <f t="shared" si="58"/>
        <v>268.06542</v>
      </c>
      <c r="CE11" s="45">
        <f t="shared" si="59"/>
        <v>268.06542</v>
      </c>
      <c r="CF11" s="46">
        <f t="shared" si="60"/>
        <v>151.1543718</v>
      </c>
      <c r="CG11" s="46">
        <f t="shared" si="61"/>
        <v>58.66485720000001</v>
      </c>
      <c r="CH11" s="46"/>
      <c r="CI11" s="46"/>
      <c r="CJ11" s="46">
        <f t="shared" si="63"/>
        <v>2143.0777900000003</v>
      </c>
      <c r="CK11" s="45">
        <f t="shared" si="64"/>
        <v>2143.0777900000003</v>
      </c>
      <c r="CL11" s="46">
        <f t="shared" si="65"/>
        <v>1208.4198591</v>
      </c>
      <c r="CM11" s="46">
        <f t="shared" si="66"/>
        <v>469.00250139999997</v>
      </c>
      <c r="CN11" s="46"/>
      <c r="CO11" s="46"/>
      <c r="CP11" s="46">
        <f t="shared" si="68"/>
        <v>1173.18138</v>
      </c>
      <c r="CQ11" s="45">
        <f t="shared" si="69"/>
        <v>1173.18138</v>
      </c>
      <c r="CR11" s="46">
        <f t="shared" si="70"/>
        <v>661.5232002</v>
      </c>
      <c r="CS11" s="46">
        <f t="shared" si="71"/>
        <v>256.7452308</v>
      </c>
      <c r="CT11" s="46"/>
      <c r="CU11" s="46"/>
      <c r="CV11" s="46">
        <f t="shared" si="73"/>
        <v>116.38865</v>
      </c>
      <c r="CW11" s="45">
        <f t="shared" si="74"/>
        <v>116.38865</v>
      </c>
      <c r="CX11" s="46">
        <f t="shared" si="75"/>
        <v>65.6282085</v>
      </c>
      <c r="CY11" s="46">
        <f t="shared" si="76"/>
        <v>25.471109</v>
      </c>
      <c r="CZ11" s="46"/>
      <c r="DA11" s="46"/>
      <c r="DB11" s="46">
        <f t="shared" si="78"/>
        <v>8268.525300000001</v>
      </c>
      <c r="DC11" s="45">
        <f t="shared" si="79"/>
        <v>8268.525300000001</v>
      </c>
      <c r="DD11" s="46">
        <f t="shared" si="80"/>
        <v>4662.383337</v>
      </c>
      <c r="DE11" s="46">
        <f t="shared" si="81"/>
        <v>1809.527898</v>
      </c>
      <c r="DF11" s="46"/>
      <c r="DG11" s="46"/>
      <c r="DH11" s="46">
        <f t="shared" si="83"/>
        <v>1949.57406</v>
      </c>
      <c r="DI11" s="45">
        <f t="shared" si="84"/>
        <v>1949.57406</v>
      </c>
      <c r="DJ11" s="46">
        <f t="shared" si="85"/>
        <v>1099.3086774</v>
      </c>
      <c r="DK11" s="46">
        <f t="shared" si="86"/>
        <v>426.6551196</v>
      </c>
      <c r="DL11" s="45"/>
      <c r="DM11" s="46"/>
      <c r="DN11" s="45">
        <f t="shared" si="88"/>
        <v>324.60477000000003</v>
      </c>
      <c r="DO11" s="45">
        <f t="shared" si="89"/>
        <v>324.60477000000003</v>
      </c>
      <c r="DP11" s="46">
        <f t="shared" si="90"/>
        <v>183.03528329999997</v>
      </c>
      <c r="DQ11" s="46">
        <f t="shared" si="91"/>
        <v>71.03822819999999</v>
      </c>
      <c r="DR11" s="46"/>
      <c r="DS11" s="46"/>
      <c r="DT11" s="46">
        <f t="shared" si="93"/>
        <v>349.39562000000006</v>
      </c>
      <c r="DU11" s="45">
        <f t="shared" si="94"/>
        <v>349.39562000000006</v>
      </c>
      <c r="DV11" s="46">
        <f t="shared" si="95"/>
        <v>197.01412979999998</v>
      </c>
      <c r="DW11" s="46">
        <f t="shared" si="96"/>
        <v>76.4635892</v>
      </c>
      <c r="DX11" s="46"/>
      <c r="DY11" s="46"/>
      <c r="DZ11" s="46">
        <f t="shared" si="98"/>
        <v>26645.867570000002</v>
      </c>
      <c r="EA11" s="45">
        <f t="shared" si="99"/>
        <v>26645.867570000002</v>
      </c>
      <c r="EB11" s="46">
        <f t="shared" si="100"/>
        <v>15024.8374953</v>
      </c>
      <c r="EC11" s="46">
        <f t="shared" si="101"/>
        <v>5831.3228762</v>
      </c>
      <c r="ED11" s="46"/>
      <c r="EE11" s="45"/>
      <c r="EF11" s="45"/>
      <c r="EG11" s="45">
        <f t="shared" si="102"/>
        <v>0</v>
      </c>
      <c r="EH11" s="45"/>
      <c r="EI11" s="46"/>
    </row>
    <row r="12" spans="1:139" s="33" customFormat="1" ht="12.75">
      <c r="A12" s="32">
        <v>43739</v>
      </c>
      <c r="C12" s="21"/>
      <c r="D12" s="21">
        <v>135100</v>
      </c>
      <c r="E12" s="44">
        <f t="shared" si="0"/>
        <v>135100</v>
      </c>
      <c r="F12" s="44">
        <v>76179</v>
      </c>
      <c r="G12" s="44">
        <v>29566</v>
      </c>
      <c r="H12" s="46"/>
      <c r="I12" s="46">
        <f>'2012D Academic'!I12</f>
        <v>0</v>
      </c>
      <c r="J12" s="46">
        <f>'2012D Academic'!J12</f>
        <v>75736.06026</v>
      </c>
      <c r="K12" s="46">
        <f t="shared" si="1"/>
        <v>75736.06026</v>
      </c>
      <c r="L12" s="46">
        <f>'2012D Academic'!L12</f>
        <v>42705.38367540001</v>
      </c>
      <c r="M12" s="46">
        <f>'2012D Academic'!M12</f>
        <v>16574.4808116</v>
      </c>
      <c r="N12" s="46"/>
      <c r="O12" s="45">
        <f t="shared" si="2"/>
        <v>0</v>
      </c>
      <c r="P12" s="47">
        <f t="shared" si="3"/>
        <v>59363.93974</v>
      </c>
      <c r="Q12" s="45">
        <f t="shared" si="4"/>
        <v>59363.93974</v>
      </c>
      <c r="R12" s="45">
        <f t="shared" si="5"/>
        <v>33473.6163246</v>
      </c>
      <c r="S12" s="47">
        <f t="shared" si="6"/>
        <v>12991.5191884</v>
      </c>
      <c r="T12" s="46"/>
      <c r="U12" s="46">
        <f t="shared" si="7"/>
        <v>0</v>
      </c>
      <c r="V12" s="47">
        <f t="shared" si="8"/>
        <v>1009.8454800000001</v>
      </c>
      <c r="W12" s="46">
        <f t="shared" si="9"/>
        <v>1009.8454800000001</v>
      </c>
      <c r="X12" s="46">
        <f t="shared" si="10"/>
        <v>569.4227892</v>
      </c>
      <c r="Y12" s="46">
        <f t="shared" si="11"/>
        <v>220.9999368</v>
      </c>
      <c r="Z12" s="46"/>
      <c r="AA12" s="46">
        <f t="shared" si="12"/>
        <v>0</v>
      </c>
      <c r="AB12" s="46">
        <f t="shared" si="13"/>
        <v>463.14982000000003</v>
      </c>
      <c r="AC12" s="45">
        <f t="shared" si="14"/>
        <v>463.14982000000003</v>
      </c>
      <c r="AD12" s="46">
        <f t="shared" si="15"/>
        <v>261.15684780000004</v>
      </c>
      <c r="AE12" s="46">
        <f t="shared" si="16"/>
        <v>101.35816120000001</v>
      </c>
      <c r="AF12" s="46"/>
      <c r="AG12" s="46">
        <f t="shared" si="17"/>
        <v>0</v>
      </c>
      <c r="AH12" s="46">
        <f t="shared" si="18"/>
        <v>95.90749</v>
      </c>
      <c r="AI12" s="45">
        <f t="shared" si="19"/>
        <v>95.90749</v>
      </c>
      <c r="AJ12" s="46">
        <f t="shared" si="20"/>
        <v>54.0794721</v>
      </c>
      <c r="AK12" s="46">
        <f t="shared" si="21"/>
        <v>20.988903399999998</v>
      </c>
      <c r="AL12" s="46"/>
      <c r="AM12" s="46">
        <f t="shared" si="22"/>
        <v>0</v>
      </c>
      <c r="AN12" s="46">
        <f t="shared" si="23"/>
        <v>10253.36046</v>
      </c>
      <c r="AO12" s="45">
        <f t="shared" si="24"/>
        <v>10253.36046</v>
      </c>
      <c r="AP12" s="46">
        <f t="shared" si="25"/>
        <v>5781.574733400001</v>
      </c>
      <c r="AQ12" s="46">
        <f t="shared" si="26"/>
        <v>2243.8997436</v>
      </c>
      <c r="AR12" s="46"/>
      <c r="AS12" s="46">
        <f t="shared" si="27"/>
        <v>0</v>
      </c>
      <c r="AT12" s="46">
        <f t="shared" si="28"/>
        <v>56.390739999999994</v>
      </c>
      <c r="AU12" s="45">
        <f t="shared" si="29"/>
        <v>56.390739999999994</v>
      </c>
      <c r="AV12" s="46">
        <f t="shared" si="30"/>
        <v>31.7971146</v>
      </c>
      <c r="AW12" s="46">
        <f t="shared" si="31"/>
        <v>12.3408484</v>
      </c>
      <c r="AX12" s="46"/>
      <c r="AY12" s="46">
        <f t="shared" si="32"/>
        <v>0</v>
      </c>
      <c r="AZ12" s="46">
        <f t="shared" si="33"/>
        <v>59.53857</v>
      </c>
      <c r="BA12" s="45">
        <f t="shared" si="34"/>
        <v>59.53857</v>
      </c>
      <c r="BB12" s="46">
        <f t="shared" si="35"/>
        <v>33.5720853</v>
      </c>
      <c r="BC12" s="46">
        <f t="shared" si="36"/>
        <v>13.029736199999999</v>
      </c>
      <c r="BD12" s="46"/>
      <c r="BE12" s="46">
        <f t="shared" si="37"/>
        <v>0</v>
      </c>
      <c r="BF12" s="46">
        <f t="shared" si="38"/>
        <v>16.69836</v>
      </c>
      <c r="BG12" s="45">
        <f t="shared" si="39"/>
        <v>16.69836</v>
      </c>
      <c r="BH12" s="46">
        <f t="shared" si="40"/>
        <v>9.4157244</v>
      </c>
      <c r="BI12" s="46">
        <f t="shared" si="41"/>
        <v>3.6543576</v>
      </c>
      <c r="BJ12" s="46"/>
      <c r="BK12" s="46">
        <f t="shared" si="42"/>
        <v>0</v>
      </c>
      <c r="BL12" s="46">
        <f t="shared" si="43"/>
        <v>307.70376</v>
      </c>
      <c r="BM12" s="45">
        <f t="shared" si="44"/>
        <v>307.70376</v>
      </c>
      <c r="BN12" s="46">
        <f t="shared" si="45"/>
        <v>173.50529039999998</v>
      </c>
      <c r="BO12" s="46">
        <f t="shared" si="46"/>
        <v>67.3395216</v>
      </c>
      <c r="BP12" s="46"/>
      <c r="BQ12" s="46">
        <f t="shared" si="47"/>
        <v>0</v>
      </c>
      <c r="BR12" s="46">
        <f t="shared" si="48"/>
        <v>458.66450000000003</v>
      </c>
      <c r="BS12" s="45">
        <f t="shared" si="49"/>
        <v>458.66450000000003</v>
      </c>
      <c r="BT12" s="46">
        <f t="shared" si="50"/>
        <v>258.627705</v>
      </c>
      <c r="BU12" s="46">
        <f t="shared" si="51"/>
        <v>100.37657</v>
      </c>
      <c r="BV12" s="46"/>
      <c r="BW12" s="46">
        <f t="shared" si="52"/>
        <v>0</v>
      </c>
      <c r="BX12" s="46">
        <f t="shared" si="53"/>
        <v>5404</v>
      </c>
      <c r="BY12" s="45">
        <f t="shared" si="54"/>
        <v>5404</v>
      </c>
      <c r="BZ12" s="46">
        <f t="shared" si="55"/>
        <v>3047.16</v>
      </c>
      <c r="CA12" s="46">
        <f t="shared" si="56"/>
        <v>1182.64</v>
      </c>
      <c r="CB12" s="46"/>
      <c r="CC12" s="46">
        <f t="shared" si="57"/>
        <v>0</v>
      </c>
      <c r="CD12" s="46">
        <f t="shared" si="58"/>
        <v>268.06542</v>
      </c>
      <c r="CE12" s="45">
        <f t="shared" si="59"/>
        <v>268.06542</v>
      </c>
      <c r="CF12" s="46">
        <f t="shared" si="60"/>
        <v>151.1543718</v>
      </c>
      <c r="CG12" s="46">
        <f t="shared" si="61"/>
        <v>58.66485720000001</v>
      </c>
      <c r="CH12" s="46"/>
      <c r="CI12" s="46">
        <f t="shared" si="62"/>
        <v>0</v>
      </c>
      <c r="CJ12" s="46">
        <f t="shared" si="63"/>
        <v>2143.0777900000003</v>
      </c>
      <c r="CK12" s="45">
        <f t="shared" si="64"/>
        <v>2143.0777900000003</v>
      </c>
      <c r="CL12" s="46">
        <f t="shared" si="65"/>
        <v>1208.4198591</v>
      </c>
      <c r="CM12" s="46">
        <f t="shared" si="66"/>
        <v>469.00250139999997</v>
      </c>
      <c r="CN12" s="46"/>
      <c r="CO12" s="46">
        <f t="shared" si="67"/>
        <v>0</v>
      </c>
      <c r="CP12" s="46">
        <f t="shared" si="68"/>
        <v>1173.18138</v>
      </c>
      <c r="CQ12" s="45">
        <f t="shared" si="69"/>
        <v>1173.18138</v>
      </c>
      <c r="CR12" s="46">
        <f t="shared" si="70"/>
        <v>661.5232002</v>
      </c>
      <c r="CS12" s="46">
        <f t="shared" si="71"/>
        <v>256.7452308</v>
      </c>
      <c r="CT12" s="46"/>
      <c r="CU12" s="46">
        <f t="shared" si="72"/>
        <v>0</v>
      </c>
      <c r="CV12" s="46">
        <f t="shared" si="73"/>
        <v>116.38865</v>
      </c>
      <c r="CW12" s="45">
        <f t="shared" si="74"/>
        <v>116.38865</v>
      </c>
      <c r="CX12" s="46">
        <f t="shared" si="75"/>
        <v>65.6282085</v>
      </c>
      <c r="CY12" s="46">
        <f t="shared" si="76"/>
        <v>25.471109</v>
      </c>
      <c r="CZ12" s="46"/>
      <c r="DA12" s="46">
        <f t="shared" si="77"/>
        <v>0</v>
      </c>
      <c r="DB12" s="46">
        <f t="shared" si="78"/>
        <v>8268.525300000001</v>
      </c>
      <c r="DC12" s="45">
        <f t="shared" si="79"/>
        <v>8268.525300000001</v>
      </c>
      <c r="DD12" s="46">
        <f t="shared" si="80"/>
        <v>4662.383337</v>
      </c>
      <c r="DE12" s="46">
        <f t="shared" si="81"/>
        <v>1809.527898</v>
      </c>
      <c r="DF12" s="46"/>
      <c r="DG12" s="46">
        <f t="shared" si="82"/>
        <v>0</v>
      </c>
      <c r="DH12" s="46">
        <f t="shared" si="83"/>
        <v>1949.57406</v>
      </c>
      <c r="DI12" s="45">
        <f t="shared" si="84"/>
        <v>1949.57406</v>
      </c>
      <c r="DJ12" s="46">
        <f t="shared" si="85"/>
        <v>1099.3086774</v>
      </c>
      <c r="DK12" s="46">
        <f t="shared" si="86"/>
        <v>426.6551196</v>
      </c>
      <c r="DL12" s="45"/>
      <c r="DM12" s="46">
        <f t="shared" si="87"/>
        <v>0</v>
      </c>
      <c r="DN12" s="45">
        <f t="shared" si="88"/>
        <v>324.60477000000003</v>
      </c>
      <c r="DO12" s="45">
        <f t="shared" si="89"/>
        <v>324.60477000000003</v>
      </c>
      <c r="DP12" s="46">
        <f t="shared" si="90"/>
        <v>183.03528329999997</v>
      </c>
      <c r="DQ12" s="46">
        <f t="shared" si="91"/>
        <v>71.03822819999999</v>
      </c>
      <c r="DR12" s="46"/>
      <c r="DS12" s="46">
        <f t="shared" si="92"/>
        <v>0</v>
      </c>
      <c r="DT12" s="46">
        <f t="shared" si="93"/>
        <v>349.39562000000006</v>
      </c>
      <c r="DU12" s="45">
        <f t="shared" si="94"/>
        <v>349.39562000000006</v>
      </c>
      <c r="DV12" s="46">
        <f t="shared" si="95"/>
        <v>197.01412979999998</v>
      </c>
      <c r="DW12" s="46">
        <f t="shared" si="96"/>
        <v>76.4635892</v>
      </c>
      <c r="DX12" s="46"/>
      <c r="DY12" s="46">
        <f t="shared" si="97"/>
        <v>0</v>
      </c>
      <c r="DZ12" s="46">
        <f t="shared" si="98"/>
        <v>26645.867570000002</v>
      </c>
      <c r="EA12" s="45">
        <f t="shared" si="99"/>
        <v>26645.867570000002</v>
      </c>
      <c r="EB12" s="46">
        <f t="shared" si="100"/>
        <v>15024.8374953</v>
      </c>
      <c r="EC12" s="46">
        <f t="shared" si="101"/>
        <v>5831.3228762</v>
      </c>
      <c r="ED12" s="46"/>
      <c r="EE12" s="45"/>
      <c r="EF12" s="45"/>
      <c r="EG12" s="45">
        <f t="shared" si="102"/>
        <v>0</v>
      </c>
      <c r="EH12" s="45"/>
      <c r="EI12" s="46"/>
    </row>
    <row r="13" spans="1:139" s="33" customFormat="1" ht="12.75">
      <c r="A13" s="32">
        <v>43922</v>
      </c>
      <c r="C13" s="21"/>
      <c r="D13" s="21">
        <v>135100</v>
      </c>
      <c r="E13" s="44">
        <f t="shared" si="0"/>
        <v>135100</v>
      </c>
      <c r="F13" s="44">
        <v>76179</v>
      </c>
      <c r="G13" s="44">
        <v>29566</v>
      </c>
      <c r="H13" s="46"/>
      <c r="I13" s="46">
        <f>'2012D Academic'!I13</f>
        <v>0</v>
      </c>
      <c r="J13" s="46">
        <f>'2012D Academic'!J13</f>
        <v>75736.06026</v>
      </c>
      <c r="K13" s="46">
        <f t="shared" si="1"/>
        <v>75736.06026</v>
      </c>
      <c r="L13" s="46">
        <f>'2012D Academic'!L13</f>
        <v>42705.38367540001</v>
      </c>
      <c r="M13" s="46">
        <f>'2012D Academic'!M13</f>
        <v>16574.4808116</v>
      </c>
      <c r="N13" s="46"/>
      <c r="O13" s="45"/>
      <c r="P13" s="47">
        <f t="shared" si="3"/>
        <v>59363.93974</v>
      </c>
      <c r="Q13" s="45">
        <f t="shared" si="4"/>
        <v>59363.93974</v>
      </c>
      <c r="R13" s="45">
        <f t="shared" si="5"/>
        <v>33473.6163246</v>
      </c>
      <c r="S13" s="47">
        <f t="shared" si="6"/>
        <v>12991.5191884</v>
      </c>
      <c r="T13" s="46"/>
      <c r="U13" s="46"/>
      <c r="V13" s="47">
        <f t="shared" si="8"/>
        <v>1009.8454800000001</v>
      </c>
      <c r="W13" s="46">
        <f t="shared" si="9"/>
        <v>1009.8454800000001</v>
      </c>
      <c r="X13" s="46">
        <f t="shared" si="10"/>
        <v>569.4227892</v>
      </c>
      <c r="Y13" s="46">
        <f t="shared" si="11"/>
        <v>220.9999368</v>
      </c>
      <c r="Z13" s="46"/>
      <c r="AA13" s="46"/>
      <c r="AB13" s="46">
        <f t="shared" si="13"/>
        <v>463.14982000000003</v>
      </c>
      <c r="AC13" s="45">
        <f t="shared" si="14"/>
        <v>463.14982000000003</v>
      </c>
      <c r="AD13" s="46">
        <f t="shared" si="15"/>
        <v>261.15684780000004</v>
      </c>
      <c r="AE13" s="46">
        <f t="shared" si="16"/>
        <v>101.35816120000001</v>
      </c>
      <c r="AF13" s="46"/>
      <c r="AG13" s="46"/>
      <c r="AH13" s="46">
        <f t="shared" si="18"/>
        <v>95.90749</v>
      </c>
      <c r="AI13" s="45">
        <f t="shared" si="19"/>
        <v>95.90749</v>
      </c>
      <c r="AJ13" s="46">
        <f t="shared" si="20"/>
        <v>54.0794721</v>
      </c>
      <c r="AK13" s="46">
        <f t="shared" si="21"/>
        <v>20.988903399999998</v>
      </c>
      <c r="AL13" s="46"/>
      <c r="AM13" s="46"/>
      <c r="AN13" s="46">
        <f t="shared" si="23"/>
        <v>10253.36046</v>
      </c>
      <c r="AO13" s="45">
        <f t="shared" si="24"/>
        <v>10253.36046</v>
      </c>
      <c r="AP13" s="46">
        <f t="shared" si="25"/>
        <v>5781.574733400001</v>
      </c>
      <c r="AQ13" s="46">
        <f t="shared" si="26"/>
        <v>2243.8997436</v>
      </c>
      <c r="AR13" s="46"/>
      <c r="AS13" s="46"/>
      <c r="AT13" s="46">
        <f t="shared" si="28"/>
        <v>56.390739999999994</v>
      </c>
      <c r="AU13" s="45">
        <f t="shared" si="29"/>
        <v>56.390739999999994</v>
      </c>
      <c r="AV13" s="46">
        <f t="shared" si="30"/>
        <v>31.7971146</v>
      </c>
      <c r="AW13" s="46">
        <f t="shared" si="31"/>
        <v>12.3408484</v>
      </c>
      <c r="AX13" s="46"/>
      <c r="AY13" s="46"/>
      <c r="AZ13" s="46">
        <f t="shared" si="33"/>
        <v>59.53857</v>
      </c>
      <c r="BA13" s="45">
        <f t="shared" si="34"/>
        <v>59.53857</v>
      </c>
      <c r="BB13" s="46">
        <f t="shared" si="35"/>
        <v>33.5720853</v>
      </c>
      <c r="BC13" s="46">
        <f t="shared" si="36"/>
        <v>13.029736199999999</v>
      </c>
      <c r="BD13" s="46"/>
      <c r="BE13" s="46"/>
      <c r="BF13" s="46">
        <f t="shared" si="38"/>
        <v>16.69836</v>
      </c>
      <c r="BG13" s="45">
        <f t="shared" si="39"/>
        <v>16.69836</v>
      </c>
      <c r="BH13" s="46">
        <f t="shared" si="40"/>
        <v>9.4157244</v>
      </c>
      <c r="BI13" s="46">
        <f t="shared" si="41"/>
        <v>3.6543576</v>
      </c>
      <c r="BJ13" s="46"/>
      <c r="BK13" s="46"/>
      <c r="BL13" s="46">
        <f t="shared" si="43"/>
        <v>307.70376</v>
      </c>
      <c r="BM13" s="45">
        <f t="shared" si="44"/>
        <v>307.70376</v>
      </c>
      <c r="BN13" s="46">
        <f t="shared" si="45"/>
        <v>173.50529039999998</v>
      </c>
      <c r="BO13" s="46">
        <f t="shared" si="46"/>
        <v>67.3395216</v>
      </c>
      <c r="BP13" s="46"/>
      <c r="BQ13" s="46"/>
      <c r="BR13" s="46">
        <f t="shared" si="48"/>
        <v>458.66450000000003</v>
      </c>
      <c r="BS13" s="45">
        <f t="shared" si="49"/>
        <v>458.66450000000003</v>
      </c>
      <c r="BT13" s="46">
        <f t="shared" si="50"/>
        <v>258.627705</v>
      </c>
      <c r="BU13" s="46">
        <f t="shared" si="51"/>
        <v>100.37657</v>
      </c>
      <c r="BV13" s="46"/>
      <c r="BW13" s="46"/>
      <c r="BX13" s="46">
        <f t="shared" si="53"/>
        <v>5404</v>
      </c>
      <c r="BY13" s="45">
        <f t="shared" si="54"/>
        <v>5404</v>
      </c>
      <c r="BZ13" s="46">
        <f t="shared" si="55"/>
        <v>3047.16</v>
      </c>
      <c r="CA13" s="46">
        <f t="shared" si="56"/>
        <v>1182.64</v>
      </c>
      <c r="CB13" s="46"/>
      <c r="CC13" s="46"/>
      <c r="CD13" s="46">
        <f t="shared" si="58"/>
        <v>268.06542</v>
      </c>
      <c r="CE13" s="45">
        <f t="shared" si="59"/>
        <v>268.06542</v>
      </c>
      <c r="CF13" s="46">
        <f t="shared" si="60"/>
        <v>151.1543718</v>
      </c>
      <c r="CG13" s="46">
        <f t="shared" si="61"/>
        <v>58.66485720000001</v>
      </c>
      <c r="CH13" s="46"/>
      <c r="CI13" s="46"/>
      <c r="CJ13" s="46">
        <f t="shared" si="63"/>
        <v>2143.0777900000003</v>
      </c>
      <c r="CK13" s="45">
        <f t="shared" si="64"/>
        <v>2143.0777900000003</v>
      </c>
      <c r="CL13" s="46">
        <f t="shared" si="65"/>
        <v>1208.4198591</v>
      </c>
      <c r="CM13" s="46">
        <f t="shared" si="66"/>
        <v>469.00250139999997</v>
      </c>
      <c r="CN13" s="46"/>
      <c r="CO13" s="46"/>
      <c r="CP13" s="46">
        <f t="shared" si="68"/>
        <v>1173.18138</v>
      </c>
      <c r="CQ13" s="45">
        <f t="shared" si="69"/>
        <v>1173.18138</v>
      </c>
      <c r="CR13" s="46">
        <f t="shared" si="70"/>
        <v>661.5232002</v>
      </c>
      <c r="CS13" s="46">
        <f t="shared" si="71"/>
        <v>256.7452308</v>
      </c>
      <c r="CT13" s="46"/>
      <c r="CU13" s="46"/>
      <c r="CV13" s="46">
        <f t="shared" si="73"/>
        <v>116.38865</v>
      </c>
      <c r="CW13" s="45">
        <f t="shared" si="74"/>
        <v>116.38865</v>
      </c>
      <c r="CX13" s="46">
        <f t="shared" si="75"/>
        <v>65.6282085</v>
      </c>
      <c r="CY13" s="46">
        <f t="shared" si="76"/>
        <v>25.471109</v>
      </c>
      <c r="CZ13" s="46"/>
      <c r="DA13" s="46"/>
      <c r="DB13" s="46">
        <f t="shared" si="78"/>
        <v>8268.525300000001</v>
      </c>
      <c r="DC13" s="45">
        <f t="shared" si="79"/>
        <v>8268.525300000001</v>
      </c>
      <c r="DD13" s="46">
        <f t="shared" si="80"/>
        <v>4662.383337</v>
      </c>
      <c r="DE13" s="46">
        <f t="shared" si="81"/>
        <v>1809.527898</v>
      </c>
      <c r="DF13" s="46"/>
      <c r="DG13" s="46"/>
      <c r="DH13" s="46">
        <f t="shared" si="83"/>
        <v>1949.57406</v>
      </c>
      <c r="DI13" s="45">
        <f t="shared" si="84"/>
        <v>1949.57406</v>
      </c>
      <c r="DJ13" s="46">
        <f t="shared" si="85"/>
        <v>1099.3086774</v>
      </c>
      <c r="DK13" s="46">
        <f t="shared" si="86"/>
        <v>426.6551196</v>
      </c>
      <c r="DL13" s="45"/>
      <c r="DM13" s="46"/>
      <c r="DN13" s="45">
        <f t="shared" si="88"/>
        <v>324.60477000000003</v>
      </c>
      <c r="DO13" s="45">
        <f t="shared" si="89"/>
        <v>324.60477000000003</v>
      </c>
      <c r="DP13" s="46">
        <f t="shared" si="90"/>
        <v>183.03528329999997</v>
      </c>
      <c r="DQ13" s="46">
        <f t="shared" si="91"/>
        <v>71.03822819999999</v>
      </c>
      <c r="DR13" s="46"/>
      <c r="DS13" s="46"/>
      <c r="DT13" s="46">
        <f t="shared" si="93"/>
        <v>349.39562000000006</v>
      </c>
      <c r="DU13" s="45">
        <f t="shared" si="94"/>
        <v>349.39562000000006</v>
      </c>
      <c r="DV13" s="46">
        <f t="shared" si="95"/>
        <v>197.01412979999998</v>
      </c>
      <c r="DW13" s="46">
        <f t="shared" si="96"/>
        <v>76.4635892</v>
      </c>
      <c r="DX13" s="46"/>
      <c r="DY13" s="46"/>
      <c r="DZ13" s="46">
        <f t="shared" si="98"/>
        <v>26645.867570000002</v>
      </c>
      <c r="EA13" s="45">
        <f t="shared" si="99"/>
        <v>26645.867570000002</v>
      </c>
      <c r="EB13" s="46">
        <f t="shared" si="100"/>
        <v>15024.8374953</v>
      </c>
      <c r="EC13" s="46">
        <f t="shared" si="101"/>
        <v>5831.3228762</v>
      </c>
      <c r="ED13" s="46"/>
      <c r="EE13" s="45"/>
      <c r="EF13" s="45"/>
      <c r="EG13" s="45">
        <f t="shared" si="102"/>
        <v>0</v>
      </c>
      <c r="EH13" s="45"/>
      <c r="EI13" s="46"/>
    </row>
    <row r="14" spans="1:139" s="33" customFormat="1" ht="12.75">
      <c r="A14" s="32">
        <v>44105</v>
      </c>
      <c r="C14" s="21"/>
      <c r="D14" s="21">
        <v>135100</v>
      </c>
      <c r="E14" s="44">
        <f t="shared" si="0"/>
        <v>135100</v>
      </c>
      <c r="F14" s="44">
        <v>76179</v>
      </c>
      <c r="G14" s="44">
        <v>29566</v>
      </c>
      <c r="H14" s="46"/>
      <c r="I14" s="46">
        <f>'2012D Academic'!I14</f>
        <v>0</v>
      </c>
      <c r="J14" s="46">
        <f>'2012D Academic'!J14</f>
        <v>75736.06026</v>
      </c>
      <c r="K14" s="46">
        <f t="shared" si="1"/>
        <v>75736.06026</v>
      </c>
      <c r="L14" s="46">
        <f>'2012D Academic'!L14</f>
        <v>42705.38367540001</v>
      </c>
      <c r="M14" s="46">
        <f>'2012D Academic'!M14</f>
        <v>16574.4808116</v>
      </c>
      <c r="N14" s="46"/>
      <c r="O14" s="45">
        <f t="shared" si="2"/>
        <v>0</v>
      </c>
      <c r="P14" s="47">
        <f t="shared" si="3"/>
        <v>59363.93974</v>
      </c>
      <c r="Q14" s="45">
        <f t="shared" si="4"/>
        <v>59363.93974</v>
      </c>
      <c r="R14" s="45">
        <f t="shared" si="5"/>
        <v>33473.6163246</v>
      </c>
      <c r="S14" s="47">
        <f t="shared" si="6"/>
        <v>12991.5191884</v>
      </c>
      <c r="T14" s="46"/>
      <c r="U14" s="46">
        <f t="shared" si="7"/>
        <v>0</v>
      </c>
      <c r="V14" s="47">
        <f t="shared" si="8"/>
        <v>1009.8454800000001</v>
      </c>
      <c r="W14" s="46">
        <f t="shared" si="9"/>
        <v>1009.8454800000001</v>
      </c>
      <c r="X14" s="46">
        <f t="shared" si="10"/>
        <v>569.4227892</v>
      </c>
      <c r="Y14" s="46">
        <f t="shared" si="11"/>
        <v>220.9999368</v>
      </c>
      <c r="Z14" s="46"/>
      <c r="AA14" s="46">
        <f t="shared" si="12"/>
        <v>0</v>
      </c>
      <c r="AB14" s="46">
        <f t="shared" si="13"/>
        <v>463.14982000000003</v>
      </c>
      <c r="AC14" s="45">
        <f t="shared" si="14"/>
        <v>463.14982000000003</v>
      </c>
      <c r="AD14" s="46">
        <f t="shared" si="15"/>
        <v>261.15684780000004</v>
      </c>
      <c r="AE14" s="46">
        <f t="shared" si="16"/>
        <v>101.35816120000001</v>
      </c>
      <c r="AF14" s="46"/>
      <c r="AG14" s="46">
        <f t="shared" si="17"/>
        <v>0</v>
      </c>
      <c r="AH14" s="46">
        <f t="shared" si="18"/>
        <v>95.90749</v>
      </c>
      <c r="AI14" s="45">
        <f t="shared" si="19"/>
        <v>95.90749</v>
      </c>
      <c r="AJ14" s="46">
        <f t="shared" si="20"/>
        <v>54.0794721</v>
      </c>
      <c r="AK14" s="46">
        <f t="shared" si="21"/>
        <v>20.988903399999998</v>
      </c>
      <c r="AL14" s="46"/>
      <c r="AM14" s="46">
        <f t="shared" si="22"/>
        <v>0</v>
      </c>
      <c r="AN14" s="46">
        <f t="shared" si="23"/>
        <v>10253.36046</v>
      </c>
      <c r="AO14" s="45">
        <f t="shared" si="24"/>
        <v>10253.36046</v>
      </c>
      <c r="AP14" s="46">
        <f t="shared" si="25"/>
        <v>5781.574733400001</v>
      </c>
      <c r="AQ14" s="46">
        <f t="shared" si="26"/>
        <v>2243.8997436</v>
      </c>
      <c r="AR14" s="46"/>
      <c r="AS14" s="46">
        <f t="shared" si="27"/>
        <v>0</v>
      </c>
      <c r="AT14" s="46">
        <f t="shared" si="28"/>
        <v>56.390739999999994</v>
      </c>
      <c r="AU14" s="45">
        <f t="shared" si="29"/>
        <v>56.390739999999994</v>
      </c>
      <c r="AV14" s="46">
        <f t="shared" si="30"/>
        <v>31.7971146</v>
      </c>
      <c r="AW14" s="46">
        <f t="shared" si="31"/>
        <v>12.3408484</v>
      </c>
      <c r="AX14" s="46"/>
      <c r="AY14" s="46">
        <f t="shared" si="32"/>
        <v>0</v>
      </c>
      <c r="AZ14" s="46">
        <f t="shared" si="33"/>
        <v>59.53857</v>
      </c>
      <c r="BA14" s="45">
        <f t="shared" si="34"/>
        <v>59.53857</v>
      </c>
      <c r="BB14" s="46">
        <f t="shared" si="35"/>
        <v>33.5720853</v>
      </c>
      <c r="BC14" s="46">
        <f t="shared" si="36"/>
        <v>13.029736199999999</v>
      </c>
      <c r="BD14" s="46"/>
      <c r="BE14" s="46">
        <f t="shared" si="37"/>
        <v>0</v>
      </c>
      <c r="BF14" s="46">
        <f t="shared" si="38"/>
        <v>16.69836</v>
      </c>
      <c r="BG14" s="45">
        <f t="shared" si="39"/>
        <v>16.69836</v>
      </c>
      <c r="BH14" s="46">
        <f t="shared" si="40"/>
        <v>9.4157244</v>
      </c>
      <c r="BI14" s="46">
        <f t="shared" si="41"/>
        <v>3.6543576</v>
      </c>
      <c r="BJ14" s="46"/>
      <c r="BK14" s="46">
        <f t="shared" si="42"/>
        <v>0</v>
      </c>
      <c r="BL14" s="46">
        <f t="shared" si="43"/>
        <v>307.70376</v>
      </c>
      <c r="BM14" s="45">
        <f t="shared" si="44"/>
        <v>307.70376</v>
      </c>
      <c r="BN14" s="46">
        <f t="shared" si="45"/>
        <v>173.50529039999998</v>
      </c>
      <c r="BO14" s="46">
        <f t="shared" si="46"/>
        <v>67.3395216</v>
      </c>
      <c r="BP14" s="46"/>
      <c r="BQ14" s="46">
        <f t="shared" si="47"/>
        <v>0</v>
      </c>
      <c r="BR14" s="46">
        <f t="shared" si="48"/>
        <v>458.66450000000003</v>
      </c>
      <c r="BS14" s="45">
        <f t="shared" si="49"/>
        <v>458.66450000000003</v>
      </c>
      <c r="BT14" s="46">
        <f t="shared" si="50"/>
        <v>258.627705</v>
      </c>
      <c r="BU14" s="46">
        <f t="shared" si="51"/>
        <v>100.37657</v>
      </c>
      <c r="BV14" s="46"/>
      <c r="BW14" s="46">
        <f t="shared" si="52"/>
        <v>0</v>
      </c>
      <c r="BX14" s="46">
        <f t="shared" si="53"/>
        <v>5404</v>
      </c>
      <c r="BY14" s="45">
        <f t="shared" si="54"/>
        <v>5404</v>
      </c>
      <c r="BZ14" s="46">
        <f t="shared" si="55"/>
        <v>3047.16</v>
      </c>
      <c r="CA14" s="46">
        <f t="shared" si="56"/>
        <v>1182.64</v>
      </c>
      <c r="CB14" s="46"/>
      <c r="CC14" s="46">
        <f t="shared" si="57"/>
        <v>0</v>
      </c>
      <c r="CD14" s="46">
        <f t="shared" si="58"/>
        <v>268.06542</v>
      </c>
      <c r="CE14" s="45">
        <f t="shared" si="59"/>
        <v>268.06542</v>
      </c>
      <c r="CF14" s="46">
        <f t="shared" si="60"/>
        <v>151.1543718</v>
      </c>
      <c r="CG14" s="46">
        <f t="shared" si="61"/>
        <v>58.66485720000001</v>
      </c>
      <c r="CH14" s="46"/>
      <c r="CI14" s="46">
        <f t="shared" si="62"/>
        <v>0</v>
      </c>
      <c r="CJ14" s="46">
        <f t="shared" si="63"/>
        <v>2143.0777900000003</v>
      </c>
      <c r="CK14" s="45">
        <f t="shared" si="64"/>
        <v>2143.0777900000003</v>
      </c>
      <c r="CL14" s="46">
        <f t="shared" si="65"/>
        <v>1208.4198591</v>
      </c>
      <c r="CM14" s="46">
        <f t="shared" si="66"/>
        <v>469.00250139999997</v>
      </c>
      <c r="CN14" s="46"/>
      <c r="CO14" s="46">
        <f t="shared" si="67"/>
        <v>0</v>
      </c>
      <c r="CP14" s="46">
        <f t="shared" si="68"/>
        <v>1173.18138</v>
      </c>
      <c r="CQ14" s="45">
        <f t="shared" si="69"/>
        <v>1173.18138</v>
      </c>
      <c r="CR14" s="46">
        <f t="shared" si="70"/>
        <v>661.5232002</v>
      </c>
      <c r="CS14" s="46">
        <f t="shared" si="71"/>
        <v>256.7452308</v>
      </c>
      <c r="CT14" s="46"/>
      <c r="CU14" s="46">
        <f t="shared" si="72"/>
        <v>0</v>
      </c>
      <c r="CV14" s="46">
        <f t="shared" si="73"/>
        <v>116.38865</v>
      </c>
      <c r="CW14" s="45">
        <f t="shared" si="74"/>
        <v>116.38865</v>
      </c>
      <c r="CX14" s="46">
        <f t="shared" si="75"/>
        <v>65.6282085</v>
      </c>
      <c r="CY14" s="46">
        <f t="shared" si="76"/>
        <v>25.471109</v>
      </c>
      <c r="CZ14" s="46"/>
      <c r="DA14" s="46">
        <f t="shared" si="77"/>
        <v>0</v>
      </c>
      <c r="DB14" s="46">
        <f t="shared" si="78"/>
        <v>8268.525300000001</v>
      </c>
      <c r="DC14" s="45">
        <f t="shared" si="79"/>
        <v>8268.525300000001</v>
      </c>
      <c r="DD14" s="46">
        <f t="shared" si="80"/>
        <v>4662.383337</v>
      </c>
      <c r="DE14" s="46">
        <f t="shared" si="81"/>
        <v>1809.527898</v>
      </c>
      <c r="DF14" s="46"/>
      <c r="DG14" s="46">
        <f t="shared" si="82"/>
        <v>0</v>
      </c>
      <c r="DH14" s="46">
        <f t="shared" si="83"/>
        <v>1949.57406</v>
      </c>
      <c r="DI14" s="45">
        <f t="shared" si="84"/>
        <v>1949.57406</v>
      </c>
      <c r="DJ14" s="46">
        <f t="shared" si="85"/>
        <v>1099.3086774</v>
      </c>
      <c r="DK14" s="46">
        <f t="shared" si="86"/>
        <v>426.6551196</v>
      </c>
      <c r="DL14" s="45"/>
      <c r="DM14" s="46">
        <f t="shared" si="87"/>
        <v>0</v>
      </c>
      <c r="DN14" s="45">
        <f t="shared" si="88"/>
        <v>324.60477000000003</v>
      </c>
      <c r="DO14" s="45">
        <f t="shared" si="89"/>
        <v>324.60477000000003</v>
      </c>
      <c r="DP14" s="46">
        <f t="shared" si="90"/>
        <v>183.03528329999997</v>
      </c>
      <c r="DQ14" s="46">
        <f t="shared" si="91"/>
        <v>71.03822819999999</v>
      </c>
      <c r="DR14" s="46"/>
      <c r="DS14" s="46">
        <f t="shared" si="92"/>
        <v>0</v>
      </c>
      <c r="DT14" s="46">
        <f t="shared" si="93"/>
        <v>349.39562000000006</v>
      </c>
      <c r="DU14" s="45">
        <f t="shared" si="94"/>
        <v>349.39562000000006</v>
      </c>
      <c r="DV14" s="46">
        <f t="shared" si="95"/>
        <v>197.01412979999998</v>
      </c>
      <c r="DW14" s="46">
        <f t="shared" si="96"/>
        <v>76.4635892</v>
      </c>
      <c r="DX14" s="46"/>
      <c r="DY14" s="46">
        <f t="shared" si="97"/>
        <v>0</v>
      </c>
      <c r="DZ14" s="46">
        <f t="shared" si="98"/>
        <v>26645.867570000002</v>
      </c>
      <c r="EA14" s="45">
        <f t="shared" si="99"/>
        <v>26645.867570000002</v>
      </c>
      <c r="EB14" s="46">
        <f t="shared" si="100"/>
        <v>15024.8374953</v>
      </c>
      <c r="EC14" s="46">
        <f t="shared" si="101"/>
        <v>5831.3228762</v>
      </c>
      <c r="ED14" s="46"/>
      <c r="EE14" s="45"/>
      <c r="EF14" s="45"/>
      <c r="EG14" s="45">
        <f t="shared" si="102"/>
        <v>0</v>
      </c>
      <c r="EH14" s="45"/>
      <c r="EI14" s="46"/>
    </row>
    <row r="15" spans="1:139" s="33" customFormat="1" ht="12.75">
      <c r="A15" s="32">
        <v>44287</v>
      </c>
      <c r="C15" s="21"/>
      <c r="D15" s="21">
        <v>135100</v>
      </c>
      <c r="E15" s="44">
        <f t="shared" si="0"/>
        <v>135100</v>
      </c>
      <c r="F15" s="44">
        <v>76179</v>
      </c>
      <c r="G15" s="44">
        <v>29566</v>
      </c>
      <c r="H15" s="46"/>
      <c r="I15" s="46">
        <f>'2012D Academic'!I15</f>
        <v>0</v>
      </c>
      <c r="J15" s="46">
        <f>'2012D Academic'!J15</f>
        <v>75736.06026</v>
      </c>
      <c r="K15" s="46">
        <f t="shared" si="1"/>
        <v>75736.06026</v>
      </c>
      <c r="L15" s="46">
        <f>'2012D Academic'!L15</f>
        <v>42705.38367540001</v>
      </c>
      <c r="M15" s="46">
        <f>'2012D Academic'!M15</f>
        <v>16574.4808116</v>
      </c>
      <c r="N15" s="46"/>
      <c r="O15" s="45"/>
      <c r="P15" s="47">
        <f t="shared" si="3"/>
        <v>59363.93974</v>
      </c>
      <c r="Q15" s="45">
        <f t="shared" si="4"/>
        <v>59363.93974</v>
      </c>
      <c r="R15" s="45">
        <f t="shared" si="5"/>
        <v>33473.6163246</v>
      </c>
      <c r="S15" s="47">
        <f t="shared" si="6"/>
        <v>12991.5191884</v>
      </c>
      <c r="T15" s="46"/>
      <c r="U15" s="46"/>
      <c r="V15" s="47">
        <f t="shared" si="8"/>
        <v>1009.8454800000001</v>
      </c>
      <c r="W15" s="46">
        <f t="shared" si="9"/>
        <v>1009.8454800000001</v>
      </c>
      <c r="X15" s="46">
        <f t="shared" si="10"/>
        <v>569.4227892</v>
      </c>
      <c r="Y15" s="46">
        <f t="shared" si="11"/>
        <v>220.9999368</v>
      </c>
      <c r="Z15" s="46"/>
      <c r="AA15" s="46"/>
      <c r="AB15" s="46">
        <f t="shared" si="13"/>
        <v>463.14982000000003</v>
      </c>
      <c r="AC15" s="45">
        <f t="shared" si="14"/>
        <v>463.14982000000003</v>
      </c>
      <c r="AD15" s="46">
        <f t="shared" si="15"/>
        <v>261.15684780000004</v>
      </c>
      <c r="AE15" s="46">
        <f t="shared" si="16"/>
        <v>101.35816120000001</v>
      </c>
      <c r="AF15" s="46"/>
      <c r="AG15" s="46"/>
      <c r="AH15" s="46">
        <f t="shared" si="18"/>
        <v>95.90749</v>
      </c>
      <c r="AI15" s="45">
        <f t="shared" si="19"/>
        <v>95.90749</v>
      </c>
      <c r="AJ15" s="46">
        <f t="shared" si="20"/>
        <v>54.0794721</v>
      </c>
      <c r="AK15" s="46">
        <f t="shared" si="21"/>
        <v>20.988903399999998</v>
      </c>
      <c r="AL15" s="46"/>
      <c r="AM15" s="46"/>
      <c r="AN15" s="46">
        <f t="shared" si="23"/>
        <v>10253.36046</v>
      </c>
      <c r="AO15" s="45">
        <f t="shared" si="24"/>
        <v>10253.36046</v>
      </c>
      <c r="AP15" s="46">
        <f t="shared" si="25"/>
        <v>5781.574733400001</v>
      </c>
      <c r="AQ15" s="46">
        <f t="shared" si="26"/>
        <v>2243.8997436</v>
      </c>
      <c r="AR15" s="46"/>
      <c r="AS15" s="46"/>
      <c r="AT15" s="46">
        <f t="shared" si="28"/>
        <v>56.390739999999994</v>
      </c>
      <c r="AU15" s="45">
        <f t="shared" si="29"/>
        <v>56.390739999999994</v>
      </c>
      <c r="AV15" s="46">
        <f t="shared" si="30"/>
        <v>31.7971146</v>
      </c>
      <c r="AW15" s="46">
        <f t="shared" si="31"/>
        <v>12.3408484</v>
      </c>
      <c r="AX15" s="46"/>
      <c r="AY15" s="46"/>
      <c r="AZ15" s="46">
        <f t="shared" si="33"/>
        <v>59.53857</v>
      </c>
      <c r="BA15" s="45">
        <f t="shared" si="34"/>
        <v>59.53857</v>
      </c>
      <c r="BB15" s="46">
        <f t="shared" si="35"/>
        <v>33.5720853</v>
      </c>
      <c r="BC15" s="46">
        <f t="shared" si="36"/>
        <v>13.029736199999999</v>
      </c>
      <c r="BD15" s="46"/>
      <c r="BE15" s="46"/>
      <c r="BF15" s="46">
        <f t="shared" si="38"/>
        <v>16.69836</v>
      </c>
      <c r="BG15" s="45">
        <f t="shared" si="39"/>
        <v>16.69836</v>
      </c>
      <c r="BH15" s="46">
        <f t="shared" si="40"/>
        <v>9.4157244</v>
      </c>
      <c r="BI15" s="46">
        <f t="shared" si="41"/>
        <v>3.6543576</v>
      </c>
      <c r="BJ15" s="46"/>
      <c r="BK15" s="46"/>
      <c r="BL15" s="46">
        <f t="shared" si="43"/>
        <v>307.70376</v>
      </c>
      <c r="BM15" s="45">
        <f t="shared" si="44"/>
        <v>307.70376</v>
      </c>
      <c r="BN15" s="46">
        <f t="shared" si="45"/>
        <v>173.50529039999998</v>
      </c>
      <c r="BO15" s="46">
        <f t="shared" si="46"/>
        <v>67.3395216</v>
      </c>
      <c r="BP15" s="46"/>
      <c r="BQ15" s="46"/>
      <c r="BR15" s="46">
        <f t="shared" si="48"/>
        <v>458.66450000000003</v>
      </c>
      <c r="BS15" s="45">
        <f t="shared" si="49"/>
        <v>458.66450000000003</v>
      </c>
      <c r="BT15" s="46">
        <f t="shared" si="50"/>
        <v>258.627705</v>
      </c>
      <c r="BU15" s="46">
        <f t="shared" si="51"/>
        <v>100.37657</v>
      </c>
      <c r="BV15" s="46"/>
      <c r="BW15" s="46"/>
      <c r="BX15" s="46">
        <f t="shared" si="53"/>
        <v>5404</v>
      </c>
      <c r="BY15" s="45">
        <f t="shared" si="54"/>
        <v>5404</v>
      </c>
      <c r="BZ15" s="46">
        <f t="shared" si="55"/>
        <v>3047.16</v>
      </c>
      <c r="CA15" s="46">
        <f t="shared" si="56"/>
        <v>1182.64</v>
      </c>
      <c r="CB15" s="46"/>
      <c r="CC15" s="46"/>
      <c r="CD15" s="46">
        <f t="shared" si="58"/>
        <v>268.06542</v>
      </c>
      <c r="CE15" s="45">
        <f t="shared" si="59"/>
        <v>268.06542</v>
      </c>
      <c r="CF15" s="46">
        <f t="shared" si="60"/>
        <v>151.1543718</v>
      </c>
      <c r="CG15" s="46">
        <f t="shared" si="61"/>
        <v>58.66485720000001</v>
      </c>
      <c r="CH15" s="46"/>
      <c r="CI15" s="46"/>
      <c r="CJ15" s="46">
        <f t="shared" si="63"/>
        <v>2143.0777900000003</v>
      </c>
      <c r="CK15" s="45">
        <f t="shared" si="64"/>
        <v>2143.0777900000003</v>
      </c>
      <c r="CL15" s="46">
        <f t="shared" si="65"/>
        <v>1208.4198591</v>
      </c>
      <c r="CM15" s="46">
        <f t="shared" si="66"/>
        <v>469.00250139999997</v>
      </c>
      <c r="CN15" s="46"/>
      <c r="CO15" s="46"/>
      <c r="CP15" s="46">
        <f t="shared" si="68"/>
        <v>1173.18138</v>
      </c>
      <c r="CQ15" s="45">
        <f t="shared" si="69"/>
        <v>1173.18138</v>
      </c>
      <c r="CR15" s="46">
        <f t="shared" si="70"/>
        <v>661.5232002</v>
      </c>
      <c r="CS15" s="46">
        <f t="shared" si="71"/>
        <v>256.7452308</v>
      </c>
      <c r="CT15" s="46"/>
      <c r="CU15" s="46"/>
      <c r="CV15" s="46">
        <f t="shared" si="73"/>
        <v>116.38865</v>
      </c>
      <c r="CW15" s="45">
        <f t="shared" si="74"/>
        <v>116.38865</v>
      </c>
      <c r="CX15" s="46">
        <f t="shared" si="75"/>
        <v>65.6282085</v>
      </c>
      <c r="CY15" s="46">
        <f t="shared" si="76"/>
        <v>25.471109</v>
      </c>
      <c r="CZ15" s="46"/>
      <c r="DA15" s="46"/>
      <c r="DB15" s="46">
        <f t="shared" si="78"/>
        <v>8268.525300000001</v>
      </c>
      <c r="DC15" s="45">
        <f t="shared" si="79"/>
        <v>8268.525300000001</v>
      </c>
      <c r="DD15" s="46">
        <f t="shared" si="80"/>
        <v>4662.383337</v>
      </c>
      <c r="DE15" s="46">
        <f t="shared" si="81"/>
        <v>1809.527898</v>
      </c>
      <c r="DF15" s="46"/>
      <c r="DG15" s="46"/>
      <c r="DH15" s="46">
        <f t="shared" si="83"/>
        <v>1949.57406</v>
      </c>
      <c r="DI15" s="45">
        <f t="shared" si="84"/>
        <v>1949.57406</v>
      </c>
      <c r="DJ15" s="46">
        <f t="shared" si="85"/>
        <v>1099.3086774</v>
      </c>
      <c r="DK15" s="46">
        <f t="shared" si="86"/>
        <v>426.6551196</v>
      </c>
      <c r="DL15" s="45"/>
      <c r="DM15" s="46"/>
      <c r="DN15" s="45">
        <f t="shared" si="88"/>
        <v>324.60477000000003</v>
      </c>
      <c r="DO15" s="45">
        <f t="shared" si="89"/>
        <v>324.60477000000003</v>
      </c>
      <c r="DP15" s="46">
        <f t="shared" si="90"/>
        <v>183.03528329999997</v>
      </c>
      <c r="DQ15" s="46">
        <f t="shared" si="91"/>
        <v>71.03822819999999</v>
      </c>
      <c r="DR15" s="46"/>
      <c r="DS15" s="46"/>
      <c r="DT15" s="46">
        <f t="shared" si="93"/>
        <v>349.39562000000006</v>
      </c>
      <c r="DU15" s="45">
        <f t="shared" si="94"/>
        <v>349.39562000000006</v>
      </c>
      <c r="DV15" s="46">
        <f t="shared" si="95"/>
        <v>197.01412979999998</v>
      </c>
      <c r="DW15" s="46">
        <f t="shared" si="96"/>
        <v>76.4635892</v>
      </c>
      <c r="DX15" s="46"/>
      <c r="DY15" s="46"/>
      <c r="DZ15" s="46">
        <f t="shared" si="98"/>
        <v>26645.867570000002</v>
      </c>
      <c r="EA15" s="45">
        <f t="shared" si="99"/>
        <v>26645.867570000002</v>
      </c>
      <c r="EB15" s="46">
        <f t="shared" si="100"/>
        <v>15024.8374953</v>
      </c>
      <c r="EC15" s="46">
        <f t="shared" si="101"/>
        <v>5831.3228762</v>
      </c>
      <c r="ED15" s="46"/>
      <c r="EE15" s="45"/>
      <c r="EF15" s="45"/>
      <c r="EG15" s="45">
        <f t="shared" si="102"/>
        <v>0</v>
      </c>
      <c r="EH15" s="45"/>
      <c r="EI15" s="46"/>
    </row>
    <row r="16" spans="1:139" s="33" customFormat="1" ht="12.75">
      <c r="A16" s="32">
        <v>44470</v>
      </c>
      <c r="C16" s="21"/>
      <c r="D16" s="21">
        <v>135100</v>
      </c>
      <c r="E16" s="44">
        <f t="shared" si="0"/>
        <v>135100</v>
      </c>
      <c r="F16" s="44">
        <v>76179</v>
      </c>
      <c r="G16" s="44">
        <v>29566</v>
      </c>
      <c r="H16" s="46"/>
      <c r="I16" s="46">
        <f>'2012D Academic'!I16</f>
        <v>0</v>
      </c>
      <c r="J16" s="46">
        <f>'2012D Academic'!J16</f>
        <v>75736.06026</v>
      </c>
      <c r="K16" s="46">
        <f t="shared" si="1"/>
        <v>75736.06026</v>
      </c>
      <c r="L16" s="46">
        <f>'2012D Academic'!L16</f>
        <v>42705.38367540001</v>
      </c>
      <c r="M16" s="46">
        <f>'2012D Academic'!M16</f>
        <v>16574.4808116</v>
      </c>
      <c r="N16" s="46"/>
      <c r="O16" s="45">
        <f t="shared" si="2"/>
        <v>0</v>
      </c>
      <c r="P16" s="47">
        <f t="shared" si="3"/>
        <v>59363.93974</v>
      </c>
      <c r="Q16" s="45">
        <f t="shared" si="4"/>
        <v>59363.93974</v>
      </c>
      <c r="R16" s="45">
        <f t="shared" si="5"/>
        <v>33473.6163246</v>
      </c>
      <c r="S16" s="47">
        <f t="shared" si="6"/>
        <v>12991.5191884</v>
      </c>
      <c r="T16" s="46"/>
      <c r="U16" s="46">
        <f t="shared" si="7"/>
        <v>0</v>
      </c>
      <c r="V16" s="47">
        <f t="shared" si="8"/>
        <v>1009.8454800000001</v>
      </c>
      <c r="W16" s="46">
        <f t="shared" si="9"/>
        <v>1009.8454800000001</v>
      </c>
      <c r="X16" s="46">
        <f t="shared" si="10"/>
        <v>569.4227892</v>
      </c>
      <c r="Y16" s="46">
        <f t="shared" si="11"/>
        <v>220.9999368</v>
      </c>
      <c r="Z16" s="46"/>
      <c r="AA16" s="46">
        <f t="shared" si="12"/>
        <v>0</v>
      </c>
      <c r="AB16" s="46">
        <f t="shared" si="13"/>
        <v>463.14982000000003</v>
      </c>
      <c r="AC16" s="45">
        <f t="shared" si="14"/>
        <v>463.14982000000003</v>
      </c>
      <c r="AD16" s="46">
        <f t="shared" si="15"/>
        <v>261.15684780000004</v>
      </c>
      <c r="AE16" s="46">
        <f t="shared" si="16"/>
        <v>101.35816120000001</v>
      </c>
      <c r="AF16" s="46"/>
      <c r="AG16" s="46">
        <f t="shared" si="17"/>
        <v>0</v>
      </c>
      <c r="AH16" s="46">
        <f t="shared" si="18"/>
        <v>95.90749</v>
      </c>
      <c r="AI16" s="45">
        <f t="shared" si="19"/>
        <v>95.90749</v>
      </c>
      <c r="AJ16" s="46">
        <f t="shared" si="20"/>
        <v>54.0794721</v>
      </c>
      <c r="AK16" s="46">
        <f t="shared" si="21"/>
        <v>20.988903399999998</v>
      </c>
      <c r="AL16" s="46"/>
      <c r="AM16" s="46">
        <f t="shared" si="22"/>
        <v>0</v>
      </c>
      <c r="AN16" s="46">
        <f t="shared" si="23"/>
        <v>10253.36046</v>
      </c>
      <c r="AO16" s="45">
        <f t="shared" si="24"/>
        <v>10253.36046</v>
      </c>
      <c r="AP16" s="46">
        <f t="shared" si="25"/>
        <v>5781.574733400001</v>
      </c>
      <c r="AQ16" s="46">
        <f t="shared" si="26"/>
        <v>2243.8997436</v>
      </c>
      <c r="AR16" s="46"/>
      <c r="AS16" s="46">
        <f t="shared" si="27"/>
        <v>0</v>
      </c>
      <c r="AT16" s="46">
        <f t="shared" si="28"/>
        <v>56.390739999999994</v>
      </c>
      <c r="AU16" s="45">
        <f t="shared" si="29"/>
        <v>56.390739999999994</v>
      </c>
      <c r="AV16" s="46">
        <f t="shared" si="30"/>
        <v>31.7971146</v>
      </c>
      <c r="AW16" s="46">
        <f t="shared" si="31"/>
        <v>12.3408484</v>
      </c>
      <c r="AX16" s="46"/>
      <c r="AY16" s="46">
        <f t="shared" si="32"/>
        <v>0</v>
      </c>
      <c r="AZ16" s="46">
        <f t="shared" si="33"/>
        <v>59.53857</v>
      </c>
      <c r="BA16" s="45">
        <f t="shared" si="34"/>
        <v>59.53857</v>
      </c>
      <c r="BB16" s="46">
        <f t="shared" si="35"/>
        <v>33.5720853</v>
      </c>
      <c r="BC16" s="46">
        <f t="shared" si="36"/>
        <v>13.029736199999999</v>
      </c>
      <c r="BD16" s="46"/>
      <c r="BE16" s="46">
        <f t="shared" si="37"/>
        <v>0</v>
      </c>
      <c r="BF16" s="46">
        <f t="shared" si="38"/>
        <v>16.69836</v>
      </c>
      <c r="BG16" s="45">
        <f t="shared" si="39"/>
        <v>16.69836</v>
      </c>
      <c r="BH16" s="46">
        <f t="shared" si="40"/>
        <v>9.4157244</v>
      </c>
      <c r="BI16" s="46">
        <f t="shared" si="41"/>
        <v>3.6543576</v>
      </c>
      <c r="BJ16" s="46"/>
      <c r="BK16" s="46">
        <f t="shared" si="42"/>
        <v>0</v>
      </c>
      <c r="BL16" s="46">
        <f t="shared" si="43"/>
        <v>307.70376</v>
      </c>
      <c r="BM16" s="45">
        <f t="shared" si="44"/>
        <v>307.70376</v>
      </c>
      <c r="BN16" s="46">
        <f t="shared" si="45"/>
        <v>173.50529039999998</v>
      </c>
      <c r="BO16" s="46">
        <f t="shared" si="46"/>
        <v>67.3395216</v>
      </c>
      <c r="BP16" s="46"/>
      <c r="BQ16" s="46">
        <f t="shared" si="47"/>
        <v>0</v>
      </c>
      <c r="BR16" s="46">
        <f t="shared" si="48"/>
        <v>458.66450000000003</v>
      </c>
      <c r="BS16" s="45">
        <f t="shared" si="49"/>
        <v>458.66450000000003</v>
      </c>
      <c r="BT16" s="46">
        <f t="shared" si="50"/>
        <v>258.627705</v>
      </c>
      <c r="BU16" s="46">
        <f t="shared" si="51"/>
        <v>100.37657</v>
      </c>
      <c r="BV16" s="46"/>
      <c r="BW16" s="46">
        <f t="shared" si="52"/>
        <v>0</v>
      </c>
      <c r="BX16" s="46">
        <f t="shared" si="53"/>
        <v>5404</v>
      </c>
      <c r="BY16" s="45">
        <f t="shared" si="54"/>
        <v>5404</v>
      </c>
      <c r="BZ16" s="46">
        <f t="shared" si="55"/>
        <v>3047.16</v>
      </c>
      <c r="CA16" s="46">
        <f t="shared" si="56"/>
        <v>1182.64</v>
      </c>
      <c r="CB16" s="46"/>
      <c r="CC16" s="46">
        <f t="shared" si="57"/>
        <v>0</v>
      </c>
      <c r="CD16" s="46">
        <f t="shared" si="58"/>
        <v>268.06542</v>
      </c>
      <c r="CE16" s="45">
        <f t="shared" si="59"/>
        <v>268.06542</v>
      </c>
      <c r="CF16" s="46">
        <f t="shared" si="60"/>
        <v>151.1543718</v>
      </c>
      <c r="CG16" s="46">
        <f t="shared" si="61"/>
        <v>58.66485720000001</v>
      </c>
      <c r="CH16" s="46"/>
      <c r="CI16" s="46">
        <f t="shared" si="62"/>
        <v>0</v>
      </c>
      <c r="CJ16" s="46">
        <f t="shared" si="63"/>
        <v>2143.0777900000003</v>
      </c>
      <c r="CK16" s="45">
        <f t="shared" si="64"/>
        <v>2143.0777900000003</v>
      </c>
      <c r="CL16" s="46">
        <f t="shared" si="65"/>
        <v>1208.4198591</v>
      </c>
      <c r="CM16" s="46">
        <f t="shared" si="66"/>
        <v>469.00250139999997</v>
      </c>
      <c r="CN16" s="46"/>
      <c r="CO16" s="46">
        <f t="shared" si="67"/>
        <v>0</v>
      </c>
      <c r="CP16" s="46">
        <f t="shared" si="68"/>
        <v>1173.18138</v>
      </c>
      <c r="CQ16" s="45">
        <f t="shared" si="69"/>
        <v>1173.18138</v>
      </c>
      <c r="CR16" s="46">
        <f t="shared" si="70"/>
        <v>661.5232002</v>
      </c>
      <c r="CS16" s="46">
        <f t="shared" si="71"/>
        <v>256.7452308</v>
      </c>
      <c r="CT16" s="46"/>
      <c r="CU16" s="46">
        <f t="shared" si="72"/>
        <v>0</v>
      </c>
      <c r="CV16" s="46">
        <f t="shared" si="73"/>
        <v>116.38865</v>
      </c>
      <c r="CW16" s="45">
        <f t="shared" si="74"/>
        <v>116.38865</v>
      </c>
      <c r="CX16" s="46">
        <f t="shared" si="75"/>
        <v>65.6282085</v>
      </c>
      <c r="CY16" s="46">
        <f t="shared" si="76"/>
        <v>25.471109</v>
      </c>
      <c r="CZ16" s="46"/>
      <c r="DA16" s="46">
        <f t="shared" si="77"/>
        <v>0</v>
      </c>
      <c r="DB16" s="46">
        <f t="shared" si="78"/>
        <v>8268.525300000001</v>
      </c>
      <c r="DC16" s="45">
        <f t="shared" si="79"/>
        <v>8268.525300000001</v>
      </c>
      <c r="DD16" s="46">
        <f t="shared" si="80"/>
        <v>4662.383337</v>
      </c>
      <c r="DE16" s="46">
        <f t="shared" si="81"/>
        <v>1809.527898</v>
      </c>
      <c r="DF16" s="46"/>
      <c r="DG16" s="46">
        <f t="shared" si="82"/>
        <v>0</v>
      </c>
      <c r="DH16" s="46">
        <f t="shared" si="83"/>
        <v>1949.57406</v>
      </c>
      <c r="DI16" s="45">
        <f t="shared" si="84"/>
        <v>1949.57406</v>
      </c>
      <c r="DJ16" s="46">
        <f t="shared" si="85"/>
        <v>1099.3086774</v>
      </c>
      <c r="DK16" s="46">
        <f t="shared" si="86"/>
        <v>426.6551196</v>
      </c>
      <c r="DL16" s="45"/>
      <c r="DM16" s="46">
        <f t="shared" si="87"/>
        <v>0</v>
      </c>
      <c r="DN16" s="45">
        <f t="shared" si="88"/>
        <v>324.60477000000003</v>
      </c>
      <c r="DO16" s="45">
        <f t="shared" si="89"/>
        <v>324.60477000000003</v>
      </c>
      <c r="DP16" s="46">
        <f t="shared" si="90"/>
        <v>183.03528329999997</v>
      </c>
      <c r="DQ16" s="46">
        <f t="shared" si="91"/>
        <v>71.03822819999999</v>
      </c>
      <c r="DR16" s="46"/>
      <c r="DS16" s="46">
        <f t="shared" si="92"/>
        <v>0</v>
      </c>
      <c r="DT16" s="46">
        <f t="shared" si="93"/>
        <v>349.39562000000006</v>
      </c>
      <c r="DU16" s="45">
        <f t="shared" si="94"/>
        <v>349.39562000000006</v>
      </c>
      <c r="DV16" s="46">
        <f t="shared" si="95"/>
        <v>197.01412979999998</v>
      </c>
      <c r="DW16" s="46">
        <f t="shared" si="96"/>
        <v>76.4635892</v>
      </c>
      <c r="DX16" s="46"/>
      <c r="DY16" s="46">
        <f t="shared" si="97"/>
        <v>0</v>
      </c>
      <c r="DZ16" s="46">
        <f t="shared" si="98"/>
        <v>26645.867570000002</v>
      </c>
      <c r="EA16" s="45">
        <f t="shared" si="99"/>
        <v>26645.867570000002</v>
      </c>
      <c r="EB16" s="46">
        <f t="shared" si="100"/>
        <v>15024.8374953</v>
      </c>
      <c r="EC16" s="46">
        <f t="shared" si="101"/>
        <v>5831.3228762</v>
      </c>
      <c r="ED16" s="46"/>
      <c r="EE16" s="45"/>
      <c r="EF16" s="45"/>
      <c r="EG16" s="45">
        <f t="shared" si="102"/>
        <v>0</v>
      </c>
      <c r="EH16" s="45"/>
      <c r="EI16" s="46"/>
    </row>
    <row r="17" spans="1:139" s="33" customFormat="1" ht="12.75">
      <c r="A17" s="32">
        <v>44652</v>
      </c>
      <c r="C17" s="21"/>
      <c r="D17" s="21">
        <v>135100</v>
      </c>
      <c r="E17" s="44">
        <f t="shared" si="0"/>
        <v>135100</v>
      </c>
      <c r="F17" s="44">
        <v>76179</v>
      </c>
      <c r="G17" s="44">
        <v>29566</v>
      </c>
      <c r="H17" s="46"/>
      <c r="I17" s="46">
        <f>'2012D Academic'!I17</f>
        <v>0</v>
      </c>
      <c r="J17" s="46">
        <f>'2012D Academic'!J17</f>
        <v>75736.06026</v>
      </c>
      <c r="K17" s="46">
        <f t="shared" si="1"/>
        <v>75736.06026</v>
      </c>
      <c r="L17" s="46">
        <f>'2012D Academic'!L17</f>
        <v>42705.38367540001</v>
      </c>
      <c r="M17" s="46">
        <f>'2012D Academic'!M17</f>
        <v>16574.4808116</v>
      </c>
      <c r="N17" s="46"/>
      <c r="O17" s="45"/>
      <c r="P17" s="47">
        <f t="shared" si="3"/>
        <v>59363.93974</v>
      </c>
      <c r="Q17" s="45">
        <f t="shared" si="4"/>
        <v>59363.93974</v>
      </c>
      <c r="R17" s="45">
        <f t="shared" si="5"/>
        <v>33473.6163246</v>
      </c>
      <c r="S17" s="47">
        <f t="shared" si="6"/>
        <v>12991.5191884</v>
      </c>
      <c r="T17" s="46"/>
      <c r="U17" s="46"/>
      <c r="V17" s="47">
        <f t="shared" si="8"/>
        <v>1009.8454800000001</v>
      </c>
      <c r="W17" s="46">
        <f t="shared" si="9"/>
        <v>1009.8454800000001</v>
      </c>
      <c r="X17" s="46">
        <f t="shared" si="10"/>
        <v>569.4227892</v>
      </c>
      <c r="Y17" s="46">
        <f t="shared" si="11"/>
        <v>220.9999368</v>
      </c>
      <c r="Z17" s="46"/>
      <c r="AA17" s="46"/>
      <c r="AB17" s="46">
        <f t="shared" si="13"/>
        <v>463.14982000000003</v>
      </c>
      <c r="AC17" s="45">
        <f t="shared" si="14"/>
        <v>463.14982000000003</v>
      </c>
      <c r="AD17" s="46">
        <f t="shared" si="15"/>
        <v>261.15684780000004</v>
      </c>
      <c r="AE17" s="46">
        <f t="shared" si="16"/>
        <v>101.35816120000001</v>
      </c>
      <c r="AF17" s="46"/>
      <c r="AG17" s="46"/>
      <c r="AH17" s="46">
        <f t="shared" si="18"/>
        <v>95.90749</v>
      </c>
      <c r="AI17" s="45">
        <f t="shared" si="19"/>
        <v>95.90749</v>
      </c>
      <c r="AJ17" s="46">
        <f t="shared" si="20"/>
        <v>54.0794721</v>
      </c>
      <c r="AK17" s="46">
        <f t="shared" si="21"/>
        <v>20.988903399999998</v>
      </c>
      <c r="AL17" s="46"/>
      <c r="AM17" s="46"/>
      <c r="AN17" s="46">
        <f t="shared" si="23"/>
        <v>10253.36046</v>
      </c>
      <c r="AO17" s="45">
        <f t="shared" si="24"/>
        <v>10253.36046</v>
      </c>
      <c r="AP17" s="46">
        <f t="shared" si="25"/>
        <v>5781.574733400001</v>
      </c>
      <c r="AQ17" s="46">
        <f t="shared" si="26"/>
        <v>2243.8997436</v>
      </c>
      <c r="AR17" s="46"/>
      <c r="AS17" s="46"/>
      <c r="AT17" s="46">
        <f t="shared" si="28"/>
        <v>56.390739999999994</v>
      </c>
      <c r="AU17" s="45">
        <f t="shared" si="29"/>
        <v>56.390739999999994</v>
      </c>
      <c r="AV17" s="46">
        <f t="shared" si="30"/>
        <v>31.7971146</v>
      </c>
      <c r="AW17" s="46">
        <f t="shared" si="31"/>
        <v>12.3408484</v>
      </c>
      <c r="AX17" s="46"/>
      <c r="AY17" s="46"/>
      <c r="AZ17" s="46">
        <f t="shared" si="33"/>
        <v>59.53857</v>
      </c>
      <c r="BA17" s="45">
        <f t="shared" si="34"/>
        <v>59.53857</v>
      </c>
      <c r="BB17" s="46">
        <f t="shared" si="35"/>
        <v>33.5720853</v>
      </c>
      <c r="BC17" s="46">
        <f t="shared" si="36"/>
        <v>13.029736199999999</v>
      </c>
      <c r="BD17" s="46"/>
      <c r="BE17" s="46"/>
      <c r="BF17" s="46">
        <f t="shared" si="38"/>
        <v>16.69836</v>
      </c>
      <c r="BG17" s="45">
        <f t="shared" si="39"/>
        <v>16.69836</v>
      </c>
      <c r="BH17" s="46">
        <f t="shared" si="40"/>
        <v>9.4157244</v>
      </c>
      <c r="BI17" s="46">
        <f t="shared" si="41"/>
        <v>3.6543576</v>
      </c>
      <c r="BJ17" s="46"/>
      <c r="BK17" s="46"/>
      <c r="BL17" s="46">
        <f t="shared" si="43"/>
        <v>307.70376</v>
      </c>
      <c r="BM17" s="45">
        <f t="shared" si="44"/>
        <v>307.70376</v>
      </c>
      <c r="BN17" s="46">
        <f t="shared" si="45"/>
        <v>173.50529039999998</v>
      </c>
      <c r="BO17" s="46">
        <f t="shared" si="46"/>
        <v>67.3395216</v>
      </c>
      <c r="BP17" s="46"/>
      <c r="BQ17" s="46"/>
      <c r="BR17" s="46">
        <f t="shared" si="48"/>
        <v>458.66450000000003</v>
      </c>
      <c r="BS17" s="45">
        <f t="shared" si="49"/>
        <v>458.66450000000003</v>
      </c>
      <c r="BT17" s="46">
        <f t="shared" si="50"/>
        <v>258.627705</v>
      </c>
      <c r="BU17" s="46">
        <f t="shared" si="51"/>
        <v>100.37657</v>
      </c>
      <c r="BV17" s="46"/>
      <c r="BW17" s="46"/>
      <c r="BX17" s="46">
        <f t="shared" si="53"/>
        <v>5404</v>
      </c>
      <c r="BY17" s="45">
        <f t="shared" si="54"/>
        <v>5404</v>
      </c>
      <c r="BZ17" s="46">
        <f t="shared" si="55"/>
        <v>3047.16</v>
      </c>
      <c r="CA17" s="46">
        <f t="shared" si="56"/>
        <v>1182.64</v>
      </c>
      <c r="CB17" s="46"/>
      <c r="CC17" s="46"/>
      <c r="CD17" s="46">
        <f t="shared" si="58"/>
        <v>268.06542</v>
      </c>
      <c r="CE17" s="45">
        <f t="shared" si="59"/>
        <v>268.06542</v>
      </c>
      <c r="CF17" s="46">
        <f t="shared" si="60"/>
        <v>151.1543718</v>
      </c>
      <c r="CG17" s="46">
        <f t="shared" si="61"/>
        <v>58.66485720000001</v>
      </c>
      <c r="CH17" s="46"/>
      <c r="CI17" s="46"/>
      <c r="CJ17" s="46">
        <f t="shared" si="63"/>
        <v>2143.0777900000003</v>
      </c>
      <c r="CK17" s="45">
        <f t="shared" si="64"/>
        <v>2143.0777900000003</v>
      </c>
      <c r="CL17" s="46">
        <f t="shared" si="65"/>
        <v>1208.4198591</v>
      </c>
      <c r="CM17" s="46">
        <f t="shared" si="66"/>
        <v>469.00250139999997</v>
      </c>
      <c r="CN17" s="46"/>
      <c r="CO17" s="46"/>
      <c r="CP17" s="46">
        <f t="shared" si="68"/>
        <v>1173.18138</v>
      </c>
      <c r="CQ17" s="45">
        <f t="shared" si="69"/>
        <v>1173.18138</v>
      </c>
      <c r="CR17" s="46">
        <f t="shared" si="70"/>
        <v>661.5232002</v>
      </c>
      <c r="CS17" s="46">
        <f t="shared" si="71"/>
        <v>256.7452308</v>
      </c>
      <c r="CT17" s="46"/>
      <c r="CU17" s="46"/>
      <c r="CV17" s="46">
        <f t="shared" si="73"/>
        <v>116.38865</v>
      </c>
      <c r="CW17" s="45">
        <f t="shared" si="74"/>
        <v>116.38865</v>
      </c>
      <c r="CX17" s="46">
        <f t="shared" si="75"/>
        <v>65.6282085</v>
      </c>
      <c r="CY17" s="46">
        <f t="shared" si="76"/>
        <v>25.471109</v>
      </c>
      <c r="CZ17" s="46"/>
      <c r="DA17" s="46"/>
      <c r="DB17" s="46">
        <f t="shared" si="78"/>
        <v>8268.525300000001</v>
      </c>
      <c r="DC17" s="45">
        <f t="shared" si="79"/>
        <v>8268.525300000001</v>
      </c>
      <c r="DD17" s="46">
        <f t="shared" si="80"/>
        <v>4662.383337</v>
      </c>
      <c r="DE17" s="46">
        <f t="shared" si="81"/>
        <v>1809.527898</v>
      </c>
      <c r="DF17" s="46"/>
      <c r="DG17" s="46"/>
      <c r="DH17" s="46">
        <f t="shared" si="83"/>
        <v>1949.57406</v>
      </c>
      <c r="DI17" s="45">
        <f t="shared" si="84"/>
        <v>1949.57406</v>
      </c>
      <c r="DJ17" s="46">
        <f t="shared" si="85"/>
        <v>1099.3086774</v>
      </c>
      <c r="DK17" s="46">
        <f t="shared" si="86"/>
        <v>426.6551196</v>
      </c>
      <c r="DL17" s="45"/>
      <c r="DM17" s="46"/>
      <c r="DN17" s="45">
        <f t="shared" si="88"/>
        <v>324.60477000000003</v>
      </c>
      <c r="DO17" s="45">
        <f t="shared" si="89"/>
        <v>324.60477000000003</v>
      </c>
      <c r="DP17" s="46">
        <f t="shared" si="90"/>
        <v>183.03528329999997</v>
      </c>
      <c r="DQ17" s="46">
        <f t="shared" si="91"/>
        <v>71.03822819999999</v>
      </c>
      <c r="DR17" s="46"/>
      <c r="DS17" s="46"/>
      <c r="DT17" s="46">
        <f t="shared" si="93"/>
        <v>349.39562000000006</v>
      </c>
      <c r="DU17" s="45">
        <f t="shared" si="94"/>
        <v>349.39562000000006</v>
      </c>
      <c r="DV17" s="46">
        <f t="shared" si="95"/>
        <v>197.01412979999998</v>
      </c>
      <c r="DW17" s="46">
        <f t="shared" si="96"/>
        <v>76.4635892</v>
      </c>
      <c r="DX17" s="46"/>
      <c r="DY17" s="46"/>
      <c r="DZ17" s="46">
        <f t="shared" si="98"/>
        <v>26645.867570000002</v>
      </c>
      <c r="EA17" s="45">
        <f t="shared" si="99"/>
        <v>26645.867570000002</v>
      </c>
      <c r="EB17" s="46">
        <f t="shared" si="100"/>
        <v>15024.8374953</v>
      </c>
      <c r="EC17" s="46">
        <f t="shared" si="101"/>
        <v>5831.3228762</v>
      </c>
      <c r="ED17" s="46"/>
      <c r="EE17" s="45"/>
      <c r="EF17" s="45"/>
      <c r="EG17" s="45">
        <f t="shared" si="102"/>
        <v>0</v>
      </c>
      <c r="EH17" s="45"/>
      <c r="EI17" s="46"/>
    </row>
    <row r="18" spans="1:139" s="33" customFormat="1" ht="12.75">
      <c r="A18" s="32">
        <v>44835</v>
      </c>
      <c r="C18" s="21"/>
      <c r="D18" s="21">
        <v>135100</v>
      </c>
      <c r="E18" s="44">
        <f t="shared" si="0"/>
        <v>135100</v>
      </c>
      <c r="F18" s="44">
        <v>76179</v>
      </c>
      <c r="G18" s="44">
        <v>29566</v>
      </c>
      <c r="H18" s="46"/>
      <c r="I18" s="46">
        <f>'2012D Academic'!I18</f>
        <v>0</v>
      </c>
      <c r="J18" s="46">
        <f>'2012D Academic'!J18</f>
        <v>75736.06026</v>
      </c>
      <c r="K18" s="46">
        <f t="shared" si="1"/>
        <v>75736.06026</v>
      </c>
      <c r="L18" s="46">
        <f>'2012D Academic'!L18</f>
        <v>42705.38367540001</v>
      </c>
      <c r="M18" s="46">
        <f>'2012D Academic'!M18</f>
        <v>16574.4808116</v>
      </c>
      <c r="N18" s="46"/>
      <c r="O18" s="45">
        <f t="shared" si="2"/>
        <v>0</v>
      </c>
      <c r="P18" s="47">
        <f t="shared" si="3"/>
        <v>59363.93974</v>
      </c>
      <c r="Q18" s="45">
        <f t="shared" si="4"/>
        <v>59363.93974</v>
      </c>
      <c r="R18" s="45">
        <f t="shared" si="5"/>
        <v>33473.6163246</v>
      </c>
      <c r="S18" s="47">
        <f t="shared" si="6"/>
        <v>12991.5191884</v>
      </c>
      <c r="T18" s="46"/>
      <c r="U18" s="46">
        <f t="shared" si="7"/>
        <v>0</v>
      </c>
      <c r="V18" s="47">
        <f t="shared" si="8"/>
        <v>1009.8454800000001</v>
      </c>
      <c r="W18" s="46">
        <f t="shared" si="9"/>
        <v>1009.8454800000001</v>
      </c>
      <c r="X18" s="46">
        <f t="shared" si="10"/>
        <v>569.4227892</v>
      </c>
      <c r="Y18" s="46">
        <f t="shared" si="11"/>
        <v>220.9999368</v>
      </c>
      <c r="Z18" s="46"/>
      <c r="AA18" s="46">
        <f t="shared" si="12"/>
        <v>0</v>
      </c>
      <c r="AB18" s="46">
        <f t="shared" si="13"/>
        <v>463.14982000000003</v>
      </c>
      <c r="AC18" s="45">
        <f t="shared" si="14"/>
        <v>463.14982000000003</v>
      </c>
      <c r="AD18" s="46">
        <f t="shared" si="15"/>
        <v>261.15684780000004</v>
      </c>
      <c r="AE18" s="46">
        <f t="shared" si="16"/>
        <v>101.35816120000001</v>
      </c>
      <c r="AF18" s="46"/>
      <c r="AG18" s="46">
        <f t="shared" si="17"/>
        <v>0</v>
      </c>
      <c r="AH18" s="46">
        <f t="shared" si="18"/>
        <v>95.90749</v>
      </c>
      <c r="AI18" s="45">
        <f t="shared" si="19"/>
        <v>95.90749</v>
      </c>
      <c r="AJ18" s="46">
        <f t="shared" si="20"/>
        <v>54.0794721</v>
      </c>
      <c r="AK18" s="46">
        <f t="shared" si="21"/>
        <v>20.988903399999998</v>
      </c>
      <c r="AL18" s="46"/>
      <c r="AM18" s="46">
        <f t="shared" si="22"/>
        <v>0</v>
      </c>
      <c r="AN18" s="46">
        <f t="shared" si="23"/>
        <v>10253.36046</v>
      </c>
      <c r="AO18" s="45">
        <f t="shared" si="24"/>
        <v>10253.36046</v>
      </c>
      <c r="AP18" s="46">
        <f t="shared" si="25"/>
        <v>5781.574733400001</v>
      </c>
      <c r="AQ18" s="46">
        <f t="shared" si="26"/>
        <v>2243.8997436</v>
      </c>
      <c r="AR18" s="46"/>
      <c r="AS18" s="46">
        <f t="shared" si="27"/>
        <v>0</v>
      </c>
      <c r="AT18" s="46">
        <f t="shared" si="28"/>
        <v>56.390739999999994</v>
      </c>
      <c r="AU18" s="45">
        <f t="shared" si="29"/>
        <v>56.390739999999994</v>
      </c>
      <c r="AV18" s="46">
        <f t="shared" si="30"/>
        <v>31.7971146</v>
      </c>
      <c r="AW18" s="46">
        <f t="shared" si="31"/>
        <v>12.3408484</v>
      </c>
      <c r="AX18" s="46"/>
      <c r="AY18" s="46">
        <f t="shared" si="32"/>
        <v>0</v>
      </c>
      <c r="AZ18" s="46">
        <f t="shared" si="33"/>
        <v>59.53857</v>
      </c>
      <c r="BA18" s="45">
        <f t="shared" si="34"/>
        <v>59.53857</v>
      </c>
      <c r="BB18" s="46">
        <f t="shared" si="35"/>
        <v>33.5720853</v>
      </c>
      <c r="BC18" s="46">
        <f t="shared" si="36"/>
        <v>13.029736199999999</v>
      </c>
      <c r="BD18" s="46"/>
      <c r="BE18" s="46">
        <f t="shared" si="37"/>
        <v>0</v>
      </c>
      <c r="BF18" s="46">
        <f t="shared" si="38"/>
        <v>16.69836</v>
      </c>
      <c r="BG18" s="45">
        <f t="shared" si="39"/>
        <v>16.69836</v>
      </c>
      <c r="BH18" s="46">
        <f t="shared" si="40"/>
        <v>9.4157244</v>
      </c>
      <c r="BI18" s="46">
        <f t="shared" si="41"/>
        <v>3.6543576</v>
      </c>
      <c r="BJ18" s="46"/>
      <c r="BK18" s="46">
        <f t="shared" si="42"/>
        <v>0</v>
      </c>
      <c r="BL18" s="46">
        <f t="shared" si="43"/>
        <v>307.70376</v>
      </c>
      <c r="BM18" s="45">
        <f t="shared" si="44"/>
        <v>307.70376</v>
      </c>
      <c r="BN18" s="46">
        <f t="shared" si="45"/>
        <v>173.50529039999998</v>
      </c>
      <c r="BO18" s="46">
        <f t="shared" si="46"/>
        <v>67.3395216</v>
      </c>
      <c r="BP18" s="46"/>
      <c r="BQ18" s="46">
        <f t="shared" si="47"/>
        <v>0</v>
      </c>
      <c r="BR18" s="46">
        <f t="shared" si="48"/>
        <v>458.66450000000003</v>
      </c>
      <c r="BS18" s="45">
        <f t="shared" si="49"/>
        <v>458.66450000000003</v>
      </c>
      <c r="BT18" s="46">
        <f t="shared" si="50"/>
        <v>258.627705</v>
      </c>
      <c r="BU18" s="46">
        <f t="shared" si="51"/>
        <v>100.37657</v>
      </c>
      <c r="BV18" s="46"/>
      <c r="BW18" s="46">
        <f t="shared" si="52"/>
        <v>0</v>
      </c>
      <c r="BX18" s="46">
        <f t="shared" si="53"/>
        <v>5404</v>
      </c>
      <c r="BY18" s="45">
        <f t="shared" si="54"/>
        <v>5404</v>
      </c>
      <c r="BZ18" s="46">
        <f t="shared" si="55"/>
        <v>3047.16</v>
      </c>
      <c r="CA18" s="46">
        <f t="shared" si="56"/>
        <v>1182.64</v>
      </c>
      <c r="CB18" s="46"/>
      <c r="CC18" s="46">
        <f t="shared" si="57"/>
        <v>0</v>
      </c>
      <c r="CD18" s="46">
        <f t="shared" si="58"/>
        <v>268.06542</v>
      </c>
      <c r="CE18" s="45">
        <f t="shared" si="59"/>
        <v>268.06542</v>
      </c>
      <c r="CF18" s="46">
        <f t="shared" si="60"/>
        <v>151.1543718</v>
      </c>
      <c r="CG18" s="46">
        <f t="shared" si="61"/>
        <v>58.66485720000001</v>
      </c>
      <c r="CH18" s="46"/>
      <c r="CI18" s="46">
        <f t="shared" si="62"/>
        <v>0</v>
      </c>
      <c r="CJ18" s="46">
        <f t="shared" si="63"/>
        <v>2143.0777900000003</v>
      </c>
      <c r="CK18" s="45">
        <f t="shared" si="64"/>
        <v>2143.0777900000003</v>
      </c>
      <c r="CL18" s="46">
        <f t="shared" si="65"/>
        <v>1208.4198591</v>
      </c>
      <c r="CM18" s="46">
        <f t="shared" si="66"/>
        <v>469.00250139999997</v>
      </c>
      <c r="CN18" s="46"/>
      <c r="CO18" s="46">
        <f t="shared" si="67"/>
        <v>0</v>
      </c>
      <c r="CP18" s="46">
        <f t="shared" si="68"/>
        <v>1173.18138</v>
      </c>
      <c r="CQ18" s="45">
        <f t="shared" si="69"/>
        <v>1173.18138</v>
      </c>
      <c r="CR18" s="46">
        <f t="shared" si="70"/>
        <v>661.5232002</v>
      </c>
      <c r="CS18" s="46">
        <f t="shared" si="71"/>
        <v>256.7452308</v>
      </c>
      <c r="CT18" s="46"/>
      <c r="CU18" s="46">
        <f t="shared" si="72"/>
        <v>0</v>
      </c>
      <c r="CV18" s="46">
        <f t="shared" si="73"/>
        <v>116.38865</v>
      </c>
      <c r="CW18" s="45">
        <f t="shared" si="74"/>
        <v>116.38865</v>
      </c>
      <c r="CX18" s="46">
        <f t="shared" si="75"/>
        <v>65.6282085</v>
      </c>
      <c r="CY18" s="46">
        <f t="shared" si="76"/>
        <v>25.471109</v>
      </c>
      <c r="CZ18" s="46"/>
      <c r="DA18" s="46">
        <f t="shared" si="77"/>
        <v>0</v>
      </c>
      <c r="DB18" s="46">
        <f t="shared" si="78"/>
        <v>8268.525300000001</v>
      </c>
      <c r="DC18" s="45">
        <f t="shared" si="79"/>
        <v>8268.525300000001</v>
      </c>
      <c r="DD18" s="46">
        <f t="shared" si="80"/>
        <v>4662.383337</v>
      </c>
      <c r="DE18" s="46">
        <f t="shared" si="81"/>
        <v>1809.527898</v>
      </c>
      <c r="DF18" s="46"/>
      <c r="DG18" s="46">
        <f t="shared" si="82"/>
        <v>0</v>
      </c>
      <c r="DH18" s="46">
        <f t="shared" si="83"/>
        <v>1949.57406</v>
      </c>
      <c r="DI18" s="45">
        <f t="shared" si="84"/>
        <v>1949.57406</v>
      </c>
      <c r="DJ18" s="46">
        <f t="shared" si="85"/>
        <v>1099.3086774</v>
      </c>
      <c r="DK18" s="46">
        <f t="shared" si="86"/>
        <v>426.6551196</v>
      </c>
      <c r="DL18" s="45"/>
      <c r="DM18" s="46">
        <f t="shared" si="87"/>
        <v>0</v>
      </c>
      <c r="DN18" s="45">
        <f t="shared" si="88"/>
        <v>324.60477000000003</v>
      </c>
      <c r="DO18" s="45">
        <f t="shared" si="89"/>
        <v>324.60477000000003</v>
      </c>
      <c r="DP18" s="46">
        <f t="shared" si="90"/>
        <v>183.03528329999997</v>
      </c>
      <c r="DQ18" s="46">
        <f t="shared" si="91"/>
        <v>71.03822819999999</v>
      </c>
      <c r="DR18" s="46"/>
      <c r="DS18" s="46">
        <f t="shared" si="92"/>
        <v>0</v>
      </c>
      <c r="DT18" s="46">
        <f t="shared" si="93"/>
        <v>349.39562000000006</v>
      </c>
      <c r="DU18" s="45">
        <f t="shared" si="94"/>
        <v>349.39562000000006</v>
      </c>
      <c r="DV18" s="46">
        <f t="shared" si="95"/>
        <v>197.01412979999998</v>
      </c>
      <c r="DW18" s="46">
        <f t="shared" si="96"/>
        <v>76.4635892</v>
      </c>
      <c r="DX18" s="46"/>
      <c r="DY18" s="46">
        <f t="shared" si="97"/>
        <v>0</v>
      </c>
      <c r="DZ18" s="46">
        <f t="shared" si="98"/>
        <v>26645.867570000002</v>
      </c>
      <c r="EA18" s="45">
        <f t="shared" si="99"/>
        <v>26645.867570000002</v>
      </c>
      <c r="EB18" s="46">
        <f t="shared" si="100"/>
        <v>15024.8374953</v>
      </c>
      <c r="EC18" s="46">
        <f t="shared" si="101"/>
        <v>5831.3228762</v>
      </c>
      <c r="ED18" s="46"/>
      <c r="EE18" s="45"/>
      <c r="EF18" s="45"/>
      <c r="EG18" s="45">
        <f t="shared" si="102"/>
        <v>0</v>
      </c>
      <c r="EH18" s="45"/>
      <c r="EI18" s="46"/>
    </row>
    <row r="19" spans="1:139" s="33" customFormat="1" ht="12.75">
      <c r="A19" s="32">
        <v>45017</v>
      </c>
      <c r="C19" s="21"/>
      <c r="D19" s="21">
        <v>135100</v>
      </c>
      <c r="E19" s="44">
        <f t="shared" si="0"/>
        <v>135100</v>
      </c>
      <c r="F19" s="44">
        <v>76179</v>
      </c>
      <c r="G19" s="44">
        <v>29566</v>
      </c>
      <c r="H19" s="46"/>
      <c r="I19" s="46">
        <f>'2012D Academic'!I19</f>
        <v>0</v>
      </c>
      <c r="J19" s="46">
        <f>'2012D Academic'!J19</f>
        <v>75736.06026</v>
      </c>
      <c r="K19" s="46">
        <f t="shared" si="1"/>
        <v>75736.06026</v>
      </c>
      <c r="L19" s="46">
        <f>'2012D Academic'!L19</f>
        <v>42705.38367540001</v>
      </c>
      <c r="M19" s="46">
        <f>'2012D Academic'!M19</f>
        <v>16574.4808116</v>
      </c>
      <c r="N19" s="46"/>
      <c r="O19" s="45"/>
      <c r="P19" s="47">
        <f t="shared" si="3"/>
        <v>59363.93974</v>
      </c>
      <c r="Q19" s="45">
        <f t="shared" si="4"/>
        <v>59363.93974</v>
      </c>
      <c r="R19" s="45">
        <f t="shared" si="5"/>
        <v>33473.6163246</v>
      </c>
      <c r="S19" s="47">
        <f t="shared" si="6"/>
        <v>12991.5191884</v>
      </c>
      <c r="T19" s="46"/>
      <c r="U19" s="46"/>
      <c r="V19" s="47">
        <f t="shared" si="8"/>
        <v>1009.8454800000001</v>
      </c>
      <c r="W19" s="46">
        <f t="shared" si="9"/>
        <v>1009.8454800000001</v>
      </c>
      <c r="X19" s="46">
        <f t="shared" si="10"/>
        <v>569.4227892</v>
      </c>
      <c r="Y19" s="46">
        <f t="shared" si="11"/>
        <v>220.9999368</v>
      </c>
      <c r="Z19" s="46"/>
      <c r="AA19" s="46"/>
      <c r="AB19" s="46">
        <f t="shared" si="13"/>
        <v>463.14982000000003</v>
      </c>
      <c r="AC19" s="45">
        <f t="shared" si="14"/>
        <v>463.14982000000003</v>
      </c>
      <c r="AD19" s="46">
        <f t="shared" si="15"/>
        <v>261.15684780000004</v>
      </c>
      <c r="AE19" s="46">
        <f t="shared" si="16"/>
        <v>101.35816120000001</v>
      </c>
      <c r="AF19" s="46"/>
      <c r="AG19" s="46"/>
      <c r="AH19" s="46">
        <f t="shared" si="18"/>
        <v>95.90749</v>
      </c>
      <c r="AI19" s="45">
        <f t="shared" si="19"/>
        <v>95.90749</v>
      </c>
      <c r="AJ19" s="46">
        <f t="shared" si="20"/>
        <v>54.0794721</v>
      </c>
      <c r="AK19" s="46">
        <f t="shared" si="21"/>
        <v>20.988903399999998</v>
      </c>
      <c r="AL19" s="46"/>
      <c r="AM19" s="46"/>
      <c r="AN19" s="46">
        <f t="shared" si="23"/>
        <v>10253.36046</v>
      </c>
      <c r="AO19" s="45">
        <f t="shared" si="24"/>
        <v>10253.36046</v>
      </c>
      <c r="AP19" s="46">
        <f t="shared" si="25"/>
        <v>5781.574733400001</v>
      </c>
      <c r="AQ19" s="46">
        <f t="shared" si="26"/>
        <v>2243.8997436</v>
      </c>
      <c r="AR19" s="46"/>
      <c r="AS19" s="46"/>
      <c r="AT19" s="46">
        <f t="shared" si="28"/>
        <v>56.390739999999994</v>
      </c>
      <c r="AU19" s="45">
        <f t="shared" si="29"/>
        <v>56.390739999999994</v>
      </c>
      <c r="AV19" s="46">
        <f t="shared" si="30"/>
        <v>31.7971146</v>
      </c>
      <c r="AW19" s="46">
        <f t="shared" si="31"/>
        <v>12.3408484</v>
      </c>
      <c r="AX19" s="46"/>
      <c r="AY19" s="46"/>
      <c r="AZ19" s="46">
        <f t="shared" si="33"/>
        <v>59.53857</v>
      </c>
      <c r="BA19" s="45">
        <f t="shared" si="34"/>
        <v>59.53857</v>
      </c>
      <c r="BB19" s="46">
        <f t="shared" si="35"/>
        <v>33.5720853</v>
      </c>
      <c r="BC19" s="46">
        <f t="shared" si="36"/>
        <v>13.029736199999999</v>
      </c>
      <c r="BD19" s="46"/>
      <c r="BE19" s="46"/>
      <c r="BF19" s="46">
        <f t="shared" si="38"/>
        <v>16.69836</v>
      </c>
      <c r="BG19" s="45">
        <f t="shared" si="39"/>
        <v>16.69836</v>
      </c>
      <c r="BH19" s="46">
        <f t="shared" si="40"/>
        <v>9.4157244</v>
      </c>
      <c r="BI19" s="46">
        <f t="shared" si="41"/>
        <v>3.6543576</v>
      </c>
      <c r="BJ19" s="46"/>
      <c r="BK19" s="46"/>
      <c r="BL19" s="46">
        <f t="shared" si="43"/>
        <v>307.70376</v>
      </c>
      <c r="BM19" s="45">
        <f t="shared" si="44"/>
        <v>307.70376</v>
      </c>
      <c r="BN19" s="46">
        <f t="shared" si="45"/>
        <v>173.50529039999998</v>
      </c>
      <c r="BO19" s="46">
        <f t="shared" si="46"/>
        <v>67.3395216</v>
      </c>
      <c r="BP19" s="46"/>
      <c r="BQ19" s="46"/>
      <c r="BR19" s="46">
        <f t="shared" si="48"/>
        <v>458.66450000000003</v>
      </c>
      <c r="BS19" s="45">
        <f t="shared" si="49"/>
        <v>458.66450000000003</v>
      </c>
      <c r="BT19" s="46">
        <f t="shared" si="50"/>
        <v>258.627705</v>
      </c>
      <c r="BU19" s="46">
        <f t="shared" si="51"/>
        <v>100.37657</v>
      </c>
      <c r="BV19" s="46"/>
      <c r="BW19" s="46"/>
      <c r="BX19" s="46">
        <f t="shared" si="53"/>
        <v>5404</v>
      </c>
      <c r="BY19" s="45">
        <f t="shared" si="54"/>
        <v>5404</v>
      </c>
      <c r="BZ19" s="46">
        <f t="shared" si="55"/>
        <v>3047.16</v>
      </c>
      <c r="CA19" s="46">
        <f t="shared" si="56"/>
        <v>1182.64</v>
      </c>
      <c r="CB19" s="46"/>
      <c r="CC19" s="46"/>
      <c r="CD19" s="46">
        <f t="shared" si="58"/>
        <v>268.06542</v>
      </c>
      <c r="CE19" s="45">
        <f t="shared" si="59"/>
        <v>268.06542</v>
      </c>
      <c r="CF19" s="46">
        <f t="shared" si="60"/>
        <v>151.1543718</v>
      </c>
      <c r="CG19" s="46">
        <f t="shared" si="61"/>
        <v>58.66485720000001</v>
      </c>
      <c r="CH19" s="46"/>
      <c r="CI19" s="46"/>
      <c r="CJ19" s="46">
        <f t="shared" si="63"/>
        <v>2143.0777900000003</v>
      </c>
      <c r="CK19" s="45">
        <f t="shared" si="64"/>
        <v>2143.0777900000003</v>
      </c>
      <c r="CL19" s="46">
        <f t="shared" si="65"/>
        <v>1208.4198591</v>
      </c>
      <c r="CM19" s="46">
        <f t="shared" si="66"/>
        <v>469.00250139999997</v>
      </c>
      <c r="CN19" s="46"/>
      <c r="CO19" s="46"/>
      <c r="CP19" s="46">
        <f t="shared" si="68"/>
        <v>1173.18138</v>
      </c>
      <c r="CQ19" s="45">
        <f t="shared" si="69"/>
        <v>1173.18138</v>
      </c>
      <c r="CR19" s="46">
        <f t="shared" si="70"/>
        <v>661.5232002</v>
      </c>
      <c r="CS19" s="46">
        <f t="shared" si="71"/>
        <v>256.7452308</v>
      </c>
      <c r="CT19" s="46"/>
      <c r="CU19" s="46"/>
      <c r="CV19" s="46">
        <f t="shared" si="73"/>
        <v>116.38865</v>
      </c>
      <c r="CW19" s="45">
        <f t="shared" si="74"/>
        <v>116.38865</v>
      </c>
      <c r="CX19" s="46">
        <f t="shared" si="75"/>
        <v>65.6282085</v>
      </c>
      <c r="CY19" s="46">
        <f t="shared" si="76"/>
        <v>25.471109</v>
      </c>
      <c r="CZ19" s="46"/>
      <c r="DA19" s="46"/>
      <c r="DB19" s="46">
        <f t="shared" si="78"/>
        <v>8268.525300000001</v>
      </c>
      <c r="DC19" s="45">
        <f t="shared" si="79"/>
        <v>8268.525300000001</v>
      </c>
      <c r="DD19" s="46">
        <f t="shared" si="80"/>
        <v>4662.383337</v>
      </c>
      <c r="DE19" s="46">
        <f t="shared" si="81"/>
        <v>1809.527898</v>
      </c>
      <c r="DF19" s="46"/>
      <c r="DG19" s="46"/>
      <c r="DH19" s="46">
        <f t="shared" si="83"/>
        <v>1949.57406</v>
      </c>
      <c r="DI19" s="45">
        <f t="shared" si="84"/>
        <v>1949.57406</v>
      </c>
      <c r="DJ19" s="46">
        <f t="shared" si="85"/>
        <v>1099.3086774</v>
      </c>
      <c r="DK19" s="46">
        <f t="shared" si="86"/>
        <v>426.6551196</v>
      </c>
      <c r="DL19" s="45"/>
      <c r="DM19" s="46"/>
      <c r="DN19" s="45">
        <f t="shared" si="88"/>
        <v>324.60477000000003</v>
      </c>
      <c r="DO19" s="45">
        <f t="shared" si="89"/>
        <v>324.60477000000003</v>
      </c>
      <c r="DP19" s="46">
        <f t="shared" si="90"/>
        <v>183.03528329999997</v>
      </c>
      <c r="DQ19" s="46">
        <f t="shared" si="91"/>
        <v>71.03822819999999</v>
      </c>
      <c r="DR19" s="46"/>
      <c r="DS19" s="46"/>
      <c r="DT19" s="46">
        <f t="shared" si="93"/>
        <v>349.39562000000006</v>
      </c>
      <c r="DU19" s="45">
        <f t="shared" si="94"/>
        <v>349.39562000000006</v>
      </c>
      <c r="DV19" s="46">
        <f t="shared" si="95"/>
        <v>197.01412979999998</v>
      </c>
      <c r="DW19" s="46">
        <f t="shared" si="96"/>
        <v>76.4635892</v>
      </c>
      <c r="DX19" s="46"/>
      <c r="DY19" s="46"/>
      <c r="DZ19" s="46">
        <f t="shared" si="98"/>
        <v>26645.867570000002</v>
      </c>
      <c r="EA19" s="45">
        <f t="shared" si="99"/>
        <v>26645.867570000002</v>
      </c>
      <c r="EB19" s="46">
        <f t="shared" si="100"/>
        <v>15024.8374953</v>
      </c>
      <c r="EC19" s="46">
        <f t="shared" si="101"/>
        <v>5831.3228762</v>
      </c>
      <c r="ED19" s="46"/>
      <c r="EE19" s="45"/>
      <c r="EF19" s="45"/>
      <c r="EG19" s="45">
        <f t="shared" si="102"/>
        <v>0</v>
      </c>
      <c r="EH19" s="45"/>
      <c r="EI19" s="46"/>
    </row>
    <row r="20" spans="1:139" s="33" customFormat="1" ht="12.75">
      <c r="A20" s="32">
        <v>45200</v>
      </c>
      <c r="C20" s="21">
        <v>3310000</v>
      </c>
      <c r="D20" s="21">
        <v>135100</v>
      </c>
      <c r="E20" s="44">
        <f t="shared" si="0"/>
        <v>3445100</v>
      </c>
      <c r="F20" s="44">
        <v>76179</v>
      </c>
      <c r="G20" s="44">
        <v>29566</v>
      </c>
      <c r="H20" s="46"/>
      <c r="I20" s="46">
        <f>'2012D Academic'!I20</f>
        <v>1855561.506</v>
      </c>
      <c r="J20" s="46">
        <f>'2012D Academic'!J20</f>
        <v>75736.06026</v>
      </c>
      <c r="K20" s="46">
        <f t="shared" si="1"/>
        <v>1931297.56626</v>
      </c>
      <c r="L20" s="46">
        <f>'2012D Academic'!L20</f>
        <v>42705.38367540001</v>
      </c>
      <c r="M20" s="46">
        <f>'2012D Academic'!M20</f>
        <v>16574.4808116</v>
      </c>
      <c r="N20" s="46"/>
      <c r="O20" s="45">
        <f t="shared" si="2"/>
        <v>1454438.494</v>
      </c>
      <c r="P20" s="47">
        <f t="shared" si="3"/>
        <v>59363.93974</v>
      </c>
      <c r="Q20" s="45">
        <f t="shared" si="4"/>
        <v>1513802.43374</v>
      </c>
      <c r="R20" s="45">
        <f t="shared" si="5"/>
        <v>33473.6163246</v>
      </c>
      <c r="S20" s="47">
        <f t="shared" si="6"/>
        <v>12991.5191884</v>
      </c>
      <c r="T20" s="46"/>
      <c r="U20" s="46">
        <f t="shared" si="7"/>
        <v>24741.588</v>
      </c>
      <c r="V20" s="47">
        <f t="shared" si="8"/>
        <v>1009.8454800000001</v>
      </c>
      <c r="W20" s="46">
        <f t="shared" si="9"/>
        <v>25751.43348</v>
      </c>
      <c r="X20" s="46">
        <f t="shared" si="10"/>
        <v>569.4227892</v>
      </c>
      <c r="Y20" s="46">
        <f t="shared" si="11"/>
        <v>220.9999368</v>
      </c>
      <c r="Z20" s="46"/>
      <c r="AA20" s="46">
        <f t="shared" si="12"/>
        <v>11347.342</v>
      </c>
      <c r="AB20" s="46">
        <f t="shared" si="13"/>
        <v>463.14982000000003</v>
      </c>
      <c r="AC20" s="45">
        <f t="shared" si="14"/>
        <v>11810.491820000001</v>
      </c>
      <c r="AD20" s="46">
        <f t="shared" si="15"/>
        <v>261.15684780000004</v>
      </c>
      <c r="AE20" s="46">
        <f t="shared" si="16"/>
        <v>101.35816120000001</v>
      </c>
      <c r="AF20" s="46"/>
      <c r="AG20" s="46">
        <f t="shared" si="17"/>
        <v>2349.769</v>
      </c>
      <c r="AH20" s="46">
        <f t="shared" si="18"/>
        <v>95.90749</v>
      </c>
      <c r="AI20" s="45">
        <f t="shared" si="19"/>
        <v>2445.67649</v>
      </c>
      <c r="AJ20" s="46">
        <f t="shared" si="20"/>
        <v>54.0794721</v>
      </c>
      <c r="AK20" s="46">
        <f t="shared" si="21"/>
        <v>20.988903399999998</v>
      </c>
      <c r="AL20" s="46"/>
      <c r="AM20" s="46">
        <f t="shared" si="22"/>
        <v>251211.12600000002</v>
      </c>
      <c r="AN20" s="46">
        <f t="shared" si="23"/>
        <v>10253.36046</v>
      </c>
      <c r="AO20" s="45">
        <f t="shared" si="24"/>
        <v>261464.48646000001</v>
      </c>
      <c r="AP20" s="46">
        <f t="shared" si="25"/>
        <v>5781.574733400001</v>
      </c>
      <c r="AQ20" s="46">
        <f t="shared" si="26"/>
        <v>2243.8997436</v>
      </c>
      <c r="AR20" s="46"/>
      <c r="AS20" s="46">
        <f t="shared" si="27"/>
        <v>1381.594</v>
      </c>
      <c r="AT20" s="46">
        <f t="shared" si="28"/>
        <v>56.390739999999994</v>
      </c>
      <c r="AU20" s="45">
        <f t="shared" si="29"/>
        <v>1437.98474</v>
      </c>
      <c r="AV20" s="46">
        <f t="shared" si="30"/>
        <v>31.7971146</v>
      </c>
      <c r="AW20" s="46">
        <f t="shared" si="31"/>
        <v>12.3408484</v>
      </c>
      <c r="AX20" s="46"/>
      <c r="AY20" s="46">
        <f t="shared" si="32"/>
        <v>1458.7169999999999</v>
      </c>
      <c r="AZ20" s="46">
        <f t="shared" si="33"/>
        <v>59.53857</v>
      </c>
      <c r="BA20" s="45">
        <f t="shared" si="34"/>
        <v>1518.2555699999998</v>
      </c>
      <c r="BB20" s="46">
        <f t="shared" si="35"/>
        <v>33.5720853</v>
      </c>
      <c r="BC20" s="46">
        <f t="shared" si="36"/>
        <v>13.029736199999999</v>
      </c>
      <c r="BD20" s="46"/>
      <c r="BE20" s="46">
        <f t="shared" si="37"/>
        <v>409.116</v>
      </c>
      <c r="BF20" s="46">
        <f t="shared" si="38"/>
        <v>16.69836</v>
      </c>
      <c r="BG20" s="45">
        <f t="shared" si="39"/>
        <v>425.81435999999997</v>
      </c>
      <c r="BH20" s="46">
        <f t="shared" si="40"/>
        <v>9.4157244</v>
      </c>
      <c r="BI20" s="46">
        <f t="shared" si="41"/>
        <v>3.6543576</v>
      </c>
      <c r="BJ20" s="46"/>
      <c r="BK20" s="46">
        <f t="shared" si="42"/>
        <v>7538.856</v>
      </c>
      <c r="BL20" s="46">
        <f t="shared" si="43"/>
        <v>307.70376</v>
      </c>
      <c r="BM20" s="45">
        <f t="shared" si="44"/>
        <v>7846.55976</v>
      </c>
      <c r="BN20" s="46">
        <f t="shared" si="45"/>
        <v>173.50529039999998</v>
      </c>
      <c r="BO20" s="46">
        <f t="shared" si="46"/>
        <v>67.3395216</v>
      </c>
      <c r="BP20" s="46"/>
      <c r="BQ20" s="46">
        <f t="shared" si="47"/>
        <v>11237.45</v>
      </c>
      <c r="BR20" s="46">
        <f t="shared" si="48"/>
        <v>458.66450000000003</v>
      </c>
      <c r="BS20" s="45">
        <f t="shared" si="49"/>
        <v>11696.114500000001</v>
      </c>
      <c r="BT20" s="46">
        <f t="shared" si="50"/>
        <v>258.627705</v>
      </c>
      <c r="BU20" s="46">
        <f t="shared" si="51"/>
        <v>100.37657</v>
      </c>
      <c r="BV20" s="46"/>
      <c r="BW20" s="46">
        <f t="shared" si="52"/>
        <v>132400</v>
      </c>
      <c r="BX20" s="46">
        <f t="shared" si="53"/>
        <v>5404</v>
      </c>
      <c r="BY20" s="45">
        <f t="shared" si="54"/>
        <v>137804</v>
      </c>
      <c r="BZ20" s="46">
        <f t="shared" si="55"/>
        <v>3047.16</v>
      </c>
      <c r="CA20" s="46">
        <f t="shared" si="56"/>
        <v>1182.64</v>
      </c>
      <c r="CB20" s="46"/>
      <c r="CC20" s="46">
        <f t="shared" si="57"/>
        <v>6567.702</v>
      </c>
      <c r="CD20" s="46">
        <f t="shared" si="58"/>
        <v>268.06542</v>
      </c>
      <c r="CE20" s="45">
        <f t="shared" si="59"/>
        <v>6835.76742</v>
      </c>
      <c r="CF20" s="46">
        <f t="shared" si="60"/>
        <v>151.1543718</v>
      </c>
      <c r="CG20" s="46">
        <f t="shared" si="61"/>
        <v>58.66485720000001</v>
      </c>
      <c r="CH20" s="46"/>
      <c r="CI20" s="46">
        <f t="shared" si="62"/>
        <v>52506.199</v>
      </c>
      <c r="CJ20" s="46">
        <f t="shared" si="63"/>
        <v>2143.0777900000003</v>
      </c>
      <c r="CK20" s="45">
        <f t="shared" si="64"/>
        <v>54649.27679</v>
      </c>
      <c r="CL20" s="46">
        <f t="shared" si="65"/>
        <v>1208.4198591</v>
      </c>
      <c r="CM20" s="46">
        <f t="shared" si="66"/>
        <v>469.00250139999997</v>
      </c>
      <c r="CN20" s="46"/>
      <c r="CO20" s="46">
        <f t="shared" si="67"/>
        <v>28743.378</v>
      </c>
      <c r="CP20" s="46">
        <f t="shared" si="68"/>
        <v>1173.18138</v>
      </c>
      <c r="CQ20" s="45">
        <f t="shared" si="69"/>
        <v>29916.55938</v>
      </c>
      <c r="CR20" s="46">
        <f t="shared" si="70"/>
        <v>661.5232002</v>
      </c>
      <c r="CS20" s="46">
        <f t="shared" si="71"/>
        <v>256.7452308</v>
      </c>
      <c r="CT20" s="46"/>
      <c r="CU20" s="46">
        <f t="shared" si="72"/>
        <v>2851.565</v>
      </c>
      <c r="CV20" s="46">
        <f t="shared" si="73"/>
        <v>116.38865</v>
      </c>
      <c r="CW20" s="45">
        <f t="shared" si="74"/>
        <v>2967.95365</v>
      </c>
      <c r="CX20" s="46">
        <f t="shared" si="75"/>
        <v>65.6282085</v>
      </c>
      <c r="CY20" s="46">
        <f t="shared" si="76"/>
        <v>25.471109</v>
      </c>
      <c r="CZ20" s="46"/>
      <c r="DA20" s="46">
        <f t="shared" si="77"/>
        <v>202581.93</v>
      </c>
      <c r="DB20" s="46">
        <f t="shared" si="78"/>
        <v>8268.525300000001</v>
      </c>
      <c r="DC20" s="45">
        <f t="shared" si="79"/>
        <v>210850.4553</v>
      </c>
      <c r="DD20" s="46">
        <f t="shared" si="80"/>
        <v>4662.383337</v>
      </c>
      <c r="DE20" s="46">
        <f t="shared" si="81"/>
        <v>1809.527898</v>
      </c>
      <c r="DF20" s="46"/>
      <c r="DG20" s="46">
        <f t="shared" si="82"/>
        <v>47765.286</v>
      </c>
      <c r="DH20" s="46">
        <f t="shared" si="83"/>
        <v>1949.57406</v>
      </c>
      <c r="DI20" s="45">
        <f t="shared" si="84"/>
        <v>49714.86006</v>
      </c>
      <c r="DJ20" s="46">
        <f t="shared" si="85"/>
        <v>1099.3086774</v>
      </c>
      <c r="DK20" s="46">
        <f t="shared" si="86"/>
        <v>426.6551196</v>
      </c>
      <c r="DL20" s="45"/>
      <c r="DM20" s="46">
        <f t="shared" si="87"/>
        <v>7952.936999999999</v>
      </c>
      <c r="DN20" s="45">
        <f t="shared" si="88"/>
        <v>324.60477000000003</v>
      </c>
      <c r="DO20" s="45">
        <f t="shared" si="89"/>
        <v>8277.54177</v>
      </c>
      <c r="DP20" s="46">
        <f t="shared" si="90"/>
        <v>183.03528329999997</v>
      </c>
      <c r="DQ20" s="46">
        <f t="shared" si="91"/>
        <v>71.03822819999999</v>
      </c>
      <c r="DR20" s="46"/>
      <c r="DS20" s="46">
        <f t="shared" si="92"/>
        <v>8560.322</v>
      </c>
      <c r="DT20" s="46">
        <f t="shared" si="93"/>
        <v>349.39562000000006</v>
      </c>
      <c r="DU20" s="45">
        <f t="shared" si="94"/>
        <v>8909.71762</v>
      </c>
      <c r="DV20" s="46">
        <f t="shared" si="95"/>
        <v>197.01412979999998</v>
      </c>
      <c r="DW20" s="46">
        <f t="shared" si="96"/>
        <v>76.4635892</v>
      </c>
      <c r="DX20" s="46"/>
      <c r="DY20" s="46">
        <f t="shared" si="97"/>
        <v>652833.6170000001</v>
      </c>
      <c r="DZ20" s="46">
        <f t="shared" si="98"/>
        <v>26645.867570000002</v>
      </c>
      <c r="EA20" s="45">
        <f t="shared" si="99"/>
        <v>679479.4845700001</v>
      </c>
      <c r="EB20" s="46">
        <f t="shared" si="100"/>
        <v>15024.8374953</v>
      </c>
      <c r="EC20" s="46">
        <f t="shared" si="101"/>
        <v>5831.3228762</v>
      </c>
      <c r="ED20" s="46"/>
      <c r="EE20" s="45"/>
      <c r="EF20" s="45"/>
      <c r="EG20" s="45">
        <f t="shared" si="102"/>
        <v>0</v>
      </c>
      <c r="EH20" s="45"/>
      <c r="EI20" s="46"/>
    </row>
    <row r="21" spans="1:139" s="33" customFormat="1" ht="12.75">
      <c r="A21" s="32">
        <v>45383</v>
      </c>
      <c r="C21" s="21"/>
      <c r="D21" s="21">
        <v>68900</v>
      </c>
      <c r="E21" s="44">
        <f t="shared" si="0"/>
        <v>68900</v>
      </c>
      <c r="F21" s="44">
        <v>76179</v>
      </c>
      <c r="G21" s="44">
        <v>29566</v>
      </c>
      <c r="H21" s="46"/>
      <c r="I21" s="46">
        <f>'2012D Academic'!I21</f>
        <v>0</v>
      </c>
      <c r="J21" s="46">
        <f>'2012D Academic'!J21</f>
        <v>38624.830140000005</v>
      </c>
      <c r="K21" s="46">
        <f t="shared" si="1"/>
        <v>38624.830140000005</v>
      </c>
      <c r="L21" s="46">
        <f>'2012D Academic'!L21</f>
        <v>42705.38367540001</v>
      </c>
      <c r="M21" s="46">
        <f>'2012D Academic'!M21</f>
        <v>16574.4808116</v>
      </c>
      <c r="N21" s="46"/>
      <c r="O21" s="45"/>
      <c r="P21" s="47">
        <f t="shared" si="3"/>
        <v>30275.16986</v>
      </c>
      <c r="Q21" s="45">
        <f t="shared" si="4"/>
        <v>30275.16986</v>
      </c>
      <c r="R21" s="45">
        <f t="shared" si="5"/>
        <v>33473.6163246</v>
      </c>
      <c r="S21" s="47">
        <f t="shared" si="6"/>
        <v>12991.5191884</v>
      </c>
      <c r="T21" s="46"/>
      <c r="U21" s="46"/>
      <c r="V21" s="47">
        <f t="shared" si="8"/>
        <v>515.01372</v>
      </c>
      <c r="W21" s="46">
        <f t="shared" si="9"/>
        <v>515.01372</v>
      </c>
      <c r="X21" s="46">
        <f t="shared" si="10"/>
        <v>569.4227892</v>
      </c>
      <c r="Y21" s="46">
        <f t="shared" si="11"/>
        <v>220.9999368</v>
      </c>
      <c r="Z21" s="46"/>
      <c r="AA21" s="46"/>
      <c r="AB21" s="46">
        <f t="shared" si="13"/>
        <v>236.20298000000003</v>
      </c>
      <c r="AC21" s="45">
        <f t="shared" si="14"/>
        <v>236.20298000000003</v>
      </c>
      <c r="AD21" s="46">
        <f t="shared" si="15"/>
        <v>261.15684780000004</v>
      </c>
      <c r="AE21" s="46">
        <f t="shared" si="16"/>
        <v>101.35816120000001</v>
      </c>
      <c r="AF21" s="46"/>
      <c r="AG21" s="46"/>
      <c r="AH21" s="46">
        <f t="shared" si="18"/>
        <v>48.912110000000006</v>
      </c>
      <c r="AI21" s="45">
        <f t="shared" si="19"/>
        <v>48.912110000000006</v>
      </c>
      <c r="AJ21" s="46">
        <f t="shared" si="20"/>
        <v>54.0794721</v>
      </c>
      <c r="AK21" s="46">
        <f t="shared" si="21"/>
        <v>20.988903399999998</v>
      </c>
      <c r="AL21" s="46"/>
      <c r="AM21" s="46"/>
      <c r="AN21" s="46">
        <f t="shared" si="23"/>
        <v>5229.13794</v>
      </c>
      <c r="AO21" s="45">
        <f t="shared" si="24"/>
        <v>5229.13794</v>
      </c>
      <c r="AP21" s="46">
        <f t="shared" si="25"/>
        <v>5781.574733400001</v>
      </c>
      <c r="AQ21" s="46">
        <f t="shared" si="26"/>
        <v>2243.8997436</v>
      </c>
      <c r="AR21" s="46"/>
      <c r="AS21" s="46"/>
      <c r="AT21" s="46">
        <f t="shared" si="28"/>
        <v>28.75886</v>
      </c>
      <c r="AU21" s="45">
        <f t="shared" si="29"/>
        <v>28.75886</v>
      </c>
      <c r="AV21" s="46">
        <f t="shared" si="30"/>
        <v>31.7971146</v>
      </c>
      <c r="AW21" s="46">
        <f t="shared" si="31"/>
        <v>12.3408484</v>
      </c>
      <c r="AX21" s="46"/>
      <c r="AY21" s="46"/>
      <c r="AZ21" s="46">
        <f t="shared" si="33"/>
        <v>30.36423</v>
      </c>
      <c r="BA21" s="45">
        <f t="shared" si="34"/>
        <v>30.36423</v>
      </c>
      <c r="BB21" s="46">
        <f t="shared" si="35"/>
        <v>33.5720853</v>
      </c>
      <c r="BC21" s="46">
        <f t="shared" si="36"/>
        <v>13.029736199999999</v>
      </c>
      <c r="BD21" s="46"/>
      <c r="BE21" s="46"/>
      <c r="BF21" s="46">
        <f t="shared" si="38"/>
        <v>8.516039999999998</v>
      </c>
      <c r="BG21" s="45">
        <f t="shared" si="39"/>
        <v>8.516039999999998</v>
      </c>
      <c r="BH21" s="46">
        <f t="shared" si="40"/>
        <v>9.4157244</v>
      </c>
      <c r="BI21" s="46">
        <f t="shared" si="41"/>
        <v>3.6543576</v>
      </c>
      <c r="BJ21" s="46"/>
      <c r="BK21" s="46"/>
      <c r="BL21" s="46">
        <f t="shared" si="43"/>
        <v>156.92664</v>
      </c>
      <c r="BM21" s="45">
        <f t="shared" si="44"/>
        <v>156.92664</v>
      </c>
      <c r="BN21" s="46">
        <f t="shared" si="45"/>
        <v>173.50529039999998</v>
      </c>
      <c r="BO21" s="46">
        <f t="shared" si="46"/>
        <v>67.3395216</v>
      </c>
      <c r="BP21" s="46"/>
      <c r="BQ21" s="46"/>
      <c r="BR21" s="46">
        <f t="shared" si="48"/>
        <v>233.91550000000004</v>
      </c>
      <c r="BS21" s="45">
        <f t="shared" si="49"/>
        <v>233.91550000000004</v>
      </c>
      <c r="BT21" s="46">
        <f t="shared" si="50"/>
        <v>258.627705</v>
      </c>
      <c r="BU21" s="46">
        <f t="shared" si="51"/>
        <v>100.37657</v>
      </c>
      <c r="BV21" s="46"/>
      <c r="BW21" s="46"/>
      <c r="BX21" s="46">
        <f t="shared" si="53"/>
        <v>2756</v>
      </c>
      <c r="BY21" s="45">
        <f t="shared" si="54"/>
        <v>2756</v>
      </c>
      <c r="BZ21" s="46">
        <f t="shared" si="55"/>
        <v>3047.16</v>
      </c>
      <c r="CA21" s="46">
        <f t="shared" si="56"/>
        <v>1182.64</v>
      </c>
      <c r="CB21" s="46"/>
      <c r="CC21" s="46"/>
      <c r="CD21" s="46">
        <f t="shared" si="58"/>
        <v>136.71138000000002</v>
      </c>
      <c r="CE21" s="45">
        <f t="shared" si="59"/>
        <v>136.71138000000002</v>
      </c>
      <c r="CF21" s="46">
        <f t="shared" si="60"/>
        <v>151.1543718</v>
      </c>
      <c r="CG21" s="46">
        <f t="shared" si="61"/>
        <v>58.66485720000001</v>
      </c>
      <c r="CH21" s="46"/>
      <c r="CI21" s="46"/>
      <c r="CJ21" s="46">
        <f t="shared" si="63"/>
        <v>1092.95381</v>
      </c>
      <c r="CK21" s="45">
        <f t="shared" si="64"/>
        <v>1092.95381</v>
      </c>
      <c r="CL21" s="46">
        <f t="shared" si="65"/>
        <v>1208.4198591</v>
      </c>
      <c r="CM21" s="46">
        <f t="shared" si="66"/>
        <v>469.00250139999997</v>
      </c>
      <c r="CN21" s="46"/>
      <c r="CO21" s="46"/>
      <c r="CP21" s="46">
        <f t="shared" si="68"/>
        <v>598.3138200000001</v>
      </c>
      <c r="CQ21" s="45">
        <f t="shared" si="69"/>
        <v>598.3138200000001</v>
      </c>
      <c r="CR21" s="46">
        <f t="shared" si="70"/>
        <v>661.5232002</v>
      </c>
      <c r="CS21" s="46">
        <f t="shared" si="71"/>
        <v>256.7452308</v>
      </c>
      <c r="CT21" s="46"/>
      <c r="CU21" s="46"/>
      <c r="CV21" s="46">
        <f t="shared" si="73"/>
        <v>59.357350000000004</v>
      </c>
      <c r="CW21" s="45">
        <f t="shared" si="74"/>
        <v>59.357350000000004</v>
      </c>
      <c r="CX21" s="46">
        <f t="shared" si="75"/>
        <v>65.6282085</v>
      </c>
      <c r="CY21" s="46">
        <f t="shared" si="76"/>
        <v>25.471109</v>
      </c>
      <c r="CZ21" s="46"/>
      <c r="DA21" s="46"/>
      <c r="DB21" s="46">
        <f t="shared" si="78"/>
        <v>4216.8867</v>
      </c>
      <c r="DC21" s="45">
        <f t="shared" si="79"/>
        <v>4216.8867</v>
      </c>
      <c r="DD21" s="46">
        <f t="shared" si="80"/>
        <v>4662.383337</v>
      </c>
      <c r="DE21" s="46">
        <f t="shared" si="81"/>
        <v>1809.527898</v>
      </c>
      <c r="DF21" s="46"/>
      <c r="DG21" s="46"/>
      <c r="DH21" s="46">
        <f t="shared" si="83"/>
        <v>994.2683400000001</v>
      </c>
      <c r="DI21" s="45">
        <f t="shared" si="84"/>
        <v>994.2683400000001</v>
      </c>
      <c r="DJ21" s="46">
        <f t="shared" si="85"/>
        <v>1099.3086774</v>
      </c>
      <c r="DK21" s="46">
        <f t="shared" si="86"/>
        <v>426.6551196</v>
      </c>
      <c r="DL21" s="45"/>
      <c r="DM21" s="46"/>
      <c r="DN21" s="45">
        <f t="shared" si="88"/>
        <v>165.54603</v>
      </c>
      <c r="DO21" s="45">
        <f t="shared" si="89"/>
        <v>165.54603</v>
      </c>
      <c r="DP21" s="46">
        <f t="shared" si="90"/>
        <v>183.03528329999997</v>
      </c>
      <c r="DQ21" s="46">
        <f t="shared" si="91"/>
        <v>71.03822819999999</v>
      </c>
      <c r="DR21" s="46"/>
      <c r="DS21" s="46"/>
      <c r="DT21" s="46">
        <f t="shared" si="93"/>
        <v>178.18918000000002</v>
      </c>
      <c r="DU21" s="45">
        <f t="shared" si="94"/>
        <v>178.18918000000002</v>
      </c>
      <c r="DV21" s="46">
        <f t="shared" si="95"/>
        <v>197.01412979999998</v>
      </c>
      <c r="DW21" s="46">
        <f t="shared" si="96"/>
        <v>76.4635892</v>
      </c>
      <c r="DX21" s="46"/>
      <c r="DY21" s="46"/>
      <c r="DZ21" s="46">
        <f t="shared" si="98"/>
        <v>13589.195230000001</v>
      </c>
      <c r="EA21" s="45">
        <f t="shared" si="99"/>
        <v>13589.195230000001</v>
      </c>
      <c r="EB21" s="46">
        <f t="shared" si="100"/>
        <v>15024.8374953</v>
      </c>
      <c r="EC21" s="46">
        <f t="shared" si="101"/>
        <v>5831.3228762</v>
      </c>
      <c r="ED21" s="46"/>
      <c r="EE21" s="45"/>
      <c r="EF21" s="45"/>
      <c r="EG21" s="45">
        <f t="shared" si="102"/>
        <v>0</v>
      </c>
      <c r="EH21" s="45"/>
      <c r="EI21" s="46"/>
    </row>
    <row r="22" spans="1:139" ht="12.75">
      <c r="A22" s="2">
        <v>45566</v>
      </c>
      <c r="C22" s="21">
        <v>3445000</v>
      </c>
      <c r="D22" s="21">
        <v>68900</v>
      </c>
      <c r="E22" s="44">
        <f t="shared" si="0"/>
        <v>3513900</v>
      </c>
      <c r="F22" s="44">
        <v>76179</v>
      </c>
      <c r="G22" s="44">
        <v>29566</v>
      </c>
      <c r="H22" s="45"/>
      <c r="I22" s="46">
        <f>'2012D Academic'!I22</f>
        <v>1931241.5070000004</v>
      </c>
      <c r="J22" s="46">
        <f>'2012D Academic'!J22</f>
        <v>38624.830140000005</v>
      </c>
      <c r="K22" s="46">
        <f t="shared" si="1"/>
        <v>1969866.3371400004</v>
      </c>
      <c r="L22" s="46">
        <f>'2012D Academic'!L22</f>
        <v>42705.38367540001</v>
      </c>
      <c r="M22" s="46">
        <f>'2012D Academic'!M22</f>
        <v>16574.4808116</v>
      </c>
      <c r="N22" s="45"/>
      <c r="O22" s="45">
        <f t="shared" si="2"/>
        <v>1513758.4930000002</v>
      </c>
      <c r="P22" s="47">
        <f t="shared" si="3"/>
        <v>30275.16986</v>
      </c>
      <c r="Q22" s="45">
        <f t="shared" si="4"/>
        <v>1544033.6628600003</v>
      </c>
      <c r="R22" s="45">
        <f t="shared" si="5"/>
        <v>33473.6163246</v>
      </c>
      <c r="S22" s="47">
        <f t="shared" si="6"/>
        <v>12991.5191884</v>
      </c>
      <c r="T22" s="45"/>
      <c r="U22" s="46">
        <f t="shared" si="7"/>
        <v>25750.686</v>
      </c>
      <c r="V22" s="47">
        <f t="shared" si="8"/>
        <v>515.01372</v>
      </c>
      <c r="W22" s="46">
        <f t="shared" si="9"/>
        <v>26265.69972</v>
      </c>
      <c r="X22" s="46">
        <f t="shared" si="10"/>
        <v>569.4227892</v>
      </c>
      <c r="Y22" s="46">
        <f t="shared" si="11"/>
        <v>220.9999368</v>
      </c>
      <c r="Z22" s="45"/>
      <c r="AA22" s="46">
        <f t="shared" si="12"/>
        <v>11810.149000000001</v>
      </c>
      <c r="AB22" s="46">
        <f t="shared" si="13"/>
        <v>236.20298000000003</v>
      </c>
      <c r="AC22" s="45">
        <f t="shared" si="14"/>
        <v>12046.351980000001</v>
      </c>
      <c r="AD22" s="46">
        <f t="shared" si="15"/>
        <v>261.15684780000004</v>
      </c>
      <c r="AE22" s="46">
        <f t="shared" si="16"/>
        <v>101.35816120000001</v>
      </c>
      <c r="AF22" s="45"/>
      <c r="AG22" s="46">
        <f t="shared" si="17"/>
        <v>2445.6054999999997</v>
      </c>
      <c r="AH22" s="46">
        <f t="shared" si="18"/>
        <v>48.912110000000006</v>
      </c>
      <c r="AI22" s="45">
        <f t="shared" si="19"/>
        <v>2494.51761</v>
      </c>
      <c r="AJ22" s="46">
        <f t="shared" si="20"/>
        <v>54.0794721</v>
      </c>
      <c r="AK22" s="46">
        <f t="shared" si="21"/>
        <v>20.988903399999998</v>
      </c>
      <c r="AL22" s="45"/>
      <c r="AM22" s="46">
        <f t="shared" si="22"/>
        <v>261456.89700000003</v>
      </c>
      <c r="AN22" s="46">
        <f t="shared" si="23"/>
        <v>5229.13794</v>
      </c>
      <c r="AO22" s="45">
        <f t="shared" si="24"/>
        <v>266686.03494000004</v>
      </c>
      <c r="AP22" s="46">
        <f t="shared" si="25"/>
        <v>5781.574733400001</v>
      </c>
      <c r="AQ22" s="46">
        <f t="shared" si="26"/>
        <v>2243.8997436</v>
      </c>
      <c r="AR22" s="45"/>
      <c r="AS22" s="46">
        <f t="shared" si="27"/>
        <v>1437.943</v>
      </c>
      <c r="AT22" s="46">
        <f t="shared" si="28"/>
        <v>28.75886</v>
      </c>
      <c r="AU22" s="45">
        <f t="shared" si="29"/>
        <v>1466.70186</v>
      </c>
      <c r="AV22" s="46">
        <f t="shared" si="30"/>
        <v>31.7971146</v>
      </c>
      <c r="AW22" s="46">
        <f t="shared" si="31"/>
        <v>12.3408484</v>
      </c>
      <c r="AX22" s="45"/>
      <c r="AY22" s="46">
        <f t="shared" si="32"/>
        <v>1518.2115</v>
      </c>
      <c r="AZ22" s="46">
        <f t="shared" si="33"/>
        <v>30.36423</v>
      </c>
      <c r="BA22" s="45">
        <f t="shared" si="34"/>
        <v>1548.5757299999998</v>
      </c>
      <c r="BB22" s="46">
        <f t="shared" si="35"/>
        <v>33.5720853</v>
      </c>
      <c r="BC22" s="46">
        <f t="shared" si="36"/>
        <v>13.029736199999999</v>
      </c>
      <c r="BD22" s="45"/>
      <c r="BE22" s="46">
        <f t="shared" si="37"/>
        <v>425.80199999999996</v>
      </c>
      <c r="BF22" s="46">
        <f t="shared" si="38"/>
        <v>8.516039999999998</v>
      </c>
      <c r="BG22" s="45">
        <f t="shared" si="39"/>
        <v>434.31803999999994</v>
      </c>
      <c r="BH22" s="46">
        <f t="shared" si="40"/>
        <v>9.4157244</v>
      </c>
      <c r="BI22" s="46">
        <f t="shared" si="41"/>
        <v>3.6543576</v>
      </c>
      <c r="BJ22" s="45"/>
      <c r="BK22" s="46">
        <f t="shared" si="42"/>
        <v>7846.331999999999</v>
      </c>
      <c r="BL22" s="46">
        <f t="shared" si="43"/>
        <v>156.92664</v>
      </c>
      <c r="BM22" s="45">
        <f t="shared" si="44"/>
        <v>8003.258639999999</v>
      </c>
      <c r="BN22" s="46">
        <f t="shared" si="45"/>
        <v>173.50529039999998</v>
      </c>
      <c r="BO22" s="46">
        <f t="shared" si="46"/>
        <v>67.3395216</v>
      </c>
      <c r="BP22" s="45"/>
      <c r="BQ22" s="46">
        <f t="shared" si="47"/>
        <v>11695.775</v>
      </c>
      <c r="BR22" s="46">
        <f t="shared" si="48"/>
        <v>233.91550000000004</v>
      </c>
      <c r="BS22" s="45">
        <f t="shared" si="49"/>
        <v>11929.690499999999</v>
      </c>
      <c r="BT22" s="46">
        <f t="shared" si="50"/>
        <v>258.627705</v>
      </c>
      <c r="BU22" s="46">
        <f t="shared" si="51"/>
        <v>100.37657</v>
      </c>
      <c r="BV22" s="45"/>
      <c r="BW22" s="46">
        <f t="shared" si="52"/>
        <v>137800</v>
      </c>
      <c r="BX22" s="46">
        <f t="shared" si="53"/>
        <v>2756</v>
      </c>
      <c r="BY22" s="45">
        <f t="shared" si="54"/>
        <v>140556</v>
      </c>
      <c r="BZ22" s="46">
        <f t="shared" si="55"/>
        <v>3047.16</v>
      </c>
      <c r="CA22" s="46">
        <f t="shared" si="56"/>
        <v>1182.64</v>
      </c>
      <c r="CB22" s="45"/>
      <c r="CC22" s="46">
        <f t="shared" si="57"/>
        <v>6835.569</v>
      </c>
      <c r="CD22" s="46">
        <f t="shared" si="58"/>
        <v>136.71138000000002</v>
      </c>
      <c r="CE22" s="45">
        <f t="shared" si="59"/>
        <v>6972.28038</v>
      </c>
      <c r="CF22" s="46">
        <f t="shared" si="60"/>
        <v>151.1543718</v>
      </c>
      <c r="CG22" s="46">
        <f t="shared" si="61"/>
        <v>58.66485720000001</v>
      </c>
      <c r="CH22" s="45"/>
      <c r="CI22" s="46">
        <f t="shared" si="62"/>
        <v>54647.6905</v>
      </c>
      <c r="CJ22" s="46">
        <f t="shared" si="63"/>
        <v>1092.95381</v>
      </c>
      <c r="CK22" s="45">
        <f t="shared" si="64"/>
        <v>55740.644309999996</v>
      </c>
      <c r="CL22" s="46">
        <f t="shared" si="65"/>
        <v>1208.4198591</v>
      </c>
      <c r="CM22" s="46">
        <f t="shared" si="66"/>
        <v>469.00250139999997</v>
      </c>
      <c r="CN22" s="45"/>
      <c r="CO22" s="46">
        <f t="shared" si="67"/>
        <v>29915.691</v>
      </c>
      <c r="CP22" s="46">
        <f t="shared" si="68"/>
        <v>598.3138200000001</v>
      </c>
      <c r="CQ22" s="45">
        <f t="shared" si="69"/>
        <v>30514.00482</v>
      </c>
      <c r="CR22" s="46">
        <f t="shared" si="70"/>
        <v>661.5232002</v>
      </c>
      <c r="CS22" s="46">
        <f t="shared" si="71"/>
        <v>256.7452308</v>
      </c>
      <c r="CT22" s="45"/>
      <c r="CU22" s="46">
        <f t="shared" si="72"/>
        <v>2967.8675</v>
      </c>
      <c r="CV22" s="46">
        <f t="shared" si="73"/>
        <v>59.357350000000004</v>
      </c>
      <c r="CW22" s="45">
        <f t="shared" si="74"/>
        <v>3027.22485</v>
      </c>
      <c r="CX22" s="46">
        <f t="shared" si="75"/>
        <v>65.6282085</v>
      </c>
      <c r="CY22" s="46">
        <f t="shared" si="76"/>
        <v>25.471109</v>
      </c>
      <c r="CZ22" s="45"/>
      <c r="DA22" s="46">
        <f t="shared" si="77"/>
        <v>210844.335</v>
      </c>
      <c r="DB22" s="46">
        <f t="shared" si="78"/>
        <v>4216.8867</v>
      </c>
      <c r="DC22" s="45">
        <f t="shared" si="79"/>
        <v>215061.2217</v>
      </c>
      <c r="DD22" s="46">
        <f t="shared" si="80"/>
        <v>4662.383337</v>
      </c>
      <c r="DE22" s="46">
        <f t="shared" si="81"/>
        <v>1809.527898</v>
      </c>
      <c r="DF22" s="45"/>
      <c r="DG22" s="46">
        <f t="shared" si="82"/>
        <v>49713.417</v>
      </c>
      <c r="DH22" s="46">
        <f t="shared" si="83"/>
        <v>994.2683400000001</v>
      </c>
      <c r="DI22" s="45">
        <f t="shared" si="84"/>
        <v>50707.68534</v>
      </c>
      <c r="DJ22" s="46">
        <f t="shared" si="85"/>
        <v>1099.3086774</v>
      </c>
      <c r="DK22" s="46">
        <f t="shared" si="86"/>
        <v>426.6551196</v>
      </c>
      <c r="DL22" s="45"/>
      <c r="DM22" s="46">
        <f t="shared" si="87"/>
        <v>8277.3015</v>
      </c>
      <c r="DN22" s="45">
        <f t="shared" si="88"/>
        <v>165.54603</v>
      </c>
      <c r="DO22" s="45">
        <f t="shared" si="89"/>
        <v>8442.84753</v>
      </c>
      <c r="DP22" s="46">
        <f t="shared" si="90"/>
        <v>183.03528329999997</v>
      </c>
      <c r="DQ22" s="46">
        <f t="shared" si="91"/>
        <v>71.03822819999999</v>
      </c>
      <c r="DR22" s="45"/>
      <c r="DS22" s="46">
        <f t="shared" si="92"/>
        <v>8909.458999999999</v>
      </c>
      <c r="DT22" s="46">
        <f t="shared" si="93"/>
        <v>178.18918000000002</v>
      </c>
      <c r="DU22" s="45">
        <f t="shared" si="94"/>
        <v>9087.648179999998</v>
      </c>
      <c r="DV22" s="46">
        <f t="shared" si="95"/>
        <v>197.01412979999998</v>
      </c>
      <c r="DW22" s="46">
        <f t="shared" si="96"/>
        <v>76.4635892</v>
      </c>
      <c r="DX22" s="45"/>
      <c r="DY22" s="46">
        <f t="shared" si="97"/>
        <v>679459.7615</v>
      </c>
      <c r="DZ22" s="46">
        <f t="shared" si="98"/>
        <v>13589.195230000001</v>
      </c>
      <c r="EA22" s="45">
        <f t="shared" si="99"/>
        <v>693048.95673</v>
      </c>
      <c r="EB22" s="46">
        <f t="shared" si="100"/>
        <v>15024.8374953</v>
      </c>
      <c r="EC22" s="46">
        <f t="shared" si="101"/>
        <v>5831.3228762</v>
      </c>
      <c r="ED22" s="45"/>
      <c r="EE22" s="45"/>
      <c r="EF22" s="45"/>
      <c r="EG22" s="45">
        <f t="shared" si="102"/>
        <v>0</v>
      </c>
      <c r="EH22" s="45"/>
      <c r="EI22" s="45"/>
    </row>
    <row r="23" spans="1:139" ht="12.75">
      <c r="A23" s="2">
        <v>45748</v>
      </c>
      <c r="C23" s="47"/>
      <c r="D23" s="47"/>
      <c r="E23" s="44">
        <f t="shared" si="0"/>
        <v>0</v>
      </c>
      <c r="F23" s="44"/>
      <c r="G23" s="44"/>
      <c r="H23" s="45"/>
      <c r="I23" s="46">
        <f>'2012D Academic'!I23</f>
        <v>0</v>
      </c>
      <c r="J23" s="46">
        <f>'2012D Academic'!J23</f>
        <v>0</v>
      </c>
      <c r="K23" s="46">
        <f t="shared" si="1"/>
        <v>0</v>
      </c>
      <c r="L23" s="46">
        <f>'2012D Academic'!L23</f>
        <v>0</v>
      </c>
      <c r="M23" s="46">
        <f>'2012D Academic'!M23</f>
        <v>0</v>
      </c>
      <c r="N23" s="45"/>
      <c r="O23" s="45"/>
      <c r="P23" s="47">
        <f t="shared" si="3"/>
        <v>0</v>
      </c>
      <c r="Q23" s="45">
        <f t="shared" si="4"/>
        <v>0</v>
      </c>
      <c r="R23" s="45">
        <f t="shared" si="5"/>
        <v>0</v>
      </c>
      <c r="S23" s="47">
        <f t="shared" si="6"/>
        <v>0</v>
      </c>
      <c r="T23" s="45"/>
      <c r="U23" s="46"/>
      <c r="V23" s="47">
        <f t="shared" si="8"/>
        <v>0</v>
      </c>
      <c r="W23" s="46">
        <f t="shared" si="9"/>
        <v>0</v>
      </c>
      <c r="X23" s="46">
        <f t="shared" si="10"/>
        <v>0</v>
      </c>
      <c r="Y23" s="46">
        <f t="shared" si="11"/>
        <v>0</v>
      </c>
      <c r="Z23" s="45"/>
      <c r="AA23" s="46">
        <f>C23*0.34282/100</f>
        <v>0</v>
      </c>
      <c r="AB23" s="46">
        <f t="shared" si="13"/>
        <v>0</v>
      </c>
      <c r="AC23" s="45">
        <f t="shared" si="14"/>
        <v>0</v>
      </c>
      <c r="AD23" s="46">
        <f t="shared" si="15"/>
        <v>0</v>
      </c>
      <c r="AE23" s="46">
        <f t="shared" si="16"/>
        <v>0</v>
      </c>
      <c r="AF23" s="45"/>
      <c r="AG23" s="46"/>
      <c r="AH23" s="46">
        <f t="shared" si="18"/>
        <v>0</v>
      </c>
      <c r="AI23" s="45">
        <f t="shared" si="19"/>
        <v>0</v>
      </c>
      <c r="AJ23" s="46">
        <f t="shared" si="20"/>
        <v>0</v>
      </c>
      <c r="AK23" s="46">
        <f t="shared" si="21"/>
        <v>0</v>
      </c>
      <c r="AL23" s="45"/>
      <c r="AM23" s="46"/>
      <c r="AN23" s="46">
        <f t="shared" si="23"/>
        <v>0</v>
      </c>
      <c r="AO23" s="45">
        <f t="shared" si="24"/>
        <v>0</v>
      </c>
      <c r="AP23" s="46">
        <f t="shared" si="25"/>
        <v>0</v>
      </c>
      <c r="AQ23" s="46">
        <f t="shared" si="26"/>
        <v>0</v>
      </c>
      <c r="AR23" s="45"/>
      <c r="AS23" s="46"/>
      <c r="AT23" s="46">
        <f t="shared" si="28"/>
        <v>0</v>
      </c>
      <c r="AU23" s="45">
        <f t="shared" si="29"/>
        <v>0</v>
      </c>
      <c r="AV23" s="46">
        <f t="shared" si="30"/>
        <v>0</v>
      </c>
      <c r="AW23" s="46">
        <f t="shared" si="31"/>
        <v>0</v>
      </c>
      <c r="AX23" s="45"/>
      <c r="AY23" s="46"/>
      <c r="AZ23" s="46">
        <f t="shared" si="33"/>
        <v>0</v>
      </c>
      <c r="BA23" s="45">
        <f t="shared" si="34"/>
        <v>0</v>
      </c>
      <c r="BB23" s="46">
        <f t="shared" si="35"/>
        <v>0</v>
      </c>
      <c r="BC23" s="46">
        <f t="shared" si="36"/>
        <v>0</v>
      </c>
      <c r="BD23" s="45"/>
      <c r="BE23" s="46"/>
      <c r="BF23" s="46">
        <f t="shared" si="38"/>
        <v>0</v>
      </c>
      <c r="BG23" s="45">
        <f t="shared" si="39"/>
        <v>0</v>
      </c>
      <c r="BH23" s="46">
        <f t="shared" si="40"/>
        <v>0</v>
      </c>
      <c r="BI23" s="46">
        <f t="shared" si="41"/>
        <v>0</v>
      </c>
      <c r="BJ23" s="45"/>
      <c r="BK23" s="46"/>
      <c r="BL23" s="46">
        <f t="shared" si="43"/>
        <v>0</v>
      </c>
      <c r="BM23" s="45">
        <f t="shared" si="44"/>
        <v>0</v>
      </c>
      <c r="BN23" s="46">
        <f t="shared" si="45"/>
        <v>0</v>
      </c>
      <c r="BO23" s="46">
        <f t="shared" si="46"/>
        <v>0</v>
      </c>
      <c r="BP23" s="45"/>
      <c r="BQ23" s="46"/>
      <c r="BR23" s="46">
        <f t="shared" si="48"/>
        <v>0</v>
      </c>
      <c r="BS23" s="45">
        <f t="shared" si="49"/>
        <v>0</v>
      </c>
      <c r="BT23" s="46">
        <f t="shared" si="50"/>
        <v>0</v>
      </c>
      <c r="BU23" s="46">
        <f t="shared" si="51"/>
        <v>0</v>
      </c>
      <c r="BV23" s="45"/>
      <c r="BW23" s="46"/>
      <c r="BX23" s="46">
        <f t="shared" si="53"/>
        <v>0</v>
      </c>
      <c r="BY23" s="45">
        <f t="shared" si="54"/>
        <v>0</v>
      </c>
      <c r="BZ23" s="46">
        <f t="shared" si="55"/>
        <v>0</v>
      </c>
      <c r="CA23" s="46">
        <f t="shared" si="56"/>
        <v>0</v>
      </c>
      <c r="CB23" s="45"/>
      <c r="CC23" s="46"/>
      <c r="CD23" s="46">
        <f t="shared" si="58"/>
        <v>0</v>
      </c>
      <c r="CE23" s="45">
        <f t="shared" si="59"/>
        <v>0</v>
      </c>
      <c r="CF23" s="46">
        <f t="shared" si="60"/>
        <v>0</v>
      </c>
      <c r="CG23" s="46">
        <f t="shared" si="61"/>
        <v>0</v>
      </c>
      <c r="CH23" s="45"/>
      <c r="CI23" s="46"/>
      <c r="CJ23" s="46">
        <f t="shared" si="63"/>
        <v>0</v>
      </c>
      <c r="CK23" s="45">
        <f t="shared" si="64"/>
        <v>0</v>
      </c>
      <c r="CL23" s="46">
        <f t="shared" si="65"/>
        <v>0</v>
      </c>
      <c r="CM23" s="46">
        <f t="shared" si="66"/>
        <v>0</v>
      </c>
      <c r="CN23" s="45"/>
      <c r="CO23" s="46"/>
      <c r="CP23" s="46">
        <f t="shared" si="68"/>
        <v>0</v>
      </c>
      <c r="CQ23" s="45">
        <f t="shared" si="69"/>
        <v>0</v>
      </c>
      <c r="CR23" s="46">
        <f t="shared" si="70"/>
        <v>0</v>
      </c>
      <c r="CS23" s="46">
        <f t="shared" si="71"/>
        <v>0</v>
      </c>
      <c r="CT23" s="45"/>
      <c r="CU23" s="46"/>
      <c r="CV23" s="46">
        <f t="shared" si="73"/>
        <v>0</v>
      </c>
      <c r="CW23" s="45">
        <f t="shared" si="74"/>
        <v>0</v>
      </c>
      <c r="CX23" s="46">
        <f t="shared" si="75"/>
        <v>0</v>
      </c>
      <c r="CY23" s="46">
        <f t="shared" si="76"/>
        <v>0</v>
      </c>
      <c r="CZ23" s="45"/>
      <c r="DA23" s="46"/>
      <c r="DB23" s="46">
        <f t="shared" si="78"/>
        <v>0</v>
      </c>
      <c r="DC23" s="45">
        <f t="shared" si="79"/>
        <v>0</v>
      </c>
      <c r="DD23" s="46">
        <f t="shared" si="80"/>
        <v>0</v>
      </c>
      <c r="DE23" s="46">
        <f t="shared" si="81"/>
        <v>0</v>
      </c>
      <c r="DF23" s="45"/>
      <c r="DG23" s="46"/>
      <c r="DH23" s="46">
        <f t="shared" si="83"/>
        <v>0</v>
      </c>
      <c r="DI23" s="45">
        <f t="shared" si="84"/>
        <v>0</v>
      </c>
      <c r="DJ23" s="46">
        <f t="shared" si="85"/>
        <v>0</v>
      </c>
      <c r="DK23" s="46">
        <f t="shared" si="86"/>
        <v>0</v>
      </c>
      <c r="DL23" s="45"/>
      <c r="DM23" s="46"/>
      <c r="DN23" s="45">
        <f t="shared" si="88"/>
        <v>0</v>
      </c>
      <c r="DO23" s="45">
        <f t="shared" si="89"/>
        <v>0</v>
      </c>
      <c r="DP23" s="46">
        <f t="shared" si="90"/>
        <v>0</v>
      </c>
      <c r="DQ23" s="46">
        <f t="shared" si="91"/>
        <v>0</v>
      </c>
      <c r="DR23" s="45"/>
      <c r="DS23" s="46"/>
      <c r="DT23" s="46">
        <f t="shared" si="93"/>
        <v>0</v>
      </c>
      <c r="DU23" s="45">
        <f t="shared" si="94"/>
        <v>0</v>
      </c>
      <c r="DV23" s="46">
        <f t="shared" si="95"/>
        <v>0</v>
      </c>
      <c r="DW23" s="46">
        <f t="shared" si="96"/>
        <v>0</v>
      </c>
      <c r="DX23" s="45"/>
      <c r="DY23" s="46"/>
      <c r="DZ23" s="46">
        <f t="shared" si="98"/>
        <v>0</v>
      </c>
      <c r="EA23" s="45">
        <f t="shared" si="99"/>
        <v>0</v>
      </c>
      <c r="EB23" s="46">
        <f t="shared" si="100"/>
        <v>0</v>
      </c>
      <c r="EC23" s="46">
        <f t="shared" si="101"/>
        <v>0</v>
      </c>
      <c r="ED23" s="45"/>
      <c r="EE23" s="45"/>
      <c r="EF23" s="45"/>
      <c r="EG23" s="45">
        <f t="shared" si="102"/>
        <v>0</v>
      </c>
      <c r="EH23" s="45"/>
      <c r="EI23" s="45"/>
    </row>
    <row r="24" spans="3:139" ht="12.75">
      <c r="C24" s="47"/>
      <c r="D24" s="47"/>
      <c r="E24" s="47"/>
      <c r="F24" s="47"/>
      <c r="G24" s="47"/>
      <c r="H24" s="45"/>
      <c r="I24" s="45"/>
      <c r="J24" s="4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</row>
    <row r="25" spans="1:139" ht="13.5" thickBot="1">
      <c r="A25" s="12" t="s">
        <v>0</v>
      </c>
      <c r="C25" s="48">
        <f>SUM(C8:C24)</f>
        <v>6755000</v>
      </c>
      <c r="D25" s="48">
        <f>SUM(D8:D24)</f>
        <v>1894100</v>
      </c>
      <c r="E25" s="48">
        <f>SUM(E8:E24)</f>
        <v>8649100</v>
      </c>
      <c r="F25" s="48">
        <f>SUM(F8:F24)</f>
        <v>1142685</v>
      </c>
      <c r="G25" s="48">
        <f>SUM(G8:G24)</f>
        <v>443490</v>
      </c>
      <c r="H25" s="45"/>
      <c r="I25" s="48">
        <f>SUM(I8:I24)</f>
        <v>3786803.0130000003</v>
      </c>
      <c r="J25" s="48">
        <f>SUM(J8:J24)</f>
        <v>1061818.4436599996</v>
      </c>
      <c r="K25" s="48">
        <f>SUM(K8:K24)</f>
        <v>4848621.456660001</v>
      </c>
      <c r="L25" s="48">
        <f>SUM(L8:L24)</f>
        <v>640580.7551310001</v>
      </c>
      <c r="M25" s="48">
        <f>SUM(M8:M24)</f>
        <v>248617.2121739999</v>
      </c>
      <c r="N25" s="45"/>
      <c r="O25" s="48">
        <f>SUM(O8:O24)</f>
        <v>2968196.987</v>
      </c>
      <c r="P25" s="48">
        <f>SUM(P8:P24)</f>
        <v>832281.5563400004</v>
      </c>
      <c r="Q25" s="48">
        <f>SUM(Q8:Q24)</f>
        <v>3800478.5433400003</v>
      </c>
      <c r="R25" s="48">
        <f>SUM(R8:R24)</f>
        <v>502104.24486900005</v>
      </c>
      <c r="S25" s="48">
        <f>SUM(S8:S24)</f>
        <v>194872.787826</v>
      </c>
      <c r="T25" s="45"/>
      <c r="U25" s="48">
        <f>SUM(U8:U24)</f>
        <v>50492.274000000005</v>
      </c>
      <c r="V25" s="48">
        <f>SUM(V8:V24)</f>
        <v>14158.018680000003</v>
      </c>
      <c r="W25" s="48">
        <f>SUM(W8:W24)</f>
        <v>64650.29268</v>
      </c>
      <c r="X25" s="48">
        <f>SUM(X8:X24)</f>
        <v>8541.341838</v>
      </c>
      <c r="Y25" s="48">
        <f>SUM(Y8:Y24)</f>
        <v>3314.9990519999988</v>
      </c>
      <c r="Z25" s="45"/>
      <c r="AA25" s="48">
        <f>SUM(AA8:AA24)</f>
        <v>23157.491</v>
      </c>
      <c r="AB25" s="48">
        <f>SUM(AB8:AB24)</f>
        <v>6493.353619999999</v>
      </c>
      <c r="AC25" s="48">
        <f>SUM(AC8:AC24)</f>
        <v>29650.844620000003</v>
      </c>
      <c r="AD25" s="48">
        <f>SUM(AD8:AD24)</f>
        <v>3917.3527169999993</v>
      </c>
      <c r="AE25" s="48">
        <f>SUM(AE8:AE24)</f>
        <v>1520.3724180000004</v>
      </c>
      <c r="AF25" s="45"/>
      <c r="AG25" s="48">
        <f>SUM(AG8:AG24)</f>
        <v>4795.3745</v>
      </c>
      <c r="AH25" s="48">
        <f>SUM(AH8:AH24)</f>
        <v>1344.6215900000002</v>
      </c>
      <c r="AI25" s="48">
        <f>SUM(AI8:AI24)</f>
        <v>6139.996090000001</v>
      </c>
      <c r="AJ25" s="48">
        <f>SUM(AJ8:AJ24)</f>
        <v>811.1920814999997</v>
      </c>
      <c r="AK25" s="48">
        <f>SUM(AK8:AK24)</f>
        <v>314.83355100000006</v>
      </c>
      <c r="AL25" s="45"/>
      <c r="AM25" s="48">
        <f>SUM(AM8:AM24)</f>
        <v>512668.02300000004</v>
      </c>
      <c r="AN25" s="48">
        <f>SUM(AN8:AN24)</f>
        <v>143751.96185999995</v>
      </c>
      <c r="AO25" s="48">
        <f>SUM(AO8:AO24)</f>
        <v>656419.98486</v>
      </c>
      <c r="AP25" s="48">
        <f>SUM(AP8:AP24)</f>
        <v>86723.62100100004</v>
      </c>
      <c r="AQ25" s="48">
        <f>SUM(AQ8:AQ24)</f>
        <v>33658.49615399999</v>
      </c>
      <c r="AR25" s="45"/>
      <c r="AS25" s="48">
        <f>SUM(AS8:AS24)</f>
        <v>2819.5370000000003</v>
      </c>
      <c r="AT25" s="48">
        <f>SUM(AT8:AT24)</f>
        <v>790.59734</v>
      </c>
      <c r="AU25" s="48">
        <f>SUM(AU8:AU24)</f>
        <v>3610.1343399999996</v>
      </c>
      <c r="AV25" s="48">
        <f>SUM(AV8:AV24)</f>
        <v>476.95671899999985</v>
      </c>
      <c r="AW25" s="48">
        <f>SUM(AW8:AW24)</f>
        <v>185.112726</v>
      </c>
      <c r="AX25" s="45"/>
      <c r="AY25" s="48">
        <f>SUM(AY8:AY24)</f>
        <v>2976.9285</v>
      </c>
      <c r="AZ25" s="48">
        <f>SUM(AZ8:AZ24)</f>
        <v>834.7298700000002</v>
      </c>
      <c r="BA25" s="48">
        <f>SUM(BA8:BA24)</f>
        <v>3811.65837</v>
      </c>
      <c r="BB25" s="48">
        <f>SUM(BB8:BB24)</f>
        <v>503.58127950000016</v>
      </c>
      <c r="BC25" s="48">
        <f>SUM(BC8:BC24)</f>
        <v>195.446043</v>
      </c>
      <c r="BD25" s="45"/>
      <c r="BE25" s="48">
        <f>SUM(BE8:BE24)</f>
        <v>834.9179999999999</v>
      </c>
      <c r="BF25" s="48">
        <f>SUM(BF8:BF24)</f>
        <v>234.11076000000008</v>
      </c>
      <c r="BG25" s="48">
        <f>SUM(BG8:BG24)</f>
        <v>1069.02876</v>
      </c>
      <c r="BH25" s="48">
        <f>SUM(BH8:BH24)</f>
        <v>141.235866</v>
      </c>
      <c r="BI25" s="48">
        <f>SUM(BI8:BI24)</f>
        <v>54.81536399999999</v>
      </c>
      <c r="BJ25" s="45"/>
      <c r="BK25" s="48">
        <f>SUM(BK8:BK24)</f>
        <v>15385.187999999998</v>
      </c>
      <c r="BL25" s="48">
        <f>SUM(BL8:BL24)</f>
        <v>4314.002159999998</v>
      </c>
      <c r="BM25" s="48">
        <f>SUM(BM8:BM24)</f>
        <v>19699.19016</v>
      </c>
      <c r="BN25" s="48">
        <f>SUM(BN8:BN24)</f>
        <v>2602.5793559999993</v>
      </c>
      <c r="BO25" s="48">
        <f>SUM(BO8:BO24)</f>
        <v>1010.0928240000001</v>
      </c>
      <c r="BP25" s="45"/>
      <c r="BQ25" s="48">
        <f>SUM(BQ8:BQ24)</f>
        <v>22933.225</v>
      </c>
      <c r="BR25" s="48">
        <f>SUM(BR8:BR24)</f>
        <v>6430.469499999999</v>
      </c>
      <c r="BS25" s="48">
        <f>SUM(BS8:BS24)</f>
        <v>29363.694499999998</v>
      </c>
      <c r="BT25" s="48">
        <f>SUM(BT8:BT24)</f>
        <v>3879.4155749999986</v>
      </c>
      <c r="BU25" s="48">
        <f>SUM(BU8:BU24)</f>
        <v>1505.6485499999997</v>
      </c>
      <c r="BV25" s="45"/>
      <c r="BW25" s="48">
        <f>SUM(BW8:BW24)</f>
        <v>270200</v>
      </c>
      <c r="BX25" s="48">
        <f>SUM(BX8:BX24)</f>
        <v>75764</v>
      </c>
      <c r="BY25" s="48">
        <f>SUM(BY8:BY24)</f>
        <v>345964</v>
      </c>
      <c r="BZ25" s="48">
        <f>SUM(BZ8:BZ24)</f>
        <v>45707.40000000001</v>
      </c>
      <c r="CA25" s="48">
        <f>SUM(CA8:CA24)</f>
        <v>17739.6</v>
      </c>
      <c r="CB25" s="45"/>
      <c r="CC25" s="48">
        <f>SUM(CC8:CC24)</f>
        <v>13403.271</v>
      </c>
      <c r="CD25" s="48">
        <f>SUM(CD8:CD24)</f>
        <v>3758.2732199999996</v>
      </c>
      <c r="CE25" s="48">
        <f>SUM(CE8:CE24)</f>
        <v>17161.54422</v>
      </c>
      <c r="CF25" s="48">
        <f>SUM(CF8:CF24)</f>
        <v>2267.315577</v>
      </c>
      <c r="CG25" s="48">
        <f>SUM(CG8:CG24)</f>
        <v>879.9728580000003</v>
      </c>
      <c r="CH25" s="45"/>
      <c r="CI25" s="48">
        <f>SUM(CI8:CI24)</f>
        <v>107153.88949999999</v>
      </c>
      <c r="CJ25" s="48">
        <f>SUM(CJ8:CJ24)</f>
        <v>30045.918889999994</v>
      </c>
      <c r="CK25" s="48">
        <f>SUM(CK8:CK24)</f>
        <v>137199.80839</v>
      </c>
      <c r="CL25" s="48">
        <f>SUM(CL8:CL24)</f>
        <v>18126.2978865</v>
      </c>
      <c r="CM25" s="48">
        <f>SUM(CM8:CM24)</f>
        <v>7035.037521000001</v>
      </c>
      <c r="CN25" s="45"/>
      <c r="CO25" s="48">
        <f>SUM(CO8:CO24)</f>
        <v>58659.069</v>
      </c>
      <c r="CP25" s="48">
        <f>SUM(CP8:CP24)</f>
        <v>16447.98558</v>
      </c>
      <c r="CQ25" s="48">
        <f>SUM(CQ8:CQ24)</f>
        <v>75107.05458</v>
      </c>
      <c r="CR25" s="48">
        <f>SUM(CR8:CR24)</f>
        <v>9922.848003000001</v>
      </c>
      <c r="CS25" s="48">
        <f>SUM(CS8:CS24)</f>
        <v>3851.178462000001</v>
      </c>
      <c r="CT25" s="45"/>
      <c r="CU25" s="48">
        <f>SUM(CU8:CU24)</f>
        <v>5819.4325</v>
      </c>
      <c r="CV25" s="48">
        <f>SUM(CV8:CV24)</f>
        <v>1631.7671500000004</v>
      </c>
      <c r="CW25" s="48">
        <f>SUM(CW8:CW24)</f>
        <v>7451.1996500000005</v>
      </c>
      <c r="CX25" s="48">
        <f>SUM(CX8:CX24)</f>
        <v>984.4231275000003</v>
      </c>
      <c r="CY25" s="48">
        <f>SUM(CY8:CY24)</f>
        <v>382.0666350000001</v>
      </c>
      <c r="CZ25" s="45"/>
      <c r="DA25" s="48">
        <f>SUM(DA8:DA24)</f>
        <v>413426.265</v>
      </c>
      <c r="DB25" s="48">
        <f>SUM(DB8:DB24)</f>
        <v>115924.60230000006</v>
      </c>
      <c r="DC25" s="48">
        <f>SUM(DC8:DC24)</f>
        <v>529350.8673</v>
      </c>
      <c r="DD25" s="48">
        <f>SUM(DD8:DD24)</f>
        <v>69935.750055</v>
      </c>
      <c r="DE25" s="48">
        <f>SUM(DE8:DE24)</f>
        <v>27142.91847</v>
      </c>
      <c r="DF25" s="45"/>
      <c r="DG25" s="48">
        <f>SUM(DG8:DG24)</f>
        <v>97478.70300000001</v>
      </c>
      <c r="DH25" s="48">
        <f>SUM(DH8:DH24)</f>
        <v>27332.999459999988</v>
      </c>
      <c r="DI25" s="48">
        <f>SUM(DI8:DI24)</f>
        <v>124811.70246</v>
      </c>
      <c r="DJ25" s="48">
        <f>SUM(DJ8:DJ24)</f>
        <v>16489.630161</v>
      </c>
      <c r="DK25" s="48">
        <f>SUM(DK8:DK24)</f>
        <v>6399.826794</v>
      </c>
      <c r="DL25" s="47"/>
      <c r="DM25" s="48">
        <f>SUM(DM8:DM24)</f>
        <v>16230.2385</v>
      </c>
      <c r="DN25" s="48">
        <f>SUM(DN8:DN24)</f>
        <v>4550.954070000001</v>
      </c>
      <c r="DO25" s="48">
        <f>SUM(DO8:DO24)</f>
        <v>20781.19257</v>
      </c>
      <c r="DP25" s="48">
        <f>SUM(DP8:DP24)</f>
        <v>2745.5292495000003</v>
      </c>
      <c r="DQ25" s="48">
        <f>SUM(DQ8:DQ24)</f>
        <v>1065.5734230000003</v>
      </c>
      <c r="DR25" s="45"/>
      <c r="DS25" s="48">
        <f>SUM(DS8:DS24)</f>
        <v>17469.781</v>
      </c>
      <c r="DT25" s="48">
        <f>SUM(DT8:DT24)</f>
        <v>4898.521420000003</v>
      </c>
      <c r="DU25" s="48">
        <f>SUM(DU8:DU24)</f>
        <v>22368.30242</v>
      </c>
      <c r="DV25" s="48">
        <f>SUM(DV8:DV24)</f>
        <v>2955.211946999999</v>
      </c>
      <c r="DW25" s="48">
        <f>SUM(DW8:DW24)</f>
        <v>1146.953838</v>
      </c>
      <c r="DX25" s="45"/>
      <c r="DY25" s="48">
        <f>SUM(DY8:DY24)</f>
        <v>1332293.3785</v>
      </c>
      <c r="DZ25" s="48">
        <f>SUM(DZ8:DZ24)</f>
        <v>373574.66887000005</v>
      </c>
      <c r="EA25" s="48">
        <f>SUM(EA8:EA24)</f>
        <v>1705868.04737</v>
      </c>
      <c r="EB25" s="48">
        <f>SUM(EB8:EB24)</f>
        <v>225372.56242949993</v>
      </c>
      <c r="EC25" s="48">
        <f>SUM(EC8:EC24)</f>
        <v>87469.84314299998</v>
      </c>
      <c r="ED25" s="45"/>
      <c r="EE25" s="48">
        <f>SUM(EE8:EE24)</f>
        <v>0</v>
      </c>
      <c r="EF25" s="48">
        <f>SUM(EF8:EF24)</f>
        <v>0</v>
      </c>
      <c r="EG25" s="48">
        <f>SUM(EG8:EG24)</f>
        <v>0</v>
      </c>
      <c r="EH25" s="47"/>
      <c r="EI25" s="45"/>
    </row>
    <row r="26" spans="33:43" ht="13.5" thickTop="1">
      <c r="AG26" s="14"/>
      <c r="AH26" s="14"/>
      <c r="AI26" s="14"/>
      <c r="AJ26" s="14"/>
      <c r="AK26" s="14"/>
      <c r="AM26" s="3"/>
      <c r="AN26" s="3"/>
      <c r="AO26" s="3"/>
      <c r="AP26" s="3"/>
      <c r="AQ26" s="3"/>
    </row>
    <row r="27" spans="3:43" ht="12.75">
      <c r="C27" s="14">
        <f>I25+O25</f>
        <v>6755000</v>
      </c>
      <c r="D27" s="14">
        <f>J25+P25</f>
        <v>1894100</v>
      </c>
      <c r="F27" s="14">
        <f>L25+R25</f>
        <v>1142685</v>
      </c>
      <c r="G27" s="14">
        <f>M25+S25</f>
        <v>443489.9999999999</v>
      </c>
      <c r="P27" s="14"/>
      <c r="AG27" s="14"/>
      <c r="AH27" s="14"/>
      <c r="AI27" s="14"/>
      <c r="AJ27" s="14"/>
      <c r="AK27" s="14"/>
      <c r="AM27" s="3"/>
      <c r="AN27" s="3"/>
      <c r="AO27" s="3"/>
      <c r="AP27" s="3"/>
      <c r="AQ27" s="3"/>
    </row>
    <row r="28" spans="33:43" ht="12.75">
      <c r="AG28" s="14"/>
      <c r="AH28" s="14"/>
      <c r="AI28" s="14"/>
      <c r="AJ28" s="14"/>
      <c r="AK28" s="14"/>
      <c r="AM28" s="3"/>
      <c r="AN28" s="3"/>
      <c r="AO28" s="3"/>
      <c r="AP28" s="3"/>
      <c r="AQ28" s="3"/>
    </row>
    <row r="29" spans="33:43" ht="12.75">
      <c r="AG29" s="14"/>
      <c r="AH29" s="14"/>
      <c r="AI29" s="14"/>
      <c r="AJ29" s="14"/>
      <c r="AK29" s="14"/>
      <c r="AM29" s="3"/>
      <c r="AN29" s="3"/>
      <c r="AO29" s="3"/>
      <c r="AP29" s="3"/>
      <c r="AQ29" s="3"/>
    </row>
    <row r="30" spans="33:43" ht="12.75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33:43" ht="12.75"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.75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43" ht="12.75">
      <c r="AG33" s="14"/>
      <c r="AH33" s="14"/>
      <c r="AI33" s="14"/>
      <c r="AJ33" s="14"/>
      <c r="AK33" s="14"/>
      <c r="AM33" s="3"/>
      <c r="AN33" s="3"/>
      <c r="AO33" s="3"/>
      <c r="AP33" s="3"/>
      <c r="AQ33" s="3"/>
    </row>
    <row r="34" spans="33:43" ht="12.75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33:138" ht="12.75">
      <c r="AG35" s="14"/>
      <c r="AH35" s="14"/>
      <c r="AI35" s="14"/>
      <c r="AJ35" s="14"/>
      <c r="AK35" s="14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33:138" ht="12.75">
      <c r="AG36" s="14"/>
      <c r="AH36" s="14"/>
      <c r="AI36" s="14"/>
      <c r="AJ36" s="14"/>
      <c r="AK36" s="14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33:138" ht="12.75">
      <c r="AG37" s="14"/>
      <c r="AH37" s="14"/>
      <c r="AI37" s="14"/>
      <c r="AJ37" s="14"/>
      <c r="AK37" s="14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33:138" ht="12.75">
      <c r="AG38" s="14"/>
      <c r="AH38" s="14"/>
      <c r="AI38" s="14"/>
      <c r="AJ38" s="14"/>
      <c r="AK38" s="14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14"/>
      <c r="AH39" s="14"/>
      <c r="AI39" s="14"/>
      <c r="AJ39" s="14"/>
      <c r="AK39" s="14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14"/>
      <c r="AH40" s="14"/>
      <c r="AI40" s="14"/>
      <c r="AJ40" s="14"/>
      <c r="AK40" s="14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14"/>
      <c r="AH41" s="14"/>
      <c r="AI41" s="14"/>
      <c r="AJ41" s="14"/>
      <c r="AK41" s="14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14"/>
      <c r="AH42" s="14"/>
      <c r="AI42" s="14"/>
      <c r="AJ42" s="14"/>
      <c r="AK42" s="14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</sheetData>
  <sheetProtection/>
  <printOptions/>
  <pageMargins left="0.75" right="0.75" top="1" bottom="1" header="0.5" footer="0.5"/>
  <pageSetup orientation="landscape" scale="75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F65"/>
  <sheetViews>
    <sheetView zoomScale="150" zoomScaleNormal="150" zoomScalePageLayoutView="0" workbookViewId="0" topLeftCell="A1">
      <selection activeCell="I12" sqref="I12"/>
    </sheetView>
  </sheetViews>
  <sheetFormatPr defaultColWidth="8.8515625" defaultRowHeight="12.75"/>
  <cols>
    <col min="1" max="1" width="9.7109375" style="2" customWidth="1"/>
    <col min="2" max="2" width="3.7109375" style="0" hidden="1" customWidth="1"/>
    <col min="3" max="6" width="13.7109375" style="14" hidden="1" customWidth="1"/>
    <col min="7" max="7" width="17.7109375" style="14" hidden="1" customWidth="1"/>
    <col min="8" max="8" width="3.7109375" style="14" customWidth="1"/>
    <col min="9" max="10" width="11.7109375" style="14" customWidth="1"/>
    <col min="11" max="12" width="12.140625" style="14" customWidth="1"/>
    <col min="13" max="13" width="15.140625" style="14" customWidth="1"/>
    <col min="14" max="14" width="3.7109375" style="14" customWidth="1"/>
    <col min="15" max="18" width="13.7109375" style="14" customWidth="1"/>
    <col min="19" max="19" width="18.4218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</cols>
  <sheetData>
    <row r="1" spans="1:188" ht="12.75">
      <c r="A1" s="23"/>
      <c r="B1" s="11"/>
      <c r="C1" s="22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4" t="s">
        <v>6</v>
      </c>
      <c r="AM1" s="24" t="s">
        <v>6</v>
      </c>
      <c r="BH1" s="24" t="s">
        <v>6</v>
      </c>
      <c r="BI1" s="24"/>
      <c r="BT1" s="24"/>
      <c r="BU1" s="24"/>
      <c r="BV1"/>
      <c r="BW1"/>
      <c r="BX1"/>
      <c r="BZ1" s="24" t="s">
        <v>6</v>
      </c>
      <c r="CA1" s="24"/>
      <c r="CB1"/>
      <c r="CC1"/>
      <c r="CD1"/>
      <c r="CE1"/>
      <c r="CF1"/>
      <c r="CG1"/>
      <c r="CH1"/>
      <c r="CI1"/>
      <c r="CJ1"/>
      <c r="CK1"/>
      <c r="CL1" s="24"/>
      <c r="CM1" s="24"/>
      <c r="CN1"/>
      <c r="CO1"/>
      <c r="CP1"/>
      <c r="CQ1"/>
      <c r="CR1" s="24" t="s">
        <v>6</v>
      </c>
      <c r="CS1" s="24"/>
      <c r="CT1"/>
      <c r="CU1"/>
      <c r="CV1"/>
      <c r="CW1" s="3"/>
      <c r="CX1" s="3"/>
      <c r="CY1" s="3"/>
      <c r="CZ1" s="3"/>
      <c r="DA1" s="3"/>
      <c r="DB1" s="3"/>
      <c r="DC1" s="3"/>
      <c r="DD1" s="24"/>
      <c r="DE1" s="24"/>
      <c r="DF1" s="3"/>
      <c r="DG1" s="3"/>
      <c r="DH1" s="3"/>
      <c r="DI1" s="3"/>
      <c r="DJ1" s="24" t="s">
        <v>6</v>
      </c>
      <c r="DK1" s="24"/>
      <c r="DL1" s="3"/>
      <c r="DM1" s="3"/>
      <c r="DN1" s="3"/>
      <c r="DO1" s="3"/>
      <c r="DP1" s="3"/>
      <c r="DQ1" s="3"/>
      <c r="DR1" s="3"/>
      <c r="DS1" s="3"/>
      <c r="DT1" s="3"/>
      <c r="DU1" s="3"/>
      <c r="DV1" s="24"/>
      <c r="DW1" s="24"/>
      <c r="DX1" s="3"/>
      <c r="DY1" s="3"/>
      <c r="DZ1" s="3"/>
      <c r="EA1" s="3"/>
      <c r="EB1" s="24" t="s">
        <v>6</v>
      </c>
      <c r="EC1" s="24"/>
      <c r="ED1" s="3"/>
      <c r="EE1" s="3"/>
      <c r="EF1" s="3"/>
      <c r="EG1" s="3"/>
      <c r="EH1" s="3"/>
      <c r="EI1" s="3"/>
      <c r="EJ1" s="3"/>
      <c r="EK1" s="3"/>
      <c r="EL1" s="3"/>
      <c r="EM1" s="24"/>
      <c r="EN1" s="3"/>
      <c r="EO1" s="3"/>
      <c r="EP1" s="3"/>
      <c r="EQ1" s="3"/>
      <c r="ER1" s="24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4"/>
      <c r="FC1" s="3"/>
      <c r="FD1" s="3"/>
      <c r="FE1" s="3"/>
      <c r="FF1" s="3"/>
      <c r="FG1" s="24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4"/>
      <c r="FR1" s="3"/>
      <c r="FS1" s="3"/>
      <c r="FT1" s="3"/>
      <c r="FU1" s="3"/>
      <c r="FV1" s="24" t="s">
        <v>6</v>
      </c>
      <c r="FW1" s="3"/>
      <c r="FX1" s="3"/>
      <c r="FY1" s="3"/>
      <c r="FZ1" s="3"/>
      <c r="GA1" s="3"/>
      <c r="GB1" s="3"/>
      <c r="GC1" s="3"/>
      <c r="GD1" s="3"/>
      <c r="GF1" s="24"/>
    </row>
    <row r="2" spans="1:188" ht="12.75">
      <c r="A2" s="23"/>
      <c r="B2" s="11"/>
      <c r="C2" s="22"/>
      <c r="D2" s="2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24" t="s">
        <v>5</v>
      </c>
      <c r="AM2" s="24" t="s">
        <v>5</v>
      </c>
      <c r="BH2" s="24" t="s">
        <v>5</v>
      </c>
      <c r="BI2" s="24"/>
      <c r="BT2" s="24"/>
      <c r="BU2" s="24"/>
      <c r="BV2"/>
      <c r="BW2"/>
      <c r="BX2"/>
      <c r="BZ2" s="24" t="s">
        <v>5</v>
      </c>
      <c r="CA2" s="24"/>
      <c r="CB2"/>
      <c r="CC2"/>
      <c r="CD2"/>
      <c r="CE2"/>
      <c r="CF2"/>
      <c r="CG2"/>
      <c r="CH2"/>
      <c r="CI2"/>
      <c r="CJ2"/>
      <c r="CK2"/>
      <c r="CL2" s="24"/>
      <c r="CM2" s="24"/>
      <c r="CN2"/>
      <c r="CO2"/>
      <c r="CP2"/>
      <c r="CQ2"/>
      <c r="CR2" s="24" t="s">
        <v>5</v>
      </c>
      <c r="CS2" s="24"/>
      <c r="CT2"/>
      <c r="CU2"/>
      <c r="CV2"/>
      <c r="CW2" s="3"/>
      <c r="CX2" s="3"/>
      <c r="CY2" s="3"/>
      <c r="CZ2" s="3"/>
      <c r="DA2" s="3"/>
      <c r="DB2" s="3"/>
      <c r="DC2" s="3"/>
      <c r="DD2" s="24"/>
      <c r="DE2" s="24"/>
      <c r="DF2" s="3"/>
      <c r="DG2" s="3"/>
      <c r="DH2" s="3"/>
      <c r="DI2" s="3"/>
      <c r="DJ2" s="24" t="s">
        <v>5</v>
      </c>
      <c r="DK2" s="24"/>
      <c r="DL2" s="3"/>
      <c r="DM2" s="3"/>
      <c r="DN2" s="3"/>
      <c r="DO2" s="3"/>
      <c r="DP2" s="3"/>
      <c r="DQ2" s="3"/>
      <c r="DR2" s="3"/>
      <c r="DS2" s="3"/>
      <c r="DT2" s="3"/>
      <c r="DU2" s="3"/>
      <c r="DV2" s="24"/>
      <c r="DW2" s="24"/>
      <c r="DX2" s="3"/>
      <c r="DY2" s="3"/>
      <c r="DZ2" s="3"/>
      <c r="EA2" s="3"/>
      <c r="EB2" s="24" t="s">
        <v>5</v>
      </c>
      <c r="EC2" s="24"/>
      <c r="ED2" s="3"/>
      <c r="EE2" s="3"/>
      <c r="EF2" s="3"/>
      <c r="EG2" s="3"/>
      <c r="EH2" s="3"/>
      <c r="EI2" s="3"/>
      <c r="EJ2" s="3"/>
      <c r="EK2" s="3"/>
      <c r="EL2" s="3"/>
      <c r="EM2" s="24"/>
      <c r="EN2" s="3"/>
      <c r="EO2" s="3"/>
      <c r="EP2" s="3"/>
      <c r="EQ2" s="3"/>
      <c r="ER2" s="24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4"/>
      <c r="FC2" s="3"/>
      <c r="FD2" s="3"/>
      <c r="FE2" s="3"/>
      <c r="FF2" s="3"/>
      <c r="FG2" s="24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4"/>
      <c r="FR2" s="3"/>
      <c r="FS2" s="3"/>
      <c r="FT2" s="3"/>
      <c r="FU2" s="3"/>
      <c r="FV2" s="24" t="s">
        <v>5</v>
      </c>
      <c r="FW2" s="3"/>
      <c r="FX2" s="3"/>
      <c r="FY2" s="3"/>
      <c r="FZ2" s="3"/>
      <c r="GA2" s="3"/>
      <c r="GB2" s="3"/>
      <c r="GC2" s="3"/>
      <c r="GD2" s="3"/>
      <c r="GF2" s="24"/>
    </row>
    <row r="3" spans="1:188" ht="12.75">
      <c r="A3" s="23"/>
      <c r="B3" s="11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24" t="s">
        <v>70</v>
      </c>
      <c r="AM3" s="24" t="str">
        <f>Q3</f>
        <v>2005 Series A Bond Funded Projects after 2012D</v>
      </c>
      <c r="BH3" s="24" t="str">
        <f>AM3</f>
        <v>2005 Series A Bond Funded Projects after 2012D</v>
      </c>
      <c r="BI3" s="24"/>
      <c r="BT3" s="24"/>
      <c r="BU3" s="24"/>
      <c r="BV3" s="1"/>
      <c r="BW3"/>
      <c r="BX3"/>
      <c r="BZ3" s="24" t="str">
        <f>BH3</f>
        <v>2005 Series A Bond Funded Projects after 2012D</v>
      </c>
      <c r="CA3" s="24"/>
      <c r="CB3"/>
      <c r="CC3"/>
      <c r="CD3"/>
      <c r="CE3"/>
      <c r="CF3"/>
      <c r="CG3"/>
      <c r="CH3"/>
      <c r="CI3"/>
      <c r="CJ3"/>
      <c r="CK3"/>
      <c r="CL3" s="24"/>
      <c r="CM3" s="24"/>
      <c r="CN3"/>
      <c r="CO3"/>
      <c r="CP3"/>
      <c r="CQ3"/>
      <c r="CR3" s="24" t="str">
        <f>BZ3</f>
        <v>2005 Series A Bond Funded Projects after 2012D</v>
      </c>
      <c r="CS3" s="24"/>
      <c r="CT3"/>
      <c r="CU3"/>
      <c r="CV3"/>
      <c r="CW3" s="3"/>
      <c r="CX3" s="3"/>
      <c r="CY3" s="3"/>
      <c r="CZ3" s="3"/>
      <c r="DA3" s="3"/>
      <c r="DB3" s="3"/>
      <c r="DC3" s="3"/>
      <c r="DD3" s="24"/>
      <c r="DE3" s="24"/>
      <c r="DF3" s="3"/>
      <c r="DG3" s="3"/>
      <c r="DH3" s="3"/>
      <c r="DI3" s="3"/>
      <c r="DJ3" s="24" t="str">
        <f>CR3</f>
        <v>2005 Series A Bond Funded Projects after 2012D</v>
      </c>
      <c r="DK3" s="24"/>
      <c r="DL3" s="3"/>
      <c r="DM3" s="3"/>
      <c r="DN3" s="3"/>
      <c r="DO3" s="3"/>
      <c r="DP3" s="3"/>
      <c r="DQ3" s="3"/>
      <c r="DR3" s="3"/>
      <c r="DS3" s="3"/>
      <c r="DT3" s="3"/>
      <c r="DU3" s="3"/>
      <c r="DV3" s="24"/>
      <c r="DW3" s="24"/>
      <c r="DX3" s="3"/>
      <c r="DY3" s="3"/>
      <c r="DZ3" s="3"/>
      <c r="EA3" s="3"/>
      <c r="EB3" s="24" t="str">
        <f>DJ3</f>
        <v>2005 Series A Bond Funded Projects after 2012D</v>
      </c>
      <c r="EC3" s="24"/>
      <c r="ED3" s="3"/>
      <c r="EE3" s="3"/>
      <c r="EF3" s="3"/>
      <c r="EG3" s="3"/>
      <c r="EH3" s="3"/>
      <c r="EI3" s="3"/>
      <c r="EJ3" s="3"/>
      <c r="EK3" s="3"/>
      <c r="EL3" s="3"/>
      <c r="EM3" s="24"/>
      <c r="EN3" s="3"/>
      <c r="EO3" s="43"/>
      <c r="EP3" s="3"/>
      <c r="EQ3" s="3"/>
      <c r="ER3" s="24" t="str">
        <f>EB3</f>
        <v>2005 Series A Bond Funded Projects after 2012D</v>
      </c>
      <c r="ES3" s="3"/>
      <c r="ET3" s="3"/>
      <c r="EU3" s="3"/>
      <c r="EV3" s="3"/>
      <c r="EW3" s="3"/>
      <c r="EX3" s="3"/>
      <c r="EY3" s="3"/>
      <c r="EZ3" s="3"/>
      <c r="FA3" s="3"/>
      <c r="FB3" s="24"/>
      <c r="FC3" s="3"/>
      <c r="FD3" s="3"/>
      <c r="FE3" s="3"/>
      <c r="FF3" s="3"/>
      <c r="FG3" s="24" t="str">
        <f>ER3</f>
        <v>2005 Series A Bond Funded Projects after 2012D</v>
      </c>
      <c r="FH3" s="3"/>
      <c r="FI3" s="3"/>
      <c r="FJ3" s="3"/>
      <c r="FK3" s="3"/>
      <c r="FL3" s="3"/>
      <c r="FM3" s="3"/>
      <c r="FN3" s="3"/>
      <c r="FO3" s="3"/>
      <c r="FP3" s="3"/>
      <c r="FQ3" s="24"/>
      <c r="FR3" s="3"/>
      <c r="FS3" s="3"/>
      <c r="FT3" s="3"/>
      <c r="FU3" s="3"/>
      <c r="FV3" s="24" t="str">
        <f>FG3</f>
        <v>2005 Series A Bond Funded Projects after 2012D</v>
      </c>
      <c r="FW3" s="3"/>
      <c r="FX3" s="3"/>
      <c r="FY3" s="3"/>
      <c r="FZ3" s="3"/>
      <c r="GA3" s="3"/>
      <c r="GB3" s="3"/>
      <c r="GC3" s="3"/>
      <c r="GD3" s="3"/>
      <c r="GF3" s="24"/>
    </row>
    <row r="4" spans="1:2" ht="12.75">
      <c r="A4" s="23"/>
      <c r="B4" s="11"/>
    </row>
    <row r="5" spans="1:133" ht="12.75">
      <c r="A5" s="4" t="s">
        <v>1</v>
      </c>
      <c r="C5" s="49" t="s">
        <v>69</v>
      </c>
      <c r="D5" s="17"/>
      <c r="E5" s="18"/>
      <c r="F5" s="20"/>
      <c r="G5" s="20"/>
      <c r="I5" s="16" t="s">
        <v>23</v>
      </c>
      <c r="J5" s="17"/>
      <c r="K5" s="18"/>
      <c r="L5" s="20"/>
      <c r="M5" s="20"/>
      <c r="O5" s="16" t="s">
        <v>8</v>
      </c>
      <c r="P5" s="17"/>
      <c r="Q5" s="18"/>
      <c r="R5" s="20"/>
      <c r="S5" s="20"/>
      <c r="U5" s="16" t="s">
        <v>30</v>
      </c>
      <c r="V5" s="17"/>
      <c r="W5" s="18"/>
      <c r="X5" s="20"/>
      <c r="Y5" s="20"/>
      <c r="AA5" s="37" t="s">
        <v>31</v>
      </c>
      <c r="AB5" s="17"/>
      <c r="AC5" s="18"/>
      <c r="AD5" s="20"/>
      <c r="AE5" s="20"/>
      <c r="AG5" s="37" t="s">
        <v>32</v>
      </c>
      <c r="AH5" s="17"/>
      <c r="AI5" s="18"/>
      <c r="AJ5" s="20"/>
      <c r="AK5" s="20"/>
      <c r="AM5" s="16" t="s">
        <v>14</v>
      </c>
      <c r="AN5" s="17"/>
      <c r="AO5" s="18"/>
      <c r="AP5" s="20"/>
      <c r="AQ5" s="20"/>
      <c r="AR5" s="38"/>
      <c r="AS5" s="16" t="s">
        <v>9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34</v>
      </c>
      <c r="BF5" s="17"/>
      <c r="BG5" s="18"/>
      <c r="BH5" s="20"/>
      <c r="BI5" s="20"/>
      <c r="BK5" s="16" t="s">
        <v>10</v>
      </c>
      <c r="BL5" s="17"/>
      <c r="BM5" s="18"/>
      <c r="BN5" s="20"/>
      <c r="BO5" s="20"/>
      <c r="BQ5" s="16" t="s">
        <v>35</v>
      </c>
      <c r="BR5" s="17"/>
      <c r="BS5" s="18"/>
      <c r="BT5" s="20"/>
      <c r="BU5" s="20"/>
      <c r="BW5" s="16" t="s">
        <v>36</v>
      </c>
      <c r="BX5" s="17"/>
      <c r="BY5" s="18"/>
      <c r="BZ5" s="20"/>
      <c r="CA5" s="20"/>
      <c r="CB5" s="38"/>
      <c r="CC5" s="16" t="s">
        <v>54</v>
      </c>
      <c r="CD5" s="17"/>
      <c r="CE5" s="18"/>
      <c r="CF5" s="20"/>
      <c r="CG5" s="20"/>
      <c r="CI5" s="16" t="s">
        <v>37</v>
      </c>
      <c r="CJ5" s="17"/>
      <c r="CK5" s="18"/>
      <c r="CL5" s="20"/>
      <c r="CM5" s="20"/>
      <c r="CO5" s="16" t="s">
        <v>15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17</v>
      </c>
      <c r="DB5" s="17"/>
      <c r="DC5" s="18"/>
      <c r="DD5" s="20"/>
      <c r="DE5" s="20"/>
      <c r="DG5" s="16" t="s">
        <v>18</v>
      </c>
      <c r="DH5" s="17"/>
      <c r="DI5" s="18"/>
      <c r="DJ5" s="20"/>
      <c r="DK5" s="20"/>
      <c r="DM5" s="16" t="s">
        <v>38</v>
      </c>
      <c r="DN5" s="17"/>
      <c r="DO5" s="18"/>
      <c r="DP5" s="20"/>
      <c r="DQ5" s="20"/>
      <c r="DS5" s="16" t="s">
        <v>19</v>
      </c>
      <c r="DT5" s="17"/>
      <c r="DU5" s="18"/>
      <c r="DV5" s="20"/>
      <c r="DW5" s="20"/>
      <c r="DY5" s="16" t="s">
        <v>39</v>
      </c>
      <c r="DZ5" s="17"/>
      <c r="EA5" s="18"/>
      <c r="EB5" s="20"/>
      <c r="EC5" s="20"/>
    </row>
    <row r="6" spans="1:134" s="1" customFormat="1" ht="12.75">
      <c r="A6" s="25" t="s">
        <v>2</v>
      </c>
      <c r="C6" s="37" t="s">
        <v>71</v>
      </c>
      <c r="D6" s="36"/>
      <c r="E6" s="18"/>
      <c r="F6" s="20" t="s">
        <v>55</v>
      </c>
      <c r="G6" s="20" t="s">
        <v>55</v>
      </c>
      <c r="H6" s="14"/>
      <c r="I6" s="19"/>
      <c r="J6" s="40">
        <v>0.5605926</v>
      </c>
      <c r="K6" s="18"/>
      <c r="L6" s="20" t="s">
        <v>55</v>
      </c>
      <c r="M6" s="20" t="s">
        <v>55</v>
      </c>
      <c r="N6" s="14"/>
      <c r="O6" s="19"/>
      <c r="P6" s="34">
        <v>0.0902238</v>
      </c>
      <c r="Q6" s="18"/>
      <c r="R6" s="20" t="s">
        <v>55</v>
      </c>
      <c r="S6" s="20" t="s">
        <v>55</v>
      </c>
      <c r="T6" s="14"/>
      <c r="U6" s="19"/>
      <c r="V6" s="34">
        <v>0.0008478</v>
      </c>
      <c r="W6" s="18"/>
      <c r="X6" s="20" t="s">
        <v>55</v>
      </c>
      <c r="Y6" s="20" t="s">
        <v>55</v>
      </c>
      <c r="Z6" s="14"/>
      <c r="AA6" s="19"/>
      <c r="AB6" s="34">
        <v>0.0271514</v>
      </c>
      <c r="AC6" s="18"/>
      <c r="AD6" s="20" t="s">
        <v>55</v>
      </c>
      <c r="AE6" s="20" t="s">
        <v>55</v>
      </c>
      <c r="AF6" s="14"/>
      <c r="AG6" s="19"/>
      <c r="AH6" s="34">
        <v>0.2273895</v>
      </c>
      <c r="AI6" s="18"/>
      <c r="AJ6" s="20" t="s">
        <v>55</v>
      </c>
      <c r="AK6" s="20" t="s">
        <v>55</v>
      </c>
      <c r="AL6" s="14"/>
      <c r="AM6" s="19"/>
      <c r="AN6" s="34">
        <v>0.0588551</v>
      </c>
      <c r="AO6" s="18"/>
      <c r="AP6" s="20" t="s">
        <v>55</v>
      </c>
      <c r="AQ6" s="20" t="s">
        <v>55</v>
      </c>
      <c r="AR6" s="38"/>
      <c r="AS6" s="19"/>
      <c r="AT6" s="34">
        <v>0.0398496</v>
      </c>
      <c r="AU6" s="18"/>
      <c r="AV6" s="20" t="s">
        <v>55</v>
      </c>
      <c r="AW6" s="20" t="s">
        <v>55</v>
      </c>
      <c r="AX6" s="14"/>
      <c r="AY6" s="19"/>
      <c r="AZ6" s="34">
        <v>0.0061294</v>
      </c>
      <c r="BA6" s="18"/>
      <c r="BB6" s="20" t="s">
        <v>55</v>
      </c>
      <c r="BC6" s="20" t="s">
        <v>55</v>
      </c>
      <c r="BD6" s="14"/>
      <c r="BE6" s="19"/>
      <c r="BF6" s="34">
        <v>0.014032</v>
      </c>
      <c r="BG6" s="18"/>
      <c r="BH6" s="20" t="s">
        <v>55</v>
      </c>
      <c r="BI6" s="20" t="s">
        <v>55</v>
      </c>
      <c r="BJ6" s="14"/>
      <c r="BK6" s="19"/>
      <c r="BL6" s="34">
        <v>0.0023527</v>
      </c>
      <c r="BM6" s="18"/>
      <c r="BN6" s="20" t="s">
        <v>55</v>
      </c>
      <c r="BO6" s="20" t="s">
        <v>55</v>
      </c>
      <c r="BP6" s="14"/>
      <c r="BQ6" s="19"/>
      <c r="BR6" s="34">
        <v>0.0025449</v>
      </c>
      <c r="BS6" s="18"/>
      <c r="BT6" s="20" t="s">
        <v>55</v>
      </c>
      <c r="BU6" s="20" t="s">
        <v>55</v>
      </c>
      <c r="BV6" s="14"/>
      <c r="BW6" s="19"/>
      <c r="BX6" s="34">
        <v>0.0048599</v>
      </c>
      <c r="BY6" s="18"/>
      <c r="BZ6" s="20" t="s">
        <v>55</v>
      </c>
      <c r="CA6" s="20" t="s">
        <v>55</v>
      </c>
      <c r="CB6" s="38"/>
      <c r="CC6" s="19"/>
      <c r="CD6" s="34">
        <v>0.0008071</v>
      </c>
      <c r="CE6" s="18"/>
      <c r="CF6" s="20" t="s">
        <v>55</v>
      </c>
      <c r="CG6" s="20" t="s">
        <v>55</v>
      </c>
      <c r="CH6" s="14"/>
      <c r="CI6" s="19"/>
      <c r="CJ6" s="34">
        <v>1.4E-05</v>
      </c>
      <c r="CK6" s="18"/>
      <c r="CL6" s="20" t="s">
        <v>55</v>
      </c>
      <c r="CM6" s="20" t="s">
        <v>55</v>
      </c>
      <c r="CN6" s="14"/>
      <c r="CO6" s="19"/>
      <c r="CP6" s="34">
        <v>0.0051373</v>
      </c>
      <c r="CQ6" s="18"/>
      <c r="CR6" s="20" t="s">
        <v>55</v>
      </c>
      <c r="CS6" s="20" t="s">
        <v>55</v>
      </c>
      <c r="CT6" s="14"/>
      <c r="CU6" s="19"/>
      <c r="CV6" s="34">
        <v>0.0074436</v>
      </c>
      <c r="CW6" s="18"/>
      <c r="CX6" s="20" t="s">
        <v>55</v>
      </c>
      <c r="CY6" s="20" t="s">
        <v>55</v>
      </c>
      <c r="CZ6" s="14"/>
      <c r="DA6" s="19"/>
      <c r="DB6" s="34">
        <v>0.0094183</v>
      </c>
      <c r="DC6" s="18"/>
      <c r="DD6" s="20" t="s">
        <v>55</v>
      </c>
      <c r="DE6" s="20" t="s">
        <v>55</v>
      </c>
      <c r="DF6" s="14"/>
      <c r="DG6" s="19"/>
      <c r="DH6" s="34">
        <v>0.000876</v>
      </c>
      <c r="DI6" s="18"/>
      <c r="DJ6" s="20" t="s">
        <v>55</v>
      </c>
      <c r="DK6" s="20" t="s">
        <v>55</v>
      </c>
      <c r="DL6" s="14"/>
      <c r="DM6" s="19"/>
      <c r="DN6" s="34">
        <v>0.0165525</v>
      </c>
      <c r="DO6" s="18"/>
      <c r="DP6" s="20" t="s">
        <v>55</v>
      </c>
      <c r="DQ6" s="20" t="s">
        <v>55</v>
      </c>
      <c r="DR6" s="14"/>
      <c r="DS6" s="19"/>
      <c r="DT6" s="34">
        <v>0.0429442</v>
      </c>
      <c r="DU6" s="18"/>
      <c r="DV6" s="20" t="s">
        <v>55</v>
      </c>
      <c r="DW6" s="20" t="s">
        <v>55</v>
      </c>
      <c r="DX6" s="14"/>
      <c r="DY6" s="19"/>
      <c r="DZ6" s="34">
        <v>0.0031635</v>
      </c>
      <c r="EA6" s="18"/>
      <c r="EB6" s="20" t="s">
        <v>55</v>
      </c>
      <c r="EC6" s="20" t="s">
        <v>55</v>
      </c>
      <c r="ED6" s="14"/>
    </row>
    <row r="7" spans="1:133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60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60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60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60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60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60</v>
      </c>
      <c r="AM7" s="20" t="s">
        <v>3</v>
      </c>
      <c r="AN7" s="20" t="s">
        <v>4</v>
      </c>
      <c r="AO7" s="20" t="s">
        <v>0</v>
      </c>
      <c r="AP7" s="20" t="s">
        <v>56</v>
      </c>
      <c r="AQ7" s="20" t="s">
        <v>60</v>
      </c>
      <c r="AR7" s="39"/>
      <c r="AS7" s="20" t="s">
        <v>3</v>
      </c>
      <c r="AT7" s="20" t="s">
        <v>4</v>
      </c>
      <c r="AU7" s="20" t="s">
        <v>0</v>
      </c>
      <c r="AV7" s="20" t="s">
        <v>56</v>
      </c>
      <c r="AW7" s="20" t="s">
        <v>60</v>
      </c>
      <c r="AY7" s="20" t="s">
        <v>3</v>
      </c>
      <c r="AZ7" s="20" t="s">
        <v>4</v>
      </c>
      <c r="BA7" s="20" t="s">
        <v>0</v>
      </c>
      <c r="BB7" s="20" t="s">
        <v>56</v>
      </c>
      <c r="BC7" s="20" t="s">
        <v>60</v>
      </c>
      <c r="BE7" s="20" t="s">
        <v>3</v>
      </c>
      <c r="BF7" s="20" t="s">
        <v>4</v>
      </c>
      <c r="BG7" s="20" t="s">
        <v>0</v>
      </c>
      <c r="BH7" s="20" t="s">
        <v>56</v>
      </c>
      <c r="BI7" s="20" t="s">
        <v>60</v>
      </c>
      <c r="BK7" s="20" t="s">
        <v>3</v>
      </c>
      <c r="BL7" s="20" t="s">
        <v>4</v>
      </c>
      <c r="BM7" s="20" t="s">
        <v>0</v>
      </c>
      <c r="BN7" s="20" t="s">
        <v>56</v>
      </c>
      <c r="BO7" s="20" t="s">
        <v>60</v>
      </c>
      <c r="BQ7" s="20" t="s">
        <v>3</v>
      </c>
      <c r="BR7" s="20" t="s">
        <v>4</v>
      </c>
      <c r="BS7" s="20" t="s">
        <v>0</v>
      </c>
      <c r="BT7" s="20" t="s">
        <v>56</v>
      </c>
      <c r="BU7" s="20" t="s">
        <v>60</v>
      </c>
      <c r="BW7" s="20" t="s">
        <v>3</v>
      </c>
      <c r="BX7" s="20" t="s">
        <v>4</v>
      </c>
      <c r="BY7" s="20" t="s">
        <v>0</v>
      </c>
      <c r="BZ7" s="20" t="s">
        <v>56</v>
      </c>
      <c r="CA7" s="20" t="s">
        <v>60</v>
      </c>
      <c r="CB7" s="39"/>
      <c r="CC7" s="20" t="s">
        <v>3</v>
      </c>
      <c r="CD7" s="20" t="s">
        <v>4</v>
      </c>
      <c r="CE7" s="20" t="s">
        <v>0</v>
      </c>
      <c r="CF7" s="20" t="s">
        <v>56</v>
      </c>
      <c r="CG7" s="20" t="s">
        <v>60</v>
      </c>
      <c r="CI7" s="20" t="s">
        <v>3</v>
      </c>
      <c r="CJ7" s="20" t="s">
        <v>4</v>
      </c>
      <c r="CK7" s="20" t="s">
        <v>0</v>
      </c>
      <c r="CL7" s="20" t="s">
        <v>56</v>
      </c>
      <c r="CM7" s="20" t="s">
        <v>60</v>
      </c>
      <c r="CO7" s="20" t="s">
        <v>3</v>
      </c>
      <c r="CP7" s="20" t="s">
        <v>4</v>
      </c>
      <c r="CQ7" s="20" t="s">
        <v>0</v>
      </c>
      <c r="CR7" s="20" t="s">
        <v>56</v>
      </c>
      <c r="CS7" s="20" t="s">
        <v>60</v>
      </c>
      <c r="CU7" s="20" t="s">
        <v>3</v>
      </c>
      <c r="CV7" s="20" t="s">
        <v>4</v>
      </c>
      <c r="CW7" s="20" t="s">
        <v>0</v>
      </c>
      <c r="CX7" s="20" t="s">
        <v>56</v>
      </c>
      <c r="CY7" s="20" t="s">
        <v>60</v>
      </c>
      <c r="DA7" s="20" t="s">
        <v>3</v>
      </c>
      <c r="DB7" s="20" t="s">
        <v>4</v>
      </c>
      <c r="DC7" s="20" t="s">
        <v>0</v>
      </c>
      <c r="DD7" s="20" t="s">
        <v>56</v>
      </c>
      <c r="DE7" s="20" t="s">
        <v>60</v>
      </c>
      <c r="DG7" s="20" t="s">
        <v>3</v>
      </c>
      <c r="DH7" s="20" t="s">
        <v>4</v>
      </c>
      <c r="DI7" s="20" t="s">
        <v>0</v>
      </c>
      <c r="DJ7" s="20" t="s">
        <v>56</v>
      </c>
      <c r="DK7" s="20" t="s">
        <v>60</v>
      </c>
      <c r="DM7" s="20" t="s">
        <v>3</v>
      </c>
      <c r="DN7" s="20" t="s">
        <v>4</v>
      </c>
      <c r="DO7" s="20" t="s">
        <v>0</v>
      </c>
      <c r="DP7" s="20" t="s">
        <v>56</v>
      </c>
      <c r="DQ7" s="20" t="s">
        <v>60</v>
      </c>
      <c r="DS7" s="20" t="s">
        <v>3</v>
      </c>
      <c r="DT7" s="20" t="s">
        <v>4</v>
      </c>
      <c r="DU7" s="20" t="s">
        <v>0</v>
      </c>
      <c r="DV7" s="20" t="s">
        <v>56</v>
      </c>
      <c r="DW7" s="20" t="s">
        <v>60</v>
      </c>
      <c r="DY7" s="20" t="s">
        <v>3</v>
      </c>
      <c r="DZ7" s="20" t="s">
        <v>4</v>
      </c>
      <c r="EA7" s="20" t="s">
        <v>0</v>
      </c>
      <c r="EB7" s="20" t="s">
        <v>56</v>
      </c>
      <c r="EC7" s="20" t="s">
        <v>60</v>
      </c>
    </row>
    <row r="8" spans="1:133" ht="12.75">
      <c r="A8" s="2">
        <v>43009</v>
      </c>
      <c r="C8" s="15">
        <f>'2012D'!C8</f>
        <v>0</v>
      </c>
      <c r="D8" s="15">
        <f>'2012D'!D8</f>
        <v>135100</v>
      </c>
      <c r="E8" s="15">
        <f aca="true" t="shared" si="0" ref="E8:E23">C8+D8</f>
        <v>135100</v>
      </c>
      <c r="F8" s="15">
        <f>'2012D'!F8</f>
        <v>76179</v>
      </c>
      <c r="G8" s="15">
        <f>'2012D'!G8</f>
        <v>29566</v>
      </c>
      <c r="I8" s="46">
        <f aca="true" t="shared" si="1" ref="I8:J23">O8+U8+AA8+AG8+AM8+AS8+AY8+BE8+BK8+BQ8+BW8+CC8+CI8+CO8+CU8+DA8+DG8+DM8+DS8+DY8</f>
        <v>0</v>
      </c>
      <c r="J8" s="46">
        <f t="shared" si="1"/>
        <v>75736.06026</v>
      </c>
      <c r="K8" s="46">
        <f aca="true" t="shared" si="2" ref="K8:K23">I8+J8</f>
        <v>75736.06026</v>
      </c>
      <c r="L8" s="46">
        <f aca="true" t="shared" si="3" ref="L8:M23">R8+X8+AD8+AJ8+AP8+AV8+BB8+BH8+BN8+BT8+BZ8+CF8+CL8+CR8+CX8+DD8+DJ8+DP8+DV8+EB8</f>
        <v>42705.38367540001</v>
      </c>
      <c r="M8" s="46">
        <f t="shared" si="3"/>
        <v>16574.4808116</v>
      </c>
      <c r="O8" s="14">
        <f aca="true" t="shared" si="4" ref="O8:O22">P$6*$C8</f>
        <v>0</v>
      </c>
      <c r="P8" s="31">
        <f aca="true" t="shared" si="5" ref="P8:P23">D8*9.02238/100</f>
        <v>12189.23538</v>
      </c>
      <c r="Q8" s="31">
        <f aca="true" t="shared" si="6" ref="Q8:Q23">O8+P8</f>
        <v>12189.23538</v>
      </c>
      <c r="R8" s="31">
        <f aca="true" t="shared" si="7" ref="R8:R23">P$6*$F8</f>
        <v>6873.1588602</v>
      </c>
      <c r="S8" s="31">
        <f aca="true" t="shared" si="8" ref="S8:S23">P$6*$G8</f>
        <v>2667.5568708</v>
      </c>
      <c r="U8" s="14">
        <f aca="true" t="shared" si="9" ref="U8:U22">V$6*$C8</f>
        <v>0</v>
      </c>
      <c r="V8" s="14">
        <f aca="true" t="shared" si="10" ref="V8:V23">D8*0.08478/100</f>
        <v>114.53777999999998</v>
      </c>
      <c r="W8" s="14">
        <f aca="true" t="shared" si="11" ref="W8:W23">U8+V8</f>
        <v>114.53777999999998</v>
      </c>
      <c r="X8" s="31">
        <f aca="true" t="shared" si="12" ref="X8:X23">V$6*$F8</f>
        <v>64.5845562</v>
      </c>
      <c r="Y8" s="31">
        <f aca="true" t="shared" si="13" ref="Y8:Y23">V$6*$G8</f>
        <v>25.0660548</v>
      </c>
      <c r="AA8" s="14">
        <f aca="true" t="shared" si="14" ref="AA8:AA22">AB$6*$C8</f>
        <v>0</v>
      </c>
      <c r="AB8" s="14">
        <f aca="true" t="shared" si="15" ref="AB8:AB23">D8*2.71514/100</f>
        <v>3668.15414</v>
      </c>
      <c r="AC8" s="14">
        <f aca="true" t="shared" si="16" ref="AC8:AC23">AA8+AB8</f>
        <v>3668.15414</v>
      </c>
      <c r="AD8" s="31">
        <f aca="true" t="shared" si="17" ref="AD8:AD23">AB$6*$F8</f>
        <v>2068.3665006</v>
      </c>
      <c r="AE8" s="31">
        <f aca="true" t="shared" si="18" ref="AE8:AE23">AB$6*$G8</f>
        <v>802.7582924</v>
      </c>
      <c r="AG8" s="14">
        <f aca="true" t="shared" si="19" ref="AG8:AG22">AH$6*$C8</f>
        <v>0</v>
      </c>
      <c r="AH8" s="14">
        <f aca="true" t="shared" si="20" ref="AH8:AH23">D8*22.73895/100</f>
        <v>30720.32145</v>
      </c>
      <c r="AI8" s="14">
        <f aca="true" t="shared" si="21" ref="AI8:AI23">AG8+AH8</f>
        <v>30720.32145</v>
      </c>
      <c r="AJ8" s="31">
        <f aca="true" t="shared" si="22" ref="AJ8:AJ23">AH$6*$F8</f>
        <v>17322.3047205</v>
      </c>
      <c r="AK8" s="31">
        <f aca="true" t="shared" si="23" ref="AK8:AK23">AH$6*$G8</f>
        <v>6722.997957</v>
      </c>
      <c r="AM8" s="14">
        <f aca="true" t="shared" si="24" ref="AM8:AM22">AN$6*$C8</f>
        <v>0</v>
      </c>
      <c r="AN8" s="14">
        <f aca="true" t="shared" si="25" ref="AN8:AN23">D8*5.88551/100</f>
        <v>7951.324009999999</v>
      </c>
      <c r="AO8" s="14">
        <f aca="true" t="shared" si="26" ref="AO8:AO23">AM8+AN8</f>
        <v>7951.324009999999</v>
      </c>
      <c r="AP8" s="31">
        <f aca="true" t="shared" si="27" ref="AP8:AP23">AN$6*$F8</f>
        <v>4483.5226629</v>
      </c>
      <c r="AQ8" s="31">
        <f aca="true" t="shared" si="28" ref="AQ8:AQ23">AN$6*$G8</f>
        <v>1740.1098866</v>
      </c>
      <c r="AS8" s="14">
        <f aca="true" t="shared" si="29" ref="AS8:AS22">AT$6*$C8</f>
        <v>0</v>
      </c>
      <c r="AT8" s="14">
        <f aca="true" t="shared" si="30" ref="AT8:AT23">D8*3.98496/100</f>
        <v>5383.680960000001</v>
      </c>
      <c r="AU8" s="14">
        <f aca="true" t="shared" si="31" ref="AU8:AU23">AS8+AT8</f>
        <v>5383.680960000001</v>
      </c>
      <c r="AV8" s="31">
        <f aca="true" t="shared" si="32" ref="AV8:AV23">AT$6*$F8</f>
        <v>3035.7026784</v>
      </c>
      <c r="AW8" s="31">
        <f aca="true" t="shared" si="33" ref="AW8:AW23">AT$6*$G8</f>
        <v>1178.1932735999999</v>
      </c>
      <c r="AY8" s="14">
        <f aca="true" t="shared" si="34" ref="AY8:AY22">AZ$6*$C8</f>
        <v>0</v>
      </c>
      <c r="AZ8" s="14">
        <f aca="true" t="shared" si="35" ref="AZ8:AZ23">D8*0.61294/100</f>
        <v>828.08194</v>
      </c>
      <c r="BA8" s="14">
        <f aca="true" t="shared" si="36" ref="BA8:BA23">AY8+AZ8</f>
        <v>828.08194</v>
      </c>
      <c r="BB8" s="31">
        <f aca="true" t="shared" si="37" ref="BB8:BB23">AZ$6*$F8</f>
        <v>466.9315626</v>
      </c>
      <c r="BC8" s="31">
        <f aca="true" t="shared" si="38" ref="BC8:BC23">AZ$6*$G8</f>
        <v>181.2218404</v>
      </c>
      <c r="BE8" s="14">
        <f aca="true" t="shared" si="39" ref="BE8:BE22">BF$6*$C8</f>
        <v>0</v>
      </c>
      <c r="BF8" s="14">
        <f aca="true" t="shared" si="40" ref="BF8:BF23">D8*1.4032/100</f>
        <v>1895.7232000000001</v>
      </c>
      <c r="BG8" s="14">
        <f aca="true" t="shared" si="41" ref="BG8:BG23">BE8+BF8</f>
        <v>1895.7232000000001</v>
      </c>
      <c r="BH8" s="31">
        <f aca="true" t="shared" si="42" ref="BH8:BH23">BF$6*$F8</f>
        <v>1068.943728</v>
      </c>
      <c r="BI8" s="31">
        <f aca="true" t="shared" si="43" ref="BI8:BI23">BF$6*$G8</f>
        <v>414.870112</v>
      </c>
      <c r="BK8" s="14">
        <f aca="true" t="shared" si="44" ref="BK8:BK22">BL$6*$C8</f>
        <v>0</v>
      </c>
      <c r="BL8" s="14">
        <f aca="true" t="shared" si="45" ref="BL8:BL23">D8*0.23527/100</f>
        <v>317.84977000000003</v>
      </c>
      <c r="BM8" s="14">
        <f aca="true" t="shared" si="46" ref="BM8:BM23">BK8+BL8</f>
        <v>317.84977000000003</v>
      </c>
      <c r="BN8" s="31">
        <f aca="true" t="shared" si="47" ref="BN8:BN23">BL$6*$F8</f>
        <v>179.22633330000002</v>
      </c>
      <c r="BO8" s="31">
        <f aca="true" t="shared" si="48" ref="BO8:BO23">BL$6*$G8</f>
        <v>69.5599282</v>
      </c>
      <c r="BQ8" s="14">
        <f aca="true" t="shared" si="49" ref="BQ8:BQ22">BR$6*$C8</f>
        <v>0</v>
      </c>
      <c r="BR8" s="14">
        <f aca="true" t="shared" si="50" ref="BR8:BR23">D8*0.25449/100</f>
        <v>343.81599</v>
      </c>
      <c r="BS8" s="14">
        <f aca="true" t="shared" si="51" ref="BS8:BS23">BQ8+BR8</f>
        <v>343.81599</v>
      </c>
      <c r="BT8" s="31">
        <f aca="true" t="shared" si="52" ref="BT8:BT23">BR$6*$F8</f>
        <v>193.8679371</v>
      </c>
      <c r="BU8" s="31">
        <f aca="true" t="shared" si="53" ref="BU8:BU23">BR$6*$G8</f>
        <v>75.2425134</v>
      </c>
      <c r="BW8" s="14">
        <f aca="true" t="shared" si="54" ref="BW8:BW22">BX$6*$C8</f>
        <v>0</v>
      </c>
      <c r="BX8" s="14">
        <f aca="true" t="shared" si="55" ref="BX8:BX23">D8*0.48599/100</f>
        <v>656.57249</v>
      </c>
      <c r="BY8" s="14">
        <f aca="true" t="shared" si="56" ref="BY8:BY23">BW8+BX8</f>
        <v>656.57249</v>
      </c>
      <c r="BZ8" s="31">
        <f aca="true" t="shared" si="57" ref="BZ8:BZ23">BX$6*$F8</f>
        <v>370.22232210000004</v>
      </c>
      <c r="CA8" s="31">
        <f aca="true" t="shared" si="58" ref="CA8:CA23">BX$6*$G8</f>
        <v>143.6878034</v>
      </c>
      <c r="CC8" s="14">
        <f aca="true" t="shared" si="59" ref="CC8:CC22">CD$6*$C8</f>
        <v>0</v>
      </c>
      <c r="CD8" s="14">
        <f aca="true" t="shared" si="60" ref="CD8:CD23">D8*0.08071/100</f>
        <v>109.03921</v>
      </c>
      <c r="CE8" s="14">
        <f aca="true" t="shared" si="61" ref="CE8:CE23">CC8+CD8</f>
        <v>109.03921</v>
      </c>
      <c r="CF8" s="31">
        <f aca="true" t="shared" si="62" ref="CF8:CF23">CD$6*$F8</f>
        <v>61.484070900000006</v>
      </c>
      <c r="CG8" s="31">
        <f aca="true" t="shared" si="63" ref="CG8:CG23">CD$6*$G8</f>
        <v>23.8627186</v>
      </c>
      <c r="CI8" s="14">
        <f aca="true" t="shared" si="64" ref="CI8:CI22">CJ$6*$C8</f>
        <v>0</v>
      </c>
      <c r="CJ8" s="14">
        <f aca="true" t="shared" si="65" ref="CJ8:CJ23">D8*0.0014/100</f>
        <v>1.8914</v>
      </c>
      <c r="CK8" s="14">
        <f aca="true" t="shared" si="66" ref="CK8:CK23">CI8+CJ8</f>
        <v>1.8914</v>
      </c>
      <c r="CL8" s="31">
        <f aca="true" t="shared" si="67" ref="CL8:CL23">CJ$6*$F8</f>
        <v>1.066506</v>
      </c>
      <c r="CM8" s="31">
        <f aca="true" t="shared" si="68" ref="CM8:CM23">CJ$6*$G8</f>
        <v>0.413924</v>
      </c>
      <c r="CO8" s="14">
        <f aca="true" t="shared" si="69" ref="CO8:CO22">CP$6*$C8</f>
        <v>0</v>
      </c>
      <c r="CP8" s="14">
        <f aca="true" t="shared" si="70" ref="CP8:CP23">D8*0.51373/100</f>
        <v>694.0492300000001</v>
      </c>
      <c r="CQ8" s="14">
        <f aca="true" t="shared" si="71" ref="CQ8:CQ23">CO8+CP8</f>
        <v>694.0492300000001</v>
      </c>
      <c r="CR8" s="31">
        <f aca="true" t="shared" si="72" ref="CR8:CR23">CP$6*$F8</f>
        <v>391.3543767</v>
      </c>
      <c r="CS8" s="31">
        <f aca="true" t="shared" si="73" ref="CS8:CS23">CP$6*$G8</f>
        <v>151.8894118</v>
      </c>
      <c r="CU8" s="14">
        <f aca="true" t="shared" si="74" ref="CU8:CU22">CV$6*$C8</f>
        <v>0</v>
      </c>
      <c r="CV8" s="14">
        <f aca="true" t="shared" si="75" ref="CV8:CV23">D8*0.74436/100</f>
        <v>1005.6303600000001</v>
      </c>
      <c r="CW8" s="14">
        <f aca="true" t="shared" si="76" ref="CW8:CW23">CU8+CV8</f>
        <v>1005.6303600000001</v>
      </c>
      <c r="CX8" s="31">
        <f aca="true" t="shared" si="77" ref="CX8:CX23">CV$6*$F8</f>
        <v>567.0460044</v>
      </c>
      <c r="CY8" s="31">
        <f aca="true" t="shared" si="78" ref="CY8:CY23">CV$6*$G8</f>
        <v>220.0774776</v>
      </c>
      <c r="DA8" s="14">
        <f aca="true" t="shared" si="79" ref="DA8:DA22">DB$6*$C8</f>
        <v>0</v>
      </c>
      <c r="DB8" s="14">
        <f aca="true" t="shared" si="80" ref="DB8:DB23">D8*0.94183/100</f>
        <v>1272.4123299999999</v>
      </c>
      <c r="DC8" s="14">
        <f aca="true" t="shared" si="81" ref="DC8:DC23">DA8+DB8</f>
        <v>1272.4123299999999</v>
      </c>
      <c r="DD8" s="31">
        <f aca="true" t="shared" si="82" ref="DD8:DD23">DB$6*$F8</f>
        <v>717.4766757</v>
      </c>
      <c r="DE8" s="31">
        <f aca="true" t="shared" si="83" ref="DE8:DE23">DB$6*$G8</f>
        <v>278.4614578</v>
      </c>
      <c r="DG8" s="14">
        <f aca="true" t="shared" si="84" ref="DG8:DG22">DH$6*$C8</f>
        <v>0</v>
      </c>
      <c r="DH8" s="14">
        <f aca="true" t="shared" si="85" ref="DH8:DH23">D8*0.0876/100</f>
        <v>118.3476</v>
      </c>
      <c r="DI8" s="14">
        <f aca="true" t="shared" si="86" ref="DI8:DI23">DG8+DH8</f>
        <v>118.3476</v>
      </c>
      <c r="DJ8" s="31">
        <f aca="true" t="shared" si="87" ref="DJ8:DJ23">DH$6*$F8</f>
        <v>66.732804</v>
      </c>
      <c r="DK8" s="31">
        <f aca="true" t="shared" si="88" ref="DK8:DK23">DH$6*$G8</f>
        <v>25.899816</v>
      </c>
      <c r="DM8" s="14">
        <f aca="true" t="shared" si="89" ref="DM8:DM22">DN$6*$C8</f>
        <v>0</v>
      </c>
      <c r="DN8" s="31">
        <f aca="true" t="shared" si="90" ref="DN8:DN23">D8*1.65525/100</f>
        <v>2236.2427500000003</v>
      </c>
      <c r="DO8" s="14">
        <f aca="true" t="shared" si="91" ref="DO8:DO23">DM8+DN8</f>
        <v>2236.2427500000003</v>
      </c>
      <c r="DP8" s="31">
        <f aca="true" t="shared" si="92" ref="DP8:DP23">DN$6*$F8</f>
        <v>1260.9528975</v>
      </c>
      <c r="DQ8" s="31">
        <f aca="true" t="shared" si="93" ref="DQ8:DQ23">DN$6*$G8</f>
        <v>489.39121500000005</v>
      </c>
      <c r="DS8" s="14">
        <f aca="true" t="shared" si="94" ref="DS8:DS22">DT$6*$C8</f>
        <v>0</v>
      </c>
      <c r="DT8" s="14">
        <f aca="true" t="shared" si="95" ref="DT8:DT23">D8*4.29442/100</f>
        <v>5801.76142</v>
      </c>
      <c r="DU8" s="14">
        <f aca="true" t="shared" si="96" ref="DU8:DU23">DS8+DT8</f>
        <v>5801.76142</v>
      </c>
      <c r="DV8" s="31">
        <f aca="true" t="shared" si="97" ref="DV8:DV23">DT$6*$F8</f>
        <v>3271.4462118</v>
      </c>
      <c r="DW8" s="31">
        <f aca="true" t="shared" si="98" ref="DW8:DW23">DT$6*$G8</f>
        <v>1269.6882172</v>
      </c>
      <c r="DY8" s="14">
        <f aca="true" t="shared" si="99" ref="DY8:DY22">DZ$6*$C8</f>
        <v>0</v>
      </c>
      <c r="DZ8" s="14">
        <f aca="true" t="shared" si="100" ref="DZ8:DZ23">D8*0.31635/100</f>
        <v>427.38885000000005</v>
      </c>
      <c r="EA8" s="14">
        <f aca="true" t="shared" si="101" ref="EA8:EA23">DY8+DZ8</f>
        <v>427.38885000000005</v>
      </c>
      <c r="EB8" s="31">
        <f aca="true" t="shared" si="102" ref="EB8:EB23">DZ$6*$F8</f>
        <v>240.9922665</v>
      </c>
      <c r="EC8" s="31">
        <f aca="true" t="shared" si="103" ref="EC8:EC23">DZ$6*$G8</f>
        <v>93.532041</v>
      </c>
    </row>
    <row r="9" spans="1:133" ht="12.75">
      <c r="A9" s="32">
        <v>43191</v>
      </c>
      <c r="C9" s="15">
        <f>'2012D'!C9</f>
        <v>0</v>
      </c>
      <c r="D9" s="15">
        <f>'2012D'!D9</f>
        <v>135100</v>
      </c>
      <c r="E9" s="15">
        <f t="shared" si="0"/>
        <v>135100</v>
      </c>
      <c r="F9" s="15">
        <f>'2012D'!F9</f>
        <v>76179</v>
      </c>
      <c r="G9" s="15">
        <f>'2012D'!G9</f>
        <v>29566</v>
      </c>
      <c r="I9" s="46">
        <f t="shared" si="1"/>
        <v>0</v>
      </c>
      <c r="J9" s="46">
        <f t="shared" si="1"/>
        <v>75736.06026</v>
      </c>
      <c r="K9" s="46">
        <f t="shared" si="2"/>
        <v>75736.06026</v>
      </c>
      <c r="L9" s="46">
        <f t="shared" si="3"/>
        <v>42705.38367540001</v>
      </c>
      <c r="M9" s="46">
        <f t="shared" si="3"/>
        <v>16574.4808116</v>
      </c>
      <c r="P9" s="31">
        <f t="shared" si="5"/>
        <v>12189.23538</v>
      </c>
      <c r="Q9" s="31">
        <f t="shared" si="6"/>
        <v>12189.23538</v>
      </c>
      <c r="R9" s="31">
        <f t="shared" si="7"/>
        <v>6873.1588602</v>
      </c>
      <c r="S9" s="31">
        <f t="shared" si="8"/>
        <v>2667.5568708</v>
      </c>
      <c r="V9" s="14">
        <f t="shared" si="10"/>
        <v>114.53777999999998</v>
      </c>
      <c r="W9" s="14">
        <f t="shared" si="11"/>
        <v>114.53777999999998</v>
      </c>
      <c r="X9" s="31">
        <f t="shared" si="12"/>
        <v>64.5845562</v>
      </c>
      <c r="Y9" s="31">
        <f t="shared" si="13"/>
        <v>25.0660548</v>
      </c>
      <c r="AB9" s="14">
        <f t="shared" si="15"/>
        <v>3668.15414</v>
      </c>
      <c r="AC9" s="14">
        <f t="shared" si="16"/>
        <v>3668.15414</v>
      </c>
      <c r="AD9" s="31">
        <f t="shared" si="17"/>
        <v>2068.3665006</v>
      </c>
      <c r="AE9" s="31">
        <f t="shared" si="18"/>
        <v>802.7582924</v>
      </c>
      <c r="AH9" s="14">
        <f t="shared" si="20"/>
        <v>30720.32145</v>
      </c>
      <c r="AI9" s="14">
        <f t="shared" si="21"/>
        <v>30720.32145</v>
      </c>
      <c r="AJ9" s="31">
        <f t="shared" si="22"/>
        <v>17322.3047205</v>
      </c>
      <c r="AK9" s="31">
        <f t="shared" si="23"/>
        <v>6722.997957</v>
      </c>
      <c r="AN9" s="14">
        <f t="shared" si="25"/>
        <v>7951.324009999999</v>
      </c>
      <c r="AO9" s="14">
        <f t="shared" si="26"/>
        <v>7951.324009999999</v>
      </c>
      <c r="AP9" s="31">
        <f t="shared" si="27"/>
        <v>4483.5226629</v>
      </c>
      <c r="AQ9" s="31">
        <f t="shared" si="28"/>
        <v>1740.1098866</v>
      </c>
      <c r="AT9" s="14">
        <f t="shared" si="30"/>
        <v>5383.680960000001</v>
      </c>
      <c r="AU9" s="14">
        <f t="shared" si="31"/>
        <v>5383.680960000001</v>
      </c>
      <c r="AV9" s="31">
        <f t="shared" si="32"/>
        <v>3035.7026784</v>
      </c>
      <c r="AW9" s="31">
        <f t="shared" si="33"/>
        <v>1178.1932735999999</v>
      </c>
      <c r="AZ9" s="14">
        <f t="shared" si="35"/>
        <v>828.08194</v>
      </c>
      <c r="BA9" s="14">
        <f t="shared" si="36"/>
        <v>828.08194</v>
      </c>
      <c r="BB9" s="31">
        <f t="shared" si="37"/>
        <v>466.9315626</v>
      </c>
      <c r="BC9" s="31">
        <f t="shared" si="38"/>
        <v>181.2218404</v>
      </c>
      <c r="BF9" s="14">
        <f t="shared" si="40"/>
        <v>1895.7232000000001</v>
      </c>
      <c r="BG9" s="14">
        <f t="shared" si="41"/>
        <v>1895.7232000000001</v>
      </c>
      <c r="BH9" s="31">
        <f t="shared" si="42"/>
        <v>1068.943728</v>
      </c>
      <c r="BI9" s="31">
        <f t="shared" si="43"/>
        <v>414.870112</v>
      </c>
      <c r="BL9" s="14">
        <f t="shared" si="45"/>
        <v>317.84977000000003</v>
      </c>
      <c r="BM9" s="14">
        <f t="shared" si="46"/>
        <v>317.84977000000003</v>
      </c>
      <c r="BN9" s="31">
        <f t="shared" si="47"/>
        <v>179.22633330000002</v>
      </c>
      <c r="BO9" s="31">
        <f t="shared" si="48"/>
        <v>69.5599282</v>
      </c>
      <c r="BR9" s="14">
        <f t="shared" si="50"/>
        <v>343.81599</v>
      </c>
      <c r="BS9" s="14">
        <f t="shared" si="51"/>
        <v>343.81599</v>
      </c>
      <c r="BT9" s="31">
        <f t="shared" si="52"/>
        <v>193.8679371</v>
      </c>
      <c r="BU9" s="31">
        <f t="shared" si="53"/>
        <v>75.2425134</v>
      </c>
      <c r="BX9" s="14">
        <f t="shared" si="55"/>
        <v>656.57249</v>
      </c>
      <c r="BY9" s="14">
        <f t="shared" si="56"/>
        <v>656.57249</v>
      </c>
      <c r="BZ9" s="31">
        <f t="shared" si="57"/>
        <v>370.22232210000004</v>
      </c>
      <c r="CA9" s="31">
        <f t="shared" si="58"/>
        <v>143.6878034</v>
      </c>
      <c r="CD9" s="14">
        <f t="shared" si="60"/>
        <v>109.03921</v>
      </c>
      <c r="CE9" s="14">
        <f t="shared" si="61"/>
        <v>109.03921</v>
      </c>
      <c r="CF9" s="31">
        <f t="shared" si="62"/>
        <v>61.484070900000006</v>
      </c>
      <c r="CG9" s="31">
        <f t="shared" si="63"/>
        <v>23.8627186</v>
      </c>
      <c r="CJ9" s="14">
        <f t="shared" si="65"/>
        <v>1.8914</v>
      </c>
      <c r="CK9" s="14">
        <f t="shared" si="66"/>
        <v>1.8914</v>
      </c>
      <c r="CL9" s="31">
        <f t="shared" si="67"/>
        <v>1.066506</v>
      </c>
      <c r="CM9" s="31">
        <f t="shared" si="68"/>
        <v>0.413924</v>
      </c>
      <c r="CP9" s="14">
        <f t="shared" si="70"/>
        <v>694.0492300000001</v>
      </c>
      <c r="CQ9" s="14">
        <f t="shared" si="71"/>
        <v>694.0492300000001</v>
      </c>
      <c r="CR9" s="31">
        <f t="shared" si="72"/>
        <v>391.3543767</v>
      </c>
      <c r="CS9" s="31">
        <f t="shared" si="73"/>
        <v>151.8894118</v>
      </c>
      <c r="CV9" s="14">
        <f t="shared" si="75"/>
        <v>1005.6303600000001</v>
      </c>
      <c r="CW9" s="14">
        <f t="shared" si="76"/>
        <v>1005.6303600000001</v>
      </c>
      <c r="CX9" s="31">
        <f t="shared" si="77"/>
        <v>567.0460044</v>
      </c>
      <c r="CY9" s="31">
        <f t="shared" si="78"/>
        <v>220.0774776</v>
      </c>
      <c r="DB9" s="14">
        <f t="shared" si="80"/>
        <v>1272.4123299999999</v>
      </c>
      <c r="DC9" s="14">
        <f t="shared" si="81"/>
        <v>1272.4123299999999</v>
      </c>
      <c r="DD9" s="31">
        <f t="shared" si="82"/>
        <v>717.4766757</v>
      </c>
      <c r="DE9" s="31">
        <f t="shared" si="83"/>
        <v>278.4614578</v>
      </c>
      <c r="DH9" s="14">
        <f t="shared" si="85"/>
        <v>118.3476</v>
      </c>
      <c r="DI9" s="14">
        <f t="shared" si="86"/>
        <v>118.3476</v>
      </c>
      <c r="DJ9" s="31">
        <f t="shared" si="87"/>
        <v>66.732804</v>
      </c>
      <c r="DK9" s="31">
        <f t="shared" si="88"/>
        <v>25.899816</v>
      </c>
      <c r="DN9" s="31">
        <f t="shared" si="90"/>
        <v>2236.2427500000003</v>
      </c>
      <c r="DO9" s="14">
        <f t="shared" si="91"/>
        <v>2236.2427500000003</v>
      </c>
      <c r="DP9" s="31">
        <f t="shared" si="92"/>
        <v>1260.9528975</v>
      </c>
      <c r="DQ9" s="31">
        <f t="shared" si="93"/>
        <v>489.39121500000005</v>
      </c>
      <c r="DT9" s="14">
        <f t="shared" si="95"/>
        <v>5801.76142</v>
      </c>
      <c r="DU9" s="14">
        <f t="shared" si="96"/>
        <v>5801.76142</v>
      </c>
      <c r="DV9" s="31">
        <f t="shared" si="97"/>
        <v>3271.4462118</v>
      </c>
      <c r="DW9" s="31">
        <f t="shared" si="98"/>
        <v>1269.6882172</v>
      </c>
      <c r="DZ9" s="14">
        <f t="shared" si="100"/>
        <v>427.38885000000005</v>
      </c>
      <c r="EA9" s="14">
        <f t="shared" si="101"/>
        <v>427.38885000000005</v>
      </c>
      <c r="EB9" s="31">
        <f t="shared" si="102"/>
        <v>240.9922665</v>
      </c>
      <c r="EC9" s="31">
        <f t="shared" si="103"/>
        <v>93.532041</v>
      </c>
    </row>
    <row r="10" spans="1:133" ht="12.75">
      <c r="A10" s="32">
        <v>43374</v>
      </c>
      <c r="C10" s="15">
        <f>'2012D'!C10</f>
        <v>0</v>
      </c>
      <c r="D10" s="15">
        <f>'2012D'!D10</f>
        <v>135100</v>
      </c>
      <c r="E10" s="15">
        <f t="shared" si="0"/>
        <v>135100</v>
      </c>
      <c r="F10" s="15">
        <f>'2012D'!F10</f>
        <v>76179</v>
      </c>
      <c r="G10" s="15">
        <f>'2012D'!G10</f>
        <v>29566</v>
      </c>
      <c r="I10" s="46">
        <f t="shared" si="1"/>
        <v>0</v>
      </c>
      <c r="J10" s="46">
        <f t="shared" si="1"/>
        <v>75736.06026</v>
      </c>
      <c r="K10" s="46">
        <f t="shared" si="2"/>
        <v>75736.06026</v>
      </c>
      <c r="L10" s="46">
        <f t="shared" si="3"/>
        <v>42705.38367540001</v>
      </c>
      <c r="M10" s="46">
        <f t="shared" si="3"/>
        <v>16574.4808116</v>
      </c>
      <c r="O10" s="14">
        <f t="shared" si="4"/>
        <v>0</v>
      </c>
      <c r="P10" s="31">
        <f t="shared" si="5"/>
        <v>12189.23538</v>
      </c>
      <c r="Q10" s="31">
        <f t="shared" si="6"/>
        <v>12189.23538</v>
      </c>
      <c r="R10" s="31">
        <f t="shared" si="7"/>
        <v>6873.1588602</v>
      </c>
      <c r="S10" s="31">
        <f t="shared" si="8"/>
        <v>2667.5568708</v>
      </c>
      <c r="U10" s="14">
        <f t="shared" si="9"/>
        <v>0</v>
      </c>
      <c r="V10" s="14">
        <f t="shared" si="10"/>
        <v>114.53777999999998</v>
      </c>
      <c r="W10" s="14">
        <f t="shared" si="11"/>
        <v>114.53777999999998</v>
      </c>
      <c r="X10" s="31">
        <f t="shared" si="12"/>
        <v>64.5845562</v>
      </c>
      <c r="Y10" s="31">
        <f t="shared" si="13"/>
        <v>25.0660548</v>
      </c>
      <c r="AA10" s="14">
        <f t="shared" si="14"/>
        <v>0</v>
      </c>
      <c r="AB10" s="14">
        <f t="shared" si="15"/>
        <v>3668.15414</v>
      </c>
      <c r="AC10" s="14">
        <f t="shared" si="16"/>
        <v>3668.15414</v>
      </c>
      <c r="AD10" s="31">
        <f t="shared" si="17"/>
        <v>2068.3665006</v>
      </c>
      <c r="AE10" s="31">
        <f t="shared" si="18"/>
        <v>802.7582924</v>
      </c>
      <c r="AG10" s="14">
        <f t="shared" si="19"/>
        <v>0</v>
      </c>
      <c r="AH10" s="14">
        <f t="shared" si="20"/>
        <v>30720.32145</v>
      </c>
      <c r="AI10" s="14">
        <f t="shared" si="21"/>
        <v>30720.32145</v>
      </c>
      <c r="AJ10" s="31">
        <f t="shared" si="22"/>
        <v>17322.3047205</v>
      </c>
      <c r="AK10" s="31">
        <f t="shared" si="23"/>
        <v>6722.997957</v>
      </c>
      <c r="AM10" s="14">
        <f t="shared" si="24"/>
        <v>0</v>
      </c>
      <c r="AN10" s="14">
        <f t="shared" si="25"/>
        <v>7951.324009999999</v>
      </c>
      <c r="AO10" s="14">
        <f t="shared" si="26"/>
        <v>7951.324009999999</v>
      </c>
      <c r="AP10" s="31">
        <f t="shared" si="27"/>
        <v>4483.5226629</v>
      </c>
      <c r="AQ10" s="31">
        <f t="shared" si="28"/>
        <v>1740.1098866</v>
      </c>
      <c r="AS10" s="14">
        <f t="shared" si="29"/>
        <v>0</v>
      </c>
      <c r="AT10" s="14">
        <f t="shared" si="30"/>
        <v>5383.680960000001</v>
      </c>
      <c r="AU10" s="14">
        <f t="shared" si="31"/>
        <v>5383.680960000001</v>
      </c>
      <c r="AV10" s="31">
        <f t="shared" si="32"/>
        <v>3035.7026784</v>
      </c>
      <c r="AW10" s="31">
        <f t="shared" si="33"/>
        <v>1178.1932735999999</v>
      </c>
      <c r="AY10" s="14">
        <f t="shared" si="34"/>
        <v>0</v>
      </c>
      <c r="AZ10" s="14">
        <f t="shared" si="35"/>
        <v>828.08194</v>
      </c>
      <c r="BA10" s="14">
        <f t="shared" si="36"/>
        <v>828.08194</v>
      </c>
      <c r="BB10" s="31">
        <f t="shared" si="37"/>
        <v>466.9315626</v>
      </c>
      <c r="BC10" s="31">
        <f t="shared" si="38"/>
        <v>181.2218404</v>
      </c>
      <c r="BE10" s="14">
        <f t="shared" si="39"/>
        <v>0</v>
      </c>
      <c r="BF10" s="14">
        <f t="shared" si="40"/>
        <v>1895.7232000000001</v>
      </c>
      <c r="BG10" s="14">
        <f t="shared" si="41"/>
        <v>1895.7232000000001</v>
      </c>
      <c r="BH10" s="31">
        <f t="shared" si="42"/>
        <v>1068.943728</v>
      </c>
      <c r="BI10" s="31">
        <f t="shared" si="43"/>
        <v>414.870112</v>
      </c>
      <c r="BK10" s="14">
        <f t="shared" si="44"/>
        <v>0</v>
      </c>
      <c r="BL10" s="14">
        <f t="shared" si="45"/>
        <v>317.84977000000003</v>
      </c>
      <c r="BM10" s="14">
        <f t="shared" si="46"/>
        <v>317.84977000000003</v>
      </c>
      <c r="BN10" s="31">
        <f t="shared" si="47"/>
        <v>179.22633330000002</v>
      </c>
      <c r="BO10" s="31">
        <f t="shared" si="48"/>
        <v>69.5599282</v>
      </c>
      <c r="BQ10" s="14">
        <f t="shared" si="49"/>
        <v>0</v>
      </c>
      <c r="BR10" s="14">
        <f t="shared" si="50"/>
        <v>343.81599</v>
      </c>
      <c r="BS10" s="14">
        <f t="shared" si="51"/>
        <v>343.81599</v>
      </c>
      <c r="BT10" s="31">
        <f t="shared" si="52"/>
        <v>193.8679371</v>
      </c>
      <c r="BU10" s="31">
        <f t="shared" si="53"/>
        <v>75.2425134</v>
      </c>
      <c r="BW10" s="14">
        <f t="shared" si="54"/>
        <v>0</v>
      </c>
      <c r="BX10" s="14">
        <f t="shared" si="55"/>
        <v>656.57249</v>
      </c>
      <c r="BY10" s="14">
        <f t="shared" si="56"/>
        <v>656.57249</v>
      </c>
      <c r="BZ10" s="31">
        <f t="shared" si="57"/>
        <v>370.22232210000004</v>
      </c>
      <c r="CA10" s="31">
        <f t="shared" si="58"/>
        <v>143.6878034</v>
      </c>
      <c r="CC10" s="14">
        <f t="shared" si="59"/>
        <v>0</v>
      </c>
      <c r="CD10" s="14">
        <f t="shared" si="60"/>
        <v>109.03921</v>
      </c>
      <c r="CE10" s="14">
        <f t="shared" si="61"/>
        <v>109.03921</v>
      </c>
      <c r="CF10" s="31">
        <f t="shared" si="62"/>
        <v>61.484070900000006</v>
      </c>
      <c r="CG10" s="31">
        <f t="shared" si="63"/>
        <v>23.8627186</v>
      </c>
      <c r="CI10" s="14">
        <f t="shared" si="64"/>
        <v>0</v>
      </c>
      <c r="CJ10" s="14">
        <f t="shared" si="65"/>
        <v>1.8914</v>
      </c>
      <c r="CK10" s="14">
        <f t="shared" si="66"/>
        <v>1.8914</v>
      </c>
      <c r="CL10" s="31">
        <f t="shared" si="67"/>
        <v>1.066506</v>
      </c>
      <c r="CM10" s="31">
        <f t="shared" si="68"/>
        <v>0.413924</v>
      </c>
      <c r="CO10" s="14">
        <f t="shared" si="69"/>
        <v>0</v>
      </c>
      <c r="CP10" s="14">
        <f t="shared" si="70"/>
        <v>694.0492300000001</v>
      </c>
      <c r="CQ10" s="14">
        <f t="shared" si="71"/>
        <v>694.0492300000001</v>
      </c>
      <c r="CR10" s="31">
        <f t="shared" si="72"/>
        <v>391.3543767</v>
      </c>
      <c r="CS10" s="31">
        <f t="shared" si="73"/>
        <v>151.8894118</v>
      </c>
      <c r="CU10" s="14">
        <f t="shared" si="74"/>
        <v>0</v>
      </c>
      <c r="CV10" s="14">
        <f t="shared" si="75"/>
        <v>1005.6303600000001</v>
      </c>
      <c r="CW10" s="14">
        <f t="shared" si="76"/>
        <v>1005.6303600000001</v>
      </c>
      <c r="CX10" s="31">
        <f t="shared" si="77"/>
        <v>567.0460044</v>
      </c>
      <c r="CY10" s="31">
        <f t="shared" si="78"/>
        <v>220.0774776</v>
      </c>
      <c r="DA10" s="14">
        <f t="shared" si="79"/>
        <v>0</v>
      </c>
      <c r="DB10" s="14">
        <f t="shared" si="80"/>
        <v>1272.4123299999999</v>
      </c>
      <c r="DC10" s="14">
        <f t="shared" si="81"/>
        <v>1272.4123299999999</v>
      </c>
      <c r="DD10" s="31">
        <f t="shared" si="82"/>
        <v>717.4766757</v>
      </c>
      <c r="DE10" s="31">
        <f t="shared" si="83"/>
        <v>278.4614578</v>
      </c>
      <c r="DG10" s="14">
        <f t="shared" si="84"/>
        <v>0</v>
      </c>
      <c r="DH10" s="14">
        <f t="shared" si="85"/>
        <v>118.3476</v>
      </c>
      <c r="DI10" s="14">
        <f t="shared" si="86"/>
        <v>118.3476</v>
      </c>
      <c r="DJ10" s="31">
        <f t="shared" si="87"/>
        <v>66.732804</v>
      </c>
      <c r="DK10" s="31">
        <f t="shared" si="88"/>
        <v>25.899816</v>
      </c>
      <c r="DM10" s="14">
        <f t="shared" si="89"/>
        <v>0</v>
      </c>
      <c r="DN10" s="31">
        <f t="shared" si="90"/>
        <v>2236.2427500000003</v>
      </c>
      <c r="DO10" s="14">
        <f t="shared" si="91"/>
        <v>2236.2427500000003</v>
      </c>
      <c r="DP10" s="31">
        <f t="shared" si="92"/>
        <v>1260.9528975</v>
      </c>
      <c r="DQ10" s="31">
        <f t="shared" si="93"/>
        <v>489.39121500000005</v>
      </c>
      <c r="DS10" s="14">
        <f t="shared" si="94"/>
        <v>0</v>
      </c>
      <c r="DT10" s="14">
        <f t="shared" si="95"/>
        <v>5801.76142</v>
      </c>
      <c r="DU10" s="14">
        <f t="shared" si="96"/>
        <v>5801.76142</v>
      </c>
      <c r="DV10" s="31">
        <f t="shared" si="97"/>
        <v>3271.4462118</v>
      </c>
      <c r="DW10" s="31">
        <f t="shared" si="98"/>
        <v>1269.6882172</v>
      </c>
      <c r="DY10" s="14">
        <f t="shared" si="99"/>
        <v>0</v>
      </c>
      <c r="DZ10" s="14">
        <f t="shared" si="100"/>
        <v>427.38885000000005</v>
      </c>
      <c r="EA10" s="14">
        <f t="shared" si="101"/>
        <v>427.38885000000005</v>
      </c>
      <c r="EB10" s="31">
        <f t="shared" si="102"/>
        <v>240.9922665</v>
      </c>
      <c r="EC10" s="31">
        <f t="shared" si="103"/>
        <v>93.532041</v>
      </c>
    </row>
    <row r="11" spans="1:133" ht="12.75">
      <c r="A11" s="32">
        <v>43556</v>
      </c>
      <c r="B11" s="33"/>
      <c r="C11" s="15">
        <f>'2012D'!C11</f>
        <v>0</v>
      </c>
      <c r="D11" s="15">
        <f>'2012D'!D11</f>
        <v>135100</v>
      </c>
      <c r="E11" s="15">
        <f t="shared" si="0"/>
        <v>135100</v>
      </c>
      <c r="F11" s="15">
        <f>'2012D'!F11</f>
        <v>76179</v>
      </c>
      <c r="G11" s="15">
        <f>'2012D'!G11</f>
        <v>29566</v>
      </c>
      <c r="I11" s="46">
        <f t="shared" si="1"/>
        <v>0</v>
      </c>
      <c r="J11" s="46">
        <f t="shared" si="1"/>
        <v>75736.06026</v>
      </c>
      <c r="K11" s="46">
        <f t="shared" si="2"/>
        <v>75736.06026</v>
      </c>
      <c r="L11" s="46">
        <f t="shared" si="3"/>
        <v>42705.38367540001</v>
      </c>
      <c r="M11" s="46">
        <f t="shared" si="3"/>
        <v>16574.4808116</v>
      </c>
      <c r="P11" s="31">
        <f t="shared" si="5"/>
        <v>12189.23538</v>
      </c>
      <c r="Q11" s="31">
        <f t="shared" si="6"/>
        <v>12189.23538</v>
      </c>
      <c r="R11" s="31">
        <f t="shared" si="7"/>
        <v>6873.1588602</v>
      </c>
      <c r="S11" s="31">
        <f t="shared" si="8"/>
        <v>2667.5568708</v>
      </c>
      <c r="V11" s="14">
        <f t="shared" si="10"/>
        <v>114.53777999999998</v>
      </c>
      <c r="W11" s="14">
        <f t="shared" si="11"/>
        <v>114.53777999999998</v>
      </c>
      <c r="X11" s="31">
        <f t="shared" si="12"/>
        <v>64.5845562</v>
      </c>
      <c r="Y11" s="31">
        <f t="shared" si="13"/>
        <v>25.0660548</v>
      </c>
      <c r="AB11" s="14">
        <f t="shared" si="15"/>
        <v>3668.15414</v>
      </c>
      <c r="AC11" s="14">
        <f t="shared" si="16"/>
        <v>3668.15414</v>
      </c>
      <c r="AD11" s="31">
        <f t="shared" si="17"/>
        <v>2068.3665006</v>
      </c>
      <c r="AE11" s="31">
        <f t="shared" si="18"/>
        <v>802.7582924</v>
      </c>
      <c r="AH11" s="14">
        <f t="shared" si="20"/>
        <v>30720.32145</v>
      </c>
      <c r="AI11" s="14">
        <f t="shared" si="21"/>
        <v>30720.32145</v>
      </c>
      <c r="AJ11" s="31">
        <f t="shared" si="22"/>
        <v>17322.3047205</v>
      </c>
      <c r="AK11" s="31">
        <f t="shared" si="23"/>
        <v>6722.997957</v>
      </c>
      <c r="AN11" s="14">
        <f t="shared" si="25"/>
        <v>7951.324009999999</v>
      </c>
      <c r="AO11" s="14">
        <f t="shared" si="26"/>
        <v>7951.324009999999</v>
      </c>
      <c r="AP11" s="31">
        <f t="shared" si="27"/>
        <v>4483.5226629</v>
      </c>
      <c r="AQ11" s="31">
        <f t="shared" si="28"/>
        <v>1740.1098866</v>
      </c>
      <c r="AT11" s="14">
        <f t="shared" si="30"/>
        <v>5383.680960000001</v>
      </c>
      <c r="AU11" s="14">
        <f t="shared" si="31"/>
        <v>5383.680960000001</v>
      </c>
      <c r="AV11" s="31">
        <f t="shared" si="32"/>
        <v>3035.7026784</v>
      </c>
      <c r="AW11" s="31">
        <f t="shared" si="33"/>
        <v>1178.1932735999999</v>
      </c>
      <c r="AZ11" s="14">
        <f t="shared" si="35"/>
        <v>828.08194</v>
      </c>
      <c r="BA11" s="14">
        <f t="shared" si="36"/>
        <v>828.08194</v>
      </c>
      <c r="BB11" s="31">
        <f t="shared" si="37"/>
        <v>466.9315626</v>
      </c>
      <c r="BC11" s="31">
        <f t="shared" si="38"/>
        <v>181.2218404</v>
      </c>
      <c r="BF11" s="14">
        <f t="shared" si="40"/>
        <v>1895.7232000000001</v>
      </c>
      <c r="BG11" s="14">
        <f t="shared" si="41"/>
        <v>1895.7232000000001</v>
      </c>
      <c r="BH11" s="31">
        <f t="shared" si="42"/>
        <v>1068.943728</v>
      </c>
      <c r="BI11" s="31">
        <f t="shared" si="43"/>
        <v>414.870112</v>
      </c>
      <c r="BL11" s="14">
        <f t="shared" si="45"/>
        <v>317.84977000000003</v>
      </c>
      <c r="BM11" s="14">
        <f t="shared" si="46"/>
        <v>317.84977000000003</v>
      </c>
      <c r="BN11" s="31">
        <f t="shared" si="47"/>
        <v>179.22633330000002</v>
      </c>
      <c r="BO11" s="31">
        <f t="shared" si="48"/>
        <v>69.5599282</v>
      </c>
      <c r="BR11" s="14">
        <f t="shared" si="50"/>
        <v>343.81599</v>
      </c>
      <c r="BS11" s="14">
        <f t="shared" si="51"/>
        <v>343.81599</v>
      </c>
      <c r="BT11" s="31">
        <f t="shared" si="52"/>
        <v>193.8679371</v>
      </c>
      <c r="BU11" s="31">
        <f t="shared" si="53"/>
        <v>75.2425134</v>
      </c>
      <c r="BX11" s="14">
        <f t="shared" si="55"/>
        <v>656.57249</v>
      </c>
      <c r="BY11" s="14">
        <f t="shared" si="56"/>
        <v>656.57249</v>
      </c>
      <c r="BZ11" s="31">
        <f t="shared" si="57"/>
        <v>370.22232210000004</v>
      </c>
      <c r="CA11" s="31">
        <f t="shared" si="58"/>
        <v>143.6878034</v>
      </c>
      <c r="CD11" s="14">
        <f t="shared" si="60"/>
        <v>109.03921</v>
      </c>
      <c r="CE11" s="14">
        <f t="shared" si="61"/>
        <v>109.03921</v>
      </c>
      <c r="CF11" s="31">
        <f t="shared" si="62"/>
        <v>61.484070900000006</v>
      </c>
      <c r="CG11" s="31">
        <f t="shared" si="63"/>
        <v>23.8627186</v>
      </c>
      <c r="CJ11" s="14">
        <f t="shared" si="65"/>
        <v>1.8914</v>
      </c>
      <c r="CK11" s="14">
        <f t="shared" si="66"/>
        <v>1.8914</v>
      </c>
      <c r="CL11" s="31">
        <f t="shared" si="67"/>
        <v>1.066506</v>
      </c>
      <c r="CM11" s="31">
        <f t="shared" si="68"/>
        <v>0.413924</v>
      </c>
      <c r="CP11" s="14">
        <f t="shared" si="70"/>
        <v>694.0492300000001</v>
      </c>
      <c r="CQ11" s="14">
        <f t="shared" si="71"/>
        <v>694.0492300000001</v>
      </c>
      <c r="CR11" s="31">
        <f t="shared" si="72"/>
        <v>391.3543767</v>
      </c>
      <c r="CS11" s="31">
        <f t="shared" si="73"/>
        <v>151.8894118</v>
      </c>
      <c r="CV11" s="14">
        <f t="shared" si="75"/>
        <v>1005.6303600000001</v>
      </c>
      <c r="CW11" s="14">
        <f t="shared" si="76"/>
        <v>1005.6303600000001</v>
      </c>
      <c r="CX11" s="31">
        <f t="shared" si="77"/>
        <v>567.0460044</v>
      </c>
      <c r="CY11" s="31">
        <f t="shared" si="78"/>
        <v>220.0774776</v>
      </c>
      <c r="DB11" s="14">
        <f t="shared" si="80"/>
        <v>1272.4123299999999</v>
      </c>
      <c r="DC11" s="14">
        <f t="shared" si="81"/>
        <v>1272.4123299999999</v>
      </c>
      <c r="DD11" s="31">
        <f t="shared" si="82"/>
        <v>717.4766757</v>
      </c>
      <c r="DE11" s="31">
        <f t="shared" si="83"/>
        <v>278.4614578</v>
      </c>
      <c r="DH11" s="14">
        <f t="shared" si="85"/>
        <v>118.3476</v>
      </c>
      <c r="DI11" s="14">
        <f t="shared" si="86"/>
        <v>118.3476</v>
      </c>
      <c r="DJ11" s="31">
        <f t="shared" si="87"/>
        <v>66.732804</v>
      </c>
      <c r="DK11" s="31">
        <f t="shared" si="88"/>
        <v>25.899816</v>
      </c>
      <c r="DN11" s="31">
        <f t="shared" si="90"/>
        <v>2236.2427500000003</v>
      </c>
      <c r="DO11" s="14">
        <f t="shared" si="91"/>
        <v>2236.2427500000003</v>
      </c>
      <c r="DP11" s="31">
        <f t="shared" si="92"/>
        <v>1260.9528975</v>
      </c>
      <c r="DQ11" s="31">
        <f t="shared" si="93"/>
        <v>489.39121500000005</v>
      </c>
      <c r="DT11" s="14">
        <f t="shared" si="95"/>
        <v>5801.76142</v>
      </c>
      <c r="DU11" s="14">
        <f t="shared" si="96"/>
        <v>5801.76142</v>
      </c>
      <c r="DV11" s="31">
        <f t="shared" si="97"/>
        <v>3271.4462118</v>
      </c>
      <c r="DW11" s="31">
        <f t="shared" si="98"/>
        <v>1269.6882172</v>
      </c>
      <c r="DZ11" s="14">
        <f t="shared" si="100"/>
        <v>427.38885000000005</v>
      </c>
      <c r="EA11" s="14">
        <f t="shared" si="101"/>
        <v>427.38885000000005</v>
      </c>
      <c r="EB11" s="31">
        <f t="shared" si="102"/>
        <v>240.9922665</v>
      </c>
      <c r="EC11" s="31">
        <f t="shared" si="103"/>
        <v>93.532041</v>
      </c>
    </row>
    <row r="12" spans="1:133" ht="12.75">
      <c r="A12" s="32">
        <v>43739</v>
      </c>
      <c r="B12" s="33"/>
      <c r="C12" s="15">
        <f>'2012D'!C12</f>
        <v>0</v>
      </c>
      <c r="D12" s="15">
        <f>'2012D'!D12</f>
        <v>135100</v>
      </c>
      <c r="E12" s="15">
        <f t="shared" si="0"/>
        <v>135100</v>
      </c>
      <c r="F12" s="15">
        <f>'2012D'!F12</f>
        <v>76179</v>
      </c>
      <c r="G12" s="15">
        <f>'2012D'!G12</f>
        <v>29566</v>
      </c>
      <c r="I12" s="46">
        <f t="shared" si="1"/>
        <v>0</v>
      </c>
      <c r="J12" s="46">
        <f t="shared" si="1"/>
        <v>75736.06026</v>
      </c>
      <c r="K12" s="46">
        <f t="shared" si="2"/>
        <v>75736.06026</v>
      </c>
      <c r="L12" s="46">
        <f t="shared" si="3"/>
        <v>42705.38367540001</v>
      </c>
      <c r="M12" s="46">
        <f t="shared" si="3"/>
        <v>16574.4808116</v>
      </c>
      <c r="O12" s="14">
        <f t="shared" si="4"/>
        <v>0</v>
      </c>
      <c r="P12" s="31">
        <f t="shared" si="5"/>
        <v>12189.23538</v>
      </c>
      <c r="Q12" s="31">
        <f t="shared" si="6"/>
        <v>12189.23538</v>
      </c>
      <c r="R12" s="31">
        <f t="shared" si="7"/>
        <v>6873.1588602</v>
      </c>
      <c r="S12" s="31">
        <f t="shared" si="8"/>
        <v>2667.5568708</v>
      </c>
      <c r="U12" s="14">
        <f t="shared" si="9"/>
        <v>0</v>
      </c>
      <c r="V12" s="14">
        <f t="shared" si="10"/>
        <v>114.53777999999998</v>
      </c>
      <c r="W12" s="14">
        <f t="shared" si="11"/>
        <v>114.53777999999998</v>
      </c>
      <c r="X12" s="31">
        <f t="shared" si="12"/>
        <v>64.5845562</v>
      </c>
      <c r="Y12" s="31">
        <f t="shared" si="13"/>
        <v>25.0660548</v>
      </c>
      <c r="AA12" s="14">
        <f t="shared" si="14"/>
        <v>0</v>
      </c>
      <c r="AB12" s="14">
        <f t="shared" si="15"/>
        <v>3668.15414</v>
      </c>
      <c r="AC12" s="14">
        <f t="shared" si="16"/>
        <v>3668.15414</v>
      </c>
      <c r="AD12" s="31">
        <f t="shared" si="17"/>
        <v>2068.3665006</v>
      </c>
      <c r="AE12" s="31">
        <f t="shared" si="18"/>
        <v>802.7582924</v>
      </c>
      <c r="AG12" s="14">
        <f t="shared" si="19"/>
        <v>0</v>
      </c>
      <c r="AH12" s="14">
        <f t="shared" si="20"/>
        <v>30720.32145</v>
      </c>
      <c r="AI12" s="14">
        <f t="shared" si="21"/>
        <v>30720.32145</v>
      </c>
      <c r="AJ12" s="31">
        <f t="shared" si="22"/>
        <v>17322.3047205</v>
      </c>
      <c r="AK12" s="31">
        <f t="shared" si="23"/>
        <v>6722.997957</v>
      </c>
      <c r="AM12" s="14">
        <f t="shared" si="24"/>
        <v>0</v>
      </c>
      <c r="AN12" s="14">
        <f t="shared" si="25"/>
        <v>7951.324009999999</v>
      </c>
      <c r="AO12" s="14">
        <f t="shared" si="26"/>
        <v>7951.324009999999</v>
      </c>
      <c r="AP12" s="31">
        <f t="shared" si="27"/>
        <v>4483.5226629</v>
      </c>
      <c r="AQ12" s="31">
        <f t="shared" si="28"/>
        <v>1740.1098866</v>
      </c>
      <c r="AS12" s="14">
        <f t="shared" si="29"/>
        <v>0</v>
      </c>
      <c r="AT12" s="14">
        <f t="shared" si="30"/>
        <v>5383.680960000001</v>
      </c>
      <c r="AU12" s="14">
        <f t="shared" si="31"/>
        <v>5383.680960000001</v>
      </c>
      <c r="AV12" s="31">
        <f t="shared" si="32"/>
        <v>3035.7026784</v>
      </c>
      <c r="AW12" s="31">
        <f t="shared" si="33"/>
        <v>1178.1932735999999</v>
      </c>
      <c r="AY12" s="14">
        <f t="shared" si="34"/>
        <v>0</v>
      </c>
      <c r="AZ12" s="14">
        <f t="shared" si="35"/>
        <v>828.08194</v>
      </c>
      <c r="BA12" s="14">
        <f t="shared" si="36"/>
        <v>828.08194</v>
      </c>
      <c r="BB12" s="31">
        <f t="shared" si="37"/>
        <v>466.9315626</v>
      </c>
      <c r="BC12" s="31">
        <f t="shared" si="38"/>
        <v>181.2218404</v>
      </c>
      <c r="BE12" s="14">
        <f t="shared" si="39"/>
        <v>0</v>
      </c>
      <c r="BF12" s="14">
        <f t="shared" si="40"/>
        <v>1895.7232000000001</v>
      </c>
      <c r="BG12" s="14">
        <f t="shared" si="41"/>
        <v>1895.7232000000001</v>
      </c>
      <c r="BH12" s="31">
        <f t="shared" si="42"/>
        <v>1068.943728</v>
      </c>
      <c r="BI12" s="31">
        <f t="shared" si="43"/>
        <v>414.870112</v>
      </c>
      <c r="BK12" s="14">
        <f t="shared" si="44"/>
        <v>0</v>
      </c>
      <c r="BL12" s="14">
        <f t="shared" si="45"/>
        <v>317.84977000000003</v>
      </c>
      <c r="BM12" s="14">
        <f t="shared" si="46"/>
        <v>317.84977000000003</v>
      </c>
      <c r="BN12" s="31">
        <f t="shared" si="47"/>
        <v>179.22633330000002</v>
      </c>
      <c r="BO12" s="31">
        <f t="shared" si="48"/>
        <v>69.5599282</v>
      </c>
      <c r="BQ12" s="14">
        <f t="shared" si="49"/>
        <v>0</v>
      </c>
      <c r="BR12" s="14">
        <f t="shared" si="50"/>
        <v>343.81599</v>
      </c>
      <c r="BS12" s="14">
        <f t="shared" si="51"/>
        <v>343.81599</v>
      </c>
      <c r="BT12" s="31">
        <f t="shared" si="52"/>
        <v>193.8679371</v>
      </c>
      <c r="BU12" s="31">
        <f t="shared" si="53"/>
        <v>75.2425134</v>
      </c>
      <c r="BW12" s="14">
        <f t="shared" si="54"/>
        <v>0</v>
      </c>
      <c r="BX12" s="14">
        <f t="shared" si="55"/>
        <v>656.57249</v>
      </c>
      <c r="BY12" s="14">
        <f t="shared" si="56"/>
        <v>656.57249</v>
      </c>
      <c r="BZ12" s="31">
        <f t="shared" si="57"/>
        <v>370.22232210000004</v>
      </c>
      <c r="CA12" s="31">
        <f t="shared" si="58"/>
        <v>143.6878034</v>
      </c>
      <c r="CC12" s="14">
        <f t="shared" si="59"/>
        <v>0</v>
      </c>
      <c r="CD12" s="14">
        <f t="shared" si="60"/>
        <v>109.03921</v>
      </c>
      <c r="CE12" s="14">
        <f t="shared" si="61"/>
        <v>109.03921</v>
      </c>
      <c r="CF12" s="31">
        <f t="shared" si="62"/>
        <v>61.484070900000006</v>
      </c>
      <c r="CG12" s="31">
        <f t="shared" si="63"/>
        <v>23.8627186</v>
      </c>
      <c r="CI12" s="14">
        <f t="shared" si="64"/>
        <v>0</v>
      </c>
      <c r="CJ12" s="14">
        <f t="shared" si="65"/>
        <v>1.8914</v>
      </c>
      <c r="CK12" s="14">
        <f t="shared" si="66"/>
        <v>1.8914</v>
      </c>
      <c r="CL12" s="31">
        <f t="shared" si="67"/>
        <v>1.066506</v>
      </c>
      <c r="CM12" s="31">
        <f t="shared" si="68"/>
        <v>0.413924</v>
      </c>
      <c r="CO12" s="14">
        <f t="shared" si="69"/>
        <v>0</v>
      </c>
      <c r="CP12" s="14">
        <f t="shared" si="70"/>
        <v>694.0492300000001</v>
      </c>
      <c r="CQ12" s="14">
        <f t="shared" si="71"/>
        <v>694.0492300000001</v>
      </c>
      <c r="CR12" s="31">
        <f t="shared" si="72"/>
        <v>391.3543767</v>
      </c>
      <c r="CS12" s="31">
        <f t="shared" si="73"/>
        <v>151.8894118</v>
      </c>
      <c r="CU12" s="14">
        <f t="shared" si="74"/>
        <v>0</v>
      </c>
      <c r="CV12" s="14">
        <f t="shared" si="75"/>
        <v>1005.6303600000001</v>
      </c>
      <c r="CW12" s="14">
        <f t="shared" si="76"/>
        <v>1005.6303600000001</v>
      </c>
      <c r="CX12" s="31">
        <f t="shared" si="77"/>
        <v>567.0460044</v>
      </c>
      <c r="CY12" s="31">
        <f t="shared" si="78"/>
        <v>220.0774776</v>
      </c>
      <c r="DA12" s="14">
        <f t="shared" si="79"/>
        <v>0</v>
      </c>
      <c r="DB12" s="14">
        <f t="shared" si="80"/>
        <v>1272.4123299999999</v>
      </c>
      <c r="DC12" s="14">
        <f t="shared" si="81"/>
        <v>1272.4123299999999</v>
      </c>
      <c r="DD12" s="31">
        <f t="shared" si="82"/>
        <v>717.4766757</v>
      </c>
      <c r="DE12" s="31">
        <f t="shared" si="83"/>
        <v>278.4614578</v>
      </c>
      <c r="DG12" s="14">
        <f t="shared" si="84"/>
        <v>0</v>
      </c>
      <c r="DH12" s="14">
        <f t="shared" si="85"/>
        <v>118.3476</v>
      </c>
      <c r="DI12" s="14">
        <f t="shared" si="86"/>
        <v>118.3476</v>
      </c>
      <c r="DJ12" s="31">
        <f t="shared" si="87"/>
        <v>66.732804</v>
      </c>
      <c r="DK12" s="31">
        <f t="shared" si="88"/>
        <v>25.899816</v>
      </c>
      <c r="DM12" s="14">
        <f t="shared" si="89"/>
        <v>0</v>
      </c>
      <c r="DN12" s="31">
        <f t="shared" si="90"/>
        <v>2236.2427500000003</v>
      </c>
      <c r="DO12" s="14">
        <f t="shared" si="91"/>
        <v>2236.2427500000003</v>
      </c>
      <c r="DP12" s="31">
        <f t="shared" si="92"/>
        <v>1260.9528975</v>
      </c>
      <c r="DQ12" s="31">
        <f t="shared" si="93"/>
        <v>489.39121500000005</v>
      </c>
      <c r="DS12" s="14">
        <f t="shared" si="94"/>
        <v>0</v>
      </c>
      <c r="DT12" s="14">
        <f t="shared" si="95"/>
        <v>5801.76142</v>
      </c>
      <c r="DU12" s="14">
        <f t="shared" si="96"/>
        <v>5801.76142</v>
      </c>
      <c r="DV12" s="31">
        <f t="shared" si="97"/>
        <v>3271.4462118</v>
      </c>
      <c r="DW12" s="31">
        <f t="shared" si="98"/>
        <v>1269.6882172</v>
      </c>
      <c r="DY12" s="14">
        <f t="shared" si="99"/>
        <v>0</v>
      </c>
      <c r="DZ12" s="14">
        <f t="shared" si="100"/>
        <v>427.38885000000005</v>
      </c>
      <c r="EA12" s="14">
        <f t="shared" si="101"/>
        <v>427.38885000000005</v>
      </c>
      <c r="EB12" s="31">
        <f t="shared" si="102"/>
        <v>240.9922665</v>
      </c>
      <c r="EC12" s="31">
        <f t="shared" si="103"/>
        <v>93.532041</v>
      </c>
    </row>
    <row r="13" spans="1:134" s="33" customFormat="1" ht="12.75">
      <c r="A13" s="32">
        <v>43922</v>
      </c>
      <c r="C13" s="15">
        <f>'2012D'!C13</f>
        <v>0</v>
      </c>
      <c r="D13" s="15">
        <f>'2012D'!D13</f>
        <v>135100</v>
      </c>
      <c r="E13" s="15">
        <f t="shared" si="0"/>
        <v>135100</v>
      </c>
      <c r="F13" s="15">
        <f>'2012D'!F13</f>
        <v>76179</v>
      </c>
      <c r="G13" s="15">
        <f>'2012D'!G13</f>
        <v>29566</v>
      </c>
      <c r="H13" s="31"/>
      <c r="I13" s="46">
        <f t="shared" si="1"/>
        <v>0</v>
      </c>
      <c r="J13" s="46">
        <f t="shared" si="1"/>
        <v>75736.06026</v>
      </c>
      <c r="K13" s="46">
        <f t="shared" si="2"/>
        <v>75736.06026</v>
      </c>
      <c r="L13" s="46">
        <f t="shared" si="3"/>
        <v>42705.38367540001</v>
      </c>
      <c r="M13" s="46">
        <f t="shared" si="3"/>
        <v>16574.4808116</v>
      </c>
      <c r="N13" s="31"/>
      <c r="O13" s="14"/>
      <c r="P13" s="31">
        <f t="shared" si="5"/>
        <v>12189.23538</v>
      </c>
      <c r="Q13" s="31">
        <f t="shared" si="6"/>
        <v>12189.23538</v>
      </c>
      <c r="R13" s="31">
        <f t="shared" si="7"/>
        <v>6873.1588602</v>
      </c>
      <c r="S13" s="31">
        <f t="shared" si="8"/>
        <v>2667.5568708</v>
      </c>
      <c r="T13" s="31"/>
      <c r="U13" s="14"/>
      <c r="V13" s="14">
        <f t="shared" si="10"/>
        <v>114.53777999999998</v>
      </c>
      <c r="W13" s="14">
        <f t="shared" si="11"/>
        <v>114.53777999999998</v>
      </c>
      <c r="X13" s="31">
        <f t="shared" si="12"/>
        <v>64.5845562</v>
      </c>
      <c r="Y13" s="31">
        <f t="shared" si="13"/>
        <v>25.0660548</v>
      </c>
      <c r="Z13" s="31"/>
      <c r="AA13" s="14"/>
      <c r="AB13" s="14">
        <f t="shared" si="15"/>
        <v>3668.15414</v>
      </c>
      <c r="AC13" s="14">
        <f t="shared" si="16"/>
        <v>3668.15414</v>
      </c>
      <c r="AD13" s="31">
        <f t="shared" si="17"/>
        <v>2068.3665006</v>
      </c>
      <c r="AE13" s="31">
        <f t="shared" si="18"/>
        <v>802.7582924</v>
      </c>
      <c r="AF13" s="31"/>
      <c r="AG13" s="14"/>
      <c r="AH13" s="14">
        <f t="shared" si="20"/>
        <v>30720.32145</v>
      </c>
      <c r="AI13" s="14">
        <f t="shared" si="21"/>
        <v>30720.32145</v>
      </c>
      <c r="AJ13" s="31">
        <f t="shared" si="22"/>
        <v>17322.3047205</v>
      </c>
      <c r="AK13" s="31">
        <f t="shared" si="23"/>
        <v>6722.997957</v>
      </c>
      <c r="AL13" s="31"/>
      <c r="AM13" s="14"/>
      <c r="AN13" s="14">
        <f t="shared" si="25"/>
        <v>7951.324009999999</v>
      </c>
      <c r="AO13" s="14">
        <f t="shared" si="26"/>
        <v>7951.324009999999</v>
      </c>
      <c r="AP13" s="31">
        <f t="shared" si="27"/>
        <v>4483.5226629</v>
      </c>
      <c r="AQ13" s="31">
        <f t="shared" si="28"/>
        <v>1740.1098866</v>
      </c>
      <c r="AR13" s="14"/>
      <c r="AS13" s="14"/>
      <c r="AT13" s="14">
        <f t="shared" si="30"/>
        <v>5383.680960000001</v>
      </c>
      <c r="AU13" s="14">
        <f t="shared" si="31"/>
        <v>5383.680960000001</v>
      </c>
      <c r="AV13" s="31">
        <f t="shared" si="32"/>
        <v>3035.7026784</v>
      </c>
      <c r="AW13" s="31">
        <f t="shared" si="33"/>
        <v>1178.1932735999999</v>
      </c>
      <c r="AX13" s="31"/>
      <c r="AY13" s="14"/>
      <c r="AZ13" s="14">
        <f t="shared" si="35"/>
        <v>828.08194</v>
      </c>
      <c r="BA13" s="14">
        <f t="shared" si="36"/>
        <v>828.08194</v>
      </c>
      <c r="BB13" s="31">
        <f t="shared" si="37"/>
        <v>466.9315626</v>
      </c>
      <c r="BC13" s="31">
        <f t="shared" si="38"/>
        <v>181.2218404</v>
      </c>
      <c r="BD13" s="31"/>
      <c r="BE13" s="14"/>
      <c r="BF13" s="14">
        <f t="shared" si="40"/>
        <v>1895.7232000000001</v>
      </c>
      <c r="BG13" s="14">
        <f t="shared" si="41"/>
        <v>1895.7232000000001</v>
      </c>
      <c r="BH13" s="31">
        <f t="shared" si="42"/>
        <v>1068.943728</v>
      </c>
      <c r="BI13" s="31">
        <f t="shared" si="43"/>
        <v>414.870112</v>
      </c>
      <c r="BJ13" s="31"/>
      <c r="BK13" s="14"/>
      <c r="BL13" s="14">
        <f t="shared" si="45"/>
        <v>317.84977000000003</v>
      </c>
      <c r="BM13" s="14">
        <f t="shared" si="46"/>
        <v>317.84977000000003</v>
      </c>
      <c r="BN13" s="31">
        <f t="shared" si="47"/>
        <v>179.22633330000002</v>
      </c>
      <c r="BO13" s="31">
        <f t="shared" si="48"/>
        <v>69.5599282</v>
      </c>
      <c r="BP13" s="31"/>
      <c r="BQ13" s="14"/>
      <c r="BR13" s="14">
        <f t="shared" si="50"/>
        <v>343.81599</v>
      </c>
      <c r="BS13" s="14">
        <f t="shared" si="51"/>
        <v>343.81599</v>
      </c>
      <c r="BT13" s="31">
        <f t="shared" si="52"/>
        <v>193.8679371</v>
      </c>
      <c r="BU13" s="31">
        <f t="shared" si="53"/>
        <v>75.2425134</v>
      </c>
      <c r="BV13" s="31"/>
      <c r="BW13" s="14"/>
      <c r="BX13" s="14">
        <f t="shared" si="55"/>
        <v>656.57249</v>
      </c>
      <c r="BY13" s="14">
        <f t="shared" si="56"/>
        <v>656.57249</v>
      </c>
      <c r="BZ13" s="31">
        <f t="shared" si="57"/>
        <v>370.22232210000004</v>
      </c>
      <c r="CA13" s="31">
        <f t="shared" si="58"/>
        <v>143.6878034</v>
      </c>
      <c r="CB13" s="14"/>
      <c r="CC13" s="14"/>
      <c r="CD13" s="14">
        <f t="shared" si="60"/>
        <v>109.03921</v>
      </c>
      <c r="CE13" s="14">
        <f t="shared" si="61"/>
        <v>109.03921</v>
      </c>
      <c r="CF13" s="31">
        <f t="shared" si="62"/>
        <v>61.484070900000006</v>
      </c>
      <c r="CG13" s="31">
        <f t="shared" si="63"/>
        <v>23.8627186</v>
      </c>
      <c r="CH13" s="31"/>
      <c r="CI13" s="14"/>
      <c r="CJ13" s="14">
        <f t="shared" si="65"/>
        <v>1.8914</v>
      </c>
      <c r="CK13" s="14">
        <f t="shared" si="66"/>
        <v>1.8914</v>
      </c>
      <c r="CL13" s="31">
        <f t="shared" si="67"/>
        <v>1.066506</v>
      </c>
      <c r="CM13" s="31">
        <f t="shared" si="68"/>
        <v>0.413924</v>
      </c>
      <c r="CN13" s="31"/>
      <c r="CO13" s="14"/>
      <c r="CP13" s="14">
        <f t="shared" si="70"/>
        <v>694.0492300000001</v>
      </c>
      <c r="CQ13" s="14">
        <f t="shared" si="71"/>
        <v>694.0492300000001</v>
      </c>
      <c r="CR13" s="31">
        <f t="shared" si="72"/>
        <v>391.3543767</v>
      </c>
      <c r="CS13" s="31">
        <f t="shared" si="73"/>
        <v>151.8894118</v>
      </c>
      <c r="CT13" s="31"/>
      <c r="CU13" s="14"/>
      <c r="CV13" s="14">
        <f t="shared" si="75"/>
        <v>1005.6303600000001</v>
      </c>
      <c r="CW13" s="14">
        <f t="shared" si="76"/>
        <v>1005.6303600000001</v>
      </c>
      <c r="CX13" s="31">
        <f t="shared" si="77"/>
        <v>567.0460044</v>
      </c>
      <c r="CY13" s="31">
        <f t="shared" si="78"/>
        <v>220.0774776</v>
      </c>
      <c r="CZ13" s="31"/>
      <c r="DA13" s="14"/>
      <c r="DB13" s="14">
        <f t="shared" si="80"/>
        <v>1272.4123299999999</v>
      </c>
      <c r="DC13" s="14">
        <f t="shared" si="81"/>
        <v>1272.4123299999999</v>
      </c>
      <c r="DD13" s="31">
        <f t="shared" si="82"/>
        <v>717.4766757</v>
      </c>
      <c r="DE13" s="31">
        <f t="shared" si="83"/>
        <v>278.4614578</v>
      </c>
      <c r="DF13" s="31"/>
      <c r="DG13" s="14"/>
      <c r="DH13" s="14">
        <f t="shared" si="85"/>
        <v>118.3476</v>
      </c>
      <c r="DI13" s="14">
        <f t="shared" si="86"/>
        <v>118.3476</v>
      </c>
      <c r="DJ13" s="31">
        <f t="shared" si="87"/>
        <v>66.732804</v>
      </c>
      <c r="DK13" s="31">
        <f t="shared" si="88"/>
        <v>25.899816</v>
      </c>
      <c r="DL13" s="31"/>
      <c r="DM13" s="14"/>
      <c r="DN13" s="31">
        <f t="shared" si="90"/>
        <v>2236.2427500000003</v>
      </c>
      <c r="DO13" s="14">
        <f t="shared" si="91"/>
        <v>2236.2427500000003</v>
      </c>
      <c r="DP13" s="31">
        <f t="shared" si="92"/>
        <v>1260.9528975</v>
      </c>
      <c r="DQ13" s="31">
        <f t="shared" si="93"/>
        <v>489.39121500000005</v>
      </c>
      <c r="DR13" s="31"/>
      <c r="DS13" s="14"/>
      <c r="DT13" s="14">
        <f t="shared" si="95"/>
        <v>5801.76142</v>
      </c>
      <c r="DU13" s="14">
        <f t="shared" si="96"/>
        <v>5801.76142</v>
      </c>
      <c r="DV13" s="31">
        <f t="shared" si="97"/>
        <v>3271.4462118</v>
      </c>
      <c r="DW13" s="31">
        <f t="shared" si="98"/>
        <v>1269.6882172</v>
      </c>
      <c r="DX13" s="31"/>
      <c r="DY13" s="14"/>
      <c r="DZ13" s="14">
        <f t="shared" si="100"/>
        <v>427.38885000000005</v>
      </c>
      <c r="EA13" s="14">
        <f t="shared" si="101"/>
        <v>427.38885000000005</v>
      </c>
      <c r="EB13" s="31">
        <f t="shared" si="102"/>
        <v>240.9922665</v>
      </c>
      <c r="EC13" s="31">
        <f t="shared" si="103"/>
        <v>93.532041</v>
      </c>
      <c r="ED13" s="31"/>
    </row>
    <row r="14" spans="1:134" s="33" customFormat="1" ht="12.75">
      <c r="A14" s="32">
        <v>44105</v>
      </c>
      <c r="C14" s="15">
        <f>'2012D'!C14</f>
        <v>0</v>
      </c>
      <c r="D14" s="15">
        <f>'2012D'!D14</f>
        <v>135100</v>
      </c>
      <c r="E14" s="15">
        <f t="shared" si="0"/>
        <v>135100</v>
      </c>
      <c r="F14" s="15">
        <f>'2012D'!F14</f>
        <v>76179</v>
      </c>
      <c r="G14" s="15">
        <f>'2012D'!G14</f>
        <v>29566</v>
      </c>
      <c r="H14" s="31"/>
      <c r="I14" s="46">
        <f t="shared" si="1"/>
        <v>0</v>
      </c>
      <c r="J14" s="46">
        <f t="shared" si="1"/>
        <v>75736.06026</v>
      </c>
      <c r="K14" s="46">
        <f t="shared" si="2"/>
        <v>75736.06026</v>
      </c>
      <c r="L14" s="46">
        <f t="shared" si="3"/>
        <v>42705.38367540001</v>
      </c>
      <c r="M14" s="46">
        <f t="shared" si="3"/>
        <v>16574.4808116</v>
      </c>
      <c r="N14" s="31"/>
      <c r="O14" s="14">
        <f t="shared" si="4"/>
        <v>0</v>
      </c>
      <c r="P14" s="31">
        <f t="shared" si="5"/>
        <v>12189.23538</v>
      </c>
      <c r="Q14" s="31">
        <f t="shared" si="6"/>
        <v>12189.23538</v>
      </c>
      <c r="R14" s="31">
        <f t="shared" si="7"/>
        <v>6873.1588602</v>
      </c>
      <c r="S14" s="31">
        <f t="shared" si="8"/>
        <v>2667.5568708</v>
      </c>
      <c r="T14" s="31"/>
      <c r="U14" s="14">
        <f t="shared" si="9"/>
        <v>0</v>
      </c>
      <c r="V14" s="14">
        <f t="shared" si="10"/>
        <v>114.53777999999998</v>
      </c>
      <c r="W14" s="14">
        <f t="shared" si="11"/>
        <v>114.53777999999998</v>
      </c>
      <c r="X14" s="31">
        <f t="shared" si="12"/>
        <v>64.5845562</v>
      </c>
      <c r="Y14" s="31">
        <f t="shared" si="13"/>
        <v>25.0660548</v>
      </c>
      <c r="Z14" s="31"/>
      <c r="AA14" s="14">
        <f t="shared" si="14"/>
        <v>0</v>
      </c>
      <c r="AB14" s="14">
        <f t="shared" si="15"/>
        <v>3668.15414</v>
      </c>
      <c r="AC14" s="14">
        <f t="shared" si="16"/>
        <v>3668.15414</v>
      </c>
      <c r="AD14" s="31">
        <f t="shared" si="17"/>
        <v>2068.3665006</v>
      </c>
      <c r="AE14" s="31">
        <f t="shared" si="18"/>
        <v>802.7582924</v>
      </c>
      <c r="AF14" s="31"/>
      <c r="AG14" s="14">
        <f t="shared" si="19"/>
        <v>0</v>
      </c>
      <c r="AH14" s="14">
        <f t="shared" si="20"/>
        <v>30720.32145</v>
      </c>
      <c r="AI14" s="14">
        <f t="shared" si="21"/>
        <v>30720.32145</v>
      </c>
      <c r="AJ14" s="31">
        <f t="shared" si="22"/>
        <v>17322.3047205</v>
      </c>
      <c r="AK14" s="31">
        <f t="shared" si="23"/>
        <v>6722.997957</v>
      </c>
      <c r="AL14" s="31"/>
      <c r="AM14" s="14">
        <f t="shared" si="24"/>
        <v>0</v>
      </c>
      <c r="AN14" s="14">
        <f t="shared" si="25"/>
        <v>7951.324009999999</v>
      </c>
      <c r="AO14" s="14">
        <f t="shared" si="26"/>
        <v>7951.324009999999</v>
      </c>
      <c r="AP14" s="31">
        <f t="shared" si="27"/>
        <v>4483.5226629</v>
      </c>
      <c r="AQ14" s="31">
        <f t="shared" si="28"/>
        <v>1740.1098866</v>
      </c>
      <c r="AR14" s="14"/>
      <c r="AS14" s="14">
        <f t="shared" si="29"/>
        <v>0</v>
      </c>
      <c r="AT14" s="14">
        <f t="shared" si="30"/>
        <v>5383.680960000001</v>
      </c>
      <c r="AU14" s="14">
        <f t="shared" si="31"/>
        <v>5383.680960000001</v>
      </c>
      <c r="AV14" s="31">
        <f t="shared" si="32"/>
        <v>3035.7026784</v>
      </c>
      <c r="AW14" s="31">
        <f t="shared" si="33"/>
        <v>1178.1932735999999</v>
      </c>
      <c r="AX14" s="31"/>
      <c r="AY14" s="14">
        <f t="shared" si="34"/>
        <v>0</v>
      </c>
      <c r="AZ14" s="14">
        <f t="shared" si="35"/>
        <v>828.08194</v>
      </c>
      <c r="BA14" s="14">
        <f t="shared" si="36"/>
        <v>828.08194</v>
      </c>
      <c r="BB14" s="31">
        <f t="shared" si="37"/>
        <v>466.9315626</v>
      </c>
      <c r="BC14" s="31">
        <f t="shared" si="38"/>
        <v>181.2218404</v>
      </c>
      <c r="BD14" s="31"/>
      <c r="BE14" s="14">
        <f t="shared" si="39"/>
        <v>0</v>
      </c>
      <c r="BF14" s="14">
        <f t="shared" si="40"/>
        <v>1895.7232000000001</v>
      </c>
      <c r="BG14" s="14">
        <f t="shared" si="41"/>
        <v>1895.7232000000001</v>
      </c>
      <c r="BH14" s="31">
        <f t="shared" si="42"/>
        <v>1068.943728</v>
      </c>
      <c r="BI14" s="31">
        <f t="shared" si="43"/>
        <v>414.870112</v>
      </c>
      <c r="BJ14" s="31"/>
      <c r="BK14" s="14">
        <f t="shared" si="44"/>
        <v>0</v>
      </c>
      <c r="BL14" s="14">
        <f t="shared" si="45"/>
        <v>317.84977000000003</v>
      </c>
      <c r="BM14" s="14">
        <f t="shared" si="46"/>
        <v>317.84977000000003</v>
      </c>
      <c r="BN14" s="31">
        <f t="shared" si="47"/>
        <v>179.22633330000002</v>
      </c>
      <c r="BO14" s="31">
        <f t="shared" si="48"/>
        <v>69.5599282</v>
      </c>
      <c r="BP14" s="31"/>
      <c r="BQ14" s="14">
        <f t="shared" si="49"/>
        <v>0</v>
      </c>
      <c r="BR14" s="14">
        <f t="shared" si="50"/>
        <v>343.81599</v>
      </c>
      <c r="BS14" s="14">
        <f t="shared" si="51"/>
        <v>343.81599</v>
      </c>
      <c r="BT14" s="31">
        <f t="shared" si="52"/>
        <v>193.8679371</v>
      </c>
      <c r="BU14" s="31">
        <f t="shared" si="53"/>
        <v>75.2425134</v>
      </c>
      <c r="BV14" s="31"/>
      <c r="BW14" s="14">
        <f t="shared" si="54"/>
        <v>0</v>
      </c>
      <c r="BX14" s="14">
        <f t="shared" si="55"/>
        <v>656.57249</v>
      </c>
      <c r="BY14" s="14">
        <f t="shared" si="56"/>
        <v>656.57249</v>
      </c>
      <c r="BZ14" s="31">
        <f t="shared" si="57"/>
        <v>370.22232210000004</v>
      </c>
      <c r="CA14" s="31">
        <f t="shared" si="58"/>
        <v>143.6878034</v>
      </c>
      <c r="CB14" s="14"/>
      <c r="CC14" s="14">
        <f t="shared" si="59"/>
        <v>0</v>
      </c>
      <c r="CD14" s="14">
        <f t="shared" si="60"/>
        <v>109.03921</v>
      </c>
      <c r="CE14" s="14">
        <f t="shared" si="61"/>
        <v>109.03921</v>
      </c>
      <c r="CF14" s="31">
        <f t="shared" si="62"/>
        <v>61.484070900000006</v>
      </c>
      <c r="CG14" s="31">
        <f t="shared" si="63"/>
        <v>23.8627186</v>
      </c>
      <c r="CH14" s="31"/>
      <c r="CI14" s="14">
        <f t="shared" si="64"/>
        <v>0</v>
      </c>
      <c r="CJ14" s="14">
        <f t="shared" si="65"/>
        <v>1.8914</v>
      </c>
      <c r="CK14" s="14">
        <f t="shared" si="66"/>
        <v>1.8914</v>
      </c>
      <c r="CL14" s="31">
        <f t="shared" si="67"/>
        <v>1.066506</v>
      </c>
      <c r="CM14" s="31">
        <f t="shared" si="68"/>
        <v>0.413924</v>
      </c>
      <c r="CN14" s="31"/>
      <c r="CO14" s="14">
        <f t="shared" si="69"/>
        <v>0</v>
      </c>
      <c r="CP14" s="14">
        <f t="shared" si="70"/>
        <v>694.0492300000001</v>
      </c>
      <c r="CQ14" s="14">
        <f t="shared" si="71"/>
        <v>694.0492300000001</v>
      </c>
      <c r="CR14" s="31">
        <f t="shared" si="72"/>
        <v>391.3543767</v>
      </c>
      <c r="CS14" s="31">
        <f t="shared" si="73"/>
        <v>151.8894118</v>
      </c>
      <c r="CT14" s="31"/>
      <c r="CU14" s="14">
        <f t="shared" si="74"/>
        <v>0</v>
      </c>
      <c r="CV14" s="14">
        <f t="shared" si="75"/>
        <v>1005.6303600000001</v>
      </c>
      <c r="CW14" s="14">
        <f t="shared" si="76"/>
        <v>1005.6303600000001</v>
      </c>
      <c r="CX14" s="31">
        <f t="shared" si="77"/>
        <v>567.0460044</v>
      </c>
      <c r="CY14" s="31">
        <f t="shared" si="78"/>
        <v>220.0774776</v>
      </c>
      <c r="CZ14" s="31"/>
      <c r="DA14" s="14">
        <f t="shared" si="79"/>
        <v>0</v>
      </c>
      <c r="DB14" s="14">
        <f t="shared" si="80"/>
        <v>1272.4123299999999</v>
      </c>
      <c r="DC14" s="14">
        <f t="shared" si="81"/>
        <v>1272.4123299999999</v>
      </c>
      <c r="DD14" s="31">
        <f t="shared" si="82"/>
        <v>717.4766757</v>
      </c>
      <c r="DE14" s="31">
        <f t="shared" si="83"/>
        <v>278.4614578</v>
      </c>
      <c r="DF14" s="31"/>
      <c r="DG14" s="14">
        <f t="shared" si="84"/>
        <v>0</v>
      </c>
      <c r="DH14" s="14">
        <f t="shared" si="85"/>
        <v>118.3476</v>
      </c>
      <c r="DI14" s="14">
        <f t="shared" si="86"/>
        <v>118.3476</v>
      </c>
      <c r="DJ14" s="31">
        <f t="shared" si="87"/>
        <v>66.732804</v>
      </c>
      <c r="DK14" s="31">
        <f t="shared" si="88"/>
        <v>25.899816</v>
      </c>
      <c r="DL14" s="31"/>
      <c r="DM14" s="14">
        <f t="shared" si="89"/>
        <v>0</v>
      </c>
      <c r="DN14" s="31">
        <f t="shared" si="90"/>
        <v>2236.2427500000003</v>
      </c>
      <c r="DO14" s="14">
        <f t="shared" si="91"/>
        <v>2236.2427500000003</v>
      </c>
      <c r="DP14" s="31">
        <f t="shared" si="92"/>
        <v>1260.9528975</v>
      </c>
      <c r="DQ14" s="31">
        <f t="shared" si="93"/>
        <v>489.39121500000005</v>
      </c>
      <c r="DR14" s="31"/>
      <c r="DS14" s="14">
        <f t="shared" si="94"/>
        <v>0</v>
      </c>
      <c r="DT14" s="14">
        <f t="shared" si="95"/>
        <v>5801.76142</v>
      </c>
      <c r="DU14" s="14">
        <f t="shared" si="96"/>
        <v>5801.76142</v>
      </c>
      <c r="DV14" s="31">
        <f t="shared" si="97"/>
        <v>3271.4462118</v>
      </c>
      <c r="DW14" s="31">
        <f t="shared" si="98"/>
        <v>1269.6882172</v>
      </c>
      <c r="DX14" s="31"/>
      <c r="DY14" s="14">
        <f t="shared" si="99"/>
        <v>0</v>
      </c>
      <c r="DZ14" s="14">
        <f t="shared" si="100"/>
        <v>427.38885000000005</v>
      </c>
      <c r="EA14" s="14">
        <f t="shared" si="101"/>
        <v>427.38885000000005</v>
      </c>
      <c r="EB14" s="31">
        <f t="shared" si="102"/>
        <v>240.9922665</v>
      </c>
      <c r="EC14" s="31">
        <f t="shared" si="103"/>
        <v>93.532041</v>
      </c>
      <c r="ED14" s="31"/>
    </row>
    <row r="15" spans="1:134" s="33" customFormat="1" ht="12.75">
      <c r="A15" s="32">
        <v>44287</v>
      </c>
      <c r="C15" s="15">
        <f>'2012D'!C15</f>
        <v>0</v>
      </c>
      <c r="D15" s="15">
        <f>'2012D'!D15</f>
        <v>135100</v>
      </c>
      <c r="E15" s="15">
        <f t="shared" si="0"/>
        <v>135100</v>
      </c>
      <c r="F15" s="15">
        <f>'2012D'!F15</f>
        <v>76179</v>
      </c>
      <c r="G15" s="15">
        <f>'2012D'!G15</f>
        <v>29566</v>
      </c>
      <c r="H15" s="31"/>
      <c r="I15" s="46">
        <f t="shared" si="1"/>
        <v>0</v>
      </c>
      <c r="J15" s="46">
        <f t="shared" si="1"/>
        <v>75736.06026</v>
      </c>
      <c r="K15" s="46">
        <f t="shared" si="2"/>
        <v>75736.06026</v>
      </c>
      <c r="L15" s="46">
        <f t="shared" si="3"/>
        <v>42705.38367540001</v>
      </c>
      <c r="M15" s="46">
        <f t="shared" si="3"/>
        <v>16574.4808116</v>
      </c>
      <c r="N15" s="31"/>
      <c r="O15" s="14"/>
      <c r="P15" s="31">
        <f t="shared" si="5"/>
        <v>12189.23538</v>
      </c>
      <c r="Q15" s="31">
        <f t="shared" si="6"/>
        <v>12189.23538</v>
      </c>
      <c r="R15" s="31">
        <f t="shared" si="7"/>
        <v>6873.1588602</v>
      </c>
      <c r="S15" s="31">
        <f t="shared" si="8"/>
        <v>2667.5568708</v>
      </c>
      <c r="T15" s="31"/>
      <c r="U15" s="14"/>
      <c r="V15" s="14">
        <f t="shared" si="10"/>
        <v>114.53777999999998</v>
      </c>
      <c r="W15" s="14">
        <f t="shared" si="11"/>
        <v>114.53777999999998</v>
      </c>
      <c r="X15" s="31">
        <f t="shared" si="12"/>
        <v>64.5845562</v>
      </c>
      <c r="Y15" s="31">
        <f t="shared" si="13"/>
        <v>25.0660548</v>
      </c>
      <c r="Z15" s="31"/>
      <c r="AA15" s="14"/>
      <c r="AB15" s="14">
        <f t="shared" si="15"/>
        <v>3668.15414</v>
      </c>
      <c r="AC15" s="14">
        <f t="shared" si="16"/>
        <v>3668.15414</v>
      </c>
      <c r="AD15" s="31">
        <f t="shared" si="17"/>
        <v>2068.3665006</v>
      </c>
      <c r="AE15" s="31">
        <f t="shared" si="18"/>
        <v>802.7582924</v>
      </c>
      <c r="AF15" s="31"/>
      <c r="AG15" s="14"/>
      <c r="AH15" s="14">
        <f t="shared" si="20"/>
        <v>30720.32145</v>
      </c>
      <c r="AI15" s="14">
        <f t="shared" si="21"/>
        <v>30720.32145</v>
      </c>
      <c r="AJ15" s="31">
        <f t="shared" si="22"/>
        <v>17322.3047205</v>
      </c>
      <c r="AK15" s="31">
        <f t="shared" si="23"/>
        <v>6722.997957</v>
      </c>
      <c r="AL15" s="31"/>
      <c r="AM15" s="14"/>
      <c r="AN15" s="14">
        <f t="shared" si="25"/>
        <v>7951.324009999999</v>
      </c>
      <c r="AO15" s="14">
        <f t="shared" si="26"/>
        <v>7951.324009999999</v>
      </c>
      <c r="AP15" s="31">
        <f t="shared" si="27"/>
        <v>4483.5226629</v>
      </c>
      <c r="AQ15" s="31">
        <f t="shared" si="28"/>
        <v>1740.1098866</v>
      </c>
      <c r="AR15" s="14"/>
      <c r="AS15" s="14"/>
      <c r="AT15" s="14">
        <f t="shared" si="30"/>
        <v>5383.680960000001</v>
      </c>
      <c r="AU15" s="14">
        <f t="shared" si="31"/>
        <v>5383.680960000001</v>
      </c>
      <c r="AV15" s="31">
        <f t="shared" si="32"/>
        <v>3035.7026784</v>
      </c>
      <c r="AW15" s="31">
        <f t="shared" si="33"/>
        <v>1178.1932735999999</v>
      </c>
      <c r="AX15" s="31"/>
      <c r="AY15" s="14"/>
      <c r="AZ15" s="14">
        <f t="shared" si="35"/>
        <v>828.08194</v>
      </c>
      <c r="BA15" s="14">
        <f t="shared" si="36"/>
        <v>828.08194</v>
      </c>
      <c r="BB15" s="31">
        <f t="shared" si="37"/>
        <v>466.9315626</v>
      </c>
      <c r="BC15" s="31">
        <f t="shared" si="38"/>
        <v>181.2218404</v>
      </c>
      <c r="BD15" s="31"/>
      <c r="BE15" s="14"/>
      <c r="BF15" s="14">
        <f t="shared" si="40"/>
        <v>1895.7232000000001</v>
      </c>
      <c r="BG15" s="14">
        <f t="shared" si="41"/>
        <v>1895.7232000000001</v>
      </c>
      <c r="BH15" s="31">
        <f t="shared" si="42"/>
        <v>1068.943728</v>
      </c>
      <c r="BI15" s="31">
        <f t="shared" si="43"/>
        <v>414.870112</v>
      </c>
      <c r="BJ15" s="31"/>
      <c r="BK15" s="14"/>
      <c r="BL15" s="14">
        <f t="shared" si="45"/>
        <v>317.84977000000003</v>
      </c>
      <c r="BM15" s="14">
        <f t="shared" si="46"/>
        <v>317.84977000000003</v>
      </c>
      <c r="BN15" s="31">
        <f t="shared" si="47"/>
        <v>179.22633330000002</v>
      </c>
      <c r="BO15" s="31">
        <f t="shared" si="48"/>
        <v>69.5599282</v>
      </c>
      <c r="BP15" s="31"/>
      <c r="BQ15" s="14"/>
      <c r="BR15" s="14">
        <f t="shared" si="50"/>
        <v>343.81599</v>
      </c>
      <c r="BS15" s="14">
        <f t="shared" si="51"/>
        <v>343.81599</v>
      </c>
      <c r="BT15" s="31">
        <f t="shared" si="52"/>
        <v>193.8679371</v>
      </c>
      <c r="BU15" s="31">
        <f t="shared" si="53"/>
        <v>75.2425134</v>
      </c>
      <c r="BV15" s="31"/>
      <c r="BW15" s="14"/>
      <c r="BX15" s="14">
        <f t="shared" si="55"/>
        <v>656.57249</v>
      </c>
      <c r="BY15" s="14">
        <f t="shared" si="56"/>
        <v>656.57249</v>
      </c>
      <c r="BZ15" s="31">
        <f t="shared" si="57"/>
        <v>370.22232210000004</v>
      </c>
      <c r="CA15" s="31">
        <f t="shared" si="58"/>
        <v>143.6878034</v>
      </c>
      <c r="CB15" s="14"/>
      <c r="CC15" s="14"/>
      <c r="CD15" s="14">
        <f t="shared" si="60"/>
        <v>109.03921</v>
      </c>
      <c r="CE15" s="14">
        <f t="shared" si="61"/>
        <v>109.03921</v>
      </c>
      <c r="CF15" s="31">
        <f t="shared" si="62"/>
        <v>61.484070900000006</v>
      </c>
      <c r="CG15" s="31">
        <f t="shared" si="63"/>
        <v>23.8627186</v>
      </c>
      <c r="CH15" s="31"/>
      <c r="CI15" s="14"/>
      <c r="CJ15" s="14">
        <f t="shared" si="65"/>
        <v>1.8914</v>
      </c>
      <c r="CK15" s="14">
        <f t="shared" si="66"/>
        <v>1.8914</v>
      </c>
      <c r="CL15" s="31">
        <f t="shared" si="67"/>
        <v>1.066506</v>
      </c>
      <c r="CM15" s="31">
        <f t="shared" si="68"/>
        <v>0.413924</v>
      </c>
      <c r="CN15" s="31"/>
      <c r="CO15" s="14"/>
      <c r="CP15" s="14">
        <f t="shared" si="70"/>
        <v>694.0492300000001</v>
      </c>
      <c r="CQ15" s="14">
        <f t="shared" si="71"/>
        <v>694.0492300000001</v>
      </c>
      <c r="CR15" s="31">
        <f t="shared" si="72"/>
        <v>391.3543767</v>
      </c>
      <c r="CS15" s="31">
        <f t="shared" si="73"/>
        <v>151.8894118</v>
      </c>
      <c r="CT15" s="31"/>
      <c r="CU15" s="14"/>
      <c r="CV15" s="14">
        <f t="shared" si="75"/>
        <v>1005.6303600000001</v>
      </c>
      <c r="CW15" s="14">
        <f t="shared" si="76"/>
        <v>1005.6303600000001</v>
      </c>
      <c r="CX15" s="31">
        <f t="shared" si="77"/>
        <v>567.0460044</v>
      </c>
      <c r="CY15" s="31">
        <f t="shared" si="78"/>
        <v>220.0774776</v>
      </c>
      <c r="CZ15" s="31"/>
      <c r="DA15" s="14"/>
      <c r="DB15" s="14">
        <f t="shared" si="80"/>
        <v>1272.4123299999999</v>
      </c>
      <c r="DC15" s="14">
        <f t="shared" si="81"/>
        <v>1272.4123299999999</v>
      </c>
      <c r="DD15" s="31">
        <f t="shared" si="82"/>
        <v>717.4766757</v>
      </c>
      <c r="DE15" s="31">
        <f t="shared" si="83"/>
        <v>278.4614578</v>
      </c>
      <c r="DF15" s="31"/>
      <c r="DG15" s="14"/>
      <c r="DH15" s="14">
        <f t="shared" si="85"/>
        <v>118.3476</v>
      </c>
      <c r="DI15" s="14">
        <f t="shared" si="86"/>
        <v>118.3476</v>
      </c>
      <c r="DJ15" s="31">
        <f t="shared" si="87"/>
        <v>66.732804</v>
      </c>
      <c r="DK15" s="31">
        <f t="shared" si="88"/>
        <v>25.899816</v>
      </c>
      <c r="DL15" s="31"/>
      <c r="DM15" s="14"/>
      <c r="DN15" s="31">
        <f t="shared" si="90"/>
        <v>2236.2427500000003</v>
      </c>
      <c r="DO15" s="14">
        <f t="shared" si="91"/>
        <v>2236.2427500000003</v>
      </c>
      <c r="DP15" s="31">
        <f t="shared" si="92"/>
        <v>1260.9528975</v>
      </c>
      <c r="DQ15" s="31">
        <f t="shared" si="93"/>
        <v>489.39121500000005</v>
      </c>
      <c r="DR15" s="31"/>
      <c r="DS15" s="14"/>
      <c r="DT15" s="14">
        <f t="shared" si="95"/>
        <v>5801.76142</v>
      </c>
      <c r="DU15" s="14">
        <f t="shared" si="96"/>
        <v>5801.76142</v>
      </c>
      <c r="DV15" s="31">
        <f t="shared" si="97"/>
        <v>3271.4462118</v>
      </c>
      <c r="DW15" s="31">
        <f t="shared" si="98"/>
        <v>1269.6882172</v>
      </c>
      <c r="DX15" s="31"/>
      <c r="DY15" s="14"/>
      <c r="DZ15" s="14">
        <f t="shared" si="100"/>
        <v>427.38885000000005</v>
      </c>
      <c r="EA15" s="14">
        <f t="shared" si="101"/>
        <v>427.38885000000005</v>
      </c>
      <c r="EB15" s="31">
        <f t="shared" si="102"/>
        <v>240.9922665</v>
      </c>
      <c r="EC15" s="31">
        <f t="shared" si="103"/>
        <v>93.532041</v>
      </c>
      <c r="ED15" s="31"/>
    </row>
    <row r="16" spans="1:134" s="33" customFormat="1" ht="12.75">
      <c r="A16" s="32">
        <v>44470</v>
      </c>
      <c r="C16" s="15">
        <f>'2012D'!C16</f>
        <v>0</v>
      </c>
      <c r="D16" s="15">
        <f>'2012D'!D16</f>
        <v>135100</v>
      </c>
      <c r="E16" s="15">
        <f t="shared" si="0"/>
        <v>135100</v>
      </c>
      <c r="F16" s="15">
        <f>'2012D'!F16</f>
        <v>76179</v>
      </c>
      <c r="G16" s="15">
        <f>'2012D'!G16</f>
        <v>29566</v>
      </c>
      <c r="H16" s="31"/>
      <c r="I16" s="46">
        <f t="shared" si="1"/>
        <v>0</v>
      </c>
      <c r="J16" s="46">
        <f t="shared" si="1"/>
        <v>75736.06026</v>
      </c>
      <c r="K16" s="46">
        <f t="shared" si="2"/>
        <v>75736.06026</v>
      </c>
      <c r="L16" s="46">
        <f t="shared" si="3"/>
        <v>42705.38367540001</v>
      </c>
      <c r="M16" s="46">
        <f t="shared" si="3"/>
        <v>16574.4808116</v>
      </c>
      <c r="N16" s="31"/>
      <c r="O16" s="14">
        <f t="shared" si="4"/>
        <v>0</v>
      </c>
      <c r="P16" s="31">
        <f t="shared" si="5"/>
        <v>12189.23538</v>
      </c>
      <c r="Q16" s="31">
        <f t="shared" si="6"/>
        <v>12189.23538</v>
      </c>
      <c r="R16" s="31">
        <f t="shared" si="7"/>
        <v>6873.1588602</v>
      </c>
      <c r="S16" s="31">
        <f t="shared" si="8"/>
        <v>2667.5568708</v>
      </c>
      <c r="T16" s="31"/>
      <c r="U16" s="14">
        <f t="shared" si="9"/>
        <v>0</v>
      </c>
      <c r="V16" s="14">
        <f t="shared" si="10"/>
        <v>114.53777999999998</v>
      </c>
      <c r="W16" s="14">
        <f t="shared" si="11"/>
        <v>114.53777999999998</v>
      </c>
      <c r="X16" s="31">
        <f t="shared" si="12"/>
        <v>64.5845562</v>
      </c>
      <c r="Y16" s="31">
        <f t="shared" si="13"/>
        <v>25.0660548</v>
      </c>
      <c r="Z16" s="31"/>
      <c r="AA16" s="14">
        <f t="shared" si="14"/>
        <v>0</v>
      </c>
      <c r="AB16" s="14">
        <f t="shared" si="15"/>
        <v>3668.15414</v>
      </c>
      <c r="AC16" s="14">
        <f t="shared" si="16"/>
        <v>3668.15414</v>
      </c>
      <c r="AD16" s="31">
        <f t="shared" si="17"/>
        <v>2068.3665006</v>
      </c>
      <c r="AE16" s="31">
        <f t="shared" si="18"/>
        <v>802.7582924</v>
      </c>
      <c r="AF16" s="31"/>
      <c r="AG16" s="14">
        <f t="shared" si="19"/>
        <v>0</v>
      </c>
      <c r="AH16" s="14">
        <f t="shared" si="20"/>
        <v>30720.32145</v>
      </c>
      <c r="AI16" s="14">
        <f t="shared" si="21"/>
        <v>30720.32145</v>
      </c>
      <c r="AJ16" s="31">
        <f t="shared" si="22"/>
        <v>17322.3047205</v>
      </c>
      <c r="AK16" s="31">
        <f t="shared" si="23"/>
        <v>6722.997957</v>
      </c>
      <c r="AL16" s="31"/>
      <c r="AM16" s="14">
        <f t="shared" si="24"/>
        <v>0</v>
      </c>
      <c r="AN16" s="14">
        <f t="shared" si="25"/>
        <v>7951.324009999999</v>
      </c>
      <c r="AO16" s="14">
        <f t="shared" si="26"/>
        <v>7951.324009999999</v>
      </c>
      <c r="AP16" s="31">
        <f t="shared" si="27"/>
        <v>4483.5226629</v>
      </c>
      <c r="AQ16" s="31">
        <f t="shared" si="28"/>
        <v>1740.1098866</v>
      </c>
      <c r="AR16" s="14"/>
      <c r="AS16" s="14">
        <f t="shared" si="29"/>
        <v>0</v>
      </c>
      <c r="AT16" s="14">
        <f t="shared" si="30"/>
        <v>5383.680960000001</v>
      </c>
      <c r="AU16" s="14">
        <f t="shared" si="31"/>
        <v>5383.680960000001</v>
      </c>
      <c r="AV16" s="31">
        <f t="shared" si="32"/>
        <v>3035.7026784</v>
      </c>
      <c r="AW16" s="31">
        <f t="shared" si="33"/>
        <v>1178.1932735999999</v>
      </c>
      <c r="AX16" s="31"/>
      <c r="AY16" s="14">
        <f t="shared" si="34"/>
        <v>0</v>
      </c>
      <c r="AZ16" s="14">
        <f t="shared" si="35"/>
        <v>828.08194</v>
      </c>
      <c r="BA16" s="14">
        <f t="shared" si="36"/>
        <v>828.08194</v>
      </c>
      <c r="BB16" s="31">
        <f t="shared" si="37"/>
        <v>466.9315626</v>
      </c>
      <c r="BC16" s="31">
        <f t="shared" si="38"/>
        <v>181.2218404</v>
      </c>
      <c r="BD16" s="31"/>
      <c r="BE16" s="14">
        <f t="shared" si="39"/>
        <v>0</v>
      </c>
      <c r="BF16" s="14">
        <f t="shared" si="40"/>
        <v>1895.7232000000001</v>
      </c>
      <c r="BG16" s="14">
        <f t="shared" si="41"/>
        <v>1895.7232000000001</v>
      </c>
      <c r="BH16" s="31">
        <f t="shared" si="42"/>
        <v>1068.943728</v>
      </c>
      <c r="BI16" s="31">
        <f t="shared" si="43"/>
        <v>414.870112</v>
      </c>
      <c r="BJ16" s="31"/>
      <c r="BK16" s="14">
        <f t="shared" si="44"/>
        <v>0</v>
      </c>
      <c r="BL16" s="14">
        <f t="shared" si="45"/>
        <v>317.84977000000003</v>
      </c>
      <c r="BM16" s="14">
        <f t="shared" si="46"/>
        <v>317.84977000000003</v>
      </c>
      <c r="BN16" s="31">
        <f t="shared" si="47"/>
        <v>179.22633330000002</v>
      </c>
      <c r="BO16" s="31">
        <f t="shared" si="48"/>
        <v>69.5599282</v>
      </c>
      <c r="BP16" s="31"/>
      <c r="BQ16" s="14">
        <f t="shared" si="49"/>
        <v>0</v>
      </c>
      <c r="BR16" s="14">
        <f t="shared" si="50"/>
        <v>343.81599</v>
      </c>
      <c r="BS16" s="14">
        <f t="shared" si="51"/>
        <v>343.81599</v>
      </c>
      <c r="BT16" s="31">
        <f t="shared" si="52"/>
        <v>193.8679371</v>
      </c>
      <c r="BU16" s="31">
        <f t="shared" si="53"/>
        <v>75.2425134</v>
      </c>
      <c r="BV16" s="31"/>
      <c r="BW16" s="14">
        <f t="shared" si="54"/>
        <v>0</v>
      </c>
      <c r="BX16" s="14">
        <f t="shared" si="55"/>
        <v>656.57249</v>
      </c>
      <c r="BY16" s="14">
        <f t="shared" si="56"/>
        <v>656.57249</v>
      </c>
      <c r="BZ16" s="31">
        <f t="shared" si="57"/>
        <v>370.22232210000004</v>
      </c>
      <c r="CA16" s="31">
        <f t="shared" si="58"/>
        <v>143.6878034</v>
      </c>
      <c r="CB16" s="14"/>
      <c r="CC16" s="14">
        <f t="shared" si="59"/>
        <v>0</v>
      </c>
      <c r="CD16" s="14">
        <f t="shared" si="60"/>
        <v>109.03921</v>
      </c>
      <c r="CE16" s="14">
        <f t="shared" si="61"/>
        <v>109.03921</v>
      </c>
      <c r="CF16" s="31">
        <f t="shared" si="62"/>
        <v>61.484070900000006</v>
      </c>
      <c r="CG16" s="31">
        <f t="shared" si="63"/>
        <v>23.8627186</v>
      </c>
      <c r="CH16" s="31"/>
      <c r="CI16" s="14">
        <f t="shared" si="64"/>
        <v>0</v>
      </c>
      <c r="CJ16" s="14">
        <f t="shared" si="65"/>
        <v>1.8914</v>
      </c>
      <c r="CK16" s="14">
        <f t="shared" si="66"/>
        <v>1.8914</v>
      </c>
      <c r="CL16" s="31">
        <f t="shared" si="67"/>
        <v>1.066506</v>
      </c>
      <c r="CM16" s="31">
        <f t="shared" si="68"/>
        <v>0.413924</v>
      </c>
      <c r="CN16" s="31"/>
      <c r="CO16" s="14">
        <f t="shared" si="69"/>
        <v>0</v>
      </c>
      <c r="CP16" s="14">
        <f t="shared" si="70"/>
        <v>694.0492300000001</v>
      </c>
      <c r="CQ16" s="14">
        <f t="shared" si="71"/>
        <v>694.0492300000001</v>
      </c>
      <c r="CR16" s="31">
        <f t="shared" si="72"/>
        <v>391.3543767</v>
      </c>
      <c r="CS16" s="31">
        <f t="shared" si="73"/>
        <v>151.8894118</v>
      </c>
      <c r="CT16" s="31"/>
      <c r="CU16" s="14">
        <f t="shared" si="74"/>
        <v>0</v>
      </c>
      <c r="CV16" s="14">
        <f t="shared" si="75"/>
        <v>1005.6303600000001</v>
      </c>
      <c r="CW16" s="14">
        <f t="shared" si="76"/>
        <v>1005.6303600000001</v>
      </c>
      <c r="CX16" s="31">
        <f t="shared" si="77"/>
        <v>567.0460044</v>
      </c>
      <c r="CY16" s="31">
        <f t="shared" si="78"/>
        <v>220.0774776</v>
      </c>
      <c r="CZ16" s="31"/>
      <c r="DA16" s="14">
        <f t="shared" si="79"/>
        <v>0</v>
      </c>
      <c r="DB16" s="14">
        <f t="shared" si="80"/>
        <v>1272.4123299999999</v>
      </c>
      <c r="DC16" s="14">
        <f t="shared" si="81"/>
        <v>1272.4123299999999</v>
      </c>
      <c r="DD16" s="31">
        <f t="shared" si="82"/>
        <v>717.4766757</v>
      </c>
      <c r="DE16" s="31">
        <f t="shared" si="83"/>
        <v>278.4614578</v>
      </c>
      <c r="DF16" s="31"/>
      <c r="DG16" s="14">
        <f t="shared" si="84"/>
        <v>0</v>
      </c>
      <c r="DH16" s="14">
        <f t="shared" si="85"/>
        <v>118.3476</v>
      </c>
      <c r="DI16" s="14">
        <f t="shared" si="86"/>
        <v>118.3476</v>
      </c>
      <c r="DJ16" s="31">
        <f t="shared" si="87"/>
        <v>66.732804</v>
      </c>
      <c r="DK16" s="31">
        <f t="shared" si="88"/>
        <v>25.899816</v>
      </c>
      <c r="DL16" s="31"/>
      <c r="DM16" s="14">
        <f t="shared" si="89"/>
        <v>0</v>
      </c>
      <c r="DN16" s="31">
        <f t="shared" si="90"/>
        <v>2236.2427500000003</v>
      </c>
      <c r="DO16" s="14">
        <f t="shared" si="91"/>
        <v>2236.2427500000003</v>
      </c>
      <c r="DP16" s="31">
        <f t="shared" si="92"/>
        <v>1260.9528975</v>
      </c>
      <c r="DQ16" s="31">
        <f t="shared" si="93"/>
        <v>489.39121500000005</v>
      </c>
      <c r="DR16" s="31"/>
      <c r="DS16" s="14">
        <f t="shared" si="94"/>
        <v>0</v>
      </c>
      <c r="DT16" s="14">
        <f t="shared" si="95"/>
        <v>5801.76142</v>
      </c>
      <c r="DU16" s="14">
        <f t="shared" si="96"/>
        <v>5801.76142</v>
      </c>
      <c r="DV16" s="31">
        <f t="shared" si="97"/>
        <v>3271.4462118</v>
      </c>
      <c r="DW16" s="31">
        <f t="shared" si="98"/>
        <v>1269.6882172</v>
      </c>
      <c r="DX16" s="31"/>
      <c r="DY16" s="14">
        <f t="shared" si="99"/>
        <v>0</v>
      </c>
      <c r="DZ16" s="14">
        <f t="shared" si="100"/>
        <v>427.38885000000005</v>
      </c>
      <c r="EA16" s="14">
        <f t="shared" si="101"/>
        <v>427.38885000000005</v>
      </c>
      <c r="EB16" s="31">
        <f t="shared" si="102"/>
        <v>240.9922665</v>
      </c>
      <c r="EC16" s="31">
        <f t="shared" si="103"/>
        <v>93.532041</v>
      </c>
      <c r="ED16" s="31"/>
    </row>
    <row r="17" spans="1:134" s="33" customFormat="1" ht="12.75">
      <c r="A17" s="32">
        <v>44652</v>
      </c>
      <c r="C17" s="15">
        <f>'2012D'!C17</f>
        <v>0</v>
      </c>
      <c r="D17" s="15">
        <f>'2012D'!D17</f>
        <v>135100</v>
      </c>
      <c r="E17" s="15">
        <f t="shared" si="0"/>
        <v>135100</v>
      </c>
      <c r="F17" s="15">
        <f>'2012D'!F17</f>
        <v>76179</v>
      </c>
      <c r="G17" s="15">
        <f>'2012D'!G17</f>
        <v>29566</v>
      </c>
      <c r="H17" s="31"/>
      <c r="I17" s="46">
        <f t="shared" si="1"/>
        <v>0</v>
      </c>
      <c r="J17" s="46">
        <f t="shared" si="1"/>
        <v>75736.06026</v>
      </c>
      <c r="K17" s="46">
        <f t="shared" si="2"/>
        <v>75736.06026</v>
      </c>
      <c r="L17" s="46">
        <f t="shared" si="3"/>
        <v>42705.38367540001</v>
      </c>
      <c r="M17" s="46">
        <f t="shared" si="3"/>
        <v>16574.4808116</v>
      </c>
      <c r="N17" s="31"/>
      <c r="O17" s="14"/>
      <c r="P17" s="31">
        <f t="shared" si="5"/>
        <v>12189.23538</v>
      </c>
      <c r="Q17" s="31">
        <f t="shared" si="6"/>
        <v>12189.23538</v>
      </c>
      <c r="R17" s="31">
        <f t="shared" si="7"/>
        <v>6873.1588602</v>
      </c>
      <c r="S17" s="31">
        <f t="shared" si="8"/>
        <v>2667.5568708</v>
      </c>
      <c r="T17" s="31"/>
      <c r="U17" s="14"/>
      <c r="V17" s="14">
        <f t="shared" si="10"/>
        <v>114.53777999999998</v>
      </c>
      <c r="W17" s="14">
        <f t="shared" si="11"/>
        <v>114.53777999999998</v>
      </c>
      <c r="X17" s="31">
        <f t="shared" si="12"/>
        <v>64.5845562</v>
      </c>
      <c r="Y17" s="31">
        <f t="shared" si="13"/>
        <v>25.0660548</v>
      </c>
      <c r="Z17" s="31"/>
      <c r="AA17" s="14"/>
      <c r="AB17" s="14">
        <f t="shared" si="15"/>
        <v>3668.15414</v>
      </c>
      <c r="AC17" s="14">
        <f t="shared" si="16"/>
        <v>3668.15414</v>
      </c>
      <c r="AD17" s="31">
        <f t="shared" si="17"/>
        <v>2068.3665006</v>
      </c>
      <c r="AE17" s="31">
        <f t="shared" si="18"/>
        <v>802.7582924</v>
      </c>
      <c r="AF17" s="31"/>
      <c r="AG17" s="14"/>
      <c r="AH17" s="14">
        <f t="shared" si="20"/>
        <v>30720.32145</v>
      </c>
      <c r="AI17" s="14">
        <f t="shared" si="21"/>
        <v>30720.32145</v>
      </c>
      <c r="AJ17" s="31">
        <f t="shared" si="22"/>
        <v>17322.3047205</v>
      </c>
      <c r="AK17" s="31">
        <f t="shared" si="23"/>
        <v>6722.997957</v>
      </c>
      <c r="AL17" s="31"/>
      <c r="AM17" s="14"/>
      <c r="AN17" s="14">
        <f t="shared" si="25"/>
        <v>7951.324009999999</v>
      </c>
      <c r="AO17" s="14">
        <f t="shared" si="26"/>
        <v>7951.324009999999</v>
      </c>
      <c r="AP17" s="31">
        <f t="shared" si="27"/>
        <v>4483.5226629</v>
      </c>
      <c r="AQ17" s="31">
        <f t="shared" si="28"/>
        <v>1740.1098866</v>
      </c>
      <c r="AR17" s="14"/>
      <c r="AS17" s="14"/>
      <c r="AT17" s="14">
        <f t="shared" si="30"/>
        <v>5383.680960000001</v>
      </c>
      <c r="AU17" s="14">
        <f t="shared" si="31"/>
        <v>5383.680960000001</v>
      </c>
      <c r="AV17" s="31">
        <f t="shared" si="32"/>
        <v>3035.7026784</v>
      </c>
      <c r="AW17" s="31">
        <f t="shared" si="33"/>
        <v>1178.1932735999999</v>
      </c>
      <c r="AX17" s="31"/>
      <c r="AY17" s="14"/>
      <c r="AZ17" s="14">
        <f t="shared" si="35"/>
        <v>828.08194</v>
      </c>
      <c r="BA17" s="14">
        <f t="shared" si="36"/>
        <v>828.08194</v>
      </c>
      <c r="BB17" s="31">
        <f t="shared" si="37"/>
        <v>466.9315626</v>
      </c>
      <c r="BC17" s="31">
        <f t="shared" si="38"/>
        <v>181.2218404</v>
      </c>
      <c r="BD17" s="31"/>
      <c r="BE17" s="14"/>
      <c r="BF17" s="14">
        <f t="shared" si="40"/>
        <v>1895.7232000000001</v>
      </c>
      <c r="BG17" s="14">
        <f t="shared" si="41"/>
        <v>1895.7232000000001</v>
      </c>
      <c r="BH17" s="31">
        <f t="shared" si="42"/>
        <v>1068.943728</v>
      </c>
      <c r="BI17" s="31">
        <f t="shared" si="43"/>
        <v>414.870112</v>
      </c>
      <c r="BJ17" s="31"/>
      <c r="BK17" s="14"/>
      <c r="BL17" s="14">
        <f t="shared" si="45"/>
        <v>317.84977000000003</v>
      </c>
      <c r="BM17" s="14">
        <f t="shared" si="46"/>
        <v>317.84977000000003</v>
      </c>
      <c r="BN17" s="31">
        <f t="shared" si="47"/>
        <v>179.22633330000002</v>
      </c>
      <c r="BO17" s="31">
        <f t="shared" si="48"/>
        <v>69.5599282</v>
      </c>
      <c r="BP17" s="31"/>
      <c r="BQ17" s="14"/>
      <c r="BR17" s="14">
        <f t="shared" si="50"/>
        <v>343.81599</v>
      </c>
      <c r="BS17" s="14">
        <f t="shared" si="51"/>
        <v>343.81599</v>
      </c>
      <c r="BT17" s="31">
        <f t="shared" si="52"/>
        <v>193.8679371</v>
      </c>
      <c r="BU17" s="31">
        <f t="shared" si="53"/>
        <v>75.2425134</v>
      </c>
      <c r="BV17" s="31"/>
      <c r="BW17" s="14"/>
      <c r="BX17" s="14">
        <f t="shared" si="55"/>
        <v>656.57249</v>
      </c>
      <c r="BY17" s="14">
        <f t="shared" si="56"/>
        <v>656.57249</v>
      </c>
      <c r="BZ17" s="31">
        <f t="shared" si="57"/>
        <v>370.22232210000004</v>
      </c>
      <c r="CA17" s="31">
        <f t="shared" si="58"/>
        <v>143.6878034</v>
      </c>
      <c r="CB17" s="14"/>
      <c r="CC17" s="14"/>
      <c r="CD17" s="14">
        <f t="shared" si="60"/>
        <v>109.03921</v>
      </c>
      <c r="CE17" s="14">
        <f t="shared" si="61"/>
        <v>109.03921</v>
      </c>
      <c r="CF17" s="31">
        <f t="shared" si="62"/>
        <v>61.484070900000006</v>
      </c>
      <c r="CG17" s="31">
        <f t="shared" si="63"/>
        <v>23.8627186</v>
      </c>
      <c r="CH17" s="31"/>
      <c r="CI17" s="14"/>
      <c r="CJ17" s="14">
        <f t="shared" si="65"/>
        <v>1.8914</v>
      </c>
      <c r="CK17" s="14">
        <f t="shared" si="66"/>
        <v>1.8914</v>
      </c>
      <c r="CL17" s="31">
        <f t="shared" si="67"/>
        <v>1.066506</v>
      </c>
      <c r="CM17" s="31">
        <f t="shared" si="68"/>
        <v>0.413924</v>
      </c>
      <c r="CN17" s="31"/>
      <c r="CO17" s="14"/>
      <c r="CP17" s="14">
        <f t="shared" si="70"/>
        <v>694.0492300000001</v>
      </c>
      <c r="CQ17" s="14">
        <f t="shared" si="71"/>
        <v>694.0492300000001</v>
      </c>
      <c r="CR17" s="31">
        <f t="shared" si="72"/>
        <v>391.3543767</v>
      </c>
      <c r="CS17" s="31">
        <f t="shared" si="73"/>
        <v>151.8894118</v>
      </c>
      <c r="CT17" s="31"/>
      <c r="CU17" s="14"/>
      <c r="CV17" s="14">
        <f t="shared" si="75"/>
        <v>1005.6303600000001</v>
      </c>
      <c r="CW17" s="14">
        <f t="shared" si="76"/>
        <v>1005.6303600000001</v>
      </c>
      <c r="CX17" s="31">
        <f t="shared" si="77"/>
        <v>567.0460044</v>
      </c>
      <c r="CY17" s="31">
        <f t="shared" si="78"/>
        <v>220.0774776</v>
      </c>
      <c r="CZ17" s="31"/>
      <c r="DA17" s="14"/>
      <c r="DB17" s="14">
        <f t="shared" si="80"/>
        <v>1272.4123299999999</v>
      </c>
      <c r="DC17" s="14">
        <f t="shared" si="81"/>
        <v>1272.4123299999999</v>
      </c>
      <c r="DD17" s="31">
        <f t="shared" si="82"/>
        <v>717.4766757</v>
      </c>
      <c r="DE17" s="31">
        <f t="shared" si="83"/>
        <v>278.4614578</v>
      </c>
      <c r="DF17" s="31"/>
      <c r="DG17" s="14"/>
      <c r="DH17" s="14">
        <f t="shared" si="85"/>
        <v>118.3476</v>
      </c>
      <c r="DI17" s="14">
        <f t="shared" si="86"/>
        <v>118.3476</v>
      </c>
      <c r="DJ17" s="31">
        <f t="shared" si="87"/>
        <v>66.732804</v>
      </c>
      <c r="DK17" s="31">
        <f t="shared" si="88"/>
        <v>25.899816</v>
      </c>
      <c r="DL17" s="31"/>
      <c r="DM17" s="14"/>
      <c r="DN17" s="31">
        <f t="shared" si="90"/>
        <v>2236.2427500000003</v>
      </c>
      <c r="DO17" s="14">
        <f t="shared" si="91"/>
        <v>2236.2427500000003</v>
      </c>
      <c r="DP17" s="31">
        <f t="shared" si="92"/>
        <v>1260.9528975</v>
      </c>
      <c r="DQ17" s="31">
        <f t="shared" si="93"/>
        <v>489.39121500000005</v>
      </c>
      <c r="DR17" s="31"/>
      <c r="DS17" s="14"/>
      <c r="DT17" s="14">
        <f t="shared" si="95"/>
        <v>5801.76142</v>
      </c>
      <c r="DU17" s="14">
        <f t="shared" si="96"/>
        <v>5801.76142</v>
      </c>
      <c r="DV17" s="31">
        <f t="shared" si="97"/>
        <v>3271.4462118</v>
      </c>
      <c r="DW17" s="31">
        <f t="shared" si="98"/>
        <v>1269.6882172</v>
      </c>
      <c r="DX17" s="31"/>
      <c r="DY17" s="14"/>
      <c r="DZ17" s="14">
        <f t="shared" si="100"/>
        <v>427.38885000000005</v>
      </c>
      <c r="EA17" s="14">
        <f t="shared" si="101"/>
        <v>427.38885000000005</v>
      </c>
      <c r="EB17" s="31">
        <f t="shared" si="102"/>
        <v>240.9922665</v>
      </c>
      <c r="EC17" s="31">
        <f t="shared" si="103"/>
        <v>93.532041</v>
      </c>
      <c r="ED17" s="31"/>
    </row>
    <row r="18" spans="1:134" s="33" customFormat="1" ht="12.75">
      <c r="A18" s="32">
        <v>44835</v>
      </c>
      <c r="C18" s="15">
        <f>'2012D'!C18</f>
        <v>0</v>
      </c>
      <c r="D18" s="15">
        <f>'2012D'!D18</f>
        <v>135100</v>
      </c>
      <c r="E18" s="15">
        <f t="shared" si="0"/>
        <v>135100</v>
      </c>
      <c r="F18" s="15">
        <f>'2012D'!F18</f>
        <v>76179</v>
      </c>
      <c r="G18" s="15">
        <f>'2012D'!G18</f>
        <v>29566</v>
      </c>
      <c r="H18" s="31"/>
      <c r="I18" s="46">
        <f t="shared" si="1"/>
        <v>0</v>
      </c>
      <c r="J18" s="46">
        <f t="shared" si="1"/>
        <v>75736.06026</v>
      </c>
      <c r="K18" s="46">
        <f t="shared" si="2"/>
        <v>75736.06026</v>
      </c>
      <c r="L18" s="46">
        <f t="shared" si="3"/>
        <v>42705.38367540001</v>
      </c>
      <c r="M18" s="46">
        <f t="shared" si="3"/>
        <v>16574.4808116</v>
      </c>
      <c r="N18" s="31"/>
      <c r="O18" s="14">
        <f t="shared" si="4"/>
        <v>0</v>
      </c>
      <c r="P18" s="31">
        <f t="shared" si="5"/>
        <v>12189.23538</v>
      </c>
      <c r="Q18" s="31">
        <f t="shared" si="6"/>
        <v>12189.23538</v>
      </c>
      <c r="R18" s="31">
        <f t="shared" si="7"/>
        <v>6873.1588602</v>
      </c>
      <c r="S18" s="31">
        <f t="shared" si="8"/>
        <v>2667.5568708</v>
      </c>
      <c r="T18" s="31"/>
      <c r="U18" s="14">
        <f t="shared" si="9"/>
        <v>0</v>
      </c>
      <c r="V18" s="14">
        <f t="shared" si="10"/>
        <v>114.53777999999998</v>
      </c>
      <c r="W18" s="14">
        <f t="shared" si="11"/>
        <v>114.53777999999998</v>
      </c>
      <c r="X18" s="31">
        <f t="shared" si="12"/>
        <v>64.5845562</v>
      </c>
      <c r="Y18" s="31">
        <f t="shared" si="13"/>
        <v>25.0660548</v>
      </c>
      <c r="Z18" s="31"/>
      <c r="AA18" s="14">
        <f t="shared" si="14"/>
        <v>0</v>
      </c>
      <c r="AB18" s="14">
        <f t="shared" si="15"/>
        <v>3668.15414</v>
      </c>
      <c r="AC18" s="14">
        <f t="shared" si="16"/>
        <v>3668.15414</v>
      </c>
      <c r="AD18" s="31">
        <f t="shared" si="17"/>
        <v>2068.3665006</v>
      </c>
      <c r="AE18" s="31">
        <f t="shared" si="18"/>
        <v>802.7582924</v>
      </c>
      <c r="AF18" s="31"/>
      <c r="AG18" s="14">
        <f t="shared" si="19"/>
        <v>0</v>
      </c>
      <c r="AH18" s="14">
        <f t="shared" si="20"/>
        <v>30720.32145</v>
      </c>
      <c r="AI18" s="14">
        <f t="shared" si="21"/>
        <v>30720.32145</v>
      </c>
      <c r="AJ18" s="31">
        <f t="shared" si="22"/>
        <v>17322.3047205</v>
      </c>
      <c r="AK18" s="31">
        <f t="shared" si="23"/>
        <v>6722.997957</v>
      </c>
      <c r="AL18" s="31"/>
      <c r="AM18" s="14">
        <f t="shared" si="24"/>
        <v>0</v>
      </c>
      <c r="AN18" s="14">
        <f t="shared" si="25"/>
        <v>7951.324009999999</v>
      </c>
      <c r="AO18" s="14">
        <f t="shared" si="26"/>
        <v>7951.324009999999</v>
      </c>
      <c r="AP18" s="31">
        <f t="shared" si="27"/>
        <v>4483.5226629</v>
      </c>
      <c r="AQ18" s="31">
        <f t="shared" si="28"/>
        <v>1740.1098866</v>
      </c>
      <c r="AR18" s="14"/>
      <c r="AS18" s="14">
        <f t="shared" si="29"/>
        <v>0</v>
      </c>
      <c r="AT18" s="14">
        <f t="shared" si="30"/>
        <v>5383.680960000001</v>
      </c>
      <c r="AU18" s="14">
        <f t="shared" si="31"/>
        <v>5383.680960000001</v>
      </c>
      <c r="AV18" s="31">
        <f t="shared" si="32"/>
        <v>3035.7026784</v>
      </c>
      <c r="AW18" s="31">
        <f t="shared" si="33"/>
        <v>1178.1932735999999</v>
      </c>
      <c r="AX18" s="31"/>
      <c r="AY18" s="14">
        <f t="shared" si="34"/>
        <v>0</v>
      </c>
      <c r="AZ18" s="14">
        <f t="shared" si="35"/>
        <v>828.08194</v>
      </c>
      <c r="BA18" s="14">
        <f t="shared" si="36"/>
        <v>828.08194</v>
      </c>
      <c r="BB18" s="31">
        <f t="shared" si="37"/>
        <v>466.9315626</v>
      </c>
      <c r="BC18" s="31">
        <f t="shared" si="38"/>
        <v>181.2218404</v>
      </c>
      <c r="BD18" s="31"/>
      <c r="BE18" s="14">
        <f t="shared" si="39"/>
        <v>0</v>
      </c>
      <c r="BF18" s="14">
        <f t="shared" si="40"/>
        <v>1895.7232000000001</v>
      </c>
      <c r="BG18" s="14">
        <f t="shared" si="41"/>
        <v>1895.7232000000001</v>
      </c>
      <c r="BH18" s="31">
        <f t="shared" si="42"/>
        <v>1068.943728</v>
      </c>
      <c r="BI18" s="31">
        <f t="shared" si="43"/>
        <v>414.870112</v>
      </c>
      <c r="BJ18" s="31"/>
      <c r="BK18" s="14">
        <f t="shared" si="44"/>
        <v>0</v>
      </c>
      <c r="BL18" s="14">
        <f t="shared" si="45"/>
        <v>317.84977000000003</v>
      </c>
      <c r="BM18" s="14">
        <f t="shared" si="46"/>
        <v>317.84977000000003</v>
      </c>
      <c r="BN18" s="31">
        <f t="shared" si="47"/>
        <v>179.22633330000002</v>
      </c>
      <c r="BO18" s="31">
        <f t="shared" si="48"/>
        <v>69.5599282</v>
      </c>
      <c r="BP18" s="31"/>
      <c r="BQ18" s="14">
        <f t="shared" si="49"/>
        <v>0</v>
      </c>
      <c r="BR18" s="14">
        <f t="shared" si="50"/>
        <v>343.81599</v>
      </c>
      <c r="BS18" s="14">
        <f t="shared" si="51"/>
        <v>343.81599</v>
      </c>
      <c r="BT18" s="31">
        <f t="shared" si="52"/>
        <v>193.8679371</v>
      </c>
      <c r="BU18" s="31">
        <f t="shared" si="53"/>
        <v>75.2425134</v>
      </c>
      <c r="BV18" s="31"/>
      <c r="BW18" s="14">
        <f t="shared" si="54"/>
        <v>0</v>
      </c>
      <c r="BX18" s="14">
        <f t="shared" si="55"/>
        <v>656.57249</v>
      </c>
      <c r="BY18" s="14">
        <f t="shared" si="56"/>
        <v>656.57249</v>
      </c>
      <c r="BZ18" s="31">
        <f t="shared" si="57"/>
        <v>370.22232210000004</v>
      </c>
      <c r="CA18" s="31">
        <f t="shared" si="58"/>
        <v>143.6878034</v>
      </c>
      <c r="CB18" s="14"/>
      <c r="CC18" s="14">
        <f t="shared" si="59"/>
        <v>0</v>
      </c>
      <c r="CD18" s="14">
        <f t="shared" si="60"/>
        <v>109.03921</v>
      </c>
      <c r="CE18" s="14">
        <f t="shared" si="61"/>
        <v>109.03921</v>
      </c>
      <c r="CF18" s="31">
        <f t="shared" si="62"/>
        <v>61.484070900000006</v>
      </c>
      <c r="CG18" s="31">
        <f t="shared" si="63"/>
        <v>23.8627186</v>
      </c>
      <c r="CH18" s="31"/>
      <c r="CI18" s="14">
        <f t="shared" si="64"/>
        <v>0</v>
      </c>
      <c r="CJ18" s="14">
        <f t="shared" si="65"/>
        <v>1.8914</v>
      </c>
      <c r="CK18" s="14">
        <f t="shared" si="66"/>
        <v>1.8914</v>
      </c>
      <c r="CL18" s="31">
        <f t="shared" si="67"/>
        <v>1.066506</v>
      </c>
      <c r="CM18" s="31">
        <f t="shared" si="68"/>
        <v>0.413924</v>
      </c>
      <c r="CN18" s="31"/>
      <c r="CO18" s="14">
        <f t="shared" si="69"/>
        <v>0</v>
      </c>
      <c r="CP18" s="14">
        <f t="shared" si="70"/>
        <v>694.0492300000001</v>
      </c>
      <c r="CQ18" s="14">
        <f t="shared" si="71"/>
        <v>694.0492300000001</v>
      </c>
      <c r="CR18" s="31">
        <f t="shared" si="72"/>
        <v>391.3543767</v>
      </c>
      <c r="CS18" s="31">
        <f t="shared" si="73"/>
        <v>151.8894118</v>
      </c>
      <c r="CT18" s="31"/>
      <c r="CU18" s="14">
        <f t="shared" si="74"/>
        <v>0</v>
      </c>
      <c r="CV18" s="14">
        <f t="shared" si="75"/>
        <v>1005.6303600000001</v>
      </c>
      <c r="CW18" s="14">
        <f t="shared" si="76"/>
        <v>1005.6303600000001</v>
      </c>
      <c r="CX18" s="31">
        <f t="shared" si="77"/>
        <v>567.0460044</v>
      </c>
      <c r="CY18" s="31">
        <f t="shared" si="78"/>
        <v>220.0774776</v>
      </c>
      <c r="CZ18" s="31"/>
      <c r="DA18" s="14">
        <f t="shared" si="79"/>
        <v>0</v>
      </c>
      <c r="DB18" s="14">
        <f t="shared" si="80"/>
        <v>1272.4123299999999</v>
      </c>
      <c r="DC18" s="14">
        <f t="shared" si="81"/>
        <v>1272.4123299999999</v>
      </c>
      <c r="DD18" s="31">
        <f t="shared" si="82"/>
        <v>717.4766757</v>
      </c>
      <c r="DE18" s="31">
        <f t="shared" si="83"/>
        <v>278.4614578</v>
      </c>
      <c r="DF18" s="31"/>
      <c r="DG18" s="14">
        <f t="shared" si="84"/>
        <v>0</v>
      </c>
      <c r="DH18" s="14">
        <f t="shared" si="85"/>
        <v>118.3476</v>
      </c>
      <c r="DI18" s="14">
        <f t="shared" si="86"/>
        <v>118.3476</v>
      </c>
      <c r="DJ18" s="31">
        <f t="shared" si="87"/>
        <v>66.732804</v>
      </c>
      <c r="DK18" s="31">
        <f t="shared" si="88"/>
        <v>25.899816</v>
      </c>
      <c r="DL18" s="31"/>
      <c r="DM18" s="14">
        <f t="shared" si="89"/>
        <v>0</v>
      </c>
      <c r="DN18" s="31">
        <f t="shared" si="90"/>
        <v>2236.2427500000003</v>
      </c>
      <c r="DO18" s="14">
        <f t="shared" si="91"/>
        <v>2236.2427500000003</v>
      </c>
      <c r="DP18" s="31">
        <f t="shared" si="92"/>
        <v>1260.9528975</v>
      </c>
      <c r="DQ18" s="31">
        <f t="shared" si="93"/>
        <v>489.39121500000005</v>
      </c>
      <c r="DR18" s="31"/>
      <c r="DS18" s="14">
        <f t="shared" si="94"/>
        <v>0</v>
      </c>
      <c r="DT18" s="14">
        <f t="shared" si="95"/>
        <v>5801.76142</v>
      </c>
      <c r="DU18" s="14">
        <f t="shared" si="96"/>
        <v>5801.76142</v>
      </c>
      <c r="DV18" s="31">
        <f t="shared" si="97"/>
        <v>3271.4462118</v>
      </c>
      <c r="DW18" s="31">
        <f t="shared" si="98"/>
        <v>1269.6882172</v>
      </c>
      <c r="DX18" s="31"/>
      <c r="DY18" s="14">
        <f t="shared" si="99"/>
        <v>0</v>
      </c>
      <c r="DZ18" s="14">
        <f t="shared" si="100"/>
        <v>427.38885000000005</v>
      </c>
      <c r="EA18" s="14">
        <f t="shared" si="101"/>
        <v>427.38885000000005</v>
      </c>
      <c r="EB18" s="31">
        <f t="shared" si="102"/>
        <v>240.9922665</v>
      </c>
      <c r="EC18" s="31">
        <f t="shared" si="103"/>
        <v>93.532041</v>
      </c>
      <c r="ED18" s="31"/>
    </row>
    <row r="19" spans="1:134" s="33" customFormat="1" ht="12.75">
      <c r="A19" s="32">
        <v>45017</v>
      </c>
      <c r="C19" s="15">
        <f>'2012D'!C19</f>
        <v>0</v>
      </c>
      <c r="D19" s="15">
        <f>'2012D'!D19</f>
        <v>135100</v>
      </c>
      <c r="E19" s="15">
        <f t="shared" si="0"/>
        <v>135100</v>
      </c>
      <c r="F19" s="15">
        <f>'2012D'!F19</f>
        <v>76179</v>
      </c>
      <c r="G19" s="15">
        <f>'2012D'!G19</f>
        <v>29566</v>
      </c>
      <c r="H19" s="31"/>
      <c r="I19" s="46">
        <f t="shared" si="1"/>
        <v>0</v>
      </c>
      <c r="J19" s="46">
        <f t="shared" si="1"/>
        <v>75736.06026</v>
      </c>
      <c r="K19" s="46">
        <f t="shared" si="2"/>
        <v>75736.06026</v>
      </c>
      <c r="L19" s="46">
        <f t="shared" si="3"/>
        <v>42705.38367540001</v>
      </c>
      <c r="M19" s="46">
        <f t="shared" si="3"/>
        <v>16574.4808116</v>
      </c>
      <c r="N19" s="31"/>
      <c r="O19" s="14"/>
      <c r="P19" s="31">
        <f t="shared" si="5"/>
        <v>12189.23538</v>
      </c>
      <c r="Q19" s="31">
        <f t="shared" si="6"/>
        <v>12189.23538</v>
      </c>
      <c r="R19" s="31">
        <f t="shared" si="7"/>
        <v>6873.1588602</v>
      </c>
      <c r="S19" s="31">
        <f t="shared" si="8"/>
        <v>2667.5568708</v>
      </c>
      <c r="T19" s="31"/>
      <c r="U19" s="14"/>
      <c r="V19" s="14">
        <f t="shared" si="10"/>
        <v>114.53777999999998</v>
      </c>
      <c r="W19" s="14">
        <f t="shared" si="11"/>
        <v>114.53777999999998</v>
      </c>
      <c r="X19" s="31">
        <f t="shared" si="12"/>
        <v>64.5845562</v>
      </c>
      <c r="Y19" s="31">
        <f t="shared" si="13"/>
        <v>25.0660548</v>
      </c>
      <c r="Z19" s="31"/>
      <c r="AA19" s="14"/>
      <c r="AB19" s="14">
        <f t="shared" si="15"/>
        <v>3668.15414</v>
      </c>
      <c r="AC19" s="14">
        <f t="shared" si="16"/>
        <v>3668.15414</v>
      </c>
      <c r="AD19" s="31">
        <f t="shared" si="17"/>
        <v>2068.3665006</v>
      </c>
      <c r="AE19" s="31">
        <f t="shared" si="18"/>
        <v>802.7582924</v>
      </c>
      <c r="AF19" s="31"/>
      <c r="AG19" s="14"/>
      <c r="AH19" s="14">
        <f t="shared" si="20"/>
        <v>30720.32145</v>
      </c>
      <c r="AI19" s="14">
        <f t="shared" si="21"/>
        <v>30720.32145</v>
      </c>
      <c r="AJ19" s="31">
        <f t="shared" si="22"/>
        <v>17322.3047205</v>
      </c>
      <c r="AK19" s="31">
        <f t="shared" si="23"/>
        <v>6722.997957</v>
      </c>
      <c r="AL19" s="31"/>
      <c r="AM19" s="14"/>
      <c r="AN19" s="14">
        <f t="shared" si="25"/>
        <v>7951.324009999999</v>
      </c>
      <c r="AO19" s="14">
        <f t="shared" si="26"/>
        <v>7951.324009999999</v>
      </c>
      <c r="AP19" s="31">
        <f t="shared" si="27"/>
        <v>4483.5226629</v>
      </c>
      <c r="AQ19" s="31">
        <f t="shared" si="28"/>
        <v>1740.1098866</v>
      </c>
      <c r="AR19" s="14"/>
      <c r="AS19" s="14"/>
      <c r="AT19" s="14">
        <f t="shared" si="30"/>
        <v>5383.680960000001</v>
      </c>
      <c r="AU19" s="14">
        <f t="shared" si="31"/>
        <v>5383.680960000001</v>
      </c>
      <c r="AV19" s="31">
        <f t="shared" si="32"/>
        <v>3035.7026784</v>
      </c>
      <c r="AW19" s="31">
        <f t="shared" si="33"/>
        <v>1178.1932735999999</v>
      </c>
      <c r="AX19" s="31"/>
      <c r="AY19" s="14"/>
      <c r="AZ19" s="14">
        <f t="shared" si="35"/>
        <v>828.08194</v>
      </c>
      <c r="BA19" s="14">
        <f t="shared" si="36"/>
        <v>828.08194</v>
      </c>
      <c r="BB19" s="31">
        <f t="shared" si="37"/>
        <v>466.9315626</v>
      </c>
      <c r="BC19" s="31">
        <f t="shared" si="38"/>
        <v>181.2218404</v>
      </c>
      <c r="BD19" s="31"/>
      <c r="BE19" s="14"/>
      <c r="BF19" s="14">
        <f t="shared" si="40"/>
        <v>1895.7232000000001</v>
      </c>
      <c r="BG19" s="14">
        <f t="shared" si="41"/>
        <v>1895.7232000000001</v>
      </c>
      <c r="BH19" s="31">
        <f t="shared" si="42"/>
        <v>1068.943728</v>
      </c>
      <c r="BI19" s="31">
        <f t="shared" si="43"/>
        <v>414.870112</v>
      </c>
      <c r="BJ19" s="31"/>
      <c r="BK19" s="14"/>
      <c r="BL19" s="14">
        <f t="shared" si="45"/>
        <v>317.84977000000003</v>
      </c>
      <c r="BM19" s="14">
        <f t="shared" si="46"/>
        <v>317.84977000000003</v>
      </c>
      <c r="BN19" s="31">
        <f t="shared" si="47"/>
        <v>179.22633330000002</v>
      </c>
      <c r="BO19" s="31">
        <f t="shared" si="48"/>
        <v>69.5599282</v>
      </c>
      <c r="BP19" s="31"/>
      <c r="BQ19" s="14"/>
      <c r="BR19" s="14">
        <f t="shared" si="50"/>
        <v>343.81599</v>
      </c>
      <c r="BS19" s="14">
        <f t="shared" si="51"/>
        <v>343.81599</v>
      </c>
      <c r="BT19" s="31">
        <f t="shared" si="52"/>
        <v>193.8679371</v>
      </c>
      <c r="BU19" s="31">
        <f t="shared" si="53"/>
        <v>75.2425134</v>
      </c>
      <c r="BV19" s="31"/>
      <c r="BW19" s="14"/>
      <c r="BX19" s="14">
        <f t="shared" si="55"/>
        <v>656.57249</v>
      </c>
      <c r="BY19" s="14">
        <f t="shared" si="56"/>
        <v>656.57249</v>
      </c>
      <c r="BZ19" s="31">
        <f t="shared" si="57"/>
        <v>370.22232210000004</v>
      </c>
      <c r="CA19" s="31">
        <f t="shared" si="58"/>
        <v>143.6878034</v>
      </c>
      <c r="CB19" s="14"/>
      <c r="CC19" s="14"/>
      <c r="CD19" s="14">
        <f t="shared" si="60"/>
        <v>109.03921</v>
      </c>
      <c r="CE19" s="14">
        <f t="shared" si="61"/>
        <v>109.03921</v>
      </c>
      <c r="CF19" s="31">
        <f t="shared" si="62"/>
        <v>61.484070900000006</v>
      </c>
      <c r="CG19" s="31">
        <f t="shared" si="63"/>
        <v>23.8627186</v>
      </c>
      <c r="CH19" s="31"/>
      <c r="CI19" s="14"/>
      <c r="CJ19" s="14">
        <f t="shared" si="65"/>
        <v>1.8914</v>
      </c>
      <c r="CK19" s="14">
        <f t="shared" si="66"/>
        <v>1.8914</v>
      </c>
      <c r="CL19" s="31">
        <f t="shared" si="67"/>
        <v>1.066506</v>
      </c>
      <c r="CM19" s="31">
        <f t="shared" si="68"/>
        <v>0.413924</v>
      </c>
      <c r="CN19" s="31"/>
      <c r="CO19" s="14"/>
      <c r="CP19" s="14">
        <f t="shared" si="70"/>
        <v>694.0492300000001</v>
      </c>
      <c r="CQ19" s="14">
        <f t="shared" si="71"/>
        <v>694.0492300000001</v>
      </c>
      <c r="CR19" s="31">
        <f t="shared" si="72"/>
        <v>391.3543767</v>
      </c>
      <c r="CS19" s="31">
        <f t="shared" si="73"/>
        <v>151.8894118</v>
      </c>
      <c r="CT19" s="31"/>
      <c r="CU19" s="14"/>
      <c r="CV19" s="14">
        <f t="shared" si="75"/>
        <v>1005.6303600000001</v>
      </c>
      <c r="CW19" s="14">
        <f t="shared" si="76"/>
        <v>1005.6303600000001</v>
      </c>
      <c r="CX19" s="31">
        <f t="shared" si="77"/>
        <v>567.0460044</v>
      </c>
      <c r="CY19" s="31">
        <f t="shared" si="78"/>
        <v>220.0774776</v>
      </c>
      <c r="CZ19" s="31"/>
      <c r="DA19" s="14"/>
      <c r="DB19" s="14">
        <f t="shared" si="80"/>
        <v>1272.4123299999999</v>
      </c>
      <c r="DC19" s="14">
        <f t="shared" si="81"/>
        <v>1272.4123299999999</v>
      </c>
      <c r="DD19" s="31">
        <f t="shared" si="82"/>
        <v>717.4766757</v>
      </c>
      <c r="DE19" s="31">
        <f t="shared" si="83"/>
        <v>278.4614578</v>
      </c>
      <c r="DF19" s="31"/>
      <c r="DG19" s="14"/>
      <c r="DH19" s="14">
        <f t="shared" si="85"/>
        <v>118.3476</v>
      </c>
      <c r="DI19" s="14">
        <f t="shared" si="86"/>
        <v>118.3476</v>
      </c>
      <c r="DJ19" s="31">
        <f t="shared" si="87"/>
        <v>66.732804</v>
      </c>
      <c r="DK19" s="31">
        <f t="shared" si="88"/>
        <v>25.899816</v>
      </c>
      <c r="DL19" s="31"/>
      <c r="DM19" s="14"/>
      <c r="DN19" s="31">
        <f t="shared" si="90"/>
        <v>2236.2427500000003</v>
      </c>
      <c r="DO19" s="14">
        <f t="shared" si="91"/>
        <v>2236.2427500000003</v>
      </c>
      <c r="DP19" s="31">
        <f t="shared" si="92"/>
        <v>1260.9528975</v>
      </c>
      <c r="DQ19" s="31">
        <f t="shared" si="93"/>
        <v>489.39121500000005</v>
      </c>
      <c r="DR19" s="31"/>
      <c r="DS19" s="14"/>
      <c r="DT19" s="14">
        <f t="shared" si="95"/>
        <v>5801.76142</v>
      </c>
      <c r="DU19" s="14">
        <f t="shared" si="96"/>
        <v>5801.76142</v>
      </c>
      <c r="DV19" s="31">
        <f t="shared" si="97"/>
        <v>3271.4462118</v>
      </c>
      <c r="DW19" s="31">
        <f t="shared" si="98"/>
        <v>1269.6882172</v>
      </c>
      <c r="DX19" s="31"/>
      <c r="DY19" s="14"/>
      <c r="DZ19" s="14">
        <f t="shared" si="100"/>
        <v>427.38885000000005</v>
      </c>
      <c r="EA19" s="14">
        <f t="shared" si="101"/>
        <v>427.38885000000005</v>
      </c>
      <c r="EB19" s="31">
        <f t="shared" si="102"/>
        <v>240.9922665</v>
      </c>
      <c r="EC19" s="31">
        <f t="shared" si="103"/>
        <v>93.532041</v>
      </c>
      <c r="ED19" s="31"/>
    </row>
    <row r="20" spans="1:134" s="33" customFormat="1" ht="12.75">
      <c r="A20" s="32">
        <v>45200</v>
      </c>
      <c r="C20" s="15">
        <f>'2012D'!C20</f>
        <v>3310000</v>
      </c>
      <c r="D20" s="15">
        <f>'2012D'!D20</f>
        <v>135100</v>
      </c>
      <c r="E20" s="15">
        <f t="shared" si="0"/>
        <v>3445100</v>
      </c>
      <c r="F20" s="15">
        <f>'2012D'!F20</f>
        <v>76179</v>
      </c>
      <c r="G20" s="15">
        <f>'2012D'!G20</f>
        <v>29566</v>
      </c>
      <c r="H20" s="31"/>
      <c r="I20" s="46">
        <f t="shared" si="1"/>
        <v>1855561.506</v>
      </c>
      <c r="J20" s="46">
        <f t="shared" si="1"/>
        <v>75736.06026</v>
      </c>
      <c r="K20" s="46">
        <f t="shared" si="2"/>
        <v>1931297.56626</v>
      </c>
      <c r="L20" s="46">
        <f t="shared" si="3"/>
        <v>42705.38367540001</v>
      </c>
      <c r="M20" s="46">
        <f t="shared" si="3"/>
        <v>16574.4808116</v>
      </c>
      <c r="N20" s="31"/>
      <c r="O20" s="14">
        <f t="shared" si="4"/>
        <v>298640.77800000005</v>
      </c>
      <c r="P20" s="31">
        <f t="shared" si="5"/>
        <v>12189.23538</v>
      </c>
      <c r="Q20" s="31">
        <f t="shared" si="6"/>
        <v>310830.0133800001</v>
      </c>
      <c r="R20" s="31">
        <f t="shared" si="7"/>
        <v>6873.1588602</v>
      </c>
      <c r="S20" s="31">
        <f t="shared" si="8"/>
        <v>2667.5568708</v>
      </c>
      <c r="T20" s="31"/>
      <c r="U20" s="14">
        <f t="shared" si="9"/>
        <v>2806.218</v>
      </c>
      <c r="V20" s="14">
        <f t="shared" si="10"/>
        <v>114.53777999999998</v>
      </c>
      <c r="W20" s="14">
        <f t="shared" si="11"/>
        <v>2920.75578</v>
      </c>
      <c r="X20" s="31">
        <f t="shared" si="12"/>
        <v>64.5845562</v>
      </c>
      <c r="Y20" s="31">
        <f t="shared" si="13"/>
        <v>25.0660548</v>
      </c>
      <c r="Z20" s="31"/>
      <c r="AA20" s="14">
        <f t="shared" si="14"/>
        <v>89871.13399999999</v>
      </c>
      <c r="AB20" s="14">
        <f t="shared" si="15"/>
        <v>3668.15414</v>
      </c>
      <c r="AC20" s="14">
        <f t="shared" si="16"/>
        <v>93539.28813999999</v>
      </c>
      <c r="AD20" s="31">
        <f t="shared" si="17"/>
        <v>2068.3665006</v>
      </c>
      <c r="AE20" s="31">
        <f t="shared" si="18"/>
        <v>802.7582924</v>
      </c>
      <c r="AF20" s="31"/>
      <c r="AG20" s="14">
        <f t="shared" si="19"/>
        <v>752659.245</v>
      </c>
      <c r="AH20" s="14">
        <f t="shared" si="20"/>
        <v>30720.32145</v>
      </c>
      <c r="AI20" s="14">
        <f t="shared" si="21"/>
        <v>783379.56645</v>
      </c>
      <c r="AJ20" s="31">
        <f t="shared" si="22"/>
        <v>17322.3047205</v>
      </c>
      <c r="AK20" s="31">
        <f t="shared" si="23"/>
        <v>6722.997957</v>
      </c>
      <c r="AL20" s="31"/>
      <c r="AM20" s="14">
        <f t="shared" si="24"/>
        <v>194810.381</v>
      </c>
      <c r="AN20" s="14">
        <f t="shared" si="25"/>
        <v>7951.324009999999</v>
      </c>
      <c r="AO20" s="14">
        <f t="shared" si="26"/>
        <v>202761.70501</v>
      </c>
      <c r="AP20" s="31">
        <f t="shared" si="27"/>
        <v>4483.5226629</v>
      </c>
      <c r="AQ20" s="31">
        <f t="shared" si="28"/>
        <v>1740.1098866</v>
      </c>
      <c r="AR20" s="14"/>
      <c r="AS20" s="14">
        <f t="shared" si="29"/>
        <v>131902.176</v>
      </c>
      <c r="AT20" s="14">
        <f t="shared" si="30"/>
        <v>5383.680960000001</v>
      </c>
      <c r="AU20" s="14">
        <f t="shared" si="31"/>
        <v>137285.85696</v>
      </c>
      <c r="AV20" s="31">
        <f t="shared" si="32"/>
        <v>3035.7026784</v>
      </c>
      <c r="AW20" s="31">
        <f t="shared" si="33"/>
        <v>1178.1932735999999</v>
      </c>
      <c r="AX20" s="31"/>
      <c r="AY20" s="14">
        <f t="shared" si="34"/>
        <v>20288.314000000002</v>
      </c>
      <c r="AZ20" s="14">
        <f t="shared" si="35"/>
        <v>828.08194</v>
      </c>
      <c r="BA20" s="14">
        <f t="shared" si="36"/>
        <v>21116.395940000002</v>
      </c>
      <c r="BB20" s="31">
        <f t="shared" si="37"/>
        <v>466.9315626</v>
      </c>
      <c r="BC20" s="31">
        <f t="shared" si="38"/>
        <v>181.2218404</v>
      </c>
      <c r="BD20" s="31"/>
      <c r="BE20" s="14">
        <f t="shared" si="39"/>
        <v>46445.92</v>
      </c>
      <c r="BF20" s="14">
        <f t="shared" si="40"/>
        <v>1895.7232000000001</v>
      </c>
      <c r="BG20" s="14">
        <f t="shared" si="41"/>
        <v>48341.6432</v>
      </c>
      <c r="BH20" s="31">
        <f t="shared" si="42"/>
        <v>1068.943728</v>
      </c>
      <c r="BI20" s="31">
        <f t="shared" si="43"/>
        <v>414.870112</v>
      </c>
      <c r="BJ20" s="31"/>
      <c r="BK20" s="14">
        <f t="shared" si="44"/>
        <v>7787.437</v>
      </c>
      <c r="BL20" s="14">
        <f t="shared" si="45"/>
        <v>317.84977000000003</v>
      </c>
      <c r="BM20" s="14">
        <f t="shared" si="46"/>
        <v>8105.28677</v>
      </c>
      <c r="BN20" s="31">
        <f t="shared" si="47"/>
        <v>179.22633330000002</v>
      </c>
      <c r="BO20" s="31">
        <f t="shared" si="48"/>
        <v>69.5599282</v>
      </c>
      <c r="BP20" s="31"/>
      <c r="BQ20" s="14">
        <f t="shared" si="49"/>
        <v>8423.619</v>
      </c>
      <c r="BR20" s="14">
        <f t="shared" si="50"/>
        <v>343.81599</v>
      </c>
      <c r="BS20" s="14">
        <f t="shared" si="51"/>
        <v>8767.43499</v>
      </c>
      <c r="BT20" s="31">
        <f t="shared" si="52"/>
        <v>193.8679371</v>
      </c>
      <c r="BU20" s="31">
        <f t="shared" si="53"/>
        <v>75.2425134</v>
      </c>
      <c r="BV20" s="31"/>
      <c r="BW20" s="14">
        <f t="shared" si="54"/>
        <v>16086.269</v>
      </c>
      <c r="BX20" s="14">
        <f t="shared" si="55"/>
        <v>656.57249</v>
      </c>
      <c r="BY20" s="14">
        <f t="shared" si="56"/>
        <v>16742.84149</v>
      </c>
      <c r="BZ20" s="31">
        <f t="shared" si="57"/>
        <v>370.22232210000004</v>
      </c>
      <c r="CA20" s="31">
        <f t="shared" si="58"/>
        <v>143.6878034</v>
      </c>
      <c r="CB20" s="14"/>
      <c r="CC20" s="14">
        <f t="shared" si="59"/>
        <v>2671.501</v>
      </c>
      <c r="CD20" s="14">
        <f t="shared" si="60"/>
        <v>109.03921</v>
      </c>
      <c r="CE20" s="14">
        <f t="shared" si="61"/>
        <v>2780.54021</v>
      </c>
      <c r="CF20" s="31">
        <f t="shared" si="62"/>
        <v>61.484070900000006</v>
      </c>
      <c r="CG20" s="31">
        <f t="shared" si="63"/>
        <v>23.8627186</v>
      </c>
      <c r="CH20" s="31"/>
      <c r="CI20" s="14">
        <f t="shared" si="64"/>
        <v>46.339999999999996</v>
      </c>
      <c r="CJ20" s="14">
        <f t="shared" si="65"/>
        <v>1.8914</v>
      </c>
      <c r="CK20" s="14">
        <f t="shared" si="66"/>
        <v>48.231399999999994</v>
      </c>
      <c r="CL20" s="31">
        <f t="shared" si="67"/>
        <v>1.066506</v>
      </c>
      <c r="CM20" s="31">
        <f t="shared" si="68"/>
        <v>0.413924</v>
      </c>
      <c r="CN20" s="31"/>
      <c r="CO20" s="14">
        <f t="shared" si="69"/>
        <v>17004.463</v>
      </c>
      <c r="CP20" s="14">
        <f t="shared" si="70"/>
        <v>694.0492300000001</v>
      </c>
      <c r="CQ20" s="14">
        <f t="shared" si="71"/>
        <v>17698.51223</v>
      </c>
      <c r="CR20" s="31">
        <f t="shared" si="72"/>
        <v>391.3543767</v>
      </c>
      <c r="CS20" s="31">
        <f t="shared" si="73"/>
        <v>151.8894118</v>
      </c>
      <c r="CT20" s="31"/>
      <c r="CU20" s="14">
        <f t="shared" si="74"/>
        <v>24638.316</v>
      </c>
      <c r="CV20" s="14">
        <f t="shared" si="75"/>
        <v>1005.6303600000001</v>
      </c>
      <c r="CW20" s="14">
        <f t="shared" si="76"/>
        <v>25643.946359999998</v>
      </c>
      <c r="CX20" s="31">
        <f t="shared" si="77"/>
        <v>567.0460044</v>
      </c>
      <c r="CY20" s="31">
        <f t="shared" si="78"/>
        <v>220.0774776</v>
      </c>
      <c r="CZ20" s="31"/>
      <c r="DA20" s="14">
        <f t="shared" si="79"/>
        <v>31174.572999999997</v>
      </c>
      <c r="DB20" s="14">
        <f t="shared" si="80"/>
        <v>1272.4123299999999</v>
      </c>
      <c r="DC20" s="14">
        <f t="shared" si="81"/>
        <v>32446.985329999996</v>
      </c>
      <c r="DD20" s="31">
        <f t="shared" si="82"/>
        <v>717.4766757</v>
      </c>
      <c r="DE20" s="31">
        <f t="shared" si="83"/>
        <v>278.4614578</v>
      </c>
      <c r="DF20" s="31"/>
      <c r="DG20" s="14">
        <f t="shared" si="84"/>
        <v>2899.56</v>
      </c>
      <c r="DH20" s="14">
        <f t="shared" si="85"/>
        <v>118.3476</v>
      </c>
      <c r="DI20" s="14">
        <f t="shared" si="86"/>
        <v>3017.9076</v>
      </c>
      <c r="DJ20" s="31">
        <f t="shared" si="87"/>
        <v>66.732804</v>
      </c>
      <c r="DK20" s="31">
        <f t="shared" si="88"/>
        <v>25.899816</v>
      </c>
      <c r="DL20" s="31"/>
      <c r="DM20" s="14">
        <f t="shared" si="89"/>
        <v>54788.775</v>
      </c>
      <c r="DN20" s="31">
        <f t="shared" si="90"/>
        <v>2236.2427500000003</v>
      </c>
      <c r="DO20" s="14">
        <f t="shared" si="91"/>
        <v>57025.01775</v>
      </c>
      <c r="DP20" s="31">
        <f t="shared" si="92"/>
        <v>1260.9528975</v>
      </c>
      <c r="DQ20" s="31">
        <f t="shared" si="93"/>
        <v>489.39121500000005</v>
      </c>
      <c r="DR20" s="31"/>
      <c r="DS20" s="14">
        <f t="shared" si="94"/>
        <v>142145.302</v>
      </c>
      <c r="DT20" s="14">
        <f t="shared" si="95"/>
        <v>5801.76142</v>
      </c>
      <c r="DU20" s="14">
        <f t="shared" si="96"/>
        <v>147947.06342</v>
      </c>
      <c r="DV20" s="31">
        <f t="shared" si="97"/>
        <v>3271.4462118</v>
      </c>
      <c r="DW20" s="31">
        <f t="shared" si="98"/>
        <v>1269.6882172</v>
      </c>
      <c r="DX20" s="31"/>
      <c r="DY20" s="14">
        <f t="shared" si="99"/>
        <v>10471.185</v>
      </c>
      <c r="DZ20" s="14">
        <f t="shared" si="100"/>
        <v>427.38885000000005</v>
      </c>
      <c r="EA20" s="14">
        <f t="shared" si="101"/>
        <v>10898.573849999999</v>
      </c>
      <c r="EB20" s="31">
        <f t="shared" si="102"/>
        <v>240.9922665</v>
      </c>
      <c r="EC20" s="31">
        <f t="shared" si="103"/>
        <v>93.532041</v>
      </c>
      <c r="ED20" s="31"/>
    </row>
    <row r="21" spans="1:134" s="33" customFormat="1" ht="12.75">
      <c r="A21" s="32">
        <v>45383</v>
      </c>
      <c r="C21" s="15">
        <f>'2012D'!C21</f>
        <v>0</v>
      </c>
      <c r="D21" s="15">
        <f>'2012D'!D21</f>
        <v>68900</v>
      </c>
      <c r="E21" s="15">
        <f t="shared" si="0"/>
        <v>68900</v>
      </c>
      <c r="F21" s="15">
        <f>'2012D'!F21</f>
        <v>76179</v>
      </c>
      <c r="G21" s="15">
        <f>'2012D'!G21</f>
        <v>29566</v>
      </c>
      <c r="H21" s="31"/>
      <c r="I21" s="46">
        <f t="shared" si="1"/>
        <v>0</v>
      </c>
      <c r="J21" s="46">
        <f t="shared" si="1"/>
        <v>38624.830140000005</v>
      </c>
      <c r="K21" s="46">
        <f t="shared" si="2"/>
        <v>38624.830140000005</v>
      </c>
      <c r="L21" s="46">
        <f t="shared" si="3"/>
        <v>42705.38367540001</v>
      </c>
      <c r="M21" s="46">
        <f t="shared" si="3"/>
        <v>16574.4808116</v>
      </c>
      <c r="N21" s="31"/>
      <c r="O21" s="14"/>
      <c r="P21" s="31">
        <f t="shared" si="5"/>
        <v>6216.419819999999</v>
      </c>
      <c r="Q21" s="31">
        <f t="shared" si="6"/>
        <v>6216.419819999999</v>
      </c>
      <c r="R21" s="31">
        <f t="shared" si="7"/>
        <v>6873.1588602</v>
      </c>
      <c r="S21" s="31">
        <f t="shared" si="8"/>
        <v>2667.5568708</v>
      </c>
      <c r="T21" s="31"/>
      <c r="U21" s="14"/>
      <c r="V21" s="14">
        <f t="shared" si="10"/>
        <v>58.413419999999995</v>
      </c>
      <c r="W21" s="14">
        <f t="shared" si="11"/>
        <v>58.413419999999995</v>
      </c>
      <c r="X21" s="31">
        <f t="shared" si="12"/>
        <v>64.5845562</v>
      </c>
      <c r="Y21" s="31">
        <f t="shared" si="13"/>
        <v>25.0660548</v>
      </c>
      <c r="Z21" s="31"/>
      <c r="AA21" s="14"/>
      <c r="AB21" s="14">
        <f t="shared" si="15"/>
        <v>1870.7314599999997</v>
      </c>
      <c r="AC21" s="14">
        <f t="shared" si="16"/>
        <v>1870.7314599999997</v>
      </c>
      <c r="AD21" s="31">
        <f t="shared" si="17"/>
        <v>2068.3665006</v>
      </c>
      <c r="AE21" s="31">
        <f t="shared" si="18"/>
        <v>802.7582924</v>
      </c>
      <c r="AF21" s="31"/>
      <c r="AG21" s="14"/>
      <c r="AH21" s="14">
        <f t="shared" si="20"/>
        <v>15667.136550000001</v>
      </c>
      <c r="AI21" s="14">
        <f t="shared" si="21"/>
        <v>15667.136550000001</v>
      </c>
      <c r="AJ21" s="31">
        <f t="shared" si="22"/>
        <v>17322.3047205</v>
      </c>
      <c r="AK21" s="31">
        <f t="shared" si="23"/>
        <v>6722.997957</v>
      </c>
      <c r="AL21" s="31"/>
      <c r="AM21" s="14"/>
      <c r="AN21" s="14">
        <f t="shared" si="25"/>
        <v>4055.11639</v>
      </c>
      <c r="AO21" s="14">
        <f t="shared" si="26"/>
        <v>4055.11639</v>
      </c>
      <c r="AP21" s="31">
        <f t="shared" si="27"/>
        <v>4483.5226629</v>
      </c>
      <c r="AQ21" s="31">
        <f t="shared" si="28"/>
        <v>1740.1098866</v>
      </c>
      <c r="AR21" s="14"/>
      <c r="AS21" s="14"/>
      <c r="AT21" s="14">
        <f t="shared" si="30"/>
        <v>2745.63744</v>
      </c>
      <c r="AU21" s="14">
        <f t="shared" si="31"/>
        <v>2745.63744</v>
      </c>
      <c r="AV21" s="31">
        <f t="shared" si="32"/>
        <v>3035.7026784</v>
      </c>
      <c r="AW21" s="31">
        <f t="shared" si="33"/>
        <v>1178.1932735999999</v>
      </c>
      <c r="AX21" s="31"/>
      <c r="AY21" s="14"/>
      <c r="AZ21" s="14">
        <f t="shared" si="35"/>
        <v>422.31566000000004</v>
      </c>
      <c r="BA21" s="14">
        <f t="shared" si="36"/>
        <v>422.31566000000004</v>
      </c>
      <c r="BB21" s="31">
        <f t="shared" si="37"/>
        <v>466.9315626</v>
      </c>
      <c r="BC21" s="31">
        <f t="shared" si="38"/>
        <v>181.2218404</v>
      </c>
      <c r="BD21" s="31"/>
      <c r="BE21" s="14"/>
      <c r="BF21" s="14">
        <f t="shared" si="40"/>
        <v>966.8048</v>
      </c>
      <c r="BG21" s="14">
        <f t="shared" si="41"/>
        <v>966.8048</v>
      </c>
      <c r="BH21" s="31">
        <f t="shared" si="42"/>
        <v>1068.943728</v>
      </c>
      <c r="BI21" s="31">
        <f t="shared" si="43"/>
        <v>414.870112</v>
      </c>
      <c r="BJ21" s="31"/>
      <c r="BK21" s="14"/>
      <c r="BL21" s="14">
        <f t="shared" si="45"/>
        <v>162.10103</v>
      </c>
      <c r="BM21" s="14">
        <f t="shared" si="46"/>
        <v>162.10103</v>
      </c>
      <c r="BN21" s="31">
        <f t="shared" si="47"/>
        <v>179.22633330000002</v>
      </c>
      <c r="BO21" s="31">
        <f t="shared" si="48"/>
        <v>69.5599282</v>
      </c>
      <c r="BP21" s="31"/>
      <c r="BQ21" s="14"/>
      <c r="BR21" s="14">
        <f t="shared" si="50"/>
        <v>175.34361</v>
      </c>
      <c r="BS21" s="14">
        <f t="shared" si="51"/>
        <v>175.34361</v>
      </c>
      <c r="BT21" s="31">
        <f t="shared" si="52"/>
        <v>193.8679371</v>
      </c>
      <c r="BU21" s="31">
        <f t="shared" si="53"/>
        <v>75.2425134</v>
      </c>
      <c r="BV21" s="31"/>
      <c r="BW21" s="14"/>
      <c r="BX21" s="14">
        <f t="shared" si="55"/>
        <v>334.84710999999993</v>
      </c>
      <c r="BY21" s="14">
        <f t="shared" si="56"/>
        <v>334.84710999999993</v>
      </c>
      <c r="BZ21" s="31">
        <f t="shared" si="57"/>
        <v>370.22232210000004</v>
      </c>
      <c r="CA21" s="31">
        <f t="shared" si="58"/>
        <v>143.6878034</v>
      </c>
      <c r="CB21" s="14"/>
      <c r="CC21" s="14"/>
      <c r="CD21" s="14">
        <f t="shared" si="60"/>
        <v>55.60919</v>
      </c>
      <c r="CE21" s="14">
        <f t="shared" si="61"/>
        <v>55.60919</v>
      </c>
      <c r="CF21" s="31">
        <f t="shared" si="62"/>
        <v>61.484070900000006</v>
      </c>
      <c r="CG21" s="31">
        <f t="shared" si="63"/>
        <v>23.8627186</v>
      </c>
      <c r="CH21" s="31"/>
      <c r="CI21" s="14"/>
      <c r="CJ21" s="14">
        <f t="shared" si="65"/>
        <v>0.9645999999999999</v>
      </c>
      <c r="CK21" s="14">
        <f t="shared" si="66"/>
        <v>0.9645999999999999</v>
      </c>
      <c r="CL21" s="31">
        <f t="shared" si="67"/>
        <v>1.066506</v>
      </c>
      <c r="CM21" s="31">
        <f t="shared" si="68"/>
        <v>0.413924</v>
      </c>
      <c r="CN21" s="31"/>
      <c r="CO21" s="14"/>
      <c r="CP21" s="14">
        <f t="shared" si="70"/>
        <v>353.95997000000006</v>
      </c>
      <c r="CQ21" s="14">
        <f t="shared" si="71"/>
        <v>353.95997000000006</v>
      </c>
      <c r="CR21" s="31">
        <f t="shared" si="72"/>
        <v>391.3543767</v>
      </c>
      <c r="CS21" s="31">
        <f t="shared" si="73"/>
        <v>151.8894118</v>
      </c>
      <c r="CT21" s="31"/>
      <c r="CU21" s="14"/>
      <c r="CV21" s="14">
        <f t="shared" si="75"/>
        <v>512.86404</v>
      </c>
      <c r="CW21" s="14">
        <f t="shared" si="76"/>
        <v>512.86404</v>
      </c>
      <c r="CX21" s="31">
        <f t="shared" si="77"/>
        <v>567.0460044</v>
      </c>
      <c r="CY21" s="31">
        <f t="shared" si="78"/>
        <v>220.0774776</v>
      </c>
      <c r="CZ21" s="31"/>
      <c r="DA21" s="14"/>
      <c r="DB21" s="14">
        <f t="shared" si="80"/>
        <v>648.92087</v>
      </c>
      <c r="DC21" s="14">
        <f t="shared" si="81"/>
        <v>648.92087</v>
      </c>
      <c r="DD21" s="31">
        <f t="shared" si="82"/>
        <v>717.4766757</v>
      </c>
      <c r="DE21" s="31">
        <f t="shared" si="83"/>
        <v>278.4614578</v>
      </c>
      <c r="DF21" s="31"/>
      <c r="DG21" s="14"/>
      <c r="DH21" s="14">
        <f t="shared" si="85"/>
        <v>60.356399999999994</v>
      </c>
      <c r="DI21" s="14">
        <f t="shared" si="86"/>
        <v>60.356399999999994</v>
      </c>
      <c r="DJ21" s="31">
        <f t="shared" si="87"/>
        <v>66.732804</v>
      </c>
      <c r="DK21" s="31">
        <f t="shared" si="88"/>
        <v>25.899816</v>
      </c>
      <c r="DL21" s="31"/>
      <c r="DM21" s="14"/>
      <c r="DN21" s="31">
        <f t="shared" si="90"/>
        <v>1140.4672500000001</v>
      </c>
      <c r="DO21" s="14">
        <f t="shared" si="91"/>
        <v>1140.4672500000001</v>
      </c>
      <c r="DP21" s="31">
        <f t="shared" si="92"/>
        <v>1260.9528975</v>
      </c>
      <c r="DQ21" s="31">
        <f t="shared" si="93"/>
        <v>489.39121500000005</v>
      </c>
      <c r="DR21" s="31"/>
      <c r="DS21" s="14"/>
      <c r="DT21" s="14">
        <f t="shared" si="95"/>
        <v>2958.85538</v>
      </c>
      <c r="DU21" s="14">
        <f t="shared" si="96"/>
        <v>2958.85538</v>
      </c>
      <c r="DV21" s="31">
        <f t="shared" si="97"/>
        <v>3271.4462118</v>
      </c>
      <c r="DW21" s="31">
        <f t="shared" si="98"/>
        <v>1269.6882172</v>
      </c>
      <c r="DX21" s="31"/>
      <c r="DY21" s="14"/>
      <c r="DZ21" s="14">
        <f t="shared" si="100"/>
        <v>217.96515000000002</v>
      </c>
      <c r="EA21" s="14">
        <f t="shared" si="101"/>
        <v>217.96515000000002</v>
      </c>
      <c r="EB21" s="31">
        <f t="shared" si="102"/>
        <v>240.9922665</v>
      </c>
      <c r="EC21" s="31">
        <f t="shared" si="103"/>
        <v>93.532041</v>
      </c>
      <c r="ED21" s="31"/>
    </row>
    <row r="22" spans="1:134" s="33" customFormat="1" ht="12.75">
      <c r="A22" s="2">
        <v>45566</v>
      </c>
      <c r="B22"/>
      <c r="C22" s="15">
        <f>'2012D'!C22</f>
        <v>3445000</v>
      </c>
      <c r="D22" s="15">
        <f>'2012D'!D22</f>
        <v>68900</v>
      </c>
      <c r="E22" s="15">
        <f t="shared" si="0"/>
        <v>3513900</v>
      </c>
      <c r="F22" s="15">
        <f>'2012D'!F22</f>
        <v>76179</v>
      </c>
      <c r="G22" s="15">
        <f>'2012D'!G22</f>
        <v>29566</v>
      </c>
      <c r="H22" s="31"/>
      <c r="I22" s="46">
        <f t="shared" si="1"/>
        <v>1931241.5070000004</v>
      </c>
      <c r="J22" s="46">
        <f t="shared" si="1"/>
        <v>38624.830140000005</v>
      </c>
      <c r="K22" s="46">
        <f t="shared" si="2"/>
        <v>1969866.3371400004</v>
      </c>
      <c r="L22" s="46">
        <f t="shared" si="3"/>
        <v>42705.38367540001</v>
      </c>
      <c r="M22" s="46">
        <f t="shared" si="3"/>
        <v>16574.4808116</v>
      </c>
      <c r="N22" s="31"/>
      <c r="O22" s="14">
        <f t="shared" si="4"/>
        <v>310820.99100000004</v>
      </c>
      <c r="P22" s="31">
        <f t="shared" si="5"/>
        <v>6216.419819999999</v>
      </c>
      <c r="Q22" s="31">
        <f t="shared" si="6"/>
        <v>317037.41082000005</v>
      </c>
      <c r="R22" s="31">
        <f t="shared" si="7"/>
        <v>6873.1588602</v>
      </c>
      <c r="S22" s="31">
        <f t="shared" si="8"/>
        <v>2667.5568708</v>
      </c>
      <c r="T22" s="31"/>
      <c r="U22" s="14">
        <f t="shared" si="9"/>
        <v>2920.671</v>
      </c>
      <c r="V22" s="14">
        <f t="shared" si="10"/>
        <v>58.413419999999995</v>
      </c>
      <c r="W22" s="14">
        <f t="shared" si="11"/>
        <v>2979.0844199999997</v>
      </c>
      <c r="X22" s="31">
        <f t="shared" si="12"/>
        <v>64.5845562</v>
      </c>
      <c r="Y22" s="31">
        <f t="shared" si="13"/>
        <v>25.0660548</v>
      </c>
      <c r="Z22" s="31"/>
      <c r="AA22" s="14">
        <f t="shared" si="14"/>
        <v>93536.573</v>
      </c>
      <c r="AB22" s="14">
        <f t="shared" si="15"/>
        <v>1870.7314599999997</v>
      </c>
      <c r="AC22" s="14">
        <f t="shared" si="16"/>
        <v>95407.30446</v>
      </c>
      <c r="AD22" s="31">
        <f t="shared" si="17"/>
        <v>2068.3665006</v>
      </c>
      <c r="AE22" s="31">
        <f t="shared" si="18"/>
        <v>802.7582924</v>
      </c>
      <c r="AF22" s="31"/>
      <c r="AG22" s="14">
        <f t="shared" si="19"/>
        <v>783356.8275</v>
      </c>
      <c r="AH22" s="14">
        <f t="shared" si="20"/>
        <v>15667.136550000001</v>
      </c>
      <c r="AI22" s="14">
        <f t="shared" si="21"/>
        <v>799023.9640500001</v>
      </c>
      <c r="AJ22" s="31">
        <f t="shared" si="22"/>
        <v>17322.3047205</v>
      </c>
      <c r="AK22" s="31">
        <f t="shared" si="23"/>
        <v>6722.997957</v>
      </c>
      <c r="AL22" s="31"/>
      <c r="AM22" s="14">
        <f t="shared" si="24"/>
        <v>202755.8195</v>
      </c>
      <c r="AN22" s="14">
        <f t="shared" si="25"/>
        <v>4055.11639</v>
      </c>
      <c r="AO22" s="14">
        <f t="shared" si="26"/>
        <v>206810.93589000002</v>
      </c>
      <c r="AP22" s="31">
        <f t="shared" si="27"/>
        <v>4483.5226629</v>
      </c>
      <c r="AQ22" s="31">
        <f t="shared" si="28"/>
        <v>1740.1098866</v>
      </c>
      <c r="AR22" s="14"/>
      <c r="AS22" s="14">
        <f t="shared" si="29"/>
        <v>137281.872</v>
      </c>
      <c r="AT22" s="14">
        <f t="shared" si="30"/>
        <v>2745.63744</v>
      </c>
      <c r="AU22" s="14">
        <f t="shared" si="31"/>
        <v>140027.50944</v>
      </c>
      <c r="AV22" s="31">
        <f t="shared" si="32"/>
        <v>3035.7026784</v>
      </c>
      <c r="AW22" s="31">
        <f t="shared" si="33"/>
        <v>1178.1932735999999</v>
      </c>
      <c r="AX22" s="31"/>
      <c r="AY22" s="14">
        <f t="shared" si="34"/>
        <v>21115.783</v>
      </c>
      <c r="AZ22" s="14">
        <f t="shared" si="35"/>
        <v>422.31566000000004</v>
      </c>
      <c r="BA22" s="14">
        <f t="shared" si="36"/>
        <v>21538.09866</v>
      </c>
      <c r="BB22" s="31">
        <f t="shared" si="37"/>
        <v>466.9315626</v>
      </c>
      <c r="BC22" s="31">
        <f t="shared" si="38"/>
        <v>181.2218404</v>
      </c>
      <c r="BD22" s="31"/>
      <c r="BE22" s="14">
        <f t="shared" si="39"/>
        <v>48340.24</v>
      </c>
      <c r="BF22" s="14">
        <f t="shared" si="40"/>
        <v>966.8048</v>
      </c>
      <c r="BG22" s="14">
        <f t="shared" si="41"/>
        <v>49307.044799999996</v>
      </c>
      <c r="BH22" s="31">
        <f t="shared" si="42"/>
        <v>1068.943728</v>
      </c>
      <c r="BI22" s="31">
        <f t="shared" si="43"/>
        <v>414.870112</v>
      </c>
      <c r="BJ22" s="31"/>
      <c r="BK22" s="14">
        <f t="shared" si="44"/>
        <v>8105.0515000000005</v>
      </c>
      <c r="BL22" s="14">
        <f t="shared" si="45"/>
        <v>162.10103</v>
      </c>
      <c r="BM22" s="14">
        <f t="shared" si="46"/>
        <v>8267.152530000001</v>
      </c>
      <c r="BN22" s="31">
        <f t="shared" si="47"/>
        <v>179.22633330000002</v>
      </c>
      <c r="BO22" s="31">
        <f t="shared" si="48"/>
        <v>69.5599282</v>
      </c>
      <c r="BP22" s="31"/>
      <c r="BQ22" s="14">
        <f t="shared" si="49"/>
        <v>8767.1805</v>
      </c>
      <c r="BR22" s="14">
        <f t="shared" si="50"/>
        <v>175.34361</v>
      </c>
      <c r="BS22" s="14">
        <f t="shared" si="51"/>
        <v>8942.52411</v>
      </c>
      <c r="BT22" s="31">
        <f t="shared" si="52"/>
        <v>193.8679371</v>
      </c>
      <c r="BU22" s="31">
        <f t="shared" si="53"/>
        <v>75.2425134</v>
      </c>
      <c r="BV22" s="31"/>
      <c r="BW22" s="14">
        <f t="shared" si="54"/>
        <v>16742.3555</v>
      </c>
      <c r="BX22" s="14">
        <f t="shared" si="55"/>
        <v>334.84710999999993</v>
      </c>
      <c r="BY22" s="14">
        <f t="shared" si="56"/>
        <v>17077.20261</v>
      </c>
      <c r="BZ22" s="31">
        <f t="shared" si="57"/>
        <v>370.22232210000004</v>
      </c>
      <c r="CA22" s="31">
        <f t="shared" si="58"/>
        <v>143.6878034</v>
      </c>
      <c r="CB22" s="14"/>
      <c r="CC22" s="14">
        <f t="shared" si="59"/>
        <v>2780.4595000000004</v>
      </c>
      <c r="CD22" s="14">
        <f t="shared" si="60"/>
        <v>55.60919</v>
      </c>
      <c r="CE22" s="14">
        <f t="shared" si="61"/>
        <v>2836.0686900000005</v>
      </c>
      <c r="CF22" s="31">
        <f t="shared" si="62"/>
        <v>61.484070900000006</v>
      </c>
      <c r="CG22" s="31">
        <f t="shared" si="63"/>
        <v>23.8627186</v>
      </c>
      <c r="CH22" s="31"/>
      <c r="CI22" s="14">
        <f t="shared" si="64"/>
        <v>48.23</v>
      </c>
      <c r="CJ22" s="14">
        <f t="shared" si="65"/>
        <v>0.9645999999999999</v>
      </c>
      <c r="CK22" s="14">
        <f t="shared" si="66"/>
        <v>49.194599999999994</v>
      </c>
      <c r="CL22" s="31">
        <f t="shared" si="67"/>
        <v>1.066506</v>
      </c>
      <c r="CM22" s="31">
        <f t="shared" si="68"/>
        <v>0.413924</v>
      </c>
      <c r="CN22" s="31"/>
      <c r="CO22" s="14">
        <f t="shared" si="69"/>
        <v>17697.9985</v>
      </c>
      <c r="CP22" s="14">
        <f t="shared" si="70"/>
        <v>353.95997000000006</v>
      </c>
      <c r="CQ22" s="14">
        <f t="shared" si="71"/>
        <v>18051.95847</v>
      </c>
      <c r="CR22" s="31">
        <f t="shared" si="72"/>
        <v>391.3543767</v>
      </c>
      <c r="CS22" s="31">
        <f t="shared" si="73"/>
        <v>151.8894118</v>
      </c>
      <c r="CT22" s="31"/>
      <c r="CU22" s="14">
        <f t="shared" si="74"/>
        <v>25643.202</v>
      </c>
      <c r="CV22" s="14">
        <f t="shared" si="75"/>
        <v>512.86404</v>
      </c>
      <c r="CW22" s="14">
        <f t="shared" si="76"/>
        <v>26156.06604</v>
      </c>
      <c r="CX22" s="31">
        <f t="shared" si="77"/>
        <v>567.0460044</v>
      </c>
      <c r="CY22" s="31">
        <f t="shared" si="78"/>
        <v>220.0774776</v>
      </c>
      <c r="CZ22" s="31"/>
      <c r="DA22" s="14">
        <f t="shared" si="79"/>
        <v>32446.043499999996</v>
      </c>
      <c r="DB22" s="14">
        <f t="shared" si="80"/>
        <v>648.92087</v>
      </c>
      <c r="DC22" s="14">
        <f t="shared" si="81"/>
        <v>33094.964369999994</v>
      </c>
      <c r="DD22" s="31">
        <f t="shared" si="82"/>
        <v>717.4766757</v>
      </c>
      <c r="DE22" s="31">
        <f t="shared" si="83"/>
        <v>278.4614578</v>
      </c>
      <c r="DF22" s="31"/>
      <c r="DG22" s="14">
        <f t="shared" si="84"/>
        <v>3017.82</v>
      </c>
      <c r="DH22" s="14">
        <f t="shared" si="85"/>
        <v>60.356399999999994</v>
      </c>
      <c r="DI22" s="14">
        <f t="shared" si="86"/>
        <v>3078.1764000000003</v>
      </c>
      <c r="DJ22" s="31">
        <f t="shared" si="87"/>
        <v>66.732804</v>
      </c>
      <c r="DK22" s="31">
        <f t="shared" si="88"/>
        <v>25.899816</v>
      </c>
      <c r="DL22" s="31"/>
      <c r="DM22" s="14">
        <f t="shared" si="89"/>
        <v>57023.3625</v>
      </c>
      <c r="DN22" s="31">
        <f t="shared" si="90"/>
        <v>1140.4672500000001</v>
      </c>
      <c r="DO22" s="14">
        <f t="shared" si="91"/>
        <v>58163.829750000004</v>
      </c>
      <c r="DP22" s="31">
        <f t="shared" si="92"/>
        <v>1260.9528975</v>
      </c>
      <c r="DQ22" s="31">
        <f t="shared" si="93"/>
        <v>489.39121500000005</v>
      </c>
      <c r="DR22" s="31"/>
      <c r="DS22" s="14">
        <f t="shared" si="94"/>
        <v>147942.769</v>
      </c>
      <c r="DT22" s="14">
        <f t="shared" si="95"/>
        <v>2958.85538</v>
      </c>
      <c r="DU22" s="14">
        <f t="shared" si="96"/>
        <v>150901.62438</v>
      </c>
      <c r="DV22" s="31">
        <f t="shared" si="97"/>
        <v>3271.4462118</v>
      </c>
      <c r="DW22" s="31">
        <f t="shared" si="98"/>
        <v>1269.6882172</v>
      </c>
      <c r="DX22" s="31"/>
      <c r="DY22" s="14">
        <f t="shared" si="99"/>
        <v>10898.2575</v>
      </c>
      <c r="DZ22" s="14">
        <f t="shared" si="100"/>
        <v>217.96515000000002</v>
      </c>
      <c r="EA22" s="14">
        <f t="shared" si="101"/>
        <v>11116.22265</v>
      </c>
      <c r="EB22" s="31">
        <f t="shared" si="102"/>
        <v>240.9922665</v>
      </c>
      <c r="EC22" s="31">
        <f t="shared" si="103"/>
        <v>93.532041</v>
      </c>
      <c r="ED22" s="31"/>
    </row>
    <row r="23" spans="1:134" s="33" customFormat="1" ht="12.75">
      <c r="A23" s="2">
        <v>45748</v>
      </c>
      <c r="B23"/>
      <c r="C23" s="15">
        <f>'2012D'!C23</f>
        <v>0</v>
      </c>
      <c r="D23" s="15">
        <f>'2012D'!D23</f>
        <v>0</v>
      </c>
      <c r="E23" s="15">
        <f t="shared" si="0"/>
        <v>0</v>
      </c>
      <c r="F23" s="15">
        <f>'2012D'!F23</f>
        <v>0</v>
      </c>
      <c r="G23" s="15">
        <f>'2012D'!G23</f>
        <v>0</v>
      </c>
      <c r="H23" s="31"/>
      <c r="I23" s="46">
        <f t="shared" si="1"/>
        <v>0</v>
      </c>
      <c r="J23" s="46">
        <f t="shared" si="1"/>
        <v>0</v>
      </c>
      <c r="K23" s="46">
        <f t="shared" si="2"/>
        <v>0</v>
      </c>
      <c r="L23" s="46">
        <f t="shared" si="3"/>
        <v>0</v>
      </c>
      <c r="M23" s="46">
        <f t="shared" si="3"/>
        <v>0</v>
      </c>
      <c r="N23" s="31"/>
      <c r="O23" s="14"/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/>
      <c r="U23" s="14"/>
      <c r="V23" s="14">
        <f t="shared" si="10"/>
        <v>0</v>
      </c>
      <c r="W23" s="14">
        <f t="shared" si="11"/>
        <v>0</v>
      </c>
      <c r="X23" s="31">
        <f t="shared" si="12"/>
        <v>0</v>
      </c>
      <c r="Y23" s="31">
        <f t="shared" si="13"/>
        <v>0</v>
      </c>
      <c r="Z23" s="31"/>
      <c r="AA23" s="14"/>
      <c r="AB23" s="14">
        <f t="shared" si="15"/>
        <v>0</v>
      </c>
      <c r="AC23" s="14">
        <f t="shared" si="16"/>
        <v>0</v>
      </c>
      <c r="AD23" s="31">
        <f t="shared" si="17"/>
        <v>0</v>
      </c>
      <c r="AE23" s="31">
        <f t="shared" si="18"/>
        <v>0</v>
      </c>
      <c r="AF23" s="31"/>
      <c r="AG23" s="14"/>
      <c r="AH23" s="14">
        <f t="shared" si="20"/>
        <v>0</v>
      </c>
      <c r="AI23" s="14">
        <f t="shared" si="21"/>
        <v>0</v>
      </c>
      <c r="AJ23" s="31">
        <f t="shared" si="22"/>
        <v>0</v>
      </c>
      <c r="AK23" s="31">
        <f t="shared" si="23"/>
        <v>0</v>
      </c>
      <c r="AL23" s="31"/>
      <c r="AM23" s="14"/>
      <c r="AN23" s="14">
        <f t="shared" si="25"/>
        <v>0</v>
      </c>
      <c r="AO23" s="14">
        <f t="shared" si="26"/>
        <v>0</v>
      </c>
      <c r="AP23" s="31">
        <f t="shared" si="27"/>
        <v>0</v>
      </c>
      <c r="AQ23" s="31">
        <f t="shared" si="28"/>
        <v>0</v>
      </c>
      <c r="AR23" s="14"/>
      <c r="AS23" s="14"/>
      <c r="AT23" s="14">
        <f t="shared" si="30"/>
        <v>0</v>
      </c>
      <c r="AU23" s="14">
        <f t="shared" si="31"/>
        <v>0</v>
      </c>
      <c r="AV23" s="31">
        <f t="shared" si="32"/>
        <v>0</v>
      </c>
      <c r="AW23" s="31">
        <f t="shared" si="33"/>
        <v>0</v>
      </c>
      <c r="AX23" s="31"/>
      <c r="AY23" s="14"/>
      <c r="AZ23" s="14">
        <f t="shared" si="35"/>
        <v>0</v>
      </c>
      <c r="BA23" s="14">
        <f t="shared" si="36"/>
        <v>0</v>
      </c>
      <c r="BB23" s="31">
        <f t="shared" si="37"/>
        <v>0</v>
      </c>
      <c r="BC23" s="31">
        <f t="shared" si="38"/>
        <v>0</v>
      </c>
      <c r="BD23" s="31"/>
      <c r="BE23" s="14"/>
      <c r="BF23" s="14">
        <f t="shared" si="40"/>
        <v>0</v>
      </c>
      <c r="BG23" s="14">
        <f t="shared" si="41"/>
        <v>0</v>
      </c>
      <c r="BH23" s="31">
        <f t="shared" si="42"/>
        <v>0</v>
      </c>
      <c r="BI23" s="31">
        <f t="shared" si="43"/>
        <v>0</v>
      </c>
      <c r="BJ23" s="31"/>
      <c r="BK23" s="14"/>
      <c r="BL23" s="14">
        <f t="shared" si="45"/>
        <v>0</v>
      </c>
      <c r="BM23" s="14">
        <f t="shared" si="46"/>
        <v>0</v>
      </c>
      <c r="BN23" s="31">
        <f t="shared" si="47"/>
        <v>0</v>
      </c>
      <c r="BO23" s="31">
        <f t="shared" si="48"/>
        <v>0</v>
      </c>
      <c r="BP23" s="31"/>
      <c r="BQ23" s="14"/>
      <c r="BR23" s="14">
        <f t="shared" si="50"/>
        <v>0</v>
      </c>
      <c r="BS23" s="14">
        <f t="shared" si="51"/>
        <v>0</v>
      </c>
      <c r="BT23" s="31">
        <f t="shared" si="52"/>
        <v>0</v>
      </c>
      <c r="BU23" s="31">
        <f t="shared" si="53"/>
        <v>0</v>
      </c>
      <c r="BV23" s="31"/>
      <c r="BW23" s="14"/>
      <c r="BX23" s="14">
        <f t="shared" si="55"/>
        <v>0</v>
      </c>
      <c r="BY23" s="14">
        <f t="shared" si="56"/>
        <v>0</v>
      </c>
      <c r="BZ23" s="31">
        <f t="shared" si="57"/>
        <v>0</v>
      </c>
      <c r="CA23" s="31">
        <f t="shared" si="58"/>
        <v>0</v>
      </c>
      <c r="CB23" s="14"/>
      <c r="CC23" s="14"/>
      <c r="CD23" s="14">
        <f t="shared" si="60"/>
        <v>0</v>
      </c>
      <c r="CE23" s="14">
        <f t="shared" si="61"/>
        <v>0</v>
      </c>
      <c r="CF23" s="31">
        <f t="shared" si="62"/>
        <v>0</v>
      </c>
      <c r="CG23" s="31">
        <f t="shared" si="63"/>
        <v>0</v>
      </c>
      <c r="CH23" s="31"/>
      <c r="CI23" s="14"/>
      <c r="CJ23" s="14">
        <f t="shared" si="65"/>
        <v>0</v>
      </c>
      <c r="CK23" s="14">
        <f t="shared" si="66"/>
        <v>0</v>
      </c>
      <c r="CL23" s="31">
        <f t="shared" si="67"/>
        <v>0</v>
      </c>
      <c r="CM23" s="31">
        <f t="shared" si="68"/>
        <v>0</v>
      </c>
      <c r="CN23" s="31"/>
      <c r="CO23" s="14"/>
      <c r="CP23" s="14">
        <f t="shared" si="70"/>
        <v>0</v>
      </c>
      <c r="CQ23" s="14">
        <f t="shared" si="71"/>
        <v>0</v>
      </c>
      <c r="CR23" s="31">
        <f t="shared" si="72"/>
        <v>0</v>
      </c>
      <c r="CS23" s="31">
        <f t="shared" si="73"/>
        <v>0</v>
      </c>
      <c r="CT23" s="31"/>
      <c r="CU23" s="14"/>
      <c r="CV23" s="14">
        <f t="shared" si="75"/>
        <v>0</v>
      </c>
      <c r="CW23" s="14">
        <f t="shared" si="76"/>
        <v>0</v>
      </c>
      <c r="CX23" s="31">
        <f t="shared" si="77"/>
        <v>0</v>
      </c>
      <c r="CY23" s="31">
        <f t="shared" si="78"/>
        <v>0</v>
      </c>
      <c r="CZ23" s="31"/>
      <c r="DA23" s="14"/>
      <c r="DB23" s="14">
        <f t="shared" si="80"/>
        <v>0</v>
      </c>
      <c r="DC23" s="14">
        <f t="shared" si="81"/>
        <v>0</v>
      </c>
      <c r="DD23" s="31">
        <f t="shared" si="82"/>
        <v>0</v>
      </c>
      <c r="DE23" s="31">
        <f t="shared" si="83"/>
        <v>0</v>
      </c>
      <c r="DF23" s="31"/>
      <c r="DG23" s="14"/>
      <c r="DH23" s="14">
        <f t="shared" si="85"/>
        <v>0</v>
      </c>
      <c r="DI23" s="14">
        <f t="shared" si="86"/>
        <v>0</v>
      </c>
      <c r="DJ23" s="31">
        <f t="shared" si="87"/>
        <v>0</v>
      </c>
      <c r="DK23" s="31">
        <f t="shared" si="88"/>
        <v>0</v>
      </c>
      <c r="DL23" s="31"/>
      <c r="DM23" s="14"/>
      <c r="DN23" s="31">
        <f t="shared" si="90"/>
        <v>0</v>
      </c>
      <c r="DO23" s="14">
        <f t="shared" si="91"/>
        <v>0</v>
      </c>
      <c r="DP23" s="31">
        <f t="shared" si="92"/>
        <v>0</v>
      </c>
      <c r="DQ23" s="31">
        <f t="shared" si="93"/>
        <v>0</v>
      </c>
      <c r="DR23" s="31"/>
      <c r="DS23" s="14"/>
      <c r="DT23" s="14">
        <f t="shared" si="95"/>
        <v>0</v>
      </c>
      <c r="DU23" s="14">
        <f t="shared" si="96"/>
        <v>0</v>
      </c>
      <c r="DV23" s="31">
        <f t="shared" si="97"/>
        <v>0</v>
      </c>
      <c r="DW23" s="31">
        <f t="shared" si="98"/>
        <v>0</v>
      </c>
      <c r="DX23" s="31"/>
      <c r="DY23" s="14"/>
      <c r="DZ23" s="14">
        <f t="shared" si="100"/>
        <v>0</v>
      </c>
      <c r="EA23" s="14">
        <f t="shared" si="101"/>
        <v>0</v>
      </c>
      <c r="EB23" s="31">
        <f t="shared" si="102"/>
        <v>0</v>
      </c>
      <c r="EC23" s="31">
        <f t="shared" si="103"/>
        <v>0</v>
      </c>
      <c r="ED23" s="31"/>
    </row>
    <row r="24" spans="3:27" ht="12.75">
      <c r="C24" s="21"/>
      <c r="D24" s="21"/>
      <c r="E24" s="21"/>
      <c r="F24" s="21"/>
      <c r="G24" s="21"/>
      <c r="I24" s="45"/>
      <c r="J24" s="46"/>
      <c r="K24" s="45"/>
      <c r="L24" s="45"/>
      <c r="M24" s="45"/>
      <c r="AA24" s="31"/>
    </row>
    <row r="25" spans="1:133" ht="13.5" thickBot="1">
      <c r="A25" s="12" t="s">
        <v>0</v>
      </c>
      <c r="C25" s="30">
        <f>SUM(C8:C24)</f>
        <v>6755000</v>
      </c>
      <c r="D25" s="30">
        <f>SUM(D8:D24)</f>
        <v>1894100</v>
      </c>
      <c r="E25" s="30">
        <f>SUM(E8:E24)</f>
        <v>8649100</v>
      </c>
      <c r="F25" s="30">
        <f>SUM(F8:F24)</f>
        <v>1142685</v>
      </c>
      <c r="G25" s="30">
        <f>SUM(G8:G24)</f>
        <v>443490</v>
      </c>
      <c r="I25" s="48">
        <f>SUM(I8:I24)</f>
        <v>3786803.0130000003</v>
      </c>
      <c r="J25" s="48">
        <f>SUM(J8:J24)</f>
        <v>1061818.4436599996</v>
      </c>
      <c r="K25" s="48">
        <f>SUM(K8:K24)</f>
        <v>4848621.456660001</v>
      </c>
      <c r="L25" s="48">
        <f>SUM(L8:L24)</f>
        <v>640580.7551310001</v>
      </c>
      <c r="M25" s="48">
        <f>SUM(M8:M24)</f>
        <v>248617.2121739999</v>
      </c>
      <c r="O25" s="30">
        <f>SUM(O8:O24)</f>
        <v>609461.7690000001</v>
      </c>
      <c r="P25" s="30">
        <f>SUM(P8:P24)</f>
        <v>170892.89958000003</v>
      </c>
      <c r="Q25" s="30">
        <f>SUM(Q8:Q24)</f>
        <v>780354.6685800002</v>
      </c>
      <c r="R25" s="30">
        <f>SUM(R8:R24)</f>
        <v>103097.38290299998</v>
      </c>
      <c r="S25" s="30">
        <f>SUM(S8:S24)</f>
        <v>40013.353061999995</v>
      </c>
      <c r="U25" s="30">
        <f>SUM(U8:U24)</f>
        <v>5726.888999999999</v>
      </c>
      <c r="V25" s="30">
        <f>SUM(V8:V24)</f>
        <v>1605.8179799999996</v>
      </c>
      <c r="W25" s="30">
        <f>SUM(W8:W24)</f>
        <v>7332.706979999999</v>
      </c>
      <c r="X25" s="30">
        <f>SUM(X8:X24)</f>
        <v>968.7683429999996</v>
      </c>
      <c r="Y25" s="30">
        <f>SUM(Y8:Y24)</f>
        <v>375.99082200000004</v>
      </c>
      <c r="AA25" s="30">
        <f>SUM(AA8:AA24)</f>
        <v>183407.707</v>
      </c>
      <c r="AB25" s="30">
        <f>SUM(AB8:AB24)</f>
        <v>51427.466739999996</v>
      </c>
      <c r="AC25" s="30">
        <f>SUM(AC8:AC24)</f>
        <v>234835.17374</v>
      </c>
      <c r="AD25" s="30">
        <f>SUM(AD8:AD24)</f>
        <v>31025.49750900001</v>
      </c>
      <c r="AE25" s="30">
        <f>SUM(AE8:AE24)</f>
        <v>12041.374386</v>
      </c>
      <c r="AG25" s="30">
        <f>SUM(AG8:AG24)</f>
        <v>1536016.0725</v>
      </c>
      <c r="AH25" s="30">
        <f>SUM(AH8:AH24)</f>
        <v>430698.4519499999</v>
      </c>
      <c r="AI25" s="30">
        <f>SUM(AI8:AI24)</f>
        <v>1966714.52445</v>
      </c>
      <c r="AJ25" s="30">
        <f>SUM(AJ8:AJ24)</f>
        <v>259834.57080749993</v>
      </c>
      <c r="AK25" s="30">
        <f>SUM(AK8:AK24)</f>
        <v>100844.969355</v>
      </c>
      <c r="AM25" s="30">
        <f>SUM(AM8:AM24)</f>
        <v>397566.20050000004</v>
      </c>
      <c r="AN25" s="30">
        <f>SUM(AN8:AN24)</f>
        <v>111477.44490999996</v>
      </c>
      <c r="AO25" s="30">
        <f>SUM(AO8:AO24)</f>
        <v>509043.64541</v>
      </c>
      <c r="AP25" s="30">
        <f>SUM(AP8:AP24)</f>
        <v>67252.83994350002</v>
      </c>
      <c r="AQ25" s="30">
        <f>SUM(AQ8:AQ24)</f>
        <v>26101.648298999993</v>
      </c>
      <c r="AR25" s="30"/>
      <c r="AS25" s="30">
        <f>SUM(AS8:AS24)</f>
        <v>269184.048</v>
      </c>
      <c r="AT25" s="30">
        <f>SUM(AT8:AT24)</f>
        <v>75479.12736000001</v>
      </c>
      <c r="AU25" s="30">
        <f>SUM(AU8:AU24)</f>
        <v>344663.17536</v>
      </c>
      <c r="AV25" s="30">
        <f>SUM(AV8:AV24)</f>
        <v>45535.540175999995</v>
      </c>
      <c r="AW25" s="30">
        <f>SUM(AW8:AW24)</f>
        <v>17672.899103999996</v>
      </c>
      <c r="AY25" s="30">
        <f>SUM(AY8:AY24)</f>
        <v>41404.097</v>
      </c>
      <c r="AZ25" s="30">
        <f>SUM(AZ8:AZ24)</f>
        <v>11609.69654</v>
      </c>
      <c r="BA25" s="30">
        <f>SUM(BA8:BA24)</f>
        <v>53013.79354</v>
      </c>
      <c r="BB25" s="30">
        <f>SUM(BB8:BB24)</f>
        <v>7003.973438999998</v>
      </c>
      <c r="BC25" s="30">
        <f>SUM(BC8:BC24)</f>
        <v>2718.327606</v>
      </c>
      <c r="BE25" s="30">
        <f>SUM(BE8:BE24)</f>
        <v>94786.16</v>
      </c>
      <c r="BF25" s="30">
        <f>SUM(BF8:BF24)</f>
        <v>26578.011200000004</v>
      </c>
      <c r="BG25" s="30">
        <f>SUM(BG8:BG24)</f>
        <v>121364.17119999998</v>
      </c>
      <c r="BH25" s="30">
        <f>SUM(BH8:BH24)</f>
        <v>16034.155920000001</v>
      </c>
      <c r="BI25" s="30">
        <f>SUM(BI8:BI24)</f>
        <v>6223.051679999998</v>
      </c>
      <c r="BK25" s="30">
        <f>SUM(BK8:BK24)</f>
        <v>15892.4885</v>
      </c>
      <c r="BL25" s="30">
        <f>SUM(BL8:BL24)</f>
        <v>4456.249069999999</v>
      </c>
      <c r="BM25" s="30">
        <f>SUM(BM8:BM24)</f>
        <v>20348.73757</v>
      </c>
      <c r="BN25" s="30">
        <f>SUM(BN8:BN24)</f>
        <v>2688.3949995000007</v>
      </c>
      <c r="BO25" s="30">
        <f>SUM(BO8:BO24)</f>
        <v>1043.3989230000004</v>
      </c>
      <c r="BQ25" s="30">
        <f>SUM(BQ8:BQ24)</f>
        <v>17190.7995</v>
      </c>
      <c r="BR25" s="30">
        <f>SUM(BR8:BR24)</f>
        <v>4820.29509</v>
      </c>
      <c r="BS25" s="30">
        <f>SUM(BS8:BS24)</f>
        <v>22011.09459</v>
      </c>
      <c r="BT25" s="30">
        <f>SUM(BT8:BT24)</f>
        <v>2908.0190565</v>
      </c>
      <c r="BU25" s="30">
        <f>SUM(BU8:BU24)</f>
        <v>1128.637701</v>
      </c>
      <c r="BW25" s="30">
        <f>SUM(BW8:BW24)</f>
        <v>32828.624500000005</v>
      </c>
      <c r="BX25" s="30">
        <f>SUM(BX8:BX24)</f>
        <v>9205.136590000004</v>
      </c>
      <c r="BY25" s="30">
        <f>SUM(BY8:BY24)</f>
        <v>42033.76109</v>
      </c>
      <c r="BZ25" s="30">
        <f>SUM(BZ8:BZ24)</f>
        <v>5553.334831500001</v>
      </c>
      <c r="CA25" s="30">
        <f>SUM(CA8:CA24)</f>
        <v>2155.317051000001</v>
      </c>
      <c r="CB25" s="21"/>
      <c r="CC25" s="30">
        <f>SUM(CC8:CC24)</f>
        <v>5451.960500000001</v>
      </c>
      <c r="CD25" s="30">
        <f>SUM(CD8:CD24)</f>
        <v>1528.7281099999996</v>
      </c>
      <c r="CE25" s="30">
        <f>SUM(CE8:CE24)</f>
        <v>6980.688610000001</v>
      </c>
      <c r="CF25" s="30">
        <f>SUM(CF8:CF24)</f>
        <v>922.2610635000001</v>
      </c>
      <c r="CG25" s="30">
        <f>SUM(CG8:CG24)</f>
        <v>357.94077899999996</v>
      </c>
      <c r="CI25" s="30">
        <f>SUM(CI8:CI24)</f>
        <v>94.57</v>
      </c>
      <c r="CJ25" s="30">
        <f>SUM(CJ8:CJ24)</f>
        <v>26.51740000000001</v>
      </c>
      <c r="CK25" s="30">
        <f>SUM(CK8:CK24)</f>
        <v>121.0874</v>
      </c>
      <c r="CL25" s="30">
        <f>SUM(CL8:CL24)</f>
        <v>15.997590000000004</v>
      </c>
      <c r="CM25" s="30">
        <f>SUM(CM8:CM24)</f>
        <v>6.20886</v>
      </c>
      <c r="CO25" s="30">
        <f>SUM(CO8:CO24)</f>
        <v>34702.461500000005</v>
      </c>
      <c r="CP25" s="30">
        <f>SUM(CP8:CP24)</f>
        <v>9730.559930000003</v>
      </c>
      <c r="CQ25" s="30">
        <f>SUM(CQ8:CQ24)</f>
        <v>44433.02143000001</v>
      </c>
      <c r="CR25" s="30">
        <f>SUM(CR8:CR24)</f>
        <v>5870.315650500001</v>
      </c>
      <c r="CS25" s="30">
        <f>SUM(CS8:CS24)</f>
        <v>2278.3411770000002</v>
      </c>
      <c r="CU25" s="30">
        <f>SUM(CU8:CU24)</f>
        <v>50281.518</v>
      </c>
      <c r="CV25" s="30">
        <f>SUM(CV8:CV24)</f>
        <v>14098.922759999998</v>
      </c>
      <c r="CW25" s="30">
        <f>SUM(CW8:CW24)</f>
        <v>64380.44076</v>
      </c>
      <c r="CX25" s="30">
        <f>SUM(CX8:CX24)</f>
        <v>8505.690066000001</v>
      </c>
      <c r="CY25" s="30">
        <f>SUM(CY8:CY24)</f>
        <v>3301.1621639999994</v>
      </c>
      <c r="DA25" s="30">
        <f>SUM(DA8:DA24)</f>
        <v>63620.61649999999</v>
      </c>
      <c r="DB25" s="30">
        <f>SUM(DB8:DB24)</f>
        <v>17839.20203</v>
      </c>
      <c r="DC25" s="30">
        <f>SUM(DC8:DC24)</f>
        <v>81459.81852999999</v>
      </c>
      <c r="DD25" s="30">
        <f>SUM(DD8:DD24)</f>
        <v>10762.150135499998</v>
      </c>
      <c r="DE25" s="30">
        <f>SUM(DE8:DE24)</f>
        <v>4176.921867</v>
      </c>
      <c r="DG25" s="30">
        <f>SUM(DG8:DG24)</f>
        <v>5917.38</v>
      </c>
      <c r="DH25" s="30">
        <f>SUM(DH8:DH24)</f>
        <v>1659.2316000000003</v>
      </c>
      <c r="DI25" s="30">
        <f>SUM(DI8:DI24)</f>
        <v>7576.6116</v>
      </c>
      <c r="DJ25" s="30">
        <f>SUM(DJ8:DJ24)</f>
        <v>1000.9920599999999</v>
      </c>
      <c r="DK25" s="30">
        <f>SUM(DK8:DK24)</f>
        <v>388.49723999999986</v>
      </c>
      <c r="DM25" s="30">
        <f>SUM(DM8:DM24)</f>
        <v>111812.13750000001</v>
      </c>
      <c r="DN25" s="30">
        <f>SUM(DN8:DN24)</f>
        <v>31352.090250000016</v>
      </c>
      <c r="DO25" s="30">
        <f>SUM(DO8:DO24)</f>
        <v>143164.22775000002</v>
      </c>
      <c r="DP25" s="30">
        <f>SUM(DP8:DP24)</f>
        <v>18914.293462499998</v>
      </c>
      <c r="DQ25" s="30">
        <f>SUM(DQ8:DQ24)</f>
        <v>7340.868224999998</v>
      </c>
      <c r="DS25" s="30">
        <f>SUM(DS8:DS24)</f>
        <v>290088.071</v>
      </c>
      <c r="DT25" s="30">
        <f>SUM(DT8:DT24)</f>
        <v>81340.60922</v>
      </c>
      <c r="DU25" s="30">
        <f>SUM(DU8:DU24)</f>
        <v>371428.68022</v>
      </c>
      <c r="DV25" s="30">
        <f>SUM(DV8:DV24)</f>
        <v>49071.69317700001</v>
      </c>
      <c r="DW25" s="30">
        <f>SUM(DW8:DW24)</f>
        <v>19045.323258000004</v>
      </c>
      <c r="DY25" s="30">
        <f>SUM(DY8:DY24)</f>
        <v>21369.442499999997</v>
      </c>
      <c r="DZ25" s="30">
        <f>SUM(DZ8:DZ24)</f>
        <v>5991.985350000003</v>
      </c>
      <c r="EA25" s="30">
        <f>SUM(EA8:EA24)</f>
        <v>27361.42785</v>
      </c>
      <c r="EB25" s="30">
        <f>SUM(EB8:EB24)</f>
        <v>3614.883997499999</v>
      </c>
      <c r="EC25" s="30">
        <f>SUM(EC8:EC24)</f>
        <v>1402.980615</v>
      </c>
    </row>
    <row r="26" ht="13.5" thickTop="1"/>
    <row r="39" spans="1:1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1:1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1:1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1:1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1:1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1:1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1:1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1:1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1:1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:1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1:1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1:1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1:1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3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3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</sheetData>
  <sheetProtection/>
  <printOptions/>
  <pageMargins left="0.75" right="0.75" top="1" bottom="1" header="0.5" footer="0.5"/>
  <pageSetup orientation="landscape" scale="69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U65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8" sqref="G8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6.8515625" style="15" customWidth="1"/>
    <col min="8" max="8" width="3.7109375" style="14" customWidth="1"/>
    <col min="9" max="13" width="13.7109375" style="14" hidden="1" customWidth="1"/>
    <col min="14" max="14" width="3.7109375" style="14" hidden="1" customWidth="1"/>
    <col min="15" max="18" width="13.7109375" style="14" hidden="1" customWidth="1"/>
    <col min="19" max="19" width="15.8515625" style="14" hidden="1" customWidth="1"/>
    <col min="20" max="20" width="3.7109375" style="14" hidden="1" customWidth="1"/>
    <col min="21" max="24" width="13.7109375" style="14" customWidth="1"/>
    <col min="25" max="25" width="16.421875" style="14" customWidth="1"/>
    <col min="26" max="26" width="3.7109375" style="14" customWidth="1"/>
    <col min="27" max="30" width="13.7109375" style="14" customWidth="1"/>
    <col min="31" max="31" width="16.00390625" style="14" customWidth="1"/>
    <col min="32" max="32" width="3.7109375" style="14" customWidth="1"/>
    <col min="33" max="36" width="13.7109375" style="14" customWidth="1"/>
    <col min="37" max="37" width="16.140625" style="14" customWidth="1"/>
    <col min="38" max="38" width="3.7109375" style="14" customWidth="1"/>
    <col min="39" max="42" width="13.7109375" style="14" customWidth="1"/>
    <col min="43" max="43" width="14.8515625" style="14" customWidth="1"/>
    <col min="44" max="44" width="3.7109375" style="14" customWidth="1"/>
    <col min="45" max="48" width="13.7109375" style="14" customWidth="1"/>
    <col min="49" max="49" width="14.421875" style="14" customWidth="1"/>
    <col min="50" max="50" width="3.7109375" style="14" customWidth="1"/>
    <col min="51" max="55" width="13.7109375" style="0" customWidth="1"/>
    <col min="56" max="56" width="3.7109375" style="14" customWidth="1"/>
    <col min="57" max="61" width="13.7109375" style="0" customWidth="1"/>
    <col min="62" max="62" width="3.7109375" style="0" customWidth="1"/>
    <col min="63" max="67" width="13.7109375" style="0" customWidth="1"/>
    <col min="68" max="68" width="3.7109375" style="0" customWidth="1"/>
    <col min="69" max="73" width="13.7109375" style="0" customWidth="1"/>
    <col min="74" max="74" width="3.7109375" style="0" customWidth="1"/>
    <col min="75" max="79" width="13.7109375" style="0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3" width="13.7109375" style="3" customWidth="1"/>
    <col min="164" max="164" width="3.7109375" style="3" customWidth="1"/>
    <col min="165" max="169" width="13.7109375" style="3" customWidth="1"/>
    <col min="170" max="170" width="3.7109375" style="3" customWidth="1"/>
    <col min="171" max="175" width="13.7109375" style="3" customWidth="1"/>
    <col min="176" max="176" width="3.7109375" style="0" customWidth="1"/>
  </cols>
  <sheetData>
    <row r="1" spans="1:177" ht="12.75">
      <c r="A1" s="23"/>
      <c r="B1" s="11"/>
      <c r="C1" s="22"/>
      <c r="D1" s="24"/>
      <c r="I1" s="24" t="s">
        <v>6</v>
      </c>
      <c r="AA1" s="24" t="s">
        <v>6</v>
      </c>
      <c r="AM1" s="24" t="s">
        <v>6</v>
      </c>
      <c r="AY1" s="24"/>
      <c r="BE1" s="24" t="s">
        <v>6</v>
      </c>
      <c r="BQ1" s="24"/>
      <c r="BW1" s="24" t="s">
        <v>6</v>
      </c>
      <c r="CI1" s="24"/>
      <c r="CO1" s="24" t="s">
        <v>6</v>
      </c>
      <c r="DA1" s="24"/>
      <c r="DG1" s="24" t="s">
        <v>6</v>
      </c>
      <c r="DS1" s="24"/>
      <c r="DY1" s="24" t="s">
        <v>6</v>
      </c>
      <c r="EK1" s="24"/>
      <c r="EQ1" s="24" t="s">
        <v>6</v>
      </c>
      <c r="FC1" s="24"/>
      <c r="FI1" s="24" t="s">
        <v>6</v>
      </c>
      <c r="FU1" s="24"/>
    </row>
    <row r="2" spans="1:177" ht="12.75">
      <c r="A2" s="23"/>
      <c r="B2" s="11"/>
      <c r="C2" s="22"/>
      <c r="D2" s="24"/>
      <c r="I2" s="24" t="s">
        <v>5</v>
      </c>
      <c r="AA2" s="24" t="s">
        <v>5</v>
      </c>
      <c r="AM2" s="24" t="s">
        <v>5</v>
      </c>
      <c r="AY2" s="24"/>
      <c r="BE2" s="24" t="s">
        <v>5</v>
      </c>
      <c r="BQ2" s="24"/>
      <c r="BW2" s="24" t="s">
        <v>5</v>
      </c>
      <c r="CI2" s="24"/>
      <c r="CO2" s="24" t="s">
        <v>5</v>
      </c>
      <c r="DA2" s="24"/>
      <c r="DG2" s="24" t="s">
        <v>5</v>
      </c>
      <c r="DS2" s="24"/>
      <c r="DY2" s="24" t="s">
        <v>5</v>
      </c>
      <c r="EK2" s="24"/>
      <c r="EQ2" s="24" t="s">
        <v>5</v>
      </c>
      <c r="FC2" s="24"/>
      <c r="FI2" s="24" t="s">
        <v>5</v>
      </c>
      <c r="FU2" s="24"/>
    </row>
    <row r="3" spans="1:177" ht="12.75">
      <c r="A3" s="23"/>
      <c r="B3" s="11"/>
      <c r="C3" s="22"/>
      <c r="D3" s="22"/>
      <c r="I3" s="24" t="s">
        <v>29</v>
      </c>
      <c r="AA3" s="24" t="s">
        <v>73</v>
      </c>
      <c r="AM3" s="24" t="str">
        <f>AA3</f>
        <v>2005 Series A Bond Funded Projects after 2015A</v>
      </c>
      <c r="AY3" s="24"/>
      <c r="AZ3" s="1"/>
      <c r="BE3" s="24" t="str">
        <f>AM3</f>
        <v>2005 Series A Bond Funded Projects after 2015A</v>
      </c>
      <c r="BQ3" s="24"/>
      <c r="BW3" s="24" t="str">
        <f>BE3</f>
        <v>2005 Series A Bond Funded Projects after 2015A</v>
      </c>
      <c r="CI3" s="24"/>
      <c r="CO3" s="24" t="str">
        <f>BW3</f>
        <v>2005 Series A Bond Funded Projects after 2015A</v>
      </c>
      <c r="DA3" s="24"/>
      <c r="DG3" s="24" t="str">
        <f>CO3</f>
        <v>2005 Series A Bond Funded Projects after 2015A</v>
      </c>
      <c r="DS3" s="24"/>
      <c r="DU3" s="43"/>
      <c r="DY3" s="24" t="str">
        <f>DG3</f>
        <v>2005 Series A Bond Funded Projects after 2015A</v>
      </c>
      <c r="EK3" s="24"/>
      <c r="EQ3" s="24" t="str">
        <f>DY3</f>
        <v>2005 Series A Bond Funded Projects after 2015A</v>
      </c>
      <c r="FC3" s="24"/>
      <c r="FI3" s="24" t="str">
        <f>EQ3</f>
        <v>2005 Series A Bond Funded Projects after 2015A</v>
      </c>
      <c r="FU3" s="24"/>
    </row>
    <row r="4" spans="1:4" ht="12.75">
      <c r="A4" s="23"/>
      <c r="B4" s="11"/>
      <c r="C4" s="22"/>
      <c r="D4" s="24"/>
    </row>
    <row r="5" spans="1:175" ht="12.75">
      <c r="A5" s="4" t="s">
        <v>1</v>
      </c>
      <c r="C5" s="49" t="s">
        <v>72</v>
      </c>
      <c r="D5" s="28"/>
      <c r="E5" s="29"/>
      <c r="F5" s="20"/>
      <c r="G5" s="20"/>
      <c r="I5" s="16" t="s">
        <v>22</v>
      </c>
      <c r="J5" s="17"/>
      <c r="K5" s="18"/>
      <c r="L5" s="20"/>
      <c r="M5" s="20"/>
      <c r="O5" s="16" t="s">
        <v>25</v>
      </c>
      <c r="P5" s="17"/>
      <c r="Q5" s="18"/>
      <c r="R5" s="20"/>
      <c r="S5" s="20"/>
      <c r="U5" s="16" t="s">
        <v>26</v>
      </c>
      <c r="V5" s="17"/>
      <c r="W5" s="18"/>
      <c r="X5" s="20"/>
      <c r="Y5" s="20"/>
      <c r="AA5" s="16" t="s">
        <v>27</v>
      </c>
      <c r="AB5" s="17"/>
      <c r="AC5" s="18"/>
      <c r="AD5" s="20"/>
      <c r="AE5" s="20"/>
      <c r="AG5" s="16" t="s">
        <v>28</v>
      </c>
      <c r="AH5" s="17"/>
      <c r="AI5" s="18"/>
      <c r="AJ5" s="20"/>
      <c r="AK5" s="20"/>
      <c r="AM5" s="16" t="s">
        <v>76</v>
      </c>
      <c r="AN5" s="17"/>
      <c r="AO5" s="18"/>
      <c r="AP5" s="20"/>
      <c r="AQ5" s="20"/>
      <c r="AS5" s="16" t="s">
        <v>23</v>
      </c>
      <c r="AT5" s="17"/>
      <c r="AU5" s="18"/>
      <c r="AV5" s="20"/>
      <c r="AW5" s="20"/>
      <c r="AY5" s="16" t="s">
        <v>24</v>
      </c>
      <c r="AZ5" s="17"/>
      <c r="BA5" s="18"/>
      <c r="BB5" s="20"/>
      <c r="BC5" s="20"/>
      <c r="BE5" s="5" t="s">
        <v>11</v>
      </c>
      <c r="BF5" s="6"/>
      <c r="BG5" s="7"/>
      <c r="BH5" s="20"/>
      <c r="BI5" s="20"/>
      <c r="BK5" s="5" t="s">
        <v>13</v>
      </c>
      <c r="BL5" s="6"/>
      <c r="BM5" s="7"/>
      <c r="BN5" s="20"/>
      <c r="BO5" s="20"/>
      <c r="BQ5" s="5" t="s">
        <v>12</v>
      </c>
      <c r="BR5" s="6"/>
      <c r="BS5" s="7"/>
      <c r="BT5" s="20"/>
      <c r="BU5" s="20"/>
      <c r="BW5" s="5" t="s">
        <v>40</v>
      </c>
      <c r="BX5" s="6"/>
      <c r="BY5" s="7"/>
      <c r="BZ5" s="20"/>
      <c r="CA5" s="20"/>
      <c r="CC5" s="5" t="s">
        <v>41</v>
      </c>
      <c r="CD5" s="6"/>
      <c r="CE5" s="7"/>
      <c r="CF5" s="20"/>
      <c r="CG5" s="20"/>
      <c r="CI5" s="5" t="s">
        <v>42</v>
      </c>
      <c r="CJ5" s="6"/>
      <c r="CK5" s="7"/>
      <c r="CL5" s="20"/>
      <c r="CM5" s="20"/>
      <c r="CO5" s="5" t="s">
        <v>43</v>
      </c>
      <c r="CP5" s="6"/>
      <c r="CQ5" s="7"/>
      <c r="CR5" s="20"/>
      <c r="CS5" s="20"/>
      <c r="CU5" s="5" t="s">
        <v>44</v>
      </c>
      <c r="CV5" s="6"/>
      <c r="CW5" s="7"/>
      <c r="CX5" s="20"/>
      <c r="CY5" s="20"/>
      <c r="DA5" s="5" t="s">
        <v>45</v>
      </c>
      <c r="DB5" s="6"/>
      <c r="DC5" s="7"/>
      <c r="DD5" s="20"/>
      <c r="DE5" s="20"/>
      <c r="DG5" s="5" t="s">
        <v>46</v>
      </c>
      <c r="DH5" s="6"/>
      <c r="DI5" s="7"/>
      <c r="DJ5" s="20"/>
      <c r="DK5" s="20"/>
      <c r="DM5" s="35" t="s">
        <v>47</v>
      </c>
      <c r="DN5" s="6"/>
      <c r="DO5" s="7"/>
      <c r="DP5" s="20"/>
      <c r="DQ5" s="20"/>
      <c r="DS5" s="5" t="s">
        <v>48</v>
      </c>
      <c r="DT5" s="6"/>
      <c r="DU5" s="7"/>
      <c r="DV5" s="20"/>
      <c r="DW5" s="20"/>
      <c r="DY5" s="5" t="s">
        <v>49</v>
      </c>
      <c r="DZ5" s="6"/>
      <c r="EA5" s="7"/>
      <c r="EB5" s="20"/>
      <c r="EC5" s="20"/>
      <c r="EE5" s="35" t="s">
        <v>50</v>
      </c>
      <c r="EF5" s="6"/>
      <c r="EG5" s="7"/>
      <c r="EH5" s="20"/>
      <c r="EI5" s="20"/>
      <c r="EK5" s="5" t="s">
        <v>20</v>
      </c>
      <c r="EL5" s="6"/>
      <c r="EM5" s="7"/>
      <c r="EN5" s="20"/>
      <c r="EO5" s="20"/>
      <c r="EQ5" s="5" t="s">
        <v>52</v>
      </c>
      <c r="ER5" s="6"/>
      <c r="ES5" s="7"/>
      <c r="ET5" s="20"/>
      <c r="EU5" s="20"/>
      <c r="EV5" s="41"/>
      <c r="EW5" s="5" t="s">
        <v>53</v>
      </c>
      <c r="EX5" s="6"/>
      <c r="EY5" s="7"/>
      <c r="EZ5" s="20"/>
      <c r="FA5" s="20"/>
      <c r="FC5" s="5" t="s">
        <v>51</v>
      </c>
      <c r="FD5" s="6"/>
      <c r="FE5" s="7"/>
      <c r="FF5" s="20"/>
      <c r="FG5" s="20"/>
      <c r="FI5" s="5" t="s">
        <v>21</v>
      </c>
      <c r="FJ5" s="6"/>
      <c r="FK5" s="7"/>
      <c r="FL5" s="20"/>
      <c r="FM5" s="20"/>
      <c r="FO5" s="35" t="s">
        <v>7</v>
      </c>
      <c r="FP5" s="6"/>
      <c r="FQ5" s="7"/>
      <c r="FR5" s="20"/>
      <c r="FS5" s="20"/>
    </row>
    <row r="6" spans="1:175" s="1" customFormat="1" ht="12.75">
      <c r="A6" s="25" t="s">
        <v>2</v>
      </c>
      <c r="C6" s="37" t="s">
        <v>74</v>
      </c>
      <c r="D6" s="17"/>
      <c r="E6" s="18"/>
      <c r="F6" s="20" t="s">
        <v>55</v>
      </c>
      <c r="G6" s="20" t="s">
        <v>55</v>
      </c>
      <c r="H6" s="14"/>
      <c r="I6" s="19"/>
      <c r="J6" s="17"/>
      <c r="K6" s="18"/>
      <c r="L6" s="20" t="s">
        <v>55</v>
      </c>
      <c r="M6" s="20" t="s">
        <v>55</v>
      </c>
      <c r="N6" s="14"/>
      <c r="O6" s="19"/>
      <c r="P6" s="17"/>
      <c r="Q6" s="18"/>
      <c r="R6" s="20" t="s">
        <v>55</v>
      </c>
      <c r="S6" s="20" t="s">
        <v>55</v>
      </c>
      <c r="T6" s="14"/>
      <c r="U6" s="19"/>
      <c r="V6" s="17"/>
      <c r="W6" s="18"/>
      <c r="X6" s="20" t="s">
        <v>55</v>
      </c>
      <c r="Y6" s="20" t="s">
        <v>55</v>
      </c>
      <c r="Z6" s="14"/>
      <c r="AA6" s="19"/>
      <c r="AB6" s="17"/>
      <c r="AC6" s="18"/>
      <c r="AD6" s="20" t="s">
        <v>55</v>
      </c>
      <c r="AE6" s="20" t="s">
        <v>55</v>
      </c>
      <c r="AF6" s="14"/>
      <c r="AG6" s="19"/>
      <c r="AH6" s="17"/>
      <c r="AI6" s="18"/>
      <c r="AJ6" s="20" t="s">
        <v>55</v>
      </c>
      <c r="AK6" s="20" t="s">
        <v>55</v>
      </c>
      <c r="AL6" s="14"/>
      <c r="AM6" s="19"/>
      <c r="AN6" s="36"/>
      <c r="AO6" s="18"/>
      <c r="AP6" s="20" t="s">
        <v>55</v>
      </c>
      <c r="AQ6" s="20" t="s">
        <v>55</v>
      </c>
      <c r="AR6" s="14"/>
      <c r="AS6" s="19"/>
      <c r="AT6" s="40">
        <v>0.5605926</v>
      </c>
      <c r="AU6" s="18"/>
      <c r="AV6" s="20" t="s">
        <v>55</v>
      </c>
      <c r="AW6" s="20" t="s">
        <v>55</v>
      </c>
      <c r="AX6" s="14"/>
      <c r="AY6" s="19"/>
      <c r="AZ6" s="34">
        <f>BF6+BL6+BR6+BX6+CD6+CJ6+CP6+CV6+DB6+DH6+DN6+DT6+DZ6+EF6+EL6+ER6+EX6+FP6+FD6+FJ6</f>
        <v>0.4394074</v>
      </c>
      <c r="BA6" s="18"/>
      <c r="BB6" s="20" t="s">
        <v>55</v>
      </c>
      <c r="BC6" s="20" t="s">
        <v>55</v>
      </c>
      <c r="BD6" s="14"/>
      <c r="BE6" s="26"/>
      <c r="BF6" s="13">
        <v>0.0074748</v>
      </c>
      <c r="BG6" s="27"/>
      <c r="BH6" s="20" t="s">
        <v>55</v>
      </c>
      <c r="BI6" s="20" t="s">
        <v>55</v>
      </c>
      <c r="BK6" s="26"/>
      <c r="BL6" s="13">
        <v>0.0034282</v>
      </c>
      <c r="BM6" s="27"/>
      <c r="BN6" s="20" t="s">
        <v>55</v>
      </c>
      <c r="BO6" s="20" t="s">
        <v>55</v>
      </c>
      <c r="BQ6" s="26"/>
      <c r="BR6" s="13">
        <v>0.0007099</v>
      </c>
      <c r="BS6" s="27"/>
      <c r="BT6" s="20" t="s">
        <v>55</v>
      </c>
      <c r="BU6" s="20" t="s">
        <v>55</v>
      </c>
      <c r="BW6" s="26"/>
      <c r="BX6" s="13">
        <v>0.0758946</v>
      </c>
      <c r="BY6" s="27"/>
      <c r="BZ6" s="20" t="s">
        <v>55</v>
      </c>
      <c r="CA6" s="20" t="s">
        <v>55</v>
      </c>
      <c r="CC6" s="26"/>
      <c r="CD6" s="13">
        <v>0.0004174</v>
      </c>
      <c r="CE6" s="27"/>
      <c r="CF6" s="20" t="s">
        <v>55</v>
      </c>
      <c r="CG6" s="20" t="s">
        <v>55</v>
      </c>
      <c r="CI6" s="26"/>
      <c r="CJ6" s="13">
        <v>0.0004407</v>
      </c>
      <c r="CK6" s="27"/>
      <c r="CL6" s="20" t="s">
        <v>55</v>
      </c>
      <c r="CM6" s="20" t="s">
        <v>55</v>
      </c>
      <c r="CO6" s="26"/>
      <c r="CP6" s="13">
        <v>0.0001236</v>
      </c>
      <c r="CQ6" s="27"/>
      <c r="CR6" s="20" t="s">
        <v>55</v>
      </c>
      <c r="CS6" s="20" t="s">
        <v>55</v>
      </c>
      <c r="CU6" s="26"/>
      <c r="CV6" s="13">
        <v>0.0022776</v>
      </c>
      <c r="CW6" s="27"/>
      <c r="CX6" s="20" t="s">
        <v>55</v>
      </c>
      <c r="CY6" s="20" t="s">
        <v>55</v>
      </c>
      <c r="DA6" s="26"/>
      <c r="DB6" s="13">
        <v>0.003395</v>
      </c>
      <c r="DC6" s="27"/>
      <c r="DD6" s="20" t="s">
        <v>55</v>
      </c>
      <c r="DE6" s="20" t="s">
        <v>55</v>
      </c>
      <c r="DG6" s="26"/>
      <c r="DH6" s="13">
        <v>0.04</v>
      </c>
      <c r="DI6" s="27"/>
      <c r="DJ6" s="20" t="s">
        <v>55</v>
      </c>
      <c r="DK6" s="20" t="s">
        <v>55</v>
      </c>
      <c r="DM6" s="26"/>
      <c r="DN6" s="13">
        <v>0.0019842</v>
      </c>
      <c r="DO6" s="27"/>
      <c r="DP6" s="20" t="s">
        <v>55</v>
      </c>
      <c r="DQ6" s="20" t="s">
        <v>55</v>
      </c>
      <c r="DS6" s="26"/>
      <c r="DT6" s="13">
        <v>0.0158629</v>
      </c>
      <c r="DU6" s="27"/>
      <c r="DV6" s="20" t="s">
        <v>55</v>
      </c>
      <c r="DW6" s="20" t="s">
        <v>55</v>
      </c>
      <c r="DY6" s="26"/>
      <c r="DZ6" s="13">
        <v>0.0086838</v>
      </c>
      <c r="EA6" s="27"/>
      <c r="EB6" s="20" t="s">
        <v>55</v>
      </c>
      <c r="EC6" s="20" t="s">
        <v>55</v>
      </c>
      <c r="EE6" s="26"/>
      <c r="EF6" s="13">
        <v>0.0008615</v>
      </c>
      <c r="EG6" s="27"/>
      <c r="EH6" s="20" t="s">
        <v>55</v>
      </c>
      <c r="EI6" s="20" t="s">
        <v>55</v>
      </c>
      <c r="EK6" s="26"/>
      <c r="EL6" s="13">
        <v>0.061203</v>
      </c>
      <c r="EM6" s="27"/>
      <c r="EN6" s="20" t="s">
        <v>55</v>
      </c>
      <c r="EO6" s="20" t="s">
        <v>55</v>
      </c>
      <c r="EQ6" s="26"/>
      <c r="ER6" s="13">
        <v>0.0144306</v>
      </c>
      <c r="ES6" s="27"/>
      <c r="ET6" s="20" t="s">
        <v>55</v>
      </c>
      <c r="EU6" s="20" t="s">
        <v>55</v>
      </c>
      <c r="EV6" s="10"/>
      <c r="EW6" s="26"/>
      <c r="EX6" s="13">
        <v>0.0024027</v>
      </c>
      <c r="EY6" s="27"/>
      <c r="EZ6" s="20" t="s">
        <v>55</v>
      </c>
      <c r="FA6" s="20" t="s">
        <v>55</v>
      </c>
      <c r="FC6" s="26"/>
      <c r="FD6" s="13">
        <v>0.0025862</v>
      </c>
      <c r="FE6" s="27"/>
      <c r="FF6" s="20" t="s">
        <v>55</v>
      </c>
      <c r="FG6" s="20" t="s">
        <v>55</v>
      </c>
      <c r="FI6" s="26"/>
      <c r="FJ6" s="13">
        <v>0.1972307</v>
      </c>
      <c r="FK6" s="27"/>
      <c r="FL6" s="20" t="s">
        <v>55</v>
      </c>
      <c r="FM6" s="20" t="s">
        <v>55</v>
      </c>
      <c r="FO6" s="26"/>
      <c r="FP6" s="13"/>
      <c r="FQ6" s="27"/>
      <c r="FR6" s="20" t="s">
        <v>55</v>
      </c>
      <c r="FS6" s="20" t="s">
        <v>55</v>
      </c>
    </row>
    <row r="7" spans="1:175" ht="12.75">
      <c r="A7" s="8"/>
      <c r="C7" s="20" t="s">
        <v>3</v>
      </c>
      <c r="D7" s="20" t="s">
        <v>4</v>
      </c>
      <c r="E7" s="20" t="s">
        <v>0</v>
      </c>
      <c r="F7" s="20" t="s">
        <v>56</v>
      </c>
      <c r="G7" s="20" t="s">
        <v>57</v>
      </c>
      <c r="I7" s="20" t="s">
        <v>3</v>
      </c>
      <c r="J7" s="20" t="s">
        <v>4</v>
      </c>
      <c r="K7" s="20" t="s">
        <v>0</v>
      </c>
      <c r="L7" s="20" t="s">
        <v>56</v>
      </c>
      <c r="M7" s="20" t="s">
        <v>57</v>
      </c>
      <c r="O7" s="20" t="s">
        <v>3</v>
      </c>
      <c r="P7" s="20" t="s">
        <v>4</v>
      </c>
      <c r="Q7" s="20" t="s">
        <v>0</v>
      </c>
      <c r="R7" s="20" t="s">
        <v>56</v>
      </c>
      <c r="S7" s="20" t="s">
        <v>57</v>
      </c>
      <c r="U7" s="20" t="s">
        <v>3</v>
      </c>
      <c r="V7" s="20" t="s">
        <v>4</v>
      </c>
      <c r="W7" s="20" t="s">
        <v>0</v>
      </c>
      <c r="X7" s="20" t="s">
        <v>56</v>
      </c>
      <c r="Y7" s="20" t="s">
        <v>57</v>
      </c>
      <c r="AA7" s="20" t="s">
        <v>3</v>
      </c>
      <c r="AB7" s="20" t="s">
        <v>4</v>
      </c>
      <c r="AC7" s="20" t="s">
        <v>0</v>
      </c>
      <c r="AD7" s="20" t="s">
        <v>56</v>
      </c>
      <c r="AE7" s="20" t="s">
        <v>57</v>
      </c>
      <c r="AG7" s="20" t="s">
        <v>3</v>
      </c>
      <c r="AH7" s="20" t="s">
        <v>4</v>
      </c>
      <c r="AI7" s="20" t="s">
        <v>0</v>
      </c>
      <c r="AJ7" s="20" t="s">
        <v>56</v>
      </c>
      <c r="AK7" s="20" t="s">
        <v>57</v>
      </c>
      <c r="AM7" s="20" t="s">
        <v>3</v>
      </c>
      <c r="AN7" s="20" t="s">
        <v>4</v>
      </c>
      <c r="AO7" s="20" t="s">
        <v>0</v>
      </c>
      <c r="AP7" s="20" t="s">
        <v>56</v>
      </c>
      <c r="AQ7" s="50" t="s">
        <v>75</v>
      </c>
      <c r="AS7" s="20" t="s">
        <v>3</v>
      </c>
      <c r="AT7" s="20" t="s">
        <v>4</v>
      </c>
      <c r="AU7" s="20" t="s">
        <v>0</v>
      </c>
      <c r="AV7" s="20" t="s">
        <v>56</v>
      </c>
      <c r="AW7" s="50" t="s">
        <v>75</v>
      </c>
      <c r="AY7" s="20" t="s">
        <v>3</v>
      </c>
      <c r="AZ7" s="20" t="s">
        <v>4</v>
      </c>
      <c r="BA7" s="20" t="s">
        <v>0</v>
      </c>
      <c r="BB7" s="20" t="s">
        <v>56</v>
      </c>
      <c r="BC7" s="50" t="s">
        <v>75</v>
      </c>
      <c r="BE7" s="9" t="s">
        <v>3</v>
      </c>
      <c r="BF7" s="9" t="s">
        <v>4</v>
      </c>
      <c r="BG7" s="9" t="s">
        <v>0</v>
      </c>
      <c r="BH7" s="20" t="s">
        <v>56</v>
      </c>
      <c r="BI7" s="50" t="s">
        <v>75</v>
      </c>
      <c r="BK7" s="9" t="s">
        <v>3</v>
      </c>
      <c r="BL7" s="9" t="s">
        <v>4</v>
      </c>
      <c r="BM7" s="9" t="s">
        <v>0</v>
      </c>
      <c r="BN7" s="20" t="s">
        <v>56</v>
      </c>
      <c r="BO7" s="50" t="s">
        <v>75</v>
      </c>
      <c r="BQ7" s="9" t="s">
        <v>3</v>
      </c>
      <c r="BR7" s="9" t="s">
        <v>4</v>
      </c>
      <c r="BS7" s="9" t="s">
        <v>0</v>
      </c>
      <c r="BT7" s="20" t="s">
        <v>56</v>
      </c>
      <c r="BU7" s="50" t="s">
        <v>75</v>
      </c>
      <c r="BW7" s="9" t="s">
        <v>3</v>
      </c>
      <c r="BX7" s="9" t="s">
        <v>4</v>
      </c>
      <c r="BY7" s="9" t="s">
        <v>0</v>
      </c>
      <c r="BZ7" s="20" t="s">
        <v>56</v>
      </c>
      <c r="CA7" s="50" t="s">
        <v>75</v>
      </c>
      <c r="CC7" s="9" t="s">
        <v>3</v>
      </c>
      <c r="CD7" s="9" t="s">
        <v>4</v>
      </c>
      <c r="CE7" s="9" t="s">
        <v>0</v>
      </c>
      <c r="CF7" s="20" t="s">
        <v>56</v>
      </c>
      <c r="CG7" s="50" t="s">
        <v>75</v>
      </c>
      <c r="CI7" s="9" t="s">
        <v>3</v>
      </c>
      <c r="CJ7" s="9" t="s">
        <v>4</v>
      </c>
      <c r="CK7" s="9" t="s">
        <v>0</v>
      </c>
      <c r="CL7" s="20" t="s">
        <v>56</v>
      </c>
      <c r="CM7" s="50" t="s">
        <v>75</v>
      </c>
      <c r="CO7" s="9" t="s">
        <v>3</v>
      </c>
      <c r="CP7" s="9" t="s">
        <v>4</v>
      </c>
      <c r="CQ7" s="9" t="s">
        <v>0</v>
      </c>
      <c r="CR7" s="20" t="s">
        <v>56</v>
      </c>
      <c r="CS7" s="50" t="s">
        <v>75</v>
      </c>
      <c r="CU7" s="9" t="s">
        <v>3</v>
      </c>
      <c r="CV7" s="9" t="s">
        <v>4</v>
      </c>
      <c r="CW7" s="9" t="s">
        <v>0</v>
      </c>
      <c r="CX7" s="20" t="s">
        <v>56</v>
      </c>
      <c r="CY7" s="50" t="s">
        <v>75</v>
      </c>
      <c r="DA7" s="9" t="s">
        <v>3</v>
      </c>
      <c r="DB7" s="9" t="s">
        <v>4</v>
      </c>
      <c r="DC7" s="9" t="s">
        <v>0</v>
      </c>
      <c r="DD7" s="20" t="s">
        <v>56</v>
      </c>
      <c r="DE7" s="50" t="s">
        <v>75</v>
      </c>
      <c r="DG7" s="9" t="s">
        <v>3</v>
      </c>
      <c r="DH7" s="9" t="s">
        <v>4</v>
      </c>
      <c r="DI7" s="9" t="s">
        <v>0</v>
      </c>
      <c r="DJ7" s="20" t="s">
        <v>56</v>
      </c>
      <c r="DK7" s="50" t="s">
        <v>75</v>
      </c>
      <c r="DM7" s="9" t="s">
        <v>3</v>
      </c>
      <c r="DN7" s="9" t="s">
        <v>4</v>
      </c>
      <c r="DO7" s="9" t="s">
        <v>0</v>
      </c>
      <c r="DP7" s="20" t="s">
        <v>56</v>
      </c>
      <c r="DQ7" s="50" t="s">
        <v>75</v>
      </c>
      <c r="DS7" s="9" t="s">
        <v>3</v>
      </c>
      <c r="DT7" s="9" t="s">
        <v>4</v>
      </c>
      <c r="DU7" s="9" t="s">
        <v>0</v>
      </c>
      <c r="DV7" s="20" t="s">
        <v>56</v>
      </c>
      <c r="DW7" s="50" t="s">
        <v>75</v>
      </c>
      <c r="DY7" s="9" t="s">
        <v>3</v>
      </c>
      <c r="DZ7" s="9" t="s">
        <v>4</v>
      </c>
      <c r="EA7" s="9" t="s">
        <v>0</v>
      </c>
      <c r="EB7" s="20" t="s">
        <v>56</v>
      </c>
      <c r="EC7" s="50" t="s">
        <v>75</v>
      </c>
      <c r="EE7" s="9" t="s">
        <v>3</v>
      </c>
      <c r="EF7" s="9" t="s">
        <v>4</v>
      </c>
      <c r="EG7" s="9" t="s">
        <v>0</v>
      </c>
      <c r="EH7" s="20" t="s">
        <v>56</v>
      </c>
      <c r="EI7" s="50" t="s">
        <v>75</v>
      </c>
      <c r="EK7" s="9" t="s">
        <v>3</v>
      </c>
      <c r="EL7" s="9" t="s">
        <v>4</v>
      </c>
      <c r="EM7" s="9" t="s">
        <v>0</v>
      </c>
      <c r="EN7" s="20" t="s">
        <v>56</v>
      </c>
      <c r="EO7" s="50" t="s">
        <v>75</v>
      </c>
      <c r="EQ7" s="9" t="s">
        <v>3</v>
      </c>
      <c r="ER7" s="9" t="s">
        <v>4</v>
      </c>
      <c r="ES7" s="9" t="s">
        <v>0</v>
      </c>
      <c r="ET7" s="20" t="s">
        <v>56</v>
      </c>
      <c r="EU7" s="50" t="s">
        <v>75</v>
      </c>
      <c r="EV7" s="42"/>
      <c r="EW7" s="9" t="s">
        <v>3</v>
      </c>
      <c r="EX7" s="9" t="s">
        <v>4</v>
      </c>
      <c r="EY7" s="9" t="s">
        <v>0</v>
      </c>
      <c r="EZ7" s="20" t="s">
        <v>56</v>
      </c>
      <c r="FA7" s="50" t="s">
        <v>75</v>
      </c>
      <c r="FC7" s="9" t="s">
        <v>3</v>
      </c>
      <c r="FD7" s="9" t="s">
        <v>4</v>
      </c>
      <c r="FE7" s="9" t="s">
        <v>0</v>
      </c>
      <c r="FF7" s="20" t="s">
        <v>56</v>
      </c>
      <c r="FG7" s="50" t="s">
        <v>75</v>
      </c>
      <c r="FI7" s="9" t="s">
        <v>3</v>
      </c>
      <c r="FJ7" s="9" t="s">
        <v>4</v>
      </c>
      <c r="FK7" s="9" t="s">
        <v>0</v>
      </c>
      <c r="FL7" s="20" t="s">
        <v>56</v>
      </c>
      <c r="FM7" s="50" t="s">
        <v>75</v>
      </c>
      <c r="FO7" s="9" t="s">
        <v>3</v>
      </c>
      <c r="FP7" s="9" t="s">
        <v>4</v>
      </c>
      <c r="FQ7" s="9" t="s">
        <v>0</v>
      </c>
      <c r="FR7" s="20" t="s">
        <v>56</v>
      </c>
      <c r="FS7" s="50" t="s">
        <v>75</v>
      </c>
    </row>
    <row r="8" spans="1:176" ht="12.75">
      <c r="A8" s="2">
        <v>43009</v>
      </c>
      <c r="D8" s="15">
        <v>563250</v>
      </c>
      <c r="E8" s="44">
        <f aca="true" t="shared" si="0" ref="E8:E23">C8+D8</f>
        <v>563250</v>
      </c>
      <c r="F8" s="44">
        <f aca="true" t="shared" si="1" ref="F8:F23">X8+AD8+AJ8+AP8</f>
        <v>707674</v>
      </c>
      <c r="G8" s="44">
        <f aca="true" t="shared" si="2" ref="G8:G23">Y8+AE8+AK8-AQ8</f>
        <v>158609</v>
      </c>
      <c r="H8" s="45"/>
      <c r="I8" s="44"/>
      <c r="J8" s="44"/>
      <c r="K8" s="44"/>
      <c r="L8" s="44"/>
      <c r="M8" s="44"/>
      <c r="N8" s="45"/>
      <c r="O8" s="45"/>
      <c r="P8" s="45"/>
      <c r="Q8" s="45"/>
      <c r="R8" s="45"/>
      <c r="S8" s="45"/>
      <c r="T8" s="45"/>
      <c r="U8" s="15"/>
      <c r="V8" s="15">
        <v>80125</v>
      </c>
      <c r="W8" s="15">
        <f>U8+V8</f>
        <v>80125</v>
      </c>
      <c r="X8" s="15">
        <v>210187</v>
      </c>
      <c r="Y8" s="15">
        <v>78909</v>
      </c>
      <c r="Z8" s="45"/>
      <c r="AA8" s="15"/>
      <c r="AB8" s="15">
        <v>187875</v>
      </c>
      <c r="AC8" s="15">
        <f>AA8+AB8</f>
        <v>187875</v>
      </c>
      <c r="AD8" s="15">
        <v>249990</v>
      </c>
      <c r="AE8" s="15">
        <f>5732</f>
        <v>5732</v>
      </c>
      <c r="AF8" s="45"/>
      <c r="AG8" s="15"/>
      <c r="AH8" s="15">
        <v>295250</v>
      </c>
      <c r="AI8" s="15">
        <f aca="true" t="shared" si="3" ref="AI8:AI15">AG8+AH8</f>
        <v>295250</v>
      </c>
      <c r="AJ8" s="15">
        <v>247497</v>
      </c>
      <c r="AK8" s="15">
        <f aca="true" t="shared" si="4" ref="AK8:AK15">73968</f>
        <v>73968</v>
      </c>
      <c r="AL8" s="45"/>
      <c r="AM8" s="44">
        <f aca="true" t="shared" si="5" ref="AM8:AM23">C8-U8-AA8-AG8</f>
        <v>0</v>
      </c>
      <c r="AN8" s="44">
        <f aca="true" t="shared" si="6" ref="AN8:AN23">D8-V8-AB8-AH8</f>
        <v>0</v>
      </c>
      <c r="AO8" s="44">
        <f aca="true" t="shared" si="7" ref="AO8:AO23">AM8+AN8</f>
        <v>0</v>
      </c>
      <c r="AP8" s="44"/>
      <c r="AQ8" s="44"/>
      <c r="AR8" s="45"/>
      <c r="AS8" s="46"/>
      <c r="AT8" s="46" t="e">
        <f>#REF!+#REF!+#REF!+#REF!+#REF!+#REF!+#REF!+#REF!+#REF!+#REF!+#REF!+#REF!+#REF!+#REF!+#REF!+#REF!+#REF!+#REF!+#REF!+#REF!</f>
        <v>#REF!</v>
      </c>
      <c r="AU8" s="46" t="e">
        <f aca="true" t="shared" si="8" ref="AU8:AU23">AS8+AT8</f>
        <v>#REF!</v>
      </c>
      <c r="AV8" s="46" t="e">
        <f>#REF!+#REF!+#REF!+#REF!+#REF!+#REF!+#REF!+#REF!+#REF!+#REF!+#REF!+#REF!+#REF!+#REF!+#REF!+#REF!+#REF!+#REF!+#REF!+#REF!</f>
        <v>#REF!</v>
      </c>
      <c r="AW8" s="46" t="e">
        <f>#REF!+#REF!+#REF!+#REF!+#REF!+#REF!+#REF!+#REF!+#REF!+#REF!+#REF!+#REF!+#REF!+#REF!+#REF!+#REF!+#REF!+#REF!+#REF!+#REF!</f>
        <v>#REF!</v>
      </c>
      <c r="AX8" s="45"/>
      <c r="AY8" s="45"/>
      <c r="AZ8" s="47">
        <f aca="true" t="shared" si="9" ref="AZ8:AZ23">BF8+BL8+BR8+BX8+CD8+CJ8+CP8+CV8+DB8+DH8+DN8+DT8+DZ8+EF8+EL8+ER8+EX8+FP8+FD8+FJ8</f>
        <v>0</v>
      </c>
      <c r="BA8" s="45">
        <f aca="true" t="shared" si="10" ref="BA8:BA23">AY8+AZ8</f>
        <v>0</v>
      </c>
      <c r="BB8" s="45">
        <f aca="true" t="shared" si="11" ref="BB8:BC23">BH8+BN8+BT8+BZ8+CF8+CL8+CR8+CX8+DD8+DJ8+DP8+DV8+EB8+EH8+EN8+ET8+EZ8+FF8+FL8+FR8</f>
        <v>0</v>
      </c>
      <c r="BC8" s="45">
        <f t="shared" si="11"/>
        <v>0</v>
      </c>
      <c r="BD8" s="45"/>
      <c r="BE8" s="46"/>
      <c r="BF8" s="47">
        <f aca="true" t="shared" si="12" ref="BF8:BF23">BF$6*$AN8</f>
        <v>0</v>
      </c>
      <c r="BG8" s="46">
        <f aca="true" t="shared" si="13" ref="BG8:BG23">BE8+BF8</f>
        <v>0</v>
      </c>
      <c r="BH8" s="46">
        <f aca="true" t="shared" si="14" ref="BH8:BH23">BF$6*$AP8</f>
        <v>0</v>
      </c>
      <c r="BI8" s="46">
        <f aca="true" t="shared" si="15" ref="BI8:BI23">BF$6*$AQ8</f>
        <v>0</v>
      </c>
      <c r="BJ8" s="45"/>
      <c r="BK8" s="46"/>
      <c r="BL8" s="47">
        <f aca="true" t="shared" si="16" ref="BL8:BL23">BL$6*$AN8</f>
        <v>0</v>
      </c>
      <c r="BM8" s="46">
        <f aca="true" t="shared" si="17" ref="BM8:BM23">BK8+BL8</f>
        <v>0</v>
      </c>
      <c r="BN8" s="46">
        <f aca="true" t="shared" si="18" ref="BN8:BN23">BL$6*$AP8</f>
        <v>0</v>
      </c>
      <c r="BO8" s="46">
        <f aca="true" t="shared" si="19" ref="BO8:BO23">BL$6*$AQ8</f>
        <v>0</v>
      </c>
      <c r="BP8" s="45"/>
      <c r="BQ8" s="46"/>
      <c r="BR8" s="47">
        <f aca="true" t="shared" si="20" ref="BR8:BR23">BR$6*$AN8</f>
        <v>0</v>
      </c>
      <c r="BS8" s="46">
        <f aca="true" t="shared" si="21" ref="BS8:BS23">BQ8+BR8</f>
        <v>0</v>
      </c>
      <c r="BT8" s="46">
        <f aca="true" t="shared" si="22" ref="BT8:BT23">BR$6*$AP8</f>
        <v>0</v>
      </c>
      <c r="BU8" s="46">
        <f aca="true" t="shared" si="23" ref="BU8:BU23">BR$6*$AQ8</f>
        <v>0</v>
      </c>
      <c r="BV8" s="45"/>
      <c r="BW8" s="46"/>
      <c r="BX8" s="47">
        <f aca="true" t="shared" si="24" ref="BX8:BX23">BX$6*$AN8</f>
        <v>0</v>
      </c>
      <c r="BY8" s="46">
        <f aca="true" t="shared" si="25" ref="BY8:BY23">BW8+BX8</f>
        <v>0</v>
      </c>
      <c r="BZ8" s="46">
        <f aca="true" t="shared" si="26" ref="BZ8:BZ23">BX$6*$AP8</f>
        <v>0</v>
      </c>
      <c r="CA8" s="46">
        <f aca="true" t="shared" si="27" ref="CA8:CA23">BX$6*$AQ8</f>
        <v>0</v>
      </c>
      <c r="CB8" s="45"/>
      <c r="CC8" s="46"/>
      <c r="CD8" s="47">
        <f aca="true" t="shared" si="28" ref="CD8:CD23">CD$6*$AN8</f>
        <v>0</v>
      </c>
      <c r="CE8" s="46">
        <f aca="true" t="shared" si="29" ref="CE8:CE23">CC8+CD8</f>
        <v>0</v>
      </c>
      <c r="CF8" s="46">
        <f aca="true" t="shared" si="30" ref="CF8:CF23">CD$6*$AP8</f>
        <v>0</v>
      </c>
      <c r="CG8" s="46">
        <f aca="true" t="shared" si="31" ref="CG8:CG23">CD$6*$AQ8</f>
        <v>0</v>
      </c>
      <c r="CH8" s="45"/>
      <c r="CI8" s="46"/>
      <c r="CJ8" s="47">
        <f aca="true" t="shared" si="32" ref="CJ8:CJ23">CJ$6*$AN8</f>
        <v>0</v>
      </c>
      <c r="CK8" s="46">
        <f aca="true" t="shared" si="33" ref="CK8:CK23">CI8+CJ8</f>
        <v>0</v>
      </c>
      <c r="CL8" s="46">
        <f aca="true" t="shared" si="34" ref="CL8:CL23">CJ$6*$AP8</f>
        <v>0</v>
      </c>
      <c r="CM8" s="46">
        <f aca="true" t="shared" si="35" ref="CM8:CM23">CJ$6*$AQ8</f>
        <v>0</v>
      </c>
      <c r="CN8" s="45"/>
      <c r="CO8" s="46"/>
      <c r="CP8" s="47">
        <f aca="true" t="shared" si="36" ref="CP8:CP23">CP$6*$AN8</f>
        <v>0</v>
      </c>
      <c r="CQ8" s="46">
        <f aca="true" t="shared" si="37" ref="CQ8:CQ23">CO8+CP8</f>
        <v>0</v>
      </c>
      <c r="CR8" s="46">
        <f aca="true" t="shared" si="38" ref="CR8:CR23">CP$6*$AP8</f>
        <v>0</v>
      </c>
      <c r="CS8" s="46">
        <f aca="true" t="shared" si="39" ref="CS8:CS23">CP$6*$AQ8</f>
        <v>0</v>
      </c>
      <c r="CT8" s="45"/>
      <c r="CU8" s="46"/>
      <c r="CV8" s="47">
        <f aca="true" t="shared" si="40" ref="CV8:CV23">CV$6*$AN8</f>
        <v>0</v>
      </c>
      <c r="CW8" s="46">
        <f aca="true" t="shared" si="41" ref="CW8:CW23">CU8+CV8</f>
        <v>0</v>
      </c>
      <c r="CX8" s="46">
        <f aca="true" t="shared" si="42" ref="CX8:CX23">CV$6*$AP8</f>
        <v>0</v>
      </c>
      <c r="CY8" s="46">
        <f aca="true" t="shared" si="43" ref="CY8:CY23">CV$6*$AQ8</f>
        <v>0</v>
      </c>
      <c r="CZ8" s="45"/>
      <c r="DA8" s="46"/>
      <c r="DB8" s="47">
        <f aca="true" t="shared" si="44" ref="DB8:DB23">DB$6*$AN8</f>
        <v>0</v>
      </c>
      <c r="DC8" s="46">
        <f aca="true" t="shared" si="45" ref="DC8:DC23">DA8+DB8</f>
        <v>0</v>
      </c>
      <c r="DD8" s="46">
        <f aca="true" t="shared" si="46" ref="DD8:DD23">DB$6*$AP8</f>
        <v>0</v>
      </c>
      <c r="DE8" s="46">
        <f aca="true" t="shared" si="47" ref="DE8:DE23">DB$6*$AQ8</f>
        <v>0</v>
      </c>
      <c r="DF8" s="45"/>
      <c r="DG8" s="46"/>
      <c r="DH8" s="47">
        <f aca="true" t="shared" si="48" ref="DH8:DH23">DH$6*$AN8</f>
        <v>0</v>
      </c>
      <c r="DI8" s="46">
        <f aca="true" t="shared" si="49" ref="DI8:DI23">DG8+DH8</f>
        <v>0</v>
      </c>
      <c r="DJ8" s="46">
        <f aca="true" t="shared" si="50" ref="DJ8:DJ23">DH$6*$AP8</f>
        <v>0</v>
      </c>
      <c r="DK8" s="46">
        <f aca="true" t="shared" si="51" ref="DK8:DK23">DH$6*$AQ8</f>
        <v>0</v>
      </c>
      <c r="DL8" s="45"/>
      <c r="DM8" s="46"/>
      <c r="DN8" s="47">
        <f aca="true" t="shared" si="52" ref="DN8:DN23">DN$6*$AN8</f>
        <v>0</v>
      </c>
      <c r="DO8" s="46">
        <f aca="true" t="shared" si="53" ref="DO8:DO23">DM8+DN8</f>
        <v>0</v>
      </c>
      <c r="DP8" s="46">
        <f aca="true" t="shared" si="54" ref="DP8:DP23">DN$6*$AP8</f>
        <v>0</v>
      </c>
      <c r="DQ8" s="46">
        <f aca="true" t="shared" si="55" ref="DQ8:DQ23">DN$6*$AQ8</f>
        <v>0</v>
      </c>
      <c r="DR8" s="45"/>
      <c r="DS8" s="46"/>
      <c r="DT8" s="47">
        <f aca="true" t="shared" si="56" ref="DT8:DT23">DT$6*$AN8</f>
        <v>0</v>
      </c>
      <c r="DU8" s="46">
        <f aca="true" t="shared" si="57" ref="DU8:DU23">DS8+DT8</f>
        <v>0</v>
      </c>
      <c r="DV8" s="46">
        <f aca="true" t="shared" si="58" ref="DV8:DV23">DT$6*$AP8</f>
        <v>0</v>
      </c>
      <c r="DW8" s="46">
        <f aca="true" t="shared" si="59" ref="DW8:DW23">DT$6*$AQ8</f>
        <v>0</v>
      </c>
      <c r="DX8" s="45"/>
      <c r="DY8" s="46"/>
      <c r="DZ8" s="47">
        <f aca="true" t="shared" si="60" ref="DZ8:DZ23">DZ$6*$AN8</f>
        <v>0</v>
      </c>
      <c r="EA8" s="46">
        <f aca="true" t="shared" si="61" ref="EA8:EA23">DY8+DZ8</f>
        <v>0</v>
      </c>
      <c r="EB8" s="46">
        <f aca="true" t="shared" si="62" ref="EB8:EB23">DZ$6*$AP8</f>
        <v>0</v>
      </c>
      <c r="EC8" s="46">
        <f aca="true" t="shared" si="63" ref="EC8:EC23">DZ$6*$AQ8</f>
        <v>0</v>
      </c>
      <c r="ED8" s="45"/>
      <c r="EE8" s="46"/>
      <c r="EF8" s="47">
        <f aca="true" t="shared" si="64" ref="EF8:EF23">EF$6*$AN8</f>
        <v>0</v>
      </c>
      <c r="EG8" s="46">
        <f aca="true" t="shared" si="65" ref="EG8:EG23">EE8+EF8</f>
        <v>0</v>
      </c>
      <c r="EH8" s="46">
        <f aca="true" t="shared" si="66" ref="EH8:EH23">EF$6*$AP8</f>
        <v>0</v>
      </c>
      <c r="EI8" s="46">
        <f aca="true" t="shared" si="67" ref="EI8:EI23">EF$6*$AQ8</f>
        <v>0</v>
      </c>
      <c r="EJ8" s="45"/>
      <c r="EK8" s="46"/>
      <c r="EL8" s="47">
        <f aca="true" t="shared" si="68" ref="EL8:EL23">EL$6*$AN8</f>
        <v>0</v>
      </c>
      <c r="EM8" s="46">
        <f aca="true" t="shared" si="69" ref="EM8:EM23">EK8+EL8</f>
        <v>0</v>
      </c>
      <c r="EN8" s="46">
        <f aca="true" t="shared" si="70" ref="EN8:EN23">EL$6*$AP8</f>
        <v>0</v>
      </c>
      <c r="EO8" s="46">
        <f aca="true" t="shared" si="71" ref="EO8:EO23">EL$6*$AQ8</f>
        <v>0</v>
      </c>
      <c r="EP8" s="45"/>
      <c r="EQ8" s="46"/>
      <c r="ER8" s="47">
        <f aca="true" t="shared" si="72" ref="ER8:ER23">ER$6*$AN8</f>
        <v>0</v>
      </c>
      <c r="ES8" s="46">
        <f aca="true" t="shared" si="73" ref="ES8:ES23">EQ8+ER8</f>
        <v>0</v>
      </c>
      <c r="ET8" s="46">
        <f aca="true" t="shared" si="74" ref="ET8:ET23">ER$6*$AP8</f>
        <v>0</v>
      </c>
      <c r="EU8" s="46">
        <f aca="true" t="shared" si="75" ref="EU8:EU23">ER$6*$AQ8</f>
        <v>0</v>
      </c>
      <c r="EV8" s="45"/>
      <c r="EW8" s="46"/>
      <c r="EX8" s="47">
        <f aca="true" t="shared" si="76" ref="EX8:EX23">EX$6*$AN8</f>
        <v>0</v>
      </c>
      <c r="EY8" s="46">
        <f aca="true" t="shared" si="77" ref="EY8:EY23">EW8+EX8</f>
        <v>0</v>
      </c>
      <c r="EZ8" s="46">
        <f aca="true" t="shared" si="78" ref="EZ8:EZ23">EX$6*$AP8</f>
        <v>0</v>
      </c>
      <c r="FA8" s="46">
        <f aca="true" t="shared" si="79" ref="FA8:FA23">EX$6*$AQ8</f>
        <v>0</v>
      </c>
      <c r="FB8" s="45"/>
      <c r="FC8" s="46"/>
      <c r="FD8" s="47">
        <f aca="true" t="shared" si="80" ref="FD8:FD23">FD$6*$AN8</f>
        <v>0</v>
      </c>
      <c r="FE8" s="46">
        <f aca="true" t="shared" si="81" ref="FE8:FE23">FC8+FD8</f>
        <v>0</v>
      </c>
      <c r="FF8" s="46">
        <f aca="true" t="shared" si="82" ref="FF8:FF23">FD$6*$AP8</f>
        <v>0</v>
      </c>
      <c r="FG8" s="46">
        <f aca="true" t="shared" si="83" ref="FG8:FG23">FD$6*$AQ8</f>
        <v>0</v>
      </c>
      <c r="FH8" s="45"/>
      <c r="FI8" s="46"/>
      <c r="FJ8" s="47">
        <f aca="true" t="shared" si="84" ref="FJ8:FJ23">FJ$6*$AN8</f>
        <v>0</v>
      </c>
      <c r="FK8" s="46">
        <f aca="true" t="shared" si="85" ref="FK8:FK23">FI8+FJ8</f>
        <v>0</v>
      </c>
      <c r="FL8" s="46">
        <f aca="true" t="shared" si="86" ref="FL8:FL23">FJ$6*$AP8</f>
        <v>0</v>
      </c>
      <c r="FM8" s="46">
        <f aca="true" t="shared" si="87" ref="FM8:FM23">FJ$6*$AQ8</f>
        <v>0</v>
      </c>
      <c r="FN8" s="45"/>
      <c r="FO8" s="46"/>
      <c r="FP8" s="47">
        <f aca="true" t="shared" si="88" ref="FP8:FP23">FP$6*$AN8</f>
        <v>0</v>
      </c>
      <c r="FQ8" s="46">
        <f aca="true" t="shared" si="89" ref="FQ8:FQ23">FO8+FP8</f>
        <v>0</v>
      </c>
      <c r="FR8" s="46">
        <f aca="true" t="shared" si="90" ref="FR8:FR23">FP$6*$AP8</f>
        <v>0</v>
      </c>
      <c r="FS8" s="46">
        <f aca="true" t="shared" si="91" ref="FS8:FS23">FP$6*$AQ8</f>
        <v>0</v>
      </c>
      <c r="FT8" s="45"/>
    </row>
    <row r="9" spans="1:176" ht="12.75">
      <c r="A9" s="32">
        <v>43191</v>
      </c>
      <c r="C9" s="15">
        <v>7020000</v>
      </c>
      <c r="D9" s="15">
        <v>563250</v>
      </c>
      <c r="E9" s="44">
        <f t="shared" si="0"/>
        <v>7583250</v>
      </c>
      <c r="F9" s="44">
        <f t="shared" si="1"/>
        <v>707674</v>
      </c>
      <c r="G9" s="44">
        <f t="shared" si="2"/>
        <v>158609</v>
      </c>
      <c r="H9" s="45"/>
      <c r="I9" s="44"/>
      <c r="J9" s="44"/>
      <c r="K9" s="44"/>
      <c r="L9" s="44"/>
      <c r="M9" s="44"/>
      <c r="N9" s="45"/>
      <c r="O9" s="45"/>
      <c r="P9" s="45"/>
      <c r="Q9" s="45"/>
      <c r="R9" s="45"/>
      <c r="S9" s="45"/>
      <c r="T9" s="45"/>
      <c r="U9" s="21">
        <v>3205000</v>
      </c>
      <c r="V9" s="21">
        <v>80125</v>
      </c>
      <c r="W9" s="15">
        <f>U9+V9</f>
        <v>3285125</v>
      </c>
      <c r="X9" s="15">
        <v>210187</v>
      </c>
      <c r="Y9" s="15">
        <v>78909</v>
      </c>
      <c r="Z9" s="45"/>
      <c r="AA9" s="15">
        <v>3815000</v>
      </c>
      <c r="AB9" s="15">
        <v>187875</v>
      </c>
      <c r="AC9" s="15">
        <f>AA9+AB9</f>
        <v>4002875</v>
      </c>
      <c r="AD9" s="15">
        <v>249990</v>
      </c>
      <c r="AE9" s="15">
        <f>5732</f>
        <v>5732</v>
      </c>
      <c r="AF9" s="45"/>
      <c r="AG9" s="21">
        <v>0</v>
      </c>
      <c r="AH9" s="21">
        <v>295250</v>
      </c>
      <c r="AI9" s="15">
        <f t="shared" si="3"/>
        <v>295250</v>
      </c>
      <c r="AJ9" s="15">
        <v>247497</v>
      </c>
      <c r="AK9" s="15">
        <f t="shared" si="4"/>
        <v>73968</v>
      </c>
      <c r="AL9" s="45"/>
      <c r="AM9" s="44">
        <f t="shared" si="5"/>
        <v>0</v>
      </c>
      <c r="AN9" s="44">
        <f t="shared" si="6"/>
        <v>0</v>
      </c>
      <c r="AO9" s="44">
        <f t="shared" si="7"/>
        <v>0</v>
      </c>
      <c r="AP9" s="44"/>
      <c r="AQ9" s="44"/>
      <c r="AR9" s="45"/>
      <c r="AS9" s="46" t="e">
        <f>#REF!+#REF!+#REF!+#REF!+#REF!+#REF!+#REF!+#REF!+#REF!+#REF!+#REF!+#REF!+#REF!+#REF!+#REF!+#REF!+#REF!+#REF!+#REF!+#REF!</f>
        <v>#REF!</v>
      </c>
      <c r="AT9" s="46" t="e">
        <f>#REF!+#REF!+#REF!+#REF!+#REF!+#REF!+#REF!+#REF!+#REF!+#REF!+#REF!+#REF!+#REF!+#REF!+#REF!+#REF!+#REF!+#REF!+#REF!+#REF!</f>
        <v>#REF!</v>
      </c>
      <c r="AU9" s="46" t="e">
        <f t="shared" si="8"/>
        <v>#REF!</v>
      </c>
      <c r="AV9" s="46" t="e">
        <f>#REF!+#REF!+#REF!+#REF!+#REF!+#REF!+#REF!+#REF!+#REF!+#REF!+#REF!+#REF!+#REF!+#REF!+#REF!+#REF!+#REF!+#REF!+#REF!+#REF!</f>
        <v>#REF!</v>
      </c>
      <c r="AW9" s="46" t="e">
        <f>#REF!+#REF!+#REF!+#REF!+#REF!+#REF!+#REF!+#REF!+#REF!+#REF!+#REF!+#REF!+#REF!+#REF!+#REF!+#REF!+#REF!+#REF!+#REF!+#REF!</f>
        <v>#REF!</v>
      </c>
      <c r="AX9" s="45"/>
      <c r="AY9" s="45">
        <f aca="true" t="shared" si="92" ref="AY9:AY23">BE9+BK9+BQ9+BW9+CC9+CI9+CO9+CU9+DA9+DG9+DM9+DS9+DY9+EE9+EK9+EQ9+EW9+FO9+FC9+FI9</f>
        <v>0</v>
      </c>
      <c r="AZ9" s="47">
        <f t="shared" si="9"/>
        <v>0</v>
      </c>
      <c r="BA9" s="45">
        <f t="shared" si="10"/>
        <v>0</v>
      </c>
      <c r="BB9" s="45">
        <f t="shared" si="11"/>
        <v>0</v>
      </c>
      <c r="BC9" s="45">
        <f t="shared" si="11"/>
        <v>0</v>
      </c>
      <c r="BD9" s="45"/>
      <c r="BE9" s="46">
        <f aca="true" t="shared" si="93" ref="BE9:BE23">BF$6*$AM9</f>
        <v>0</v>
      </c>
      <c r="BF9" s="47">
        <f t="shared" si="12"/>
        <v>0</v>
      </c>
      <c r="BG9" s="46">
        <f t="shared" si="13"/>
        <v>0</v>
      </c>
      <c r="BH9" s="46">
        <f t="shared" si="14"/>
        <v>0</v>
      </c>
      <c r="BI9" s="46">
        <f t="shared" si="15"/>
        <v>0</v>
      </c>
      <c r="BJ9" s="45"/>
      <c r="BK9" s="46">
        <f aca="true" t="shared" si="94" ref="BK9:BK23">BL$6*$AM9</f>
        <v>0</v>
      </c>
      <c r="BL9" s="47">
        <f t="shared" si="16"/>
        <v>0</v>
      </c>
      <c r="BM9" s="46">
        <f t="shared" si="17"/>
        <v>0</v>
      </c>
      <c r="BN9" s="46">
        <f t="shared" si="18"/>
        <v>0</v>
      </c>
      <c r="BO9" s="46">
        <f t="shared" si="19"/>
        <v>0</v>
      </c>
      <c r="BP9" s="45"/>
      <c r="BQ9" s="46">
        <f aca="true" t="shared" si="95" ref="BQ9:BQ23">BR$6*$AM9</f>
        <v>0</v>
      </c>
      <c r="BR9" s="47">
        <f t="shared" si="20"/>
        <v>0</v>
      </c>
      <c r="BS9" s="46">
        <f t="shared" si="21"/>
        <v>0</v>
      </c>
      <c r="BT9" s="46">
        <f t="shared" si="22"/>
        <v>0</v>
      </c>
      <c r="BU9" s="46">
        <f t="shared" si="23"/>
        <v>0</v>
      </c>
      <c r="BV9" s="45"/>
      <c r="BW9" s="46">
        <f aca="true" t="shared" si="96" ref="BW9:BW23">BX$6*$AM9</f>
        <v>0</v>
      </c>
      <c r="BX9" s="47">
        <f t="shared" si="24"/>
        <v>0</v>
      </c>
      <c r="BY9" s="46">
        <f t="shared" si="25"/>
        <v>0</v>
      </c>
      <c r="BZ9" s="46">
        <f t="shared" si="26"/>
        <v>0</v>
      </c>
      <c r="CA9" s="46">
        <f t="shared" si="27"/>
        <v>0</v>
      </c>
      <c r="CB9" s="45"/>
      <c r="CC9" s="46">
        <f aca="true" t="shared" si="97" ref="CC9:CC23">CD$6*$AM9</f>
        <v>0</v>
      </c>
      <c r="CD9" s="47">
        <f t="shared" si="28"/>
        <v>0</v>
      </c>
      <c r="CE9" s="46">
        <f t="shared" si="29"/>
        <v>0</v>
      </c>
      <c r="CF9" s="46">
        <f t="shared" si="30"/>
        <v>0</v>
      </c>
      <c r="CG9" s="46">
        <f t="shared" si="31"/>
        <v>0</v>
      </c>
      <c r="CH9" s="45"/>
      <c r="CI9" s="46">
        <f aca="true" t="shared" si="98" ref="CI9:CI23">CJ$6*$AM9</f>
        <v>0</v>
      </c>
      <c r="CJ9" s="47">
        <f t="shared" si="32"/>
        <v>0</v>
      </c>
      <c r="CK9" s="46">
        <f t="shared" si="33"/>
        <v>0</v>
      </c>
      <c r="CL9" s="46">
        <f t="shared" si="34"/>
        <v>0</v>
      </c>
      <c r="CM9" s="46">
        <f t="shared" si="35"/>
        <v>0</v>
      </c>
      <c r="CN9" s="45"/>
      <c r="CO9" s="46">
        <f aca="true" t="shared" si="99" ref="CO9:CO23">CP$6*$AM9</f>
        <v>0</v>
      </c>
      <c r="CP9" s="47">
        <f t="shared" si="36"/>
        <v>0</v>
      </c>
      <c r="CQ9" s="46">
        <f t="shared" si="37"/>
        <v>0</v>
      </c>
      <c r="CR9" s="46">
        <f t="shared" si="38"/>
        <v>0</v>
      </c>
      <c r="CS9" s="46">
        <f t="shared" si="39"/>
        <v>0</v>
      </c>
      <c r="CT9" s="45"/>
      <c r="CU9" s="46">
        <f aca="true" t="shared" si="100" ref="CU9:CU23">CV$6*$AM9</f>
        <v>0</v>
      </c>
      <c r="CV9" s="47">
        <f t="shared" si="40"/>
        <v>0</v>
      </c>
      <c r="CW9" s="46">
        <f t="shared" si="41"/>
        <v>0</v>
      </c>
      <c r="CX9" s="46">
        <f t="shared" si="42"/>
        <v>0</v>
      </c>
      <c r="CY9" s="46">
        <f t="shared" si="43"/>
        <v>0</v>
      </c>
      <c r="CZ9" s="45"/>
      <c r="DA9" s="46">
        <f aca="true" t="shared" si="101" ref="DA9:DA23">DB$6*$AM9</f>
        <v>0</v>
      </c>
      <c r="DB9" s="47">
        <f t="shared" si="44"/>
        <v>0</v>
      </c>
      <c r="DC9" s="46">
        <f t="shared" si="45"/>
        <v>0</v>
      </c>
      <c r="DD9" s="46">
        <f t="shared" si="46"/>
        <v>0</v>
      </c>
      <c r="DE9" s="46">
        <f t="shared" si="47"/>
        <v>0</v>
      </c>
      <c r="DF9" s="45"/>
      <c r="DG9" s="46">
        <f aca="true" t="shared" si="102" ref="DG9:DG23">DH$6*$AM9</f>
        <v>0</v>
      </c>
      <c r="DH9" s="47">
        <f t="shared" si="48"/>
        <v>0</v>
      </c>
      <c r="DI9" s="46">
        <f t="shared" si="49"/>
        <v>0</v>
      </c>
      <c r="DJ9" s="46">
        <f t="shared" si="50"/>
        <v>0</v>
      </c>
      <c r="DK9" s="46">
        <f t="shared" si="51"/>
        <v>0</v>
      </c>
      <c r="DL9" s="45"/>
      <c r="DM9" s="46">
        <f aca="true" t="shared" si="103" ref="DM9:DM23">DN$6*$AM9</f>
        <v>0</v>
      </c>
      <c r="DN9" s="47">
        <f t="shared" si="52"/>
        <v>0</v>
      </c>
      <c r="DO9" s="46">
        <f t="shared" si="53"/>
        <v>0</v>
      </c>
      <c r="DP9" s="46">
        <f t="shared" si="54"/>
        <v>0</v>
      </c>
      <c r="DQ9" s="46">
        <f t="shared" si="55"/>
        <v>0</v>
      </c>
      <c r="DR9" s="45"/>
      <c r="DS9" s="46">
        <f aca="true" t="shared" si="104" ref="DS9:DS23">DT$6*$AM9</f>
        <v>0</v>
      </c>
      <c r="DT9" s="47">
        <f t="shared" si="56"/>
        <v>0</v>
      </c>
      <c r="DU9" s="46">
        <f t="shared" si="57"/>
        <v>0</v>
      </c>
      <c r="DV9" s="46">
        <f t="shared" si="58"/>
        <v>0</v>
      </c>
      <c r="DW9" s="46">
        <f t="shared" si="59"/>
        <v>0</v>
      </c>
      <c r="DX9" s="45"/>
      <c r="DY9" s="46">
        <f aca="true" t="shared" si="105" ref="DY9:DY23">DZ$6*$AM9</f>
        <v>0</v>
      </c>
      <c r="DZ9" s="47">
        <f t="shared" si="60"/>
        <v>0</v>
      </c>
      <c r="EA9" s="46">
        <f t="shared" si="61"/>
        <v>0</v>
      </c>
      <c r="EB9" s="46">
        <f t="shared" si="62"/>
        <v>0</v>
      </c>
      <c r="EC9" s="46">
        <f t="shared" si="63"/>
        <v>0</v>
      </c>
      <c r="ED9" s="45"/>
      <c r="EE9" s="46">
        <f aca="true" t="shared" si="106" ref="EE9:EE23">EF$6*$AM9</f>
        <v>0</v>
      </c>
      <c r="EF9" s="47">
        <f t="shared" si="64"/>
        <v>0</v>
      </c>
      <c r="EG9" s="46">
        <f t="shared" si="65"/>
        <v>0</v>
      </c>
      <c r="EH9" s="46">
        <f t="shared" si="66"/>
        <v>0</v>
      </c>
      <c r="EI9" s="46">
        <f t="shared" si="67"/>
        <v>0</v>
      </c>
      <c r="EJ9" s="45"/>
      <c r="EK9" s="46">
        <f aca="true" t="shared" si="107" ref="EK9:EK23">EL$6*$AM9</f>
        <v>0</v>
      </c>
      <c r="EL9" s="47">
        <f t="shared" si="68"/>
        <v>0</v>
      </c>
      <c r="EM9" s="46">
        <f t="shared" si="69"/>
        <v>0</v>
      </c>
      <c r="EN9" s="46">
        <f t="shared" si="70"/>
        <v>0</v>
      </c>
      <c r="EO9" s="46">
        <f t="shared" si="71"/>
        <v>0</v>
      </c>
      <c r="EP9" s="45"/>
      <c r="EQ9" s="46">
        <f aca="true" t="shared" si="108" ref="EQ9:EQ23">ER$6*$AM9</f>
        <v>0</v>
      </c>
      <c r="ER9" s="47">
        <f t="shared" si="72"/>
        <v>0</v>
      </c>
      <c r="ES9" s="46">
        <f t="shared" si="73"/>
        <v>0</v>
      </c>
      <c r="ET9" s="46">
        <f t="shared" si="74"/>
        <v>0</v>
      </c>
      <c r="EU9" s="46">
        <f t="shared" si="75"/>
        <v>0</v>
      </c>
      <c r="EV9" s="45"/>
      <c r="EW9" s="46">
        <f aca="true" t="shared" si="109" ref="EW9:EW23">EX$6*$AM9</f>
        <v>0</v>
      </c>
      <c r="EX9" s="47">
        <f t="shared" si="76"/>
        <v>0</v>
      </c>
      <c r="EY9" s="46">
        <f t="shared" si="77"/>
        <v>0</v>
      </c>
      <c r="EZ9" s="46">
        <f t="shared" si="78"/>
        <v>0</v>
      </c>
      <c r="FA9" s="46">
        <f t="shared" si="79"/>
        <v>0</v>
      </c>
      <c r="FB9" s="45"/>
      <c r="FC9" s="46">
        <f aca="true" t="shared" si="110" ref="FC9:FC23">FD$6*$AM9</f>
        <v>0</v>
      </c>
      <c r="FD9" s="47">
        <f t="shared" si="80"/>
        <v>0</v>
      </c>
      <c r="FE9" s="46">
        <f t="shared" si="81"/>
        <v>0</v>
      </c>
      <c r="FF9" s="46">
        <f t="shared" si="82"/>
        <v>0</v>
      </c>
      <c r="FG9" s="46">
        <f t="shared" si="83"/>
        <v>0</v>
      </c>
      <c r="FH9" s="45"/>
      <c r="FI9" s="46">
        <f aca="true" t="shared" si="111" ref="FI9:FI23">FJ$6*$AM9</f>
        <v>0</v>
      </c>
      <c r="FJ9" s="47">
        <f t="shared" si="84"/>
        <v>0</v>
      </c>
      <c r="FK9" s="46">
        <f t="shared" si="85"/>
        <v>0</v>
      </c>
      <c r="FL9" s="46">
        <f t="shared" si="86"/>
        <v>0</v>
      </c>
      <c r="FM9" s="46">
        <f t="shared" si="87"/>
        <v>0</v>
      </c>
      <c r="FN9" s="45"/>
      <c r="FO9" s="46">
        <f aca="true" t="shared" si="112" ref="FO9:FO23">FP$6*$AM9</f>
        <v>0</v>
      </c>
      <c r="FP9" s="47">
        <f t="shared" si="88"/>
        <v>0</v>
      </c>
      <c r="FQ9" s="46">
        <f t="shared" si="89"/>
        <v>0</v>
      </c>
      <c r="FR9" s="46">
        <f t="shared" si="90"/>
        <v>0</v>
      </c>
      <c r="FS9" s="46">
        <f t="shared" si="91"/>
        <v>0</v>
      </c>
      <c r="FT9" s="45"/>
    </row>
    <row r="10" spans="1:176" ht="12.75">
      <c r="A10" s="32">
        <v>43374</v>
      </c>
      <c r="D10" s="15">
        <v>387750</v>
      </c>
      <c r="E10" s="44">
        <f t="shared" si="0"/>
        <v>387750</v>
      </c>
      <c r="F10" s="44">
        <f t="shared" si="1"/>
        <v>497487</v>
      </c>
      <c r="G10" s="44">
        <f t="shared" si="2"/>
        <v>79700</v>
      </c>
      <c r="H10" s="45"/>
      <c r="I10" s="44"/>
      <c r="J10" s="44"/>
      <c r="K10" s="44"/>
      <c r="L10" s="44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5"/>
      <c r="AB10" s="15">
        <v>92500</v>
      </c>
      <c r="AC10" s="15">
        <f>AA10+AB10</f>
        <v>92500</v>
      </c>
      <c r="AD10" s="15">
        <v>249990</v>
      </c>
      <c r="AE10" s="15">
        <f>5732</f>
        <v>5732</v>
      </c>
      <c r="AF10" s="45"/>
      <c r="AG10" s="21"/>
      <c r="AH10" s="21">
        <v>295250</v>
      </c>
      <c r="AI10" s="15">
        <f t="shared" si="3"/>
        <v>295250</v>
      </c>
      <c r="AJ10" s="15">
        <v>247497</v>
      </c>
      <c r="AK10" s="15">
        <f t="shared" si="4"/>
        <v>73968</v>
      </c>
      <c r="AL10" s="45"/>
      <c r="AM10" s="44">
        <f t="shared" si="5"/>
        <v>0</v>
      </c>
      <c r="AN10" s="44">
        <f t="shared" si="6"/>
        <v>0</v>
      </c>
      <c r="AO10" s="44">
        <f t="shared" si="7"/>
        <v>0</v>
      </c>
      <c r="AP10" s="44"/>
      <c r="AQ10" s="44"/>
      <c r="AR10" s="45"/>
      <c r="AS10" s="46"/>
      <c r="AT10" s="46" t="e">
        <f>#REF!+#REF!+#REF!+#REF!+#REF!+#REF!+#REF!+#REF!+#REF!+#REF!+#REF!+#REF!+#REF!+#REF!+#REF!+#REF!+#REF!+#REF!+#REF!+#REF!</f>
        <v>#REF!</v>
      </c>
      <c r="AU10" s="46" t="e">
        <f t="shared" si="8"/>
        <v>#REF!</v>
      </c>
      <c r="AV10" s="46" t="e">
        <f>#REF!+#REF!+#REF!+#REF!+#REF!+#REF!+#REF!+#REF!+#REF!+#REF!+#REF!+#REF!+#REF!+#REF!+#REF!+#REF!+#REF!+#REF!+#REF!+#REF!</f>
        <v>#REF!</v>
      </c>
      <c r="AW10" s="46" t="e">
        <f>#REF!+#REF!+#REF!+#REF!+#REF!+#REF!+#REF!+#REF!+#REF!+#REF!+#REF!+#REF!+#REF!+#REF!+#REF!+#REF!+#REF!+#REF!+#REF!+#REF!</f>
        <v>#REF!</v>
      </c>
      <c r="AX10" s="45"/>
      <c r="AY10" s="45"/>
      <c r="AZ10" s="47">
        <f t="shared" si="9"/>
        <v>0</v>
      </c>
      <c r="BA10" s="45">
        <f t="shared" si="10"/>
        <v>0</v>
      </c>
      <c r="BB10" s="45">
        <f t="shared" si="11"/>
        <v>0</v>
      </c>
      <c r="BC10" s="45">
        <f t="shared" si="11"/>
        <v>0</v>
      </c>
      <c r="BD10" s="45"/>
      <c r="BE10" s="46"/>
      <c r="BF10" s="47">
        <f t="shared" si="12"/>
        <v>0</v>
      </c>
      <c r="BG10" s="46">
        <f t="shared" si="13"/>
        <v>0</v>
      </c>
      <c r="BH10" s="46">
        <f t="shared" si="14"/>
        <v>0</v>
      </c>
      <c r="BI10" s="46">
        <f t="shared" si="15"/>
        <v>0</v>
      </c>
      <c r="BJ10" s="45"/>
      <c r="BK10" s="46"/>
      <c r="BL10" s="47">
        <f t="shared" si="16"/>
        <v>0</v>
      </c>
      <c r="BM10" s="46">
        <f t="shared" si="17"/>
        <v>0</v>
      </c>
      <c r="BN10" s="46">
        <f t="shared" si="18"/>
        <v>0</v>
      </c>
      <c r="BO10" s="46">
        <f t="shared" si="19"/>
        <v>0</v>
      </c>
      <c r="BP10" s="45"/>
      <c r="BQ10" s="46"/>
      <c r="BR10" s="47">
        <f t="shared" si="20"/>
        <v>0</v>
      </c>
      <c r="BS10" s="46">
        <f t="shared" si="21"/>
        <v>0</v>
      </c>
      <c r="BT10" s="46">
        <f t="shared" si="22"/>
        <v>0</v>
      </c>
      <c r="BU10" s="46">
        <f t="shared" si="23"/>
        <v>0</v>
      </c>
      <c r="BV10" s="45"/>
      <c r="BW10" s="46"/>
      <c r="BX10" s="47">
        <f t="shared" si="24"/>
        <v>0</v>
      </c>
      <c r="BY10" s="46">
        <f t="shared" si="25"/>
        <v>0</v>
      </c>
      <c r="BZ10" s="46">
        <f t="shared" si="26"/>
        <v>0</v>
      </c>
      <c r="CA10" s="46">
        <f t="shared" si="27"/>
        <v>0</v>
      </c>
      <c r="CB10" s="45"/>
      <c r="CC10" s="46"/>
      <c r="CD10" s="47">
        <f t="shared" si="28"/>
        <v>0</v>
      </c>
      <c r="CE10" s="46">
        <f t="shared" si="29"/>
        <v>0</v>
      </c>
      <c r="CF10" s="46">
        <f t="shared" si="30"/>
        <v>0</v>
      </c>
      <c r="CG10" s="46">
        <f t="shared" si="31"/>
        <v>0</v>
      </c>
      <c r="CH10" s="45"/>
      <c r="CI10" s="46"/>
      <c r="CJ10" s="47">
        <f t="shared" si="32"/>
        <v>0</v>
      </c>
      <c r="CK10" s="46">
        <f t="shared" si="33"/>
        <v>0</v>
      </c>
      <c r="CL10" s="46">
        <f t="shared" si="34"/>
        <v>0</v>
      </c>
      <c r="CM10" s="46">
        <f t="shared" si="35"/>
        <v>0</v>
      </c>
      <c r="CN10" s="45"/>
      <c r="CO10" s="46"/>
      <c r="CP10" s="47">
        <f t="shared" si="36"/>
        <v>0</v>
      </c>
      <c r="CQ10" s="46">
        <f t="shared" si="37"/>
        <v>0</v>
      </c>
      <c r="CR10" s="46">
        <f t="shared" si="38"/>
        <v>0</v>
      </c>
      <c r="CS10" s="46">
        <f t="shared" si="39"/>
        <v>0</v>
      </c>
      <c r="CT10" s="45"/>
      <c r="CU10" s="46"/>
      <c r="CV10" s="47">
        <f t="shared" si="40"/>
        <v>0</v>
      </c>
      <c r="CW10" s="46">
        <f t="shared" si="41"/>
        <v>0</v>
      </c>
      <c r="CX10" s="46">
        <f t="shared" si="42"/>
        <v>0</v>
      </c>
      <c r="CY10" s="46">
        <f t="shared" si="43"/>
        <v>0</v>
      </c>
      <c r="CZ10" s="45"/>
      <c r="DA10" s="46"/>
      <c r="DB10" s="47">
        <f t="shared" si="44"/>
        <v>0</v>
      </c>
      <c r="DC10" s="46">
        <f t="shared" si="45"/>
        <v>0</v>
      </c>
      <c r="DD10" s="46">
        <f t="shared" si="46"/>
        <v>0</v>
      </c>
      <c r="DE10" s="46">
        <f t="shared" si="47"/>
        <v>0</v>
      </c>
      <c r="DF10" s="45"/>
      <c r="DG10" s="46"/>
      <c r="DH10" s="47">
        <f t="shared" si="48"/>
        <v>0</v>
      </c>
      <c r="DI10" s="46">
        <f t="shared" si="49"/>
        <v>0</v>
      </c>
      <c r="DJ10" s="46">
        <f t="shared" si="50"/>
        <v>0</v>
      </c>
      <c r="DK10" s="46">
        <f t="shared" si="51"/>
        <v>0</v>
      </c>
      <c r="DL10" s="45"/>
      <c r="DM10" s="46"/>
      <c r="DN10" s="47">
        <f t="shared" si="52"/>
        <v>0</v>
      </c>
      <c r="DO10" s="46">
        <f t="shared" si="53"/>
        <v>0</v>
      </c>
      <c r="DP10" s="46">
        <f t="shared" si="54"/>
        <v>0</v>
      </c>
      <c r="DQ10" s="46">
        <f t="shared" si="55"/>
        <v>0</v>
      </c>
      <c r="DR10" s="45"/>
      <c r="DS10" s="46"/>
      <c r="DT10" s="47">
        <f t="shared" si="56"/>
        <v>0</v>
      </c>
      <c r="DU10" s="46">
        <f t="shared" si="57"/>
        <v>0</v>
      </c>
      <c r="DV10" s="46">
        <f t="shared" si="58"/>
        <v>0</v>
      </c>
      <c r="DW10" s="46">
        <f t="shared" si="59"/>
        <v>0</v>
      </c>
      <c r="DX10" s="45"/>
      <c r="DY10" s="46"/>
      <c r="DZ10" s="47">
        <f t="shared" si="60"/>
        <v>0</v>
      </c>
      <c r="EA10" s="46">
        <f t="shared" si="61"/>
        <v>0</v>
      </c>
      <c r="EB10" s="46">
        <f t="shared" si="62"/>
        <v>0</v>
      </c>
      <c r="EC10" s="46">
        <f t="shared" si="63"/>
        <v>0</v>
      </c>
      <c r="ED10" s="45"/>
      <c r="EE10" s="46"/>
      <c r="EF10" s="47">
        <f t="shared" si="64"/>
        <v>0</v>
      </c>
      <c r="EG10" s="46">
        <f t="shared" si="65"/>
        <v>0</v>
      </c>
      <c r="EH10" s="46">
        <f t="shared" si="66"/>
        <v>0</v>
      </c>
      <c r="EI10" s="46">
        <f t="shared" si="67"/>
        <v>0</v>
      </c>
      <c r="EJ10" s="45"/>
      <c r="EK10" s="46"/>
      <c r="EL10" s="47">
        <f t="shared" si="68"/>
        <v>0</v>
      </c>
      <c r="EM10" s="46">
        <f t="shared" si="69"/>
        <v>0</v>
      </c>
      <c r="EN10" s="46">
        <f t="shared" si="70"/>
        <v>0</v>
      </c>
      <c r="EO10" s="46">
        <f t="shared" si="71"/>
        <v>0</v>
      </c>
      <c r="EP10" s="45"/>
      <c r="EQ10" s="46"/>
      <c r="ER10" s="47">
        <f t="shared" si="72"/>
        <v>0</v>
      </c>
      <c r="ES10" s="46">
        <f t="shared" si="73"/>
        <v>0</v>
      </c>
      <c r="ET10" s="46">
        <f t="shared" si="74"/>
        <v>0</v>
      </c>
      <c r="EU10" s="46">
        <f t="shared" si="75"/>
        <v>0</v>
      </c>
      <c r="EV10" s="45"/>
      <c r="EW10" s="46"/>
      <c r="EX10" s="47">
        <f t="shared" si="76"/>
        <v>0</v>
      </c>
      <c r="EY10" s="46">
        <f t="shared" si="77"/>
        <v>0</v>
      </c>
      <c r="EZ10" s="46">
        <f t="shared" si="78"/>
        <v>0</v>
      </c>
      <c r="FA10" s="46">
        <f t="shared" si="79"/>
        <v>0</v>
      </c>
      <c r="FB10" s="45"/>
      <c r="FC10" s="46"/>
      <c r="FD10" s="47">
        <f t="shared" si="80"/>
        <v>0</v>
      </c>
      <c r="FE10" s="46">
        <f t="shared" si="81"/>
        <v>0</v>
      </c>
      <c r="FF10" s="46">
        <f t="shared" si="82"/>
        <v>0</v>
      </c>
      <c r="FG10" s="46">
        <f t="shared" si="83"/>
        <v>0</v>
      </c>
      <c r="FH10" s="45"/>
      <c r="FI10" s="46"/>
      <c r="FJ10" s="47">
        <f t="shared" si="84"/>
        <v>0</v>
      </c>
      <c r="FK10" s="46">
        <f t="shared" si="85"/>
        <v>0</v>
      </c>
      <c r="FL10" s="46">
        <f t="shared" si="86"/>
        <v>0</v>
      </c>
      <c r="FM10" s="46">
        <f t="shared" si="87"/>
        <v>0</v>
      </c>
      <c r="FN10" s="45"/>
      <c r="FO10" s="46"/>
      <c r="FP10" s="47">
        <f t="shared" si="88"/>
        <v>0</v>
      </c>
      <c r="FQ10" s="46">
        <f t="shared" si="89"/>
        <v>0</v>
      </c>
      <c r="FR10" s="46">
        <f t="shared" si="90"/>
        <v>0</v>
      </c>
      <c r="FS10" s="46">
        <f t="shared" si="91"/>
        <v>0</v>
      </c>
      <c r="FT10" s="45"/>
    </row>
    <row r="11" spans="1:176" s="33" customFormat="1" ht="12.75">
      <c r="A11" s="32">
        <v>43556</v>
      </c>
      <c r="C11" s="21">
        <v>3700000</v>
      </c>
      <c r="D11" s="21">
        <v>387750</v>
      </c>
      <c r="E11" s="44">
        <f t="shared" si="0"/>
        <v>4087750</v>
      </c>
      <c r="F11" s="44">
        <f t="shared" si="1"/>
        <v>497487</v>
      </c>
      <c r="G11" s="44">
        <f t="shared" si="2"/>
        <v>79700</v>
      </c>
      <c r="H11" s="46"/>
      <c r="I11" s="47"/>
      <c r="J11" s="47"/>
      <c r="K11" s="44"/>
      <c r="L11" s="44"/>
      <c r="M11" s="44"/>
      <c r="N11" s="46"/>
      <c r="O11" s="46"/>
      <c r="P11" s="46"/>
      <c r="Q11" s="46"/>
      <c r="R11" s="46"/>
      <c r="S11" s="46"/>
      <c r="T11" s="46"/>
      <c r="U11" s="46"/>
      <c r="V11" s="46"/>
      <c r="W11" s="45"/>
      <c r="X11" s="45"/>
      <c r="Y11" s="45"/>
      <c r="Z11" s="46"/>
      <c r="AA11" s="15">
        <v>3700000</v>
      </c>
      <c r="AB11" s="15">
        <v>92500</v>
      </c>
      <c r="AC11" s="15">
        <f>AA11+AB11</f>
        <v>3792500</v>
      </c>
      <c r="AD11" s="15">
        <v>249990</v>
      </c>
      <c r="AE11" s="15">
        <f>5732</f>
        <v>5732</v>
      </c>
      <c r="AF11" s="46"/>
      <c r="AG11" s="21">
        <v>0</v>
      </c>
      <c r="AH11" s="21">
        <v>295250</v>
      </c>
      <c r="AI11" s="15">
        <f t="shared" si="3"/>
        <v>295250</v>
      </c>
      <c r="AJ11" s="15">
        <v>247497</v>
      </c>
      <c r="AK11" s="15">
        <f t="shared" si="4"/>
        <v>73968</v>
      </c>
      <c r="AL11" s="46"/>
      <c r="AM11" s="44">
        <f t="shared" si="5"/>
        <v>0</v>
      </c>
      <c r="AN11" s="44">
        <f t="shared" si="6"/>
        <v>0</v>
      </c>
      <c r="AO11" s="44">
        <f t="shared" si="7"/>
        <v>0</v>
      </c>
      <c r="AP11" s="44"/>
      <c r="AQ11" s="44"/>
      <c r="AR11" s="46"/>
      <c r="AS11" s="46" t="e">
        <f>#REF!+#REF!+#REF!+#REF!+#REF!+#REF!+#REF!+#REF!+#REF!+#REF!+#REF!+#REF!+#REF!+#REF!+#REF!+#REF!+#REF!+#REF!+#REF!+#REF!</f>
        <v>#REF!</v>
      </c>
      <c r="AT11" s="46" t="e">
        <f>#REF!+#REF!+#REF!+#REF!+#REF!+#REF!+#REF!+#REF!+#REF!+#REF!+#REF!+#REF!+#REF!+#REF!+#REF!+#REF!+#REF!+#REF!+#REF!+#REF!</f>
        <v>#REF!</v>
      </c>
      <c r="AU11" s="46" t="e">
        <f t="shared" si="8"/>
        <v>#REF!</v>
      </c>
      <c r="AV11" s="46" t="e">
        <f>#REF!+#REF!+#REF!+#REF!+#REF!+#REF!+#REF!+#REF!+#REF!+#REF!+#REF!+#REF!+#REF!+#REF!+#REF!+#REF!+#REF!+#REF!+#REF!+#REF!</f>
        <v>#REF!</v>
      </c>
      <c r="AW11" s="46" t="e">
        <f>#REF!+#REF!+#REF!+#REF!+#REF!+#REF!+#REF!+#REF!+#REF!+#REF!+#REF!+#REF!+#REF!+#REF!+#REF!+#REF!+#REF!+#REF!+#REF!+#REF!</f>
        <v>#REF!</v>
      </c>
      <c r="AX11" s="46"/>
      <c r="AY11" s="45">
        <f t="shared" si="92"/>
        <v>0</v>
      </c>
      <c r="AZ11" s="47">
        <f t="shared" si="9"/>
        <v>0</v>
      </c>
      <c r="BA11" s="45">
        <f t="shared" si="10"/>
        <v>0</v>
      </c>
      <c r="BB11" s="45">
        <f t="shared" si="11"/>
        <v>0</v>
      </c>
      <c r="BC11" s="45">
        <f t="shared" si="11"/>
        <v>0</v>
      </c>
      <c r="BD11" s="46"/>
      <c r="BE11" s="46">
        <f t="shared" si="93"/>
        <v>0</v>
      </c>
      <c r="BF11" s="47">
        <f t="shared" si="12"/>
        <v>0</v>
      </c>
      <c r="BG11" s="46">
        <f t="shared" si="13"/>
        <v>0</v>
      </c>
      <c r="BH11" s="46">
        <f t="shared" si="14"/>
        <v>0</v>
      </c>
      <c r="BI11" s="46">
        <f t="shared" si="15"/>
        <v>0</v>
      </c>
      <c r="BJ11" s="46"/>
      <c r="BK11" s="46">
        <f t="shared" si="94"/>
        <v>0</v>
      </c>
      <c r="BL11" s="47">
        <f t="shared" si="16"/>
        <v>0</v>
      </c>
      <c r="BM11" s="46">
        <f t="shared" si="17"/>
        <v>0</v>
      </c>
      <c r="BN11" s="46">
        <f t="shared" si="18"/>
        <v>0</v>
      </c>
      <c r="BO11" s="46">
        <f t="shared" si="19"/>
        <v>0</v>
      </c>
      <c r="BP11" s="46"/>
      <c r="BQ11" s="46">
        <f t="shared" si="95"/>
        <v>0</v>
      </c>
      <c r="BR11" s="47">
        <f t="shared" si="20"/>
        <v>0</v>
      </c>
      <c r="BS11" s="46">
        <f t="shared" si="21"/>
        <v>0</v>
      </c>
      <c r="BT11" s="46">
        <f t="shared" si="22"/>
        <v>0</v>
      </c>
      <c r="BU11" s="46">
        <f t="shared" si="23"/>
        <v>0</v>
      </c>
      <c r="BV11" s="46"/>
      <c r="BW11" s="46">
        <f t="shared" si="96"/>
        <v>0</v>
      </c>
      <c r="BX11" s="47">
        <f t="shared" si="24"/>
        <v>0</v>
      </c>
      <c r="BY11" s="46">
        <f t="shared" si="25"/>
        <v>0</v>
      </c>
      <c r="BZ11" s="46">
        <f t="shared" si="26"/>
        <v>0</v>
      </c>
      <c r="CA11" s="46">
        <f t="shared" si="27"/>
        <v>0</v>
      </c>
      <c r="CB11" s="46"/>
      <c r="CC11" s="46">
        <f t="shared" si="97"/>
        <v>0</v>
      </c>
      <c r="CD11" s="47">
        <f t="shared" si="28"/>
        <v>0</v>
      </c>
      <c r="CE11" s="46">
        <f t="shared" si="29"/>
        <v>0</v>
      </c>
      <c r="CF11" s="46">
        <f t="shared" si="30"/>
        <v>0</v>
      </c>
      <c r="CG11" s="46">
        <f t="shared" si="31"/>
        <v>0</v>
      </c>
      <c r="CH11" s="46"/>
      <c r="CI11" s="46">
        <f t="shared" si="98"/>
        <v>0</v>
      </c>
      <c r="CJ11" s="47">
        <f t="shared" si="32"/>
        <v>0</v>
      </c>
      <c r="CK11" s="46">
        <f t="shared" si="33"/>
        <v>0</v>
      </c>
      <c r="CL11" s="46">
        <f t="shared" si="34"/>
        <v>0</v>
      </c>
      <c r="CM11" s="46">
        <f t="shared" si="35"/>
        <v>0</v>
      </c>
      <c r="CN11" s="46"/>
      <c r="CO11" s="46">
        <f t="shared" si="99"/>
        <v>0</v>
      </c>
      <c r="CP11" s="47">
        <f t="shared" si="36"/>
        <v>0</v>
      </c>
      <c r="CQ11" s="46">
        <f t="shared" si="37"/>
        <v>0</v>
      </c>
      <c r="CR11" s="46">
        <f t="shared" si="38"/>
        <v>0</v>
      </c>
      <c r="CS11" s="46">
        <f t="shared" si="39"/>
        <v>0</v>
      </c>
      <c r="CT11" s="46"/>
      <c r="CU11" s="46">
        <f t="shared" si="100"/>
        <v>0</v>
      </c>
      <c r="CV11" s="47">
        <f t="shared" si="40"/>
        <v>0</v>
      </c>
      <c r="CW11" s="46">
        <f t="shared" si="41"/>
        <v>0</v>
      </c>
      <c r="CX11" s="46">
        <f t="shared" si="42"/>
        <v>0</v>
      </c>
      <c r="CY11" s="46">
        <f t="shared" si="43"/>
        <v>0</v>
      </c>
      <c r="CZ11" s="46"/>
      <c r="DA11" s="46">
        <f t="shared" si="101"/>
        <v>0</v>
      </c>
      <c r="DB11" s="47">
        <f t="shared" si="44"/>
        <v>0</v>
      </c>
      <c r="DC11" s="46">
        <f t="shared" si="45"/>
        <v>0</v>
      </c>
      <c r="DD11" s="46">
        <f t="shared" si="46"/>
        <v>0</v>
      </c>
      <c r="DE11" s="46">
        <f t="shared" si="47"/>
        <v>0</v>
      </c>
      <c r="DF11" s="46"/>
      <c r="DG11" s="46">
        <f t="shared" si="102"/>
        <v>0</v>
      </c>
      <c r="DH11" s="47">
        <f t="shared" si="48"/>
        <v>0</v>
      </c>
      <c r="DI11" s="46">
        <f t="shared" si="49"/>
        <v>0</v>
      </c>
      <c r="DJ11" s="46">
        <f t="shared" si="50"/>
        <v>0</v>
      </c>
      <c r="DK11" s="46">
        <f t="shared" si="51"/>
        <v>0</v>
      </c>
      <c r="DL11" s="46"/>
      <c r="DM11" s="46">
        <f t="shared" si="103"/>
        <v>0</v>
      </c>
      <c r="DN11" s="47">
        <f t="shared" si="52"/>
        <v>0</v>
      </c>
      <c r="DO11" s="46">
        <f t="shared" si="53"/>
        <v>0</v>
      </c>
      <c r="DP11" s="46">
        <f t="shared" si="54"/>
        <v>0</v>
      </c>
      <c r="DQ11" s="46">
        <f t="shared" si="55"/>
        <v>0</v>
      </c>
      <c r="DR11" s="46"/>
      <c r="DS11" s="46">
        <f t="shared" si="104"/>
        <v>0</v>
      </c>
      <c r="DT11" s="47">
        <f t="shared" si="56"/>
        <v>0</v>
      </c>
      <c r="DU11" s="46">
        <f t="shared" si="57"/>
        <v>0</v>
      </c>
      <c r="DV11" s="46">
        <f t="shared" si="58"/>
        <v>0</v>
      </c>
      <c r="DW11" s="46">
        <f t="shared" si="59"/>
        <v>0</v>
      </c>
      <c r="DX11" s="46"/>
      <c r="DY11" s="46">
        <f t="shared" si="105"/>
        <v>0</v>
      </c>
      <c r="DZ11" s="47">
        <f t="shared" si="60"/>
        <v>0</v>
      </c>
      <c r="EA11" s="46">
        <f t="shared" si="61"/>
        <v>0</v>
      </c>
      <c r="EB11" s="46">
        <f t="shared" si="62"/>
        <v>0</v>
      </c>
      <c r="EC11" s="46">
        <f t="shared" si="63"/>
        <v>0</v>
      </c>
      <c r="ED11" s="46"/>
      <c r="EE11" s="46">
        <f t="shared" si="106"/>
        <v>0</v>
      </c>
      <c r="EF11" s="47">
        <f t="shared" si="64"/>
        <v>0</v>
      </c>
      <c r="EG11" s="46">
        <f t="shared" si="65"/>
        <v>0</v>
      </c>
      <c r="EH11" s="46">
        <f t="shared" si="66"/>
        <v>0</v>
      </c>
      <c r="EI11" s="46">
        <f t="shared" si="67"/>
        <v>0</v>
      </c>
      <c r="EJ11" s="46"/>
      <c r="EK11" s="46">
        <f t="shared" si="107"/>
        <v>0</v>
      </c>
      <c r="EL11" s="47">
        <f t="shared" si="68"/>
        <v>0</v>
      </c>
      <c r="EM11" s="46">
        <f t="shared" si="69"/>
        <v>0</v>
      </c>
      <c r="EN11" s="46">
        <f t="shared" si="70"/>
        <v>0</v>
      </c>
      <c r="EO11" s="46">
        <f t="shared" si="71"/>
        <v>0</v>
      </c>
      <c r="EP11" s="46"/>
      <c r="EQ11" s="46">
        <f t="shared" si="108"/>
        <v>0</v>
      </c>
      <c r="ER11" s="47">
        <f t="shared" si="72"/>
        <v>0</v>
      </c>
      <c r="ES11" s="46">
        <f t="shared" si="73"/>
        <v>0</v>
      </c>
      <c r="ET11" s="46">
        <f t="shared" si="74"/>
        <v>0</v>
      </c>
      <c r="EU11" s="46">
        <f t="shared" si="75"/>
        <v>0</v>
      </c>
      <c r="EV11" s="45"/>
      <c r="EW11" s="46">
        <f t="shared" si="109"/>
        <v>0</v>
      </c>
      <c r="EX11" s="47">
        <f t="shared" si="76"/>
        <v>0</v>
      </c>
      <c r="EY11" s="46">
        <f t="shared" si="77"/>
        <v>0</v>
      </c>
      <c r="EZ11" s="46">
        <f t="shared" si="78"/>
        <v>0</v>
      </c>
      <c r="FA11" s="46">
        <f t="shared" si="79"/>
        <v>0</v>
      </c>
      <c r="FB11" s="46"/>
      <c r="FC11" s="46">
        <f t="shared" si="110"/>
        <v>0</v>
      </c>
      <c r="FD11" s="47">
        <f t="shared" si="80"/>
        <v>0</v>
      </c>
      <c r="FE11" s="46">
        <f t="shared" si="81"/>
        <v>0</v>
      </c>
      <c r="FF11" s="46">
        <f t="shared" si="82"/>
        <v>0</v>
      </c>
      <c r="FG11" s="46">
        <f t="shared" si="83"/>
        <v>0</v>
      </c>
      <c r="FH11" s="46"/>
      <c r="FI11" s="46">
        <f t="shared" si="111"/>
        <v>0</v>
      </c>
      <c r="FJ11" s="47">
        <f t="shared" si="84"/>
        <v>0</v>
      </c>
      <c r="FK11" s="46">
        <f t="shared" si="85"/>
        <v>0</v>
      </c>
      <c r="FL11" s="46">
        <f t="shared" si="86"/>
        <v>0</v>
      </c>
      <c r="FM11" s="46">
        <f t="shared" si="87"/>
        <v>0</v>
      </c>
      <c r="FN11" s="46"/>
      <c r="FO11" s="46">
        <f t="shared" si="112"/>
        <v>0</v>
      </c>
      <c r="FP11" s="47">
        <f t="shared" si="88"/>
        <v>0</v>
      </c>
      <c r="FQ11" s="46">
        <f t="shared" si="89"/>
        <v>0</v>
      </c>
      <c r="FR11" s="46">
        <f t="shared" si="90"/>
        <v>0</v>
      </c>
      <c r="FS11" s="46">
        <f t="shared" si="91"/>
        <v>0</v>
      </c>
      <c r="FT11" s="46"/>
    </row>
    <row r="12" spans="1:176" s="33" customFormat="1" ht="12.75">
      <c r="A12" s="32">
        <v>43739</v>
      </c>
      <c r="C12" s="21"/>
      <c r="D12" s="21">
        <v>295250</v>
      </c>
      <c r="E12" s="44">
        <f t="shared" si="0"/>
        <v>295250</v>
      </c>
      <c r="F12" s="44">
        <f t="shared" si="1"/>
        <v>247497</v>
      </c>
      <c r="G12" s="44">
        <f t="shared" si="2"/>
        <v>73968</v>
      </c>
      <c r="H12" s="46"/>
      <c r="I12" s="47"/>
      <c r="J12" s="47"/>
      <c r="K12" s="44"/>
      <c r="L12" s="44"/>
      <c r="M12" s="44"/>
      <c r="N12" s="46"/>
      <c r="O12" s="46"/>
      <c r="P12" s="46"/>
      <c r="Q12" s="46"/>
      <c r="R12" s="46"/>
      <c r="S12" s="46"/>
      <c r="T12" s="46"/>
      <c r="U12" s="46"/>
      <c r="V12" s="46"/>
      <c r="W12" s="45"/>
      <c r="X12" s="45"/>
      <c r="Y12" s="45"/>
      <c r="Z12" s="46"/>
      <c r="AA12" s="46"/>
      <c r="AB12" s="46"/>
      <c r="AC12" s="46"/>
      <c r="AD12" s="46"/>
      <c r="AE12" s="46"/>
      <c r="AF12" s="46"/>
      <c r="AG12" s="21"/>
      <c r="AH12" s="21">
        <v>295250</v>
      </c>
      <c r="AI12" s="15">
        <f t="shared" si="3"/>
        <v>295250</v>
      </c>
      <c r="AJ12" s="15">
        <v>247497</v>
      </c>
      <c r="AK12" s="15">
        <f t="shared" si="4"/>
        <v>73968</v>
      </c>
      <c r="AL12" s="46"/>
      <c r="AM12" s="44">
        <f t="shared" si="5"/>
        <v>0</v>
      </c>
      <c r="AN12" s="44">
        <f t="shared" si="6"/>
        <v>0</v>
      </c>
      <c r="AO12" s="44">
        <f t="shared" si="7"/>
        <v>0</v>
      </c>
      <c r="AP12" s="44"/>
      <c r="AQ12" s="44"/>
      <c r="AR12" s="46"/>
      <c r="AS12" s="46"/>
      <c r="AT12" s="46" t="e">
        <f>#REF!+#REF!+#REF!+#REF!+#REF!+#REF!+#REF!+#REF!+#REF!+#REF!+#REF!+#REF!+#REF!+#REF!+#REF!+#REF!+#REF!+#REF!+#REF!+#REF!</f>
        <v>#REF!</v>
      </c>
      <c r="AU12" s="46" t="e">
        <f t="shared" si="8"/>
        <v>#REF!</v>
      </c>
      <c r="AV12" s="46" t="e">
        <f>#REF!+#REF!+#REF!+#REF!+#REF!+#REF!+#REF!+#REF!+#REF!+#REF!+#REF!+#REF!+#REF!+#REF!+#REF!+#REF!+#REF!+#REF!+#REF!+#REF!</f>
        <v>#REF!</v>
      </c>
      <c r="AW12" s="46" t="e">
        <f>#REF!+#REF!+#REF!+#REF!+#REF!+#REF!+#REF!+#REF!+#REF!+#REF!+#REF!+#REF!+#REF!+#REF!+#REF!+#REF!+#REF!+#REF!+#REF!+#REF!</f>
        <v>#REF!</v>
      </c>
      <c r="AX12" s="46"/>
      <c r="AY12" s="45"/>
      <c r="AZ12" s="47">
        <f t="shared" si="9"/>
        <v>0</v>
      </c>
      <c r="BA12" s="45">
        <f t="shared" si="10"/>
        <v>0</v>
      </c>
      <c r="BB12" s="45">
        <f t="shared" si="11"/>
        <v>0</v>
      </c>
      <c r="BC12" s="45">
        <f t="shared" si="11"/>
        <v>0</v>
      </c>
      <c r="BD12" s="46"/>
      <c r="BE12" s="46"/>
      <c r="BF12" s="47">
        <f t="shared" si="12"/>
        <v>0</v>
      </c>
      <c r="BG12" s="46">
        <f t="shared" si="13"/>
        <v>0</v>
      </c>
      <c r="BH12" s="46">
        <f t="shared" si="14"/>
        <v>0</v>
      </c>
      <c r="BI12" s="46">
        <f t="shared" si="15"/>
        <v>0</v>
      </c>
      <c r="BJ12" s="46"/>
      <c r="BK12" s="46"/>
      <c r="BL12" s="47">
        <f t="shared" si="16"/>
        <v>0</v>
      </c>
      <c r="BM12" s="46">
        <f t="shared" si="17"/>
        <v>0</v>
      </c>
      <c r="BN12" s="46">
        <f t="shared" si="18"/>
        <v>0</v>
      </c>
      <c r="BO12" s="46">
        <f t="shared" si="19"/>
        <v>0</v>
      </c>
      <c r="BP12" s="46"/>
      <c r="BQ12" s="46"/>
      <c r="BR12" s="47">
        <f t="shared" si="20"/>
        <v>0</v>
      </c>
      <c r="BS12" s="46">
        <f t="shared" si="21"/>
        <v>0</v>
      </c>
      <c r="BT12" s="46">
        <f t="shared" si="22"/>
        <v>0</v>
      </c>
      <c r="BU12" s="46">
        <f t="shared" si="23"/>
        <v>0</v>
      </c>
      <c r="BV12" s="46"/>
      <c r="BW12" s="46"/>
      <c r="BX12" s="47">
        <f t="shared" si="24"/>
        <v>0</v>
      </c>
      <c r="BY12" s="46">
        <f t="shared" si="25"/>
        <v>0</v>
      </c>
      <c r="BZ12" s="46">
        <f t="shared" si="26"/>
        <v>0</v>
      </c>
      <c r="CA12" s="46">
        <f t="shared" si="27"/>
        <v>0</v>
      </c>
      <c r="CB12" s="46"/>
      <c r="CC12" s="46"/>
      <c r="CD12" s="47">
        <f t="shared" si="28"/>
        <v>0</v>
      </c>
      <c r="CE12" s="46">
        <f t="shared" si="29"/>
        <v>0</v>
      </c>
      <c r="CF12" s="46">
        <f t="shared" si="30"/>
        <v>0</v>
      </c>
      <c r="CG12" s="46">
        <f t="shared" si="31"/>
        <v>0</v>
      </c>
      <c r="CH12" s="46"/>
      <c r="CI12" s="46"/>
      <c r="CJ12" s="47">
        <f t="shared" si="32"/>
        <v>0</v>
      </c>
      <c r="CK12" s="46">
        <f t="shared" si="33"/>
        <v>0</v>
      </c>
      <c r="CL12" s="46">
        <f t="shared" si="34"/>
        <v>0</v>
      </c>
      <c r="CM12" s="46">
        <f t="shared" si="35"/>
        <v>0</v>
      </c>
      <c r="CN12" s="46"/>
      <c r="CO12" s="46"/>
      <c r="CP12" s="47">
        <f t="shared" si="36"/>
        <v>0</v>
      </c>
      <c r="CQ12" s="46">
        <f t="shared" si="37"/>
        <v>0</v>
      </c>
      <c r="CR12" s="46">
        <f t="shared" si="38"/>
        <v>0</v>
      </c>
      <c r="CS12" s="46">
        <f t="shared" si="39"/>
        <v>0</v>
      </c>
      <c r="CT12" s="46"/>
      <c r="CU12" s="46"/>
      <c r="CV12" s="47">
        <f t="shared" si="40"/>
        <v>0</v>
      </c>
      <c r="CW12" s="46">
        <f t="shared" si="41"/>
        <v>0</v>
      </c>
      <c r="CX12" s="46">
        <f t="shared" si="42"/>
        <v>0</v>
      </c>
      <c r="CY12" s="46">
        <f t="shared" si="43"/>
        <v>0</v>
      </c>
      <c r="CZ12" s="46"/>
      <c r="DA12" s="46"/>
      <c r="DB12" s="47">
        <f t="shared" si="44"/>
        <v>0</v>
      </c>
      <c r="DC12" s="46">
        <f t="shared" si="45"/>
        <v>0</v>
      </c>
      <c r="DD12" s="46">
        <f t="shared" si="46"/>
        <v>0</v>
      </c>
      <c r="DE12" s="46">
        <f t="shared" si="47"/>
        <v>0</v>
      </c>
      <c r="DF12" s="46"/>
      <c r="DG12" s="46"/>
      <c r="DH12" s="47">
        <f t="shared" si="48"/>
        <v>0</v>
      </c>
      <c r="DI12" s="46">
        <f t="shared" si="49"/>
        <v>0</v>
      </c>
      <c r="DJ12" s="46">
        <f t="shared" si="50"/>
        <v>0</v>
      </c>
      <c r="DK12" s="46">
        <f t="shared" si="51"/>
        <v>0</v>
      </c>
      <c r="DL12" s="46"/>
      <c r="DM12" s="46"/>
      <c r="DN12" s="47">
        <f t="shared" si="52"/>
        <v>0</v>
      </c>
      <c r="DO12" s="46">
        <f t="shared" si="53"/>
        <v>0</v>
      </c>
      <c r="DP12" s="46">
        <f t="shared" si="54"/>
        <v>0</v>
      </c>
      <c r="DQ12" s="46">
        <f t="shared" si="55"/>
        <v>0</v>
      </c>
      <c r="DR12" s="46"/>
      <c r="DS12" s="46"/>
      <c r="DT12" s="47">
        <f t="shared" si="56"/>
        <v>0</v>
      </c>
      <c r="DU12" s="46">
        <f t="shared" si="57"/>
        <v>0</v>
      </c>
      <c r="DV12" s="46">
        <f t="shared" si="58"/>
        <v>0</v>
      </c>
      <c r="DW12" s="46">
        <f t="shared" si="59"/>
        <v>0</v>
      </c>
      <c r="DX12" s="46"/>
      <c r="DY12" s="46"/>
      <c r="DZ12" s="47">
        <f t="shared" si="60"/>
        <v>0</v>
      </c>
      <c r="EA12" s="46">
        <f t="shared" si="61"/>
        <v>0</v>
      </c>
      <c r="EB12" s="46">
        <f t="shared" si="62"/>
        <v>0</v>
      </c>
      <c r="EC12" s="46">
        <f t="shared" si="63"/>
        <v>0</v>
      </c>
      <c r="ED12" s="46"/>
      <c r="EE12" s="46"/>
      <c r="EF12" s="47">
        <f t="shared" si="64"/>
        <v>0</v>
      </c>
      <c r="EG12" s="46">
        <f t="shared" si="65"/>
        <v>0</v>
      </c>
      <c r="EH12" s="46">
        <f t="shared" si="66"/>
        <v>0</v>
      </c>
      <c r="EI12" s="46">
        <f t="shared" si="67"/>
        <v>0</v>
      </c>
      <c r="EJ12" s="46"/>
      <c r="EK12" s="46"/>
      <c r="EL12" s="47">
        <f t="shared" si="68"/>
        <v>0</v>
      </c>
      <c r="EM12" s="46">
        <f t="shared" si="69"/>
        <v>0</v>
      </c>
      <c r="EN12" s="46">
        <f t="shared" si="70"/>
        <v>0</v>
      </c>
      <c r="EO12" s="46">
        <f t="shared" si="71"/>
        <v>0</v>
      </c>
      <c r="EP12" s="46"/>
      <c r="EQ12" s="46"/>
      <c r="ER12" s="47">
        <f t="shared" si="72"/>
        <v>0</v>
      </c>
      <c r="ES12" s="46">
        <f t="shared" si="73"/>
        <v>0</v>
      </c>
      <c r="ET12" s="46">
        <f t="shared" si="74"/>
        <v>0</v>
      </c>
      <c r="EU12" s="46">
        <f t="shared" si="75"/>
        <v>0</v>
      </c>
      <c r="EV12" s="45"/>
      <c r="EW12" s="46"/>
      <c r="EX12" s="47">
        <f t="shared" si="76"/>
        <v>0</v>
      </c>
      <c r="EY12" s="46">
        <f t="shared" si="77"/>
        <v>0</v>
      </c>
      <c r="EZ12" s="46">
        <f t="shared" si="78"/>
        <v>0</v>
      </c>
      <c r="FA12" s="46">
        <f t="shared" si="79"/>
        <v>0</v>
      </c>
      <c r="FB12" s="46"/>
      <c r="FC12" s="46"/>
      <c r="FD12" s="47">
        <f t="shared" si="80"/>
        <v>0</v>
      </c>
      <c r="FE12" s="46">
        <f t="shared" si="81"/>
        <v>0</v>
      </c>
      <c r="FF12" s="46">
        <f t="shared" si="82"/>
        <v>0</v>
      </c>
      <c r="FG12" s="46">
        <f t="shared" si="83"/>
        <v>0</v>
      </c>
      <c r="FH12" s="46"/>
      <c r="FI12" s="46"/>
      <c r="FJ12" s="47">
        <f t="shared" si="84"/>
        <v>0</v>
      </c>
      <c r="FK12" s="46">
        <f t="shared" si="85"/>
        <v>0</v>
      </c>
      <c r="FL12" s="46">
        <f t="shared" si="86"/>
        <v>0</v>
      </c>
      <c r="FM12" s="46">
        <f t="shared" si="87"/>
        <v>0</v>
      </c>
      <c r="FN12" s="46"/>
      <c r="FO12" s="46"/>
      <c r="FP12" s="47">
        <f t="shared" si="88"/>
        <v>0</v>
      </c>
      <c r="FQ12" s="46">
        <f t="shared" si="89"/>
        <v>0</v>
      </c>
      <c r="FR12" s="46">
        <f t="shared" si="90"/>
        <v>0</v>
      </c>
      <c r="FS12" s="46">
        <f t="shared" si="91"/>
        <v>0</v>
      </c>
      <c r="FT12" s="46"/>
    </row>
    <row r="13" spans="1:176" s="33" customFormat="1" ht="12.75">
      <c r="A13" s="32">
        <v>43922</v>
      </c>
      <c r="C13" s="21">
        <v>5765000</v>
      </c>
      <c r="D13" s="21">
        <v>295250</v>
      </c>
      <c r="E13" s="44">
        <f t="shared" si="0"/>
        <v>6060250</v>
      </c>
      <c r="F13" s="44">
        <f t="shared" si="1"/>
        <v>247497</v>
      </c>
      <c r="G13" s="44">
        <f t="shared" si="2"/>
        <v>73968</v>
      </c>
      <c r="H13" s="46"/>
      <c r="I13" s="47"/>
      <c r="J13" s="47"/>
      <c r="K13" s="44"/>
      <c r="L13" s="44"/>
      <c r="M13" s="44"/>
      <c r="N13" s="46"/>
      <c r="O13" s="46"/>
      <c r="P13" s="46"/>
      <c r="Q13" s="46"/>
      <c r="R13" s="46"/>
      <c r="S13" s="46"/>
      <c r="T13" s="46"/>
      <c r="U13" s="46"/>
      <c r="V13" s="46"/>
      <c r="W13" s="45"/>
      <c r="X13" s="45"/>
      <c r="Y13" s="45"/>
      <c r="Z13" s="46"/>
      <c r="AA13" s="46"/>
      <c r="AB13" s="46"/>
      <c r="AC13" s="46"/>
      <c r="AD13" s="46"/>
      <c r="AE13" s="46"/>
      <c r="AF13" s="46"/>
      <c r="AG13" s="21">
        <v>5765000</v>
      </c>
      <c r="AH13" s="21">
        <v>295250</v>
      </c>
      <c r="AI13" s="15">
        <f t="shared" si="3"/>
        <v>6060250</v>
      </c>
      <c r="AJ13" s="15">
        <v>247497</v>
      </c>
      <c r="AK13" s="15">
        <f t="shared" si="4"/>
        <v>73968</v>
      </c>
      <c r="AL13" s="46"/>
      <c r="AM13" s="44">
        <f t="shared" si="5"/>
        <v>0</v>
      </c>
      <c r="AN13" s="44">
        <f t="shared" si="6"/>
        <v>0</v>
      </c>
      <c r="AO13" s="44">
        <f t="shared" si="7"/>
        <v>0</v>
      </c>
      <c r="AP13" s="44"/>
      <c r="AQ13" s="44"/>
      <c r="AR13" s="46"/>
      <c r="AS13" s="46" t="e">
        <f>#REF!+#REF!+#REF!+#REF!+#REF!+#REF!+#REF!+#REF!+#REF!+#REF!+#REF!+#REF!+#REF!+#REF!+#REF!+#REF!+#REF!+#REF!+#REF!+#REF!</f>
        <v>#REF!</v>
      </c>
      <c r="AT13" s="46" t="e">
        <f>#REF!+#REF!+#REF!+#REF!+#REF!+#REF!+#REF!+#REF!+#REF!+#REF!+#REF!+#REF!+#REF!+#REF!+#REF!+#REF!+#REF!+#REF!+#REF!+#REF!</f>
        <v>#REF!</v>
      </c>
      <c r="AU13" s="46" t="e">
        <f t="shared" si="8"/>
        <v>#REF!</v>
      </c>
      <c r="AV13" s="46" t="e">
        <f>#REF!+#REF!+#REF!+#REF!+#REF!+#REF!+#REF!+#REF!+#REF!+#REF!+#REF!+#REF!+#REF!+#REF!+#REF!+#REF!+#REF!+#REF!+#REF!+#REF!</f>
        <v>#REF!</v>
      </c>
      <c r="AW13" s="46" t="e">
        <f>#REF!+#REF!+#REF!+#REF!+#REF!+#REF!+#REF!+#REF!+#REF!+#REF!+#REF!+#REF!+#REF!+#REF!+#REF!+#REF!+#REF!+#REF!+#REF!+#REF!</f>
        <v>#REF!</v>
      </c>
      <c r="AX13" s="46"/>
      <c r="AY13" s="45">
        <f t="shared" si="92"/>
        <v>0</v>
      </c>
      <c r="AZ13" s="47">
        <f t="shared" si="9"/>
        <v>0</v>
      </c>
      <c r="BA13" s="45">
        <f t="shared" si="10"/>
        <v>0</v>
      </c>
      <c r="BB13" s="45">
        <f t="shared" si="11"/>
        <v>0</v>
      </c>
      <c r="BC13" s="45">
        <f t="shared" si="11"/>
        <v>0</v>
      </c>
      <c r="BD13" s="46"/>
      <c r="BE13" s="46">
        <f t="shared" si="93"/>
        <v>0</v>
      </c>
      <c r="BF13" s="47">
        <f t="shared" si="12"/>
        <v>0</v>
      </c>
      <c r="BG13" s="46">
        <f t="shared" si="13"/>
        <v>0</v>
      </c>
      <c r="BH13" s="46">
        <f t="shared" si="14"/>
        <v>0</v>
      </c>
      <c r="BI13" s="46">
        <f t="shared" si="15"/>
        <v>0</v>
      </c>
      <c r="BJ13" s="46"/>
      <c r="BK13" s="46">
        <f t="shared" si="94"/>
        <v>0</v>
      </c>
      <c r="BL13" s="47">
        <f t="shared" si="16"/>
        <v>0</v>
      </c>
      <c r="BM13" s="46">
        <f t="shared" si="17"/>
        <v>0</v>
      </c>
      <c r="BN13" s="46">
        <f t="shared" si="18"/>
        <v>0</v>
      </c>
      <c r="BO13" s="46">
        <f t="shared" si="19"/>
        <v>0</v>
      </c>
      <c r="BP13" s="46"/>
      <c r="BQ13" s="46">
        <f t="shared" si="95"/>
        <v>0</v>
      </c>
      <c r="BR13" s="47">
        <f t="shared" si="20"/>
        <v>0</v>
      </c>
      <c r="BS13" s="46">
        <f t="shared" si="21"/>
        <v>0</v>
      </c>
      <c r="BT13" s="46">
        <f t="shared" si="22"/>
        <v>0</v>
      </c>
      <c r="BU13" s="46">
        <f t="shared" si="23"/>
        <v>0</v>
      </c>
      <c r="BV13" s="46"/>
      <c r="BW13" s="46">
        <f t="shared" si="96"/>
        <v>0</v>
      </c>
      <c r="BX13" s="47">
        <f t="shared" si="24"/>
        <v>0</v>
      </c>
      <c r="BY13" s="46">
        <f t="shared" si="25"/>
        <v>0</v>
      </c>
      <c r="BZ13" s="46">
        <f t="shared" si="26"/>
        <v>0</v>
      </c>
      <c r="CA13" s="46">
        <f t="shared" si="27"/>
        <v>0</v>
      </c>
      <c r="CB13" s="46"/>
      <c r="CC13" s="46">
        <f t="shared" si="97"/>
        <v>0</v>
      </c>
      <c r="CD13" s="47">
        <f t="shared" si="28"/>
        <v>0</v>
      </c>
      <c r="CE13" s="46">
        <f t="shared" si="29"/>
        <v>0</v>
      </c>
      <c r="CF13" s="46">
        <f t="shared" si="30"/>
        <v>0</v>
      </c>
      <c r="CG13" s="46">
        <f t="shared" si="31"/>
        <v>0</v>
      </c>
      <c r="CH13" s="46"/>
      <c r="CI13" s="46">
        <f t="shared" si="98"/>
        <v>0</v>
      </c>
      <c r="CJ13" s="47">
        <f t="shared" si="32"/>
        <v>0</v>
      </c>
      <c r="CK13" s="46">
        <f t="shared" si="33"/>
        <v>0</v>
      </c>
      <c r="CL13" s="46">
        <f t="shared" si="34"/>
        <v>0</v>
      </c>
      <c r="CM13" s="46">
        <f t="shared" si="35"/>
        <v>0</v>
      </c>
      <c r="CN13" s="46"/>
      <c r="CO13" s="46">
        <f t="shared" si="99"/>
        <v>0</v>
      </c>
      <c r="CP13" s="47">
        <f t="shared" si="36"/>
        <v>0</v>
      </c>
      <c r="CQ13" s="46">
        <f t="shared" si="37"/>
        <v>0</v>
      </c>
      <c r="CR13" s="46">
        <f t="shared" si="38"/>
        <v>0</v>
      </c>
      <c r="CS13" s="46">
        <f t="shared" si="39"/>
        <v>0</v>
      </c>
      <c r="CT13" s="46"/>
      <c r="CU13" s="46">
        <f t="shared" si="100"/>
        <v>0</v>
      </c>
      <c r="CV13" s="47">
        <f t="shared" si="40"/>
        <v>0</v>
      </c>
      <c r="CW13" s="46">
        <f t="shared" si="41"/>
        <v>0</v>
      </c>
      <c r="CX13" s="46">
        <f t="shared" si="42"/>
        <v>0</v>
      </c>
      <c r="CY13" s="46">
        <f t="shared" si="43"/>
        <v>0</v>
      </c>
      <c r="CZ13" s="46"/>
      <c r="DA13" s="46">
        <f t="shared" si="101"/>
        <v>0</v>
      </c>
      <c r="DB13" s="47">
        <f t="shared" si="44"/>
        <v>0</v>
      </c>
      <c r="DC13" s="46">
        <f t="shared" si="45"/>
        <v>0</v>
      </c>
      <c r="DD13" s="46">
        <f t="shared" si="46"/>
        <v>0</v>
      </c>
      <c r="DE13" s="46">
        <f t="shared" si="47"/>
        <v>0</v>
      </c>
      <c r="DF13" s="46"/>
      <c r="DG13" s="46">
        <f t="shared" si="102"/>
        <v>0</v>
      </c>
      <c r="DH13" s="47">
        <f t="shared" si="48"/>
        <v>0</v>
      </c>
      <c r="DI13" s="46">
        <f t="shared" si="49"/>
        <v>0</v>
      </c>
      <c r="DJ13" s="46">
        <f t="shared" si="50"/>
        <v>0</v>
      </c>
      <c r="DK13" s="46">
        <f t="shared" si="51"/>
        <v>0</v>
      </c>
      <c r="DL13" s="46"/>
      <c r="DM13" s="46">
        <f t="shared" si="103"/>
        <v>0</v>
      </c>
      <c r="DN13" s="47">
        <f t="shared" si="52"/>
        <v>0</v>
      </c>
      <c r="DO13" s="46">
        <f t="shared" si="53"/>
        <v>0</v>
      </c>
      <c r="DP13" s="46">
        <f t="shared" si="54"/>
        <v>0</v>
      </c>
      <c r="DQ13" s="46">
        <f t="shared" si="55"/>
        <v>0</v>
      </c>
      <c r="DR13" s="46"/>
      <c r="DS13" s="46">
        <f t="shared" si="104"/>
        <v>0</v>
      </c>
      <c r="DT13" s="47">
        <f t="shared" si="56"/>
        <v>0</v>
      </c>
      <c r="DU13" s="46">
        <f t="shared" si="57"/>
        <v>0</v>
      </c>
      <c r="DV13" s="46">
        <f t="shared" si="58"/>
        <v>0</v>
      </c>
      <c r="DW13" s="46">
        <f t="shared" si="59"/>
        <v>0</v>
      </c>
      <c r="DX13" s="46"/>
      <c r="DY13" s="46">
        <f t="shared" si="105"/>
        <v>0</v>
      </c>
      <c r="DZ13" s="47">
        <f t="shared" si="60"/>
        <v>0</v>
      </c>
      <c r="EA13" s="46">
        <f t="shared" si="61"/>
        <v>0</v>
      </c>
      <c r="EB13" s="46">
        <f t="shared" si="62"/>
        <v>0</v>
      </c>
      <c r="EC13" s="46">
        <f t="shared" si="63"/>
        <v>0</v>
      </c>
      <c r="ED13" s="46"/>
      <c r="EE13" s="46">
        <f t="shared" si="106"/>
        <v>0</v>
      </c>
      <c r="EF13" s="47">
        <f t="shared" si="64"/>
        <v>0</v>
      </c>
      <c r="EG13" s="46">
        <f t="shared" si="65"/>
        <v>0</v>
      </c>
      <c r="EH13" s="46">
        <f t="shared" si="66"/>
        <v>0</v>
      </c>
      <c r="EI13" s="46">
        <f t="shared" si="67"/>
        <v>0</v>
      </c>
      <c r="EJ13" s="46"/>
      <c r="EK13" s="46">
        <f t="shared" si="107"/>
        <v>0</v>
      </c>
      <c r="EL13" s="47">
        <f t="shared" si="68"/>
        <v>0</v>
      </c>
      <c r="EM13" s="46">
        <f t="shared" si="69"/>
        <v>0</v>
      </c>
      <c r="EN13" s="46">
        <f t="shared" si="70"/>
        <v>0</v>
      </c>
      <c r="EO13" s="46">
        <f t="shared" si="71"/>
        <v>0</v>
      </c>
      <c r="EP13" s="46"/>
      <c r="EQ13" s="46">
        <f t="shared" si="108"/>
        <v>0</v>
      </c>
      <c r="ER13" s="47">
        <f t="shared" si="72"/>
        <v>0</v>
      </c>
      <c r="ES13" s="46">
        <f t="shared" si="73"/>
        <v>0</v>
      </c>
      <c r="ET13" s="46">
        <f t="shared" si="74"/>
        <v>0</v>
      </c>
      <c r="EU13" s="46">
        <f t="shared" si="75"/>
        <v>0</v>
      </c>
      <c r="EV13" s="45"/>
      <c r="EW13" s="46">
        <f t="shared" si="109"/>
        <v>0</v>
      </c>
      <c r="EX13" s="47">
        <f t="shared" si="76"/>
        <v>0</v>
      </c>
      <c r="EY13" s="46">
        <f t="shared" si="77"/>
        <v>0</v>
      </c>
      <c r="EZ13" s="46">
        <f t="shared" si="78"/>
        <v>0</v>
      </c>
      <c r="FA13" s="46">
        <f t="shared" si="79"/>
        <v>0</v>
      </c>
      <c r="FB13" s="46"/>
      <c r="FC13" s="46">
        <f t="shared" si="110"/>
        <v>0</v>
      </c>
      <c r="FD13" s="47">
        <f t="shared" si="80"/>
        <v>0</v>
      </c>
      <c r="FE13" s="46">
        <f t="shared" si="81"/>
        <v>0</v>
      </c>
      <c r="FF13" s="46">
        <f t="shared" si="82"/>
        <v>0</v>
      </c>
      <c r="FG13" s="46">
        <f t="shared" si="83"/>
        <v>0</v>
      </c>
      <c r="FH13" s="46"/>
      <c r="FI13" s="46">
        <f t="shared" si="111"/>
        <v>0</v>
      </c>
      <c r="FJ13" s="47">
        <f t="shared" si="84"/>
        <v>0</v>
      </c>
      <c r="FK13" s="46">
        <f t="shared" si="85"/>
        <v>0</v>
      </c>
      <c r="FL13" s="46">
        <f t="shared" si="86"/>
        <v>0</v>
      </c>
      <c r="FM13" s="46">
        <f t="shared" si="87"/>
        <v>0</v>
      </c>
      <c r="FN13" s="46"/>
      <c r="FO13" s="46">
        <f t="shared" si="112"/>
        <v>0</v>
      </c>
      <c r="FP13" s="47">
        <f t="shared" si="88"/>
        <v>0</v>
      </c>
      <c r="FQ13" s="46">
        <f t="shared" si="89"/>
        <v>0</v>
      </c>
      <c r="FR13" s="46">
        <f t="shared" si="90"/>
        <v>0</v>
      </c>
      <c r="FS13" s="46">
        <f t="shared" si="91"/>
        <v>0</v>
      </c>
      <c r="FT13" s="46"/>
    </row>
    <row r="14" spans="1:176" s="33" customFormat="1" ht="12.75">
      <c r="A14" s="32">
        <v>44105</v>
      </c>
      <c r="C14" s="21"/>
      <c r="D14" s="21">
        <v>151125</v>
      </c>
      <c r="E14" s="44">
        <f t="shared" si="0"/>
        <v>151125</v>
      </c>
      <c r="F14" s="44">
        <f t="shared" si="1"/>
        <v>247497</v>
      </c>
      <c r="G14" s="44">
        <f t="shared" si="2"/>
        <v>73968</v>
      </c>
      <c r="H14" s="46"/>
      <c r="I14" s="47"/>
      <c r="J14" s="47"/>
      <c r="K14" s="44"/>
      <c r="L14" s="44"/>
      <c r="M14" s="44"/>
      <c r="N14" s="46"/>
      <c r="O14" s="46"/>
      <c r="P14" s="46"/>
      <c r="Q14" s="46"/>
      <c r="R14" s="46"/>
      <c r="S14" s="46"/>
      <c r="T14" s="46"/>
      <c r="U14" s="46"/>
      <c r="V14" s="46"/>
      <c r="W14" s="45"/>
      <c r="X14" s="45"/>
      <c r="Y14" s="45"/>
      <c r="Z14" s="46"/>
      <c r="AA14" s="46"/>
      <c r="AB14" s="46"/>
      <c r="AC14" s="46"/>
      <c r="AD14" s="46"/>
      <c r="AE14" s="46"/>
      <c r="AF14" s="46"/>
      <c r="AG14" s="21"/>
      <c r="AH14" s="21">
        <v>151125</v>
      </c>
      <c r="AI14" s="15">
        <f t="shared" si="3"/>
        <v>151125</v>
      </c>
      <c r="AJ14" s="15">
        <v>247497</v>
      </c>
      <c r="AK14" s="15">
        <f t="shared" si="4"/>
        <v>73968</v>
      </c>
      <c r="AL14" s="46"/>
      <c r="AM14" s="44">
        <f t="shared" si="5"/>
        <v>0</v>
      </c>
      <c r="AN14" s="44">
        <f t="shared" si="6"/>
        <v>0</v>
      </c>
      <c r="AO14" s="44">
        <f t="shared" si="7"/>
        <v>0</v>
      </c>
      <c r="AP14" s="44"/>
      <c r="AQ14" s="44"/>
      <c r="AR14" s="46"/>
      <c r="AS14" s="46"/>
      <c r="AT14" s="46" t="e">
        <f>#REF!+#REF!+#REF!+#REF!+#REF!+#REF!+#REF!+#REF!+#REF!+#REF!+#REF!+#REF!+#REF!+#REF!+#REF!+#REF!+#REF!+#REF!+#REF!+#REF!</f>
        <v>#REF!</v>
      </c>
      <c r="AU14" s="46" t="e">
        <f t="shared" si="8"/>
        <v>#REF!</v>
      </c>
      <c r="AV14" s="46" t="e">
        <f>#REF!+#REF!+#REF!+#REF!+#REF!+#REF!+#REF!+#REF!+#REF!+#REF!+#REF!+#REF!+#REF!+#REF!+#REF!+#REF!+#REF!+#REF!+#REF!+#REF!</f>
        <v>#REF!</v>
      </c>
      <c r="AW14" s="46" t="e">
        <f>#REF!+#REF!+#REF!+#REF!+#REF!+#REF!+#REF!+#REF!+#REF!+#REF!+#REF!+#REF!+#REF!+#REF!+#REF!+#REF!+#REF!+#REF!+#REF!+#REF!</f>
        <v>#REF!</v>
      </c>
      <c r="AX14" s="46"/>
      <c r="AY14" s="45"/>
      <c r="AZ14" s="47">
        <f t="shared" si="9"/>
        <v>0</v>
      </c>
      <c r="BA14" s="45">
        <f t="shared" si="10"/>
        <v>0</v>
      </c>
      <c r="BB14" s="45">
        <f t="shared" si="11"/>
        <v>0</v>
      </c>
      <c r="BC14" s="45">
        <f t="shared" si="11"/>
        <v>0</v>
      </c>
      <c r="BD14" s="46"/>
      <c r="BE14" s="46"/>
      <c r="BF14" s="47">
        <f t="shared" si="12"/>
        <v>0</v>
      </c>
      <c r="BG14" s="46">
        <f t="shared" si="13"/>
        <v>0</v>
      </c>
      <c r="BH14" s="46">
        <f t="shared" si="14"/>
        <v>0</v>
      </c>
      <c r="BI14" s="46">
        <f t="shared" si="15"/>
        <v>0</v>
      </c>
      <c r="BJ14" s="46"/>
      <c r="BK14" s="46"/>
      <c r="BL14" s="47">
        <f t="shared" si="16"/>
        <v>0</v>
      </c>
      <c r="BM14" s="46">
        <f t="shared" si="17"/>
        <v>0</v>
      </c>
      <c r="BN14" s="46">
        <f t="shared" si="18"/>
        <v>0</v>
      </c>
      <c r="BO14" s="46">
        <f t="shared" si="19"/>
        <v>0</v>
      </c>
      <c r="BP14" s="46"/>
      <c r="BQ14" s="46"/>
      <c r="BR14" s="47">
        <f t="shared" si="20"/>
        <v>0</v>
      </c>
      <c r="BS14" s="46">
        <f t="shared" si="21"/>
        <v>0</v>
      </c>
      <c r="BT14" s="46">
        <f t="shared" si="22"/>
        <v>0</v>
      </c>
      <c r="BU14" s="46">
        <f t="shared" si="23"/>
        <v>0</v>
      </c>
      <c r="BV14" s="46"/>
      <c r="BW14" s="46"/>
      <c r="BX14" s="47">
        <f t="shared" si="24"/>
        <v>0</v>
      </c>
      <c r="BY14" s="46">
        <f t="shared" si="25"/>
        <v>0</v>
      </c>
      <c r="BZ14" s="46">
        <f t="shared" si="26"/>
        <v>0</v>
      </c>
      <c r="CA14" s="46">
        <f t="shared" si="27"/>
        <v>0</v>
      </c>
      <c r="CB14" s="46"/>
      <c r="CC14" s="46"/>
      <c r="CD14" s="47">
        <f t="shared" si="28"/>
        <v>0</v>
      </c>
      <c r="CE14" s="46">
        <f t="shared" si="29"/>
        <v>0</v>
      </c>
      <c r="CF14" s="46">
        <f t="shared" si="30"/>
        <v>0</v>
      </c>
      <c r="CG14" s="46">
        <f t="shared" si="31"/>
        <v>0</v>
      </c>
      <c r="CH14" s="46"/>
      <c r="CI14" s="46"/>
      <c r="CJ14" s="47">
        <f t="shared" si="32"/>
        <v>0</v>
      </c>
      <c r="CK14" s="46">
        <f t="shared" si="33"/>
        <v>0</v>
      </c>
      <c r="CL14" s="46">
        <f t="shared" si="34"/>
        <v>0</v>
      </c>
      <c r="CM14" s="46">
        <f t="shared" si="35"/>
        <v>0</v>
      </c>
      <c r="CN14" s="46"/>
      <c r="CO14" s="46"/>
      <c r="CP14" s="47">
        <f t="shared" si="36"/>
        <v>0</v>
      </c>
      <c r="CQ14" s="46">
        <f t="shared" si="37"/>
        <v>0</v>
      </c>
      <c r="CR14" s="46">
        <f t="shared" si="38"/>
        <v>0</v>
      </c>
      <c r="CS14" s="46">
        <f t="shared" si="39"/>
        <v>0</v>
      </c>
      <c r="CT14" s="46"/>
      <c r="CU14" s="46"/>
      <c r="CV14" s="47">
        <f t="shared" si="40"/>
        <v>0</v>
      </c>
      <c r="CW14" s="46">
        <f t="shared" si="41"/>
        <v>0</v>
      </c>
      <c r="CX14" s="46">
        <f t="shared" si="42"/>
        <v>0</v>
      </c>
      <c r="CY14" s="46">
        <f t="shared" si="43"/>
        <v>0</v>
      </c>
      <c r="CZ14" s="46"/>
      <c r="DA14" s="46"/>
      <c r="DB14" s="47">
        <f t="shared" si="44"/>
        <v>0</v>
      </c>
      <c r="DC14" s="46">
        <f t="shared" si="45"/>
        <v>0</v>
      </c>
      <c r="DD14" s="46">
        <f t="shared" si="46"/>
        <v>0</v>
      </c>
      <c r="DE14" s="46">
        <f t="shared" si="47"/>
        <v>0</v>
      </c>
      <c r="DF14" s="46"/>
      <c r="DG14" s="46"/>
      <c r="DH14" s="47">
        <f t="shared" si="48"/>
        <v>0</v>
      </c>
      <c r="DI14" s="46">
        <f t="shared" si="49"/>
        <v>0</v>
      </c>
      <c r="DJ14" s="46">
        <f t="shared" si="50"/>
        <v>0</v>
      </c>
      <c r="DK14" s="46">
        <f t="shared" si="51"/>
        <v>0</v>
      </c>
      <c r="DL14" s="46"/>
      <c r="DM14" s="46"/>
      <c r="DN14" s="47">
        <f t="shared" si="52"/>
        <v>0</v>
      </c>
      <c r="DO14" s="46">
        <f t="shared" si="53"/>
        <v>0</v>
      </c>
      <c r="DP14" s="46">
        <f t="shared" si="54"/>
        <v>0</v>
      </c>
      <c r="DQ14" s="46">
        <f t="shared" si="55"/>
        <v>0</v>
      </c>
      <c r="DR14" s="46"/>
      <c r="DS14" s="46"/>
      <c r="DT14" s="47">
        <f t="shared" si="56"/>
        <v>0</v>
      </c>
      <c r="DU14" s="46">
        <f t="shared" si="57"/>
        <v>0</v>
      </c>
      <c r="DV14" s="46">
        <f t="shared" si="58"/>
        <v>0</v>
      </c>
      <c r="DW14" s="46">
        <f t="shared" si="59"/>
        <v>0</v>
      </c>
      <c r="DX14" s="46"/>
      <c r="DY14" s="46"/>
      <c r="DZ14" s="47">
        <f t="shared" si="60"/>
        <v>0</v>
      </c>
      <c r="EA14" s="46">
        <f t="shared" si="61"/>
        <v>0</v>
      </c>
      <c r="EB14" s="46">
        <f t="shared" si="62"/>
        <v>0</v>
      </c>
      <c r="EC14" s="46">
        <f t="shared" si="63"/>
        <v>0</v>
      </c>
      <c r="ED14" s="46"/>
      <c r="EE14" s="46"/>
      <c r="EF14" s="47">
        <f t="shared" si="64"/>
        <v>0</v>
      </c>
      <c r="EG14" s="46">
        <f t="shared" si="65"/>
        <v>0</v>
      </c>
      <c r="EH14" s="46">
        <f t="shared" si="66"/>
        <v>0</v>
      </c>
      <c r="EI14" s="46">
        <f t="shared" si="67"/>
        <v>0</v>
      </c>
      <c r="EJ14" s="46"/>
      <c r="EK14" s="46"/>
      <c r="EL14" s="47">
        <f t="shared" si="68"/>
        <v>0</v>
      </c>
      <c r="EM14" s="46">
        <f t="shared" si="69"/>
        <v>0</v>
      </c>
      <c r="EN14" s="46">
        <f t="shared" si="70"/>
        <v>0</v>
      </c>
      <c r="EO14" s="46">
        <f t="shared" si="71"/>
        <v>0</v>
      </c>
      <c r="EP14" s="46"/>
      <c r="EQ14" s="46"/>
      <c r="ER14" s="47">
        <f t="shared" si="72"/>
        <v>0</v>
      </c>
      <c r="ES14" s="46">
        <f t="shared" si="73"/>
        <v>0</v>
      </c>
      <c r="ET14" s="46">
        <f t="shared" si="74"/>
        <v>0</v>
      </c>
      <c r="EU14" s="46">
        <f t="shared" si="75"/>
        <v>0</v>
      </c>
      <c r="EV14" s="45"/>
      <c r="EW14" s="46"/>
      <c r="EX14" s="47">
        <f t="shared" si="76"/>
        <v>0</v>
      </c>
      <c r="EY14" s="46">
        <f t="shared" si="77"/>
        <v>0</v>
      </c>
      <c r="EZ14" s="46">
        <f t="shared" si="78"/>
        <v>0</v>
      </c>
      <c r="FA14" s="46">
        <f t="shared" si="79"/>
        <v>0</v>
      </c>
      <c r="FB14" s="46"/>
      <c r="FC14" s="46"/>
      <c r="FD14" s="47">
        <f t="shared" si="80"/>
        <v>0</v>
      </c>
      <c r="FE14" s="46">
        <f t="shared" si="81"/>
        <v>0</v>
      </c>
      <c r="FF14" s="46">
        <f t="shared" si="82"/>
        <v>0</v>
      </c>
      <c r="FG14" s="46">
        <f t="shared" si="83"/>
        <v>0</v>
      </c>
      <c r="FH14" s="46"/>
      <c r="FI14" s="46"/>
      <c r="FJ14" s="47">
        <f t="shared" si="84"/>
        <v>0</v>
      </c>
      <c r="FK14" s="46">
        <f t="shared" si="85"/>
        <v>0</v>
      </c>
      <c r="FL14" s="46">
        <f t="shared" si="86"/>
        <v>0</v>
      </c>
      <c r="FM14" s="46">
        <f t="shared" si="87"/>
        <v>0</v>
      </c>
      <c r="FN14" s="46"/>
      <c r="FO14" s="46"/>
      <c r="FP14" s="47">
        <f t="shared" si="88"/>
        <v>0</v>
      </c>
      <c r="FQ14" s="46">
        <f t="shared" si="89"/>
        <v>0</v>
      </c>
      <c r="FR14" s="46">
        <f t="shared" si="90"/>
        <v>0</v>
      </c>
      <c r="FS14" s="46">
        <f t="shared" si="91"/>
        <v>0</v>
      </c>
      <c r="FT14" s="46"/>
    </row>
    <row r="15" spans="1:176" s="33" customFormat="1" ht="12.75">
      <c r="A15" s="32">
        <v>44287</v>
      </c>
      <c r="C15" s="21">
        <v>6045000</v>
      </c>
      <c r="D15" s="21">
        <v>151125</v>
      </c>
      <c r="E15" s="44">
        <f t="shared" si="0"/>
        <v>6196125</v>
      </c>
      <c r="F15" s="44">
        <f t="shared" si="1"/>
        <v>247497</v>
      </c>
      <c r="G15" s="44">
        <f t="shared" si="2"/>
        <v>73968</v>
      </c>
      <c r="H15" s="46"/>
      <c r="I15" s="47"/>
      <c r="J15" s="47"/>
      <c r="K15" s="44"/>
      <c r="L15" s="44"/>
      <c r="M15" s="4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21">
        <v>6045000</v>
      </c>
      <c r="AH15" s="21">
        <v>151125</v>
      </c>
      <c r="AI15" s="15">
        <f t="shared" si="3"/>
        <v>6196125</v>
      </c>
      <c r="AJ15" s="15">
        <v>247497</v>
      </c>
      <c r="AK15" s="15">
        <f t="shared" si="4"/>
        <v>73968</v>
      </c>
      <c r="AL15" s="46"/>
      <c r="AM15" s="44">
        <f t="shared" si="5"/>
        <v>0</v>
      </c>
      <c r="AN15" s="44">
        <f t="shared" si="6"/>
        <v>0</v>
      </c>
      <c r="AO15" s="44">
        <f t="shared" si="7"/>
        <v>0</v>
      </c>
      <c r="AP15" s="44"/>
      <c r="AQ15" s="44"/>
      <c r="AR15" s="46"/>
      <c r="AS15" s="46" t="e">
        <f>#REF!+#REF!+#REF!+#REF!+#REF!+#REF!+#REF!+#REF!+#REF!+#REF!+#REF!+#REF!+#REF!+#REF!+#REF!+#REF!+#REF!+#REF!+#REF!+#REF!</f>
        <v>#REF!</v>
      </c>
      <c r="AT15" s="46" t="e">
        <f>#REF!+#REF!+#REF!+#REF!+#REF!+#REF!+#REF!+#REF!+#REF!+#REF!+#REF!+#REF!+#REF!+#REF!+#REF!+#REF!+#REF!+#REF!+#REF!+#REF!</f>
        <v>#REF!</v>
      </c>
      <c r="AU15" s="46" t="e">
        <f t="shared" si="8"/>
        <v>#REF!</v>
      </c>
      <c r="AV15" s="46" t="e">
        <f>#REF!+#REF!+#REF!+#REF!+#REF!+#REF!+#REF!+#REF!+#REF!+#REF!+#REF!+#REF!+#REF!+#REF!+#REF!+#REF!+#REF!+#REF!+#REF!+#REF!</f>
        <v>#REF!</v>
      </c>
      <c r="AW15" s="46" t="e">
        <f>#REF!+#REF!+#REF!+#REF!+#REF!+#REF!+#REF!+#REF!+#REF!+#REF!+#REF!+#REF!+#REF!+#REF!+#REF!+#REF!+#REF!+#REF!+#REF!+#REF!</f>
        <v>#REF!</v>
      </c>
      <c r="AX15" s="46"/>
      <c r="AY15" s="45">
        <f t="shared" si="92"/>
        <v>0</v>
      </c>
      <c r="AZ15" s="47">
        <f t="shared" si="9"/>
        <v>0</v>
      </c>
      <c r="BA15" s="45">
        <f t="shared" si="10"/>
        <v>0</v>
      </c>
      <c r="BB15" s="45">
        <f t="shared" si="11"/>
        <v>0</v>
      </c>
      <c r="BC15" s="45">
        <f t="shared" si="11"/>
        <v>0</v>
      </c>
      <c r="BD15" s="46"/>
      <c r="BE15" s="46">
        <f t="shared" si="93"/>
        <v>0</v>
      </c>
      <c r="BF15" s="47">
        <f t="shared" si="12"/>
        <v>0</v>
      </c>
      <c r="BG15" s="46">
        <f t="shared" si="13"/>
        <v>0</v>
      </c>
      <c r="BH15" s="46">
        <f t="shared" si="14"/>
        <v>0</v>
      </c>
      <c r="BI15" s="46">
        <f t="shared" si="15"/>
        <v>0</v>
      </c>
      <c r="BJ15" s="46"/>
      <c r="BK15" s="46">
        <f t="shared" si="94"/>
        <v>0</v>
      </c>
      <c r="BL15" s="47">
        <f t="shared" si="16"/>
        <v>0</v>
      </c>
      <c r="BM15" s="46">
        <f t="shared" si="17"/>
        <v>0</v>
      </c>
      <c r="BN15" s="46">
        <f t="shared" si="18"/>
        <v>0</v>
      </c>
      <c r="BO15" s="46">
        <f t="shared" si="19"/>
        <v>0</v>
      </c>
      <c r="BP15" s="46"/>
      <c r="BQ15" s="46">
        <f t="shared" si="95"/>
        <v>0</v>
      </c>
      <c r="BR15" s="47">
        <f t="shared" si="20"/>
        <v>0</v>
      </c>
      <c r="BS15" s="46">
        <f t="shared" si="21"/>
        <v>0</v>
      </c>
      <c r="BT15" s="46">
        <f t="shared" si="22"/>
        <v>0</v>
      </c>
      <c r="BU15" s="46">
        <f t="shared" si="23"/>
        <v>0</v>
      </c>
      <c r="BV15" s="46"/>
      <c r="BW15" s="46">
        <f t="shared" si="96"/>
        <v>0</v>
      </c>
      <c r="BX15" s="47">
        <f t="shared" si="24"/>
        <v>0</v>
      </c>
      <c r="BY15" s="46">
        <f t="shared" si="25"/>
        <v>0</v>
      </c>
      <c r="BZ15" s="46">
        <f t="shared" si="26"/>
        <v>0</v>
      </c>
      <c r="CA15" s="46">
        <f t="shared" si="27"/>
        <v>0</v>
      </c>
      <c r="CB15" s="46"/>
      <c r="CC15" s="46">
        <f t="shared" si="97"/>
        <v>0</v>
      </c>
      <c r="CD15" s="47">
        <f t="shared" si="28"/>
        <v>0</v>
      </c>
      <c r="CE15" s="46">
        <f t="shared" si="29"/>
        <v>0</v>
      </c>
      <c r="CF15" s="46">
        <f t="shared" si="30"/>
        <v>0</v>
      </c>
      <c r="CG15" s="46">
        <f t="shared" si="31"/>
        <v>0</v>
      </c>
      <c r="CH15" s="46"/>
      <c r="CI15" s="46">
        <f t="shared" si="98"/>
        <v>0</v>
      </c>
      <c r="CJ15" s="47">
        <f t="shared" si="32"/>
        <v>0</v>
      </c>
      <c r="CK15" s="46">
        <f t="shared" si="33"/>
        <v>0</v>
      </c>
      <c r="CL15" s="46">
        <f t="shared" si="34"/>
        <v>0</v>
      </c>
      <c r="CM15" s="46">
        <f t="shared" si="35"/>
        <v>0</v>
      </c>
      <c r="CN15" s="46"/>
      <c r="CO15" s="46">
        <f t="shared" si="99"/>
        <v>0</v>
      </c>
      <c r="CP15" s="47">
        <f t="shared" si="36"/>
        <v>0</v>
      </c>
      <c r="CQ15" s="46">
        <f t="shared" si="37"/>
        <v>0</v>
      </c>
      <c r="CR15" s="46">
        <f t="shared" si="38"/>
        <v>0</v>
      </c>
      <c r="CS15" s="46">
        <f t="shared" si="39"/>
        <v>0</v>
      </c>
      <c r="CT15" s="46"/>
      <c r="CU15" s="46">
        <f t="shared" si="100"/>
        <v>0</v>
      </c>
      <c r="CV15" s="47">
        <f t="shared" si="40"/>
        <v>0</v>
      </c>
      <c r="CW15" s="46">
        <f t="shared" si="41"/>
        <v>0</v>
      </c>
      <c r="CX15" s="46">
        <f t="shared" si="42"/>
        <v>0</v>
      </c>
      <c r="CY15" s="46">
        <f t="shared" si="43"/>
        <v>0</v>
      </c>
      <c r="CZ15" s="46"/>
      <c r="DA15" s="46">
        <f t="shared" si="101"/>
        <v>0</v>
      </c>
      <c r="DB15" s="47">
        <f t="shared" si="44"/>
        <v>0</v>
      </c>
      <c r="DC15" s="46">
        <f t="shared" si="45"/>
        <v>0</v>
      </c>
      <c r="DD15" s="46">
        <f t="shared" si="46"/>
        <v>0</v>
      </c>
      <c r="DE15" s="46">
        <f t="shared" si="47"/>
        <v>0</v>
      </c>
      <c r="DF15" s="46"/>
      <c r="DG15" s="46">
        <f t="shared" si="102"/>
        <v>0</v>
      </c>
      <c r="DH15" s="47">
        <f t="shared" si="48"/>
        <v>0</v>
      </c>
      <c r="DI15" s="46">
        <f t="shared" si="49"/>
        <v>0</v>
      </c>
      <c r="DJ15" s="46">
        <f t="shared" si="50"/>
        <v>0</v>
      </c>
      <c r="DK15" s="46">
        <f t="shared" si="51"/>
        <v>0</v>
      </c>
      <c r="DL15" s="46"/>
      <c r="DM15" s="46">
        <f t="shared" si="103"/>
        <v>0</v>
      </c>
      <c r="DN15" s="47">
        <f t="shared" si="52"/>
        <v>0</v>
      </c>
      <c r="DO15" s="46">
        <f t="shared" si="53"/>
        <v>0</v>
      </c>
      <c r="DP15" s="46">
        <f t="shared" si="54"/>
        <v>0</v>
      </c>
      <c r="DQ15" s="46">
        <f t="shared" si="55"/>
        <v>0</v>
      </c>
      <c r="DR15" s="46"/>
      <c r="DS15" s="46">
        <f t="shared" si="104"/>
        <v>0</v>
      </c>
      <c r="DT15" s="47">
        <f t="shared" si="56"/>
        <v>0</v>
      </c>
      <c r="DU15" s="46">
        <f t="shared" si="57"/>
        <v>0</v>
      </c>
      <c r="DV15" s="46">
        <f t="shared" si="58"/>
        <v>0</v>
      </c>
      <c r="DW15" s="46">
        <f t="shared" si="59"/>
        <v>0</v>
      </c>
      <c r="DX15" s="46"/>
      <c r="DY15" s="46">
        <f t="shared" si="105"/>
        <v>0</v>
      </c>
      <c r="DZ15" s="47">
        <f t="shared" si="60"/>
        <v>0</v>
      </c>
      <c r="EA15" s="46">
        <f t="shared" si="61"/>
        <v>0</v>
      </c>
      <c r="EB15" s="46">
        <f t="shared" si="62"/>
        <v>0</v>
      </c>
      <c r="EC15" s="46">
        <f t="shared" si="63"/>
        <v>0</v>
      </c>
      <c r="ED15" s="46"/>
      <c r="EE15" s="46">
        <f t="shared" si="106"/>
        <v>0</v>
      </c>
      <c r="EF15" s="47">
        <f t="shared" si="64"/>
        <v>0</v>
      </c>
      <c r="EG15" s="46">
        <f t="shared" si="65"/>
        <v>0</v>
      </c>
      <c r="EH15" s="46">
        <f t="shared" si="66"/>
        <v>0</v>
      </c>
      <c r="EI15" s="46">
        <f t="shared" si="67"/>
        <v>0</v>
      </c>
      <c r="EJ15" s="46"/>
      <c r="EK15" s="46">
        <f t="shared" si="107"/>
        <v>0</v>
      </c>
      <c r="EL15" s="47">
        <f t="shared" si="68"/>
        <v>0</v>
      </c>
      <c r="EM15" s="46">
        <f t="shared" si="69"/>
        <v>0</v>
      </c>
      <c r="EN15" s="46">
        <f t="shared" si="70"/>
        <v>0</v>
      </c>
      <c r="EO15" s="46">
        <f t="shared" si="71"/>
        <v>0</v>
      </c>
      <c r="EP15" s="46"/>
      <c r="EQ15" s="46">
        <f t="shared" si="108"/>
        <v>0</v>
      </c>
      <c r="ER15" s="47">
        <f t="shared" si="72"/>
        <v>0</v>
      </c>
      <c r="ES15" s="46">
        <f t="shared" si="73"/>
        <v>0</v>
      </c>
      <c r="ET15" s="46">
        <f t="shared" si="74"/>
        <v>0</v>
      </c>
      <c r="EU15" s="46">
        <f t="shared" si="75"/>
        <v>0</v>
      </c>
      <c r="EV15" s="45"/>
      <c r="EW15" s="46">
        <f t="shared" si="109"/>
        <v>0</v>
      </c>
      <c r="EX15" s="47">
        <f t="shared" si="76"/>
        <v>0</v>
      </c>
      <c r="EY15" s="46">
        <f t="shared" si="77"/>
        <v>0</v>
      </c>
      <c r="EZ15" s="46">
        <f t="shared" si="78"/>
        <v>0</v>
      </c>
      <c r="FA15" s="46">
        <f t="shared" si="79"/>
        <v>0</v>
      </c>
      <c r="FB15" s="46"/>
      <c r="FC15" s="46">
        <f t="shared" si="110"/>
        <v>0</v>
      </c>
      <c r="FD15" s="47">
        <f t="shared" si="80"/>
        <v>0</v>
      </c>
      <c r="FE15" s="46">
        <f t="shared" si="81"/>
        <v>0</v>
      </c>
      <c r="FF15" s="46">
        <f t="shared" si="82"/>
        <v>0</v>
      </c>
      <c r="FG15" s="46">
        <f t="shared" si="83"/>
        <v>0</v>
      </c>
      <c r="FH15" s="46"/>
      <c r="FI15" s="46">
        <f t="shared" si="111"/>
        <v>0</v>
      </c>
      <c r="FJ15" s="47">
        <f t="shared" si="84"/>
        <v>0</v>
      </c>
      <c r="FK15" s="46">
        <f t="shared" si="85"/>
        <v>0</v>
      </c>
      <c r="FL15" s="46">
        <f t="shared" si="86"/>
        <v>0</v>
      </c>
      <c r="FM15" s="46">
        <f t="shared" si="87"/>
        <v>0</v>
      </c>
      <c r="FN15" s="46"/>
      <c r="FO15" s="46">
        <f t="shared" si="112"/>
        <v>0</v>
      </c>
      <c r="FP15" s="47">
        <f t="shared" si="88"/>
        <v>0</v>
      </c>
      <c r="FQ15" s="46">
        <f t="shared" si="89"/>
        <v>0</v>
      </c>
      <c r="FR15" s="46">
        <f t="shared" si="90"/>
        <v>0</v>
      </c>
      <c r="FS15" s="46">
        <f t="shared" si="91"/>
        <v>0</v>
      </c>
      <c r="FT15" s="46"/>
    </row>
    <row r="16" spans="1:176" s="33" customFormat="1" ht="12.75">
      <c r="A16" s="32">
        <v>44470</v>
      </c>
      <c r="C16" s="21"/>
      <c r="D16" s="21"/>
      <c r="E16" s="44">
        <f t="shared" si="0"/>
        <v>0</v>
      </c>
      <c r="F16" s="44">
        <f t="shared" si="1"/>
        <v>0</v>
      </c>
      <c r="G16" s="44">
        <f t="shared" si="2"/>
        <v>0</v>
      </c>
      <c r="H16" s="46"/>
      <c r="I16" s="47"/>
      <c r="J16" s="47"/>
      <c r="K16" s="44"/>
      <c r="L16" s="44"/>
      <c r="M16" s="44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5"/>
      <c r="AJ16" s="45"/>
      <c r="AK16" s="45"/>
      <c r="AL16" s="46"/>
      <c r="AM16" s="44">
        <f t="shared" si="5"/>
        <v>0</v>
      </c>
      <c r="AN16" s="44">
        <f t="shared" si="6"/>
        <v>0</v>
      </c>
      <c r="AO16" s="44">
        <f t="shared" si="7"/>
        <v>0</v>
      </c>
      <c r="AP16" s="44"/>
      <c r="AQ16" s="44"/>
      <c r="AR16" s="46"/>
      <c r="AS16" s="46"/>
      <c r="AT16" s="46" t="e">
        <f>#REF!+#REF!+#REF!+#REF!+#REF!+#REF!+#REF!+#REF!+#REF!+#REF!+#REF!+#REF!+#REF!+#REF!+#REF!+#REF!+#REF!+#REF!+#REF!+#REF!</f>
        <v>#REF!</v>
      </c>
      <c r="AU16" s="46" t="e">
        <f t="shared" si="8"/>
        <v>#REF!</v>
      </c>
      <c r="AV16" s="46" t="e">
        <f>#REF!+#REF!+#REF!+#REF!+#REF!+#REF!+#REF!+#REF!+#REF!+#REF!+#REF!+#REF!+#REF!+#REF!+#REF!+#REF!+#REF!+#REF!+#REF!+#REF!</f>
        <v>#REF!</v>
      </c>
      <c r="AW16" s="46" t="e">
        <f>#REF!+#REF!+#REF!+#REF!+#REF!+#REF!+#REF!+#REF!+#REF!+#REF!+#REF!+#REF!+#REF!+#REF!+#REF!+#REF!+#REF!+#REF!+#REF!+#REF!</f>
        <v>#REF!</v>
      </c>
      <c r="AX16" s="46"/>
      <c r="AY16" s="45"/>
      <c r="AZ16" s="47">
        <f t="shared" si="9"/>
        <v>0</v>
      </c>
      <c r="BA16" s="45">
        <f t="shared" si="10"/>
        <v>0</v>
      </c>
      <c r="BB16" s="45">
        <f t="shared" si="11"/>
        <v>0</v>
      </c>
      <c r="BC16" s="45">
        <f t="shared" si="11"/>
        <v>0</v>
      </c>
      <c r="BD16" s="46"/>
      <c r="BE16" s="46"/>
      <c r="BF16" s="47">
        <f t="shared" si="12"/>
        <v>0</v>
      </c>
      <c r="BG16" s="46">
        <f t="shared" si="13"/>
        <v>0</v>
      </c>
      <c r="BH16" s="46">
        <f t="shared" si="14"/>
        <v>0</v>
      </c>
      <c r="BI16" s="46">
        <f t="shared" si="15"/>
        <v>0</v>
      </c>
      <c r="BJ16" s="46"/>
      <c r="BK16" s="46"/>
      <c r="BL16" s="47">
        <f t="shared" si="16"/>
        <v>0</v>
      </c>
      <c r="BM16" s="46">
        <f t="shared" si="17"/>
        <v>0</v>
      </c>
      <c r="BN16" s="46">
        <f t="shared" si="18"/>
        <v>0</v>
      </c>
      <c r="BO16" s="46">
        <f t="shared" si="19"/>
        <v>0</v>
      </c>
      <c r="BP16" s="46"/>
      <c r="BQ16" s="46"/>
      <c r="BR16" s="47">
        <f t="shared" si="20"/>
        <v>0</v>
      </c>
      <c r="BS16" s="46">
        <f t="shared" si="21"/>
        <v>0</v>
      </c>
      <c r="BT16" s="46">
        <f t="shared" si="22"/>
        <v>0</v>
      </c>
      <c r="BU16" s="46">
        <f t="shared" si="23"/>
        <v>0</v>
      </c>
      <c r="BV16" s="46"/>
      <c r="BW16" s="46"/>
      <c r="BX16" s="47">
        <f t="shared" si="24"/>
        <v>0</v>
      </c>
      <c r="BY16" s="46">
        <f t="shared" si="25"/>
        <v>0</v>
      </c>
      <c r="BZ16" s="46">
        <f t="shared" si="26"/>
        <v>0</v>
      </c>
      <c r="CA16" s="46">
        <f t="shared" si="27"/>
        <v>0</v>
      </c>
      <c r="CB16" s="46"/>
      <c r="CC16" s="46"/>
      <c r="CD16" s="47">
        <f t="shared" si="28"/>
        <v>0</v>
      </c>
      <c r="CE16" s="46">
        <f t="shared" si="29"/>
        <v>0</v>
      </c>
      <c r="CF16" s="46">
        <f t="shared" si="30"/>
        <v>0</v>
      </c>
      <c r="CG16" s="46">
        <f t="shared" si="31"/>
        <v>0</v>
      </c>
      <c r="CH16" s="46"/>
      <c r="CI16" s="46"/>
      <c r="CJ16" s="47">
        <f t="shared" si="32"/>
        <v>0</v>
      </c>
      <c r="CK16" s="46">
        <f t="shared" si="33"/>
        <v>0</v>
      </c>
      <c r="CL16" s="46">
        <f t="shared" si="34"/>
        <v>0</v>
      </c>
      <c r="CM16" s="46">
        <f t="shared" si="35"/>
        <v>0</v>
      </c>
      <c r="CN16" s="46"/>
      <c r="CO16" s="46"/>
      <c r="CP16" s="47">
        <f t="shared" si="36"/>
        <v>0</v>
      </c>
      <c r="CQ16" s="46">
        <f t="shared" si="37"/>
        <v>0</v>
      </c>
      <c r="CR16" s="46">
        <f t="shared" si="38"/>
        <v>0</v>
      </c>
      <c r="CS16" s="46">
        <f t="shared" si="39"/>
        <v>0</v>
      </c>
      <c r="CT16" s="46"/>
      <c r="CU16" s="46"/>
      <c r="CV16" s="47">
        <f t="shared" si="40"/>
        <v>0</v>
      </c>
      <c r="CW16" s="46">
        <f t="shared" si="41"/>
        <v>0</v>
      </c>
      <c r="CX16" s="46">
        <f t="shared" si="42"/>
        <v>0</v>
      </c>
      <c r="CY16" s="46">
        <f t="shared" si="43"/>
        <v>0</v>
      </c>
      <c r="CZ16" s="46"/>
      <c r="DA16" s="46"/>
      <c r="DB16" s="47">
        <f t="shared" si="44"/>
        <v>0</v>
      </c>
      <c r="DC16" s="46">
        <f t="shared" si="45"/>
        <v>0</v>
      </c>
      <c r="DD16" s="46">
        <f t="shared" si="46"/>
        <v>0</v>
      </c>
      <c r="DE16" s="46">
        <f t="shared" si="47"/>
        <v>0</v>
      </c>
      <c r="DF16" s="46"/>
      <c r="DG16" s="46"/>
      <c r="DH16" s="47">
        <f t="shared" si="48"/>
        <v>0</v>
      </c>
      <c r="DI16" s="46">
        <f t="shared" si="49"/>
        <v>0</v>
      </c>
      <c r="DJ16" s="46">
        <f t="shared" si="50"/>
        <v>0</v>
      </c>
      <c r="DK16" s="46">
        <f t="shared" si="51"/>
        <v>0</v>
      </c>
      <c r="DL16" s="46"/>
      <c r="DM16" s="46"/>
      <c r="DN16" s="47">
        <f t="shared" si="52"/>
        <v>0</v>
      </c>
      <c r="DO16" s="46">
        <f t="shared" si="53"/>
        <v>0</v>
      </c>
      <c r="DP16" s="46">
        <f t="shared" si="54"/>
        <v>0</v>
      </c>
      <c r="DQ16" s="46">
        <f t="shared" si="55"/>
        <v>0</v>
      </c>
      <c r="DR16" s="46"/>
      <c r="DS16" s="46"/>
      <c r="DT16" s="47">
        <f t="shared" si="56"/>
        <v>0</v>
      </c>
      <c r="DU16" s="46">
        <f t="shared" si="57"/>
        <v>0</v>
      </c>
      <c r="DV16" s="46">
        <f t="shared" si="58"/>
        <v>0</v>
      </c>
      <c r="DW16" s="46">
        <f t="shared" si="59"/>
        <v>0</v>
      </c>
      <c r="DX16" s="46"/>
      <c r="DY16" s="46"/>
      <c r="DZ16" s="47">
        <f t="shared" si="60"/>
        <v>0</v>
      </c>
      <c r="EA16" s="46">
        <f t="shared" si="61"/>
        <v>0</v>
      </c>
      <c r="EB16" s="46">
        <f t="shared" si="62"/>
        <v>0</v>
      </c>
      <c r="EC16" s="46">
        <f t="shared" si="63"/>
        <v>0</v>
      </c>
      <c r="ED16" s="46"/>
      <c r="EE16" s="46"/>
      <c r="EF16" s="47">
        <f t="shared" si="64"/>
        <v>0</v>
      </c>
      <c r="EG16" s="46">
        <f t="shared" si="65"/>
        <v>0</v>
      </c>
      <c r="EH16" s="46">
        <f t="shared" si="66"/>
        <v>0</v>
      </c>
      <c r="EI16" s="46">
        <f t="shared" si="67"/>
        <v>0</v>
      </c>
      <c r="EJ16" s="46"/>
      <c r="EK16" s="46"/>
      <c r="EL16" s="47">
        <f t="shared" si="68"/>
        <v>0</v>
      </c>
      <c r="EM16" s="46">
        <f t="shared" si="69"/>
        <v>0</v>
      </c>
      <c r="EN16" s="46">
        <f t="shared" si="70"/>
        <v>0</v>
      </c>
      <c r="EO16" s="46">
        <f t="shared" si="71"/>
        <v>0</v>
      </c>
      <c r="EP16" s="46"/>
      <c r="EQ16" s="46"/>
      <c r="ER16" s="47">
        <f t="shared" si="72"/>
        <v>0</v>
      </c>
      <c r="ES16" s="46">
        <f t="shared" si="73"/>
        <v>0</v>
      </c>
      <c r="ET16" s="46">
        <f t="shared" si="74"/>
        <v>0</v>
      </c>
      <c r="EU16" s="46">
        <f t="shared" si="75"/>
        <v>0</v>
      </c>
      <c r="EV16" s="45"/>
      <c r="EW16" s="46"/>
      <c r="EX16" s="47">
        <f t="shared" si="76"/>
        <v>0</v>
      </c>
      <c r="EY16" s="46">
        <f t="shared" si="77"/>
        <v>0</v>
      </c>
      <c r="EZ16" s="46">
        <f t="shared" si="78"/>
        <v>0</v>
      </c>
      <c r="FA16" s="46">
        <f t="shared" si="79"/>
        <v>0</v>
      </c>
      <c r="FB16" s="46"/>
      <c r="FC16" s="46"/>
      <c r="FD16" s="47">
        <f t="shared" si="80"/>
        <v>0</v>
      </c>
      <c r="FE16" s="46">
        <f t="shared" si="81"/>
        <v>0</v>
      </c>
      <c r="FF16" s="46">
        <f t="shared" si="82"/>
        <v>0</v>
      </c>
      <c r="FG16" s="46">
        <f t="shared" si="83"/>
        <v>0</v>
      </c>
      <c r="FH16" s="46"/>
      <c r="FI16" s="46"/>
      <c r="FJ16" s="47">
        <f t="shared" si="84"/>
        <v>0</v>
      </c>
      <c r="FK16" s="46">
        <f t="shared" si="85"/>
        <v>0</v>
      </c>
      <c r="FL16" s="46">
        <f t="shared" si="86"/>
        <v>0</v>
      </c>
      <c r="FM16" s="46">
        <f t="shared" si="87"/>
        <v>0</v>
      </c>
      <c r="FN16" s="46"/>
      <c r="FO16" s="46"/>
      <c r="FP16" s="47">
        <f t="shared" si="88"/>
        <v>0</v>
      </c>
      <c r="FQ16" s="46">
        <f t="shared" si="89"/>
        <v>0</v>
      </c>
      <c r="FR16" s="46">
        <f t="shared" si="90"/>
        <v>0</v>
      </c>
      <c r="FS16" s="46">
        <f t="shared" si="91"/>
        <v>0</v>
      </c>
      <c r="FT16" s="46"/>
    </row>
    <row r="17" spans="1:176" s="33" customFormat="1" ht="12.75">
      <c r="A17" s="32">
        <v>44652</v>
      </c>
      <c r="C17" s="21"/>
      <c r="D17" s="21"/>
      <c r="E17" s="44">
        <f t="shared" si="0"/>
        <v>0</v>
      </c>
      <c r="F17" s="44">
        <f t="shared" si="1"/>
        <v>0</v>
      </c>
      <c r="G17" s="44">
        <f t="shared" si="2"/>
        <v>0</v>
      </c>
      <c r="H17" s="46"/>
      <c r="I17" s="47"/>
      <c r="J17" s="47"/>
      <c r="K17" s="44"/>
      <c r="L17" s="44"/>
      <c r="M17" s="4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5"/>
      <c r="AJ17" s="45"/>
      <c r="AK17" s="45"/>
      <c r="AL17" s="46"/>
      <c r="AM17" s="44">
        <f t="shared" si="5"/>
        <v>0</v>
      </c>
      <c r="AN17" s="44">
        <f t="shared" si="6"/>
        <v>0</v>
      </c>
      <c r="AO17" s="44">
        <f t="shared" si="7"/>
        <v>0</v>
      </c>
      <c r="AP17" s="44"/>
      <c r="AQ17" s="44"/>
      <c r="AR17" s="46"/>
      <c r="AS17" s="46" t="e">
        <f>#REF!+#REF!+#REF!+#REF!+#REF!+#REF!+#REF!+#REF!+#REF!+#REF!+#REF!+#REF!+#REF!+#REF!+#REF!+#REF!+#REF!+#REF!+#REF!+#REF!</f>
        <v>#REF!</v>
      </c>
      <c r="AT17" s="46" t="e">
        <f>#REF!+#REF!+#REF!+#REF!+#REF!+#REF!+#REF!+#REF!+#REF!+#REF!+#REF!+#REF!+#REF!+#REF!+#REF!+#REF!+#REF!+#REF!+#REF!+#REF!</f>
        <v>#REF!</v>
      </c>
      <c r="AU17" s="46" t="e">
        <f t="shared" si="8"/>
        <v>#REF!</v>
      </c>
      <c r="AV17" s="46" t="e">
        <f>#REF!+#REF!+#REF!+#REF!+#REF!+#REF!+#REF!+#REF!+#REF!+#REF!+#REF!+#REF!+#REF!+#REF!+#REF!+#REF!+#REF!+#REF!+#REF!+#REF!</f>
        <v>#REF!</v>
      </c>
      <c r="AW17" s="46" t="e">
        <f>#REF!+#REF!+#REF!+#REF!+#REF!+#REF!+#REF!+#REF!+#REF!+#REF!+#REF!+#REF!+#REF!+#REF!+#REF!+#REF!+#REF!+#REF!+#REF!+#REF!</f>
        <v>#REF!</v>
      </c>
      <c r="AX17" s="46"/>
      <c r="AY17" s="45">
        <f t="shared" si="92"/>
        <v>0</v>
      </c>
      <c r="AZ17" s="47">
        <f t="shared" si="9"/>
        <v>0</v>
      </c>
      <c r="BA17" s="45">
        <f t="shared" si="10"/>
        <v>0</v>
      </c>
      <c r="BB17" s="45">
        <f t="shared" si="11"/>
        <v>0</v>
      </c>
      <c r="BC17" s="45">
        <f t="shared" si="11"/>
        <v>0</v>
      </c>
      <c r="BD17" s="46"/>
      <c r="BE17" s="46">
        <f t="shared" si="93"/>
        <v>0</v>
      </c>
      <c r="BF17" s="47">
        <f t="shared" si="12"/>
        <v>0</v>
      </c>
      <c r="BG17" s="46">
        <f t="shared" si="13"/>
        <v>0</v>
      </c>
      <c r="BH17" s="46">
        <f t="shared" si="14"/>
        <v>0</v>
      </c>
      <c r="BI17" s="46">
        <f t="shared" si="15"/>
        <v>0</v>
      </c>
      <c r="BJ17" s="46"/>
      <c r="BK17" s="46">
        <f t="shared" si="94"/>
        <v>0</v>
      </c>
      <c r="BL17" s="47">
        <f t="shared" si="16"/>
        <v>0</v>
      </c>
      <c r="BM17" s="46">
        <f t="shared" si="17"/>
        <v>0</v>
      </c>
      <c r="BN17" s="46">
        <f t="shared" si="18"/>
        <v>0</v>
      </c>
      <c r="BO17" s="46">
        <f t="shared" si="19"/>
        <v>0</v>
      </c>
      <c r="BP17" s="46"/>
      <c r="BQ17" s="46">
        <f t="shared" si="95"/>
        <v>0</v>
      </c>
      <c r="BR17" s="47">
        <f t="shared" si="20"/>
        <v>0</v>
      </c>
      <c r="BS17" s="46">
        <f t="shared" si="21"/>
        <v>0</v>
      </c>
      <c r="BT17" s="46">
        <f t="shared" si="22"/>
        <v>0</v>
      </c>
      <c r="BU17" s="46">
        <f t="shared" si="23"/>
        <v>0</v>
      </c>
      <c r="BV17" s="46"/>
      <c r="BW17" s="46">
        <f t="shared" si="96"/>
        <v>0</v>
      </c>
      <c r="BX17" s="47">
        <f t="shared" si="24"/>
        <v>0</v>
      </c>
      <c r="BY17" s="46">
        <f t="shared" si="25"/>
        <v>0</v>
      </c>
      <c r="BZ17" s="46">
        <f t="shared" si="26"/>
        <v>0</v>
      </c>
      <c r="CA17" s="46">
        <f t="shared" si="27"/>
        <v>0</v>
      </c>
      <c r="CB17" s="46"/>
      <c r="CC17" s="46">
        <f t="shared" si="97"/>
        <v>0</v>
      </c>
      <c r="CD17" s="47">
        <f t="shared" si="28"/>
        <v>0</v>
      </c>
      <c r="CE17" s="46">
        <f t="shared" si="29"/>
        <v>0</v>
      </c>
      <c r="CF17" s="46">
        <f t="shared" si="30"/>
        <v>0</v>
      </c>
      <c r="CG17" s="46">
        <f t="shared" si="31"/>
        <v>0</v>
      </c>
      <c r="CH17" s="46"/>
      <c r="CI17" s="46">
        <f t="shared" si="98"/>
        <v>0</v>
      </c>
      <c r="CJ17" s="47">
        <f t="shared" si="32"/>
        <v>0</v>
      </c>
      <c r="CK17" s="46">
        <f t="shared" si="33"/>
        <v>0</v>
      </c>
      <c r="CL17" s="46">
        <f t="shared" si="34"/>
        <v>0</v>
      </c>
      <c r="CM17" s="46">
        <f t="shared" si="35"/>
        <v>0</v>
      </c>
      <c r="CN17" s="46"/>
      <c r="CO17" s="46">
        <f t="shared" si="99"/>
        <v>0</v>
      </c>
      <c r="CP17" s="47">
        <f t="shared" si="36"/>
        <v>0</v>
      </c>
      <c r="CQ17" s="46">
        <f t="shared" si="37"/>
        <v>0</v>
      </c>
      <c r="CR17" s="46">
        <f t="shared" si="38"/>
        <v>0</v>
      </c>
      <c r="CS17" s="46">
        <f t="shared" si="39"/>
        <v>0</v>
      </c>
      <c r="CT17" s="46"/>
      <c r="CU17" s="46">
        <f t="shared" si="100"/>
        <v>0</v>
      </c>
      <c r="CV17" s="47">
        <f t="shared" si="40"/>
        <v>0</v>
      </c>
      <c r="CW17" s="46">
        <f t="shared" si="41"/>
        <v>0</v>
      </c>
      <c r="CX17" s="46">
        <f t="shared" si="42"/>
        <v>0</v>
      </c>
      <c r="CY17" s="46">
        <f t="shared" si="43"/>
        <v>0</v>
      </c>
      <c r="CZ17" s="46"/>
      <c r="DA17" s="46">
        <f t="shared" si="101"/>
        <v>0</v>
      </c>
      <c r="DB17" s="47">
        <f t="shared" si="44"/>
        <v>0</v>
      </c>
      <c r="DC17" s="46">
        <f t="shared" si="45"/>
        <v>0</v>
      </c>
      <c r="DD17" s="46">
        <f t="shared" si="46"/>
        <v>0</v>
      </c>
      <c r="DE17" s="46">
        <f t="shared" si="47"/>
        <v>0</v>
      </c>
      <c r="DF17" s="46"/>
      <c r="DG17" s="46">
        <f t="shared" si="102"/>
        <v>0</v>
      </c>
      <c r="DH17" s="47">
        <f t="shared" si="48"/>
        <v>0</v>
      </c>
      <c r="DI17" s="46">
        <f t="shared" si="49"/>
        <v>0</v>
      </c>
      <c r="DJ17" s="46">
        <f t="shared" si="50"/>
        <v>0</v>
      </c>
      <c r="DK17" s="46">
        <f t="shared" si="51"/>
        <v>0</v>
      </c>
      <c r="DL17" s="46"/>
      <c r="DM17" s="46">
        <f t="shared" si="103"/>
        <v>0</v>
      </c>
      <c r="DN17" s="47">
        <f t="shared" si="52"/>
        <v>0</v>
      </c>
      <c r="DO17" s="46">
        <f t="shared" si="53"/>
        <v>0</v>
      </c>
      <c r="DP17" s="46">
        <f t="shared" si="54"/>
        <v>0</v>
      </c>
      <c r="DQ17" s="46">
        <f t="shared" si="55"/>
        <v>0</v>
      </c>
      <c r="DR17" s="46"/>
      <c r="DS17" s="46">
        <f t="shared" si="104"/>
        <v>0</v>
      </c>
      <c r="DT17" s="47">
        <f t="shared" si="56"/>
        <v>0</v>
      </c>
      <c r="DU17" s="46">
        <f t="shared" si="57"/>
        <v>0</v>
      </c>
      <c r="DV17" s="46">
        <f t="shared" si="58"/>
        <v>0</v>
      </c>
      <c r="DW17" s="46">
        <f t="shared" si="59"/>
        <v>0</v>
      </c>
      <c r="DX17" s="46"/>
      <c r="DY17" s="46">
        <f t="shared" si="105"/>
        <v>0</v>
      </c>
      <c r="DZ17" s="47">
        <f t="shared" si="60"/>
        <v>0</v>
      </c>
      <c r="EA17" s="46">
        <f t="shared" si="61"/>
        <v>0</v>
      </c>
      <c r="EB17" s="46">
        <f t="shared" si="62"/>
        <v>0</v>
      </c>
      <c r="EC17" s="46">
        <f t="shared" si="63"/>
        <v>0</v>
      </c>
      <c r="ED17" s="46"/>
      <c r="EE17" s="46">
        <f t="shared" si="106"/>
        <v>0</v>
      </c>
      <c r="EF17" s="47">
        <f t="shared" si="64"/>
        <v>0</v>
      </c>
      <c r="EG17" s="46">
        <f t="shared" si="65"/>
        <v>0</v>
      </c>
      <c r="EH17" s="46">
        <f t="shared" si="66"/>
        <v>0</v>
      </c>
      <c r="EI17" s="46">
        <f t="shared" si="67"/>
        <v>0</v>
      </c>
      <c r="EJ17" s="46"/>
      <c r="EK17" s="46">
        <f t="shared" si="107"/>
        <v>0</v>
      </c>
      <c r="EL17" s="47">
        <f t="shared" si="68"/>
        <v>0</v>
      </c>
      <c r="EM17" s="46">
        <f t="shared" si="69"/>
        <v>0</v>
      </c>
      <c r="EN17" s="46">
        <f t="shared" si="70"/>
        <v>0</v>
      </c>
      <c r="EO17" s="46">
        <f t="shared" si="71"/>
        <v>0</v>
      </c>
      <c r="EP17" s="46"/>
      <c r="EQ17" s="46">
        <f t="shared" si="108"/>
        <v>0</v>
      </c>
      <c r="ER17" s="47">
        <f t="shared" si="72"/>
        <v>0</v>
      </c>
      <c r="ES17" s="46">
        <f t="shared" si="73"/>
        <v>0</v>
      </c>
      <c r="ET17" s="46">
        <f t="shared" si="74"/>
        <v>0</v>
      </c>
      <c r="EU17" s="46">
        <f t="shared" si="75"/>
        <v>0</v>
      </c>
      <c r="EV17" s="45"/>
      <c r="EW17" s="46">
        <f t="shared" si="109"/>
        <v>0</v>
      </c>
      <c r="EX17" s="47">
        <f t="shared" si="76"/>
        <v>0</v>
      </c>
      <c r="EY17" s="46">
        <f t="shared" si="77"/>
        <v>0</v>
      </c>
      <c r="EZ17" s="46">
        <f t="shared" si="78"/>
        <v>0</v>
      </c>
      <c r="FA17" s="46">
        <f t="shared" si="79"/>
        <v>0</v>
      </c>
      <c r="FB17" s="46"/>
      <c r="FC17" s="46">
        <f t="shared" si="110"/>
        <v>0</v>
      </c>
      <c r="FD17" s="47">
        <f t="shared" si="80"/>
        <v>0</v>
      </c>
      <c r="FE17" s="46">
        <f t="shared" si="81"/>
        <v>0</v>
      </c>
      <c r="FF17" s="46">
        <f t="shared" si="82"/>
        <v>0</v>
      </c>
      <c r="FG17" s="46">
        <f t="shared" si="83"/>
        <v>0</v>
      </c>
      <c r="FH17" s="46"/>
      <c r="FI17" s="46">
        <f t="shared" si="111"/>
        <v>0</v>
      </c>
      <c r="FJ17" s="47">
        <f t="shared" si="84"/>
        <v>0</v>
      </c>
      <c r="FK17" s="46">
        <f t="shared" si="85"/>
        <v>0</v>
      </c>
      <c r="FL17" s="46">
        <f t="shared" si="86"/>
        <v>0</v>
      </c>
      <c r="FM17" s="46">
        <f t="shared" si="87"/>
        <v>0</v>
      </c>
      <c r="FN17" s="46"/>
      <c r="FO17" s="46">
        <f t="shared" si="112"/>
        <v>0</v>
      </c>
      <c r="FP17" s="47">
        <f t="shared" si="88"/>
        <v>0</v>
      </c>
      <c r="FQ17" s="46">
        <f t="shared" si="89"/>
        <v>0</v>
      </c>
      <c r="FR17" s="46">
        <f t="shared" si="90"/>
        <v>0</v>
      </c>
      <c r="FS17" s="46">
        <f t="shared" si="91"/>
        <v>0</v>
      </c>
      <c r="FT17" s="46"/>
    </row>
    <row r="18" spans="1:176" s="33" customFormat="1" ht="12.75">
      <c r="A18" s="32">
        <v>44835</v>
      </c>
      <c r="C18" s="21"/>
      <c r="D18" s="21"/>
      <c r="E18" s="44">
        <f t="shared" si="0"/>
        <v>0</v>
      </c>
      <c r="F18" s="44">
        <f t="shared" si="1"/>
        <v>0</v>
      </c>
      <c r="G18" s="44">
        <f t="shared" si="2"/>
        <v>0</v>
      </c>
      <c r="H18" s="46"/>
      <c r="I18" s="47"/>
      <c r="J18" s="47"/>
      <c r="K18" s="44"/>
      <c r="L18" s="44"/>
      <c r="M18" s="4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5"/>
      <c r="AJ18" s="45"/>
      <c r="AK18" s="45"/>
      <c r="AL18" s="46"/>
      <c r="AM18" s="44">
        <f t="shared" si="5"/>
        <v>0</v>
      </c>
      <c r="AN18" s="44">
        <f t="shared" si="6"/>
        <v>0</v>
      </c>
      <c r="AO18" s="44">
        <f t="shared" si="7"/>
        <v>0</v>
      </c>
      <c r="AP18" s="44"/>
      <c r="AQ18" s="44"/>
      <c r="AR18" s="46"/>
      <c r="AS18" s="46"/>
      <c r="AT18" s="46" t="e">
        <f>#REF!+#REF!+#REF!+#REF!+#REF!+#REF!+#REF!+#REF!+#REF!+#REF!+#REF!+#REF!+#REF!+#REF!+#REF!+#REF!+#REF!+#REF!+#REF!+#REF!</f>
        <v>#REF!</v>
      </c>
      <c r="AU18" s="46" t="e">
        <f t="shared" si="8"/>
        <v>#REF!</v>
      </c>
      <c r="AV18" s="46" t="e">
        <f>#REF!+#REF!+#REF!+#REF!+#REF!+#REF!+#REF!+#REF!+#REF!+#REF!+#REF!+#REF!+#REF!+#REF!+#REF!+#REF!+#REF!+#REF!+#REF!+#REF!</f>
        <v>#REF!</v>
      </c>
      <c r="AW18" s="46" t="e">
        <f>#REF!+#REF!+#REF!+#REF!+#REF!+#REF!+#REF!+#REF!+#REF!+#REF!+#REF!+#REF!+#REF!+#REF!+#REF!+#REF!+#REF!+#REF!+#REF!+#REF!</f>
        <v>#REF!</v>
      </c>
      <c r="AX18" s="46"/>
      <c r="AY18" s="45"/>
      <c r="AZ18" s="47">
        <f t="shared" si="9"/>
        <v>0</v>
      </c>
      <c r="BA18" s="45">
        <f t="shared" si="10"/>
        <v>0</v>
      </c>
      <c r="BB18" s="45">
        <f t="shared" si="11"/>
        <v>0</v>
      </c>
      <c r="BC18" s="45">
        <f t="shared" si="11"/>
        <v>0</v>
      </c>
      <c r="BD18" s="46"/>
      <c r="BE18" s="46"/>
      <c r="BF18" s="47">
        <f t="shared" si="12"/>
        <v>0</v>
      </c>
      <c r="BG18" s="46">
        <f t="shared" si="13"/>
        <v>0</v>
      </c>
      <c r="BH18" s="46">
        <f t="shared" si="14"/>
        <v>0</v>
      </c>
      <c r="BI18" s="46">
        <f t="shared" si="15"/>
        <v>0</v>
      </c>
      <c r="BJ18" s="46"/>
      <c r="BK18" s="46"/>
      <c r="BL18" s="47">
        <f t="shared" si="16"/>
        <v>0</v>
      </c>
      <c r="BM18" s="46">
        <f t="shared" si="17"/>
        <v>0</v>
      </c>
      <c r="BN18" s="46">
        <f t="shared" si="18"/>
        <v>0</v>
      </c>
      <c r="BO18" s="46">
        <f t="shared" si="19"/>
        <v>0</v>
      </c>
      <c r="BP18" s="46"/>
      <c r="BQ18" s="46"/>
      <c r="BR18" s="47">
        <f t="shared" si="20"/>
        <v>0</v>
      </c>
      <c r="BS18" s="46">
        <f t="shared" si="21"/>
        <v>0</v>
      </c>
      <c r="BT18" s="46">
        <f t="shared" si="22"/>
        <v>0</v>
      </c>
      <c r="BU18" s="46">
        <f t="shared" si="23"/>
        <v>0</v>
      </c>
      <c r="BV18" s="46"/>
      <c r="BW18" s="46"/>
      <c r="BX18" s="47">
        <f t="shared" si="24"/>
        <v>0</v>
      </c>
      <c r="BY18" s="46">
        <f t="shared" si="25"/>
        <v>0</v>
      </c>
      <c r="BZ18" s="46">
        <f t="shared" si="26"/>
        <v>0</v>
      </c>
      <c r="CA18" s="46">
        <f t="shared" si="27"/>
        <v>0</v>
      </c>
      <c r="CB18" s="46"/>
      <c r="CC18" s="46"/>
      <c r="CD18" s="47">
        <f t="shared" si="28"/>
        <v>0</v>
      </c>
      <c r="CE18" s="46">
        <f t="shared" si="29"/>
        <v>0</v>
      </c>
      <c r="CF18" s="46">
        <f t="shared" si="30"/>
        <v>0</v>
      </c>
      <c r="CG18" s="46">
        <f t="shared" si="31"/>
        <v>0</v>
      </c>
      <c r="CH18" s="46"/>
      <c r="CI18" s="46"/>
      <c r="CJ18" s="47">
        <f t="shared" si="32"/>
        <v>0</v>
      </c>
      <c r="CK18" s="46">
        <f t="shared" si="33"/>
        <v>0</v>
      </c>
      <c r="CL18" s="46">
        <f t="shared" si="34"/>
        <v>0</v>
      </c>
      <c r="CM18" s="46">
        <f t="shared" si="35"/>
        <v>0</v>
      </c>
      <c r="CN18" s="46"/>
      <c r="CO18" s="46"/>
      <c r="CP18" s="47">
        <f t="shared" si="36"/>
        <v>0</v>
      </c>
      <c r="CQ18" s="46">
        <f t="shared" si="37"/>
        <v>0</v>
      </c>
      <c r="CR18" s="46">
        <f t="shared" si="38"/>
        <v>0</v>
      </c>
      <c r="CS18" s="46">
        <f t="shared" si="39"/>
        <v>0</v>
      </c>
      <c r="CT18" s="46"/>
      <c r="CU18" s="46"/>
      <c r="CV18" s="47">
        <f t="shared" si="40"/>
        <v>0</v>
      </c>
      <c r="CW18" s="46">
        <f t="shared" si="41"/>
        <v>0</v>
      </c>
      <c r="CX18" s="46">
        <f t="shared" si="42"/>
        <v>0</v>
      </c>
      <c r="CY18" s="46">
        <f t="shared" si="43"/>
        <v>0</v>
      </c>
      <c r="CZ18" s="46"/>
      <c r="DA18" s="46"/>
      <c r="DB18" s="47">
        <f t="shared" si="44"/>
        <v>0</v>
      </c>
      <c r="DC18" s="46">
        <f t="shared" si="45"/>
        <v>0</v>
      </c>
      <c r="DD18" s="46">
        <f t="shared" si="46"/>
        <v>0</v>
      </c>
      <c r="DE18" s="46">
        <f t="shared" si="47"/>
        <v>0</v>
      </c>
      <c r="DF18" s="46"/>
      <c r="DG18" s="46"/>
      <c r="DH18" s="47">
        <f t="shared" si="48"/>
        <v>0</v>
      </c>
      <c r="DI18" s="46">
        <f t="shared" si="49"/>
        <v>0</v>
      </c>
      <c r="DJ18" s="46">
        <f t="shared" si="50"/>
        <v>0</v>
      </c>
      <c r="DK18" s="46">
        <f t="shared" si="51"/>
        <v>0</v>
      </c>
      <c r="DL18" s="46"/>
      <c r="DM18" s="46"/>
      <c r="DN18" s="47">
        <f t="shared" si="52"/>
        <v>0</v>
      </c>
      <c r="DO18" s="46">
        <f t="shared" si="53"/>
        <v>0</v>
      </c>
      <c r="DP18" s="46">
        <f t="shared" si="54"/>
        <v>0</v>
      </c>
      <c r="DQ18" s="46">
        <f t="shared" si="55"/>
        <v>0</v>
      </c>
      <c r="DR18" s="46"/>
      <c r="DS18" s="46"/>
      <c r="DT18" s="47">
        <f t="shared" si="56"/>
        <v>0</v>
      </c>
      <c r="DU18" s="46">
        <f t="shared" si="57"/>
        <v>0</v>
      </c>
      <c r="DV18" s="46">
        <f t="shared" si="58"/>
        <v>0</v>
      </c>
      <c r="DW18" s="46">
        <f t="shared" si="59"/>
        <v>0</v>
      </c>
      <c r="DX18" s="46"/>
      <c r="DY18" s="46"/>
      <c r="DZ18" s="47">
        <f t="shared" si="60"/>
        <v>0</v>
      </c>
      <c r="EA18" s="46">
        <f t="shared" si="61"/>
        <v>0</v>
      </c>
      <c r="EB18" s="46">
        <f t="shared" si="62"/>
        <v>0</v>
      </c>
      <c r="EC18" s="46">
        <f t="shared" si="63"/>
        <v>0</v>
      </c>
      <c r="ED18" s="46"/>
      <c r="EE18" s="46"/>
      <c r="EF18" s="47">
        <f t="shared" si="64"/>
        <v>0</v>
      </c>
      <c r="EG18" s="46">
        <f t="shared" si="65"/>
        <v>0</v>
      </c>
      <c r="EH18" s="46">
        <f t="shared" si="66"/>
        <v>0</v>
      </c>
      <c r="EI18" s="46">
        <f t="shared" si="67"/>
        <v>0</v>
      </c>
      <c r="EJ18" s="46"/>
      <c r="EK18" s="46"/>
      <c r="EL18" s="47">
        <f t="shared" si="68"/>
        <v>0</v>
      </c>
      <c r="EM18" s="46">
        <f t="shared" si="69"/>
        <v>0</v>
      </c>
      <c r="EN18" s="46">
        <f t="shared" si="70"/>
        <v>0</v>
      </c>
      <c r="EO18" s="46">
        <f t="shared" si="71"/>
        <v>0</v>
      </c>
      <c r="EP18" s="46"/>
      <c r="EQ18" s="46"/>
      <c r="ER18" s="47">
        <f t="shared" si="72"/>
        <v>0</v>
      </c>
      <c r="ES18" s="46">
        <f t="shared" si="73"/>
        <v>0</v>
      </c>
      <c r="ET18" s="46">
        <f t="shared" si="74"/>
        <v>0</v>
      </c>
      <c r="EU18" s="46">
        <f t="shared" si="75"/>
        <v>0</v>
      </c>
      <c r="EV18" s="45"/>
      <c r="EW18" s="46"/>
      <c r="EX18" s="47">
        <f t="shared" si="76"/>
        <v>0</v>
      </c>
      <c r="EY18" s="46">
        <f t="shared" si="77"/>
        <v>0</v>
      </c>
      <c r="EZ18" s="46">
        <f t="shared" si="78"/>
        <v>0</v>
      </c>
      <c r="FA18" s="46">
        <f t="shared" si="79"/>
        <v>0</v>
      </c>
      <c r="FB18" s="46"/>
      <c r="FC18" s="46"/>
      <c r="FD18" s="47">
        <f t="shared" si="80"/>
        <v>0</v>
      </c>
      <c r="FE18" s="46">
        <f t="shared" si="81"/>
        <v>0</v>
      </c>
      <c r="FF18" s="46">
        <f t="shared" si="82"/>
        <v>0</v>
      </c>
      <c r="FG18" s="46">
        <f t="shared" si="83"/>
        <v>0</v>
      </c>
      <c r="FH18" s="46"/>
      <c r="FI18" s="46"/>
      <c r="FJ18" s="47">
        <f t="shared" si="84"/>
        <v>0</v>
      </c>
      <c r="FK18" s="46">
        <f t="shared" si="85"/>
        <v>0</v>
      </c>
      <c r="FL18" s="46">
        <f t="shared" si="86"/>
        <v>0</v>
      </c>
      <c r="FM18" s="46">
        <f t="shared" si="87"/>
        <v>0</v>
      </c>
      <c r="FN18" s="46"/>
      <c r="FO18" s="46"/>
      <c r="FP18" s="47">
        <f t="shared" si="88"/>
        <v>0</v>
      </c>
      <c r="FQ18" s="46">
        <f t="shared" si="89"/>
        <v>0</v>
      </c>
      <c r="FR18" s="46">
        <f t="shared" si="90"/>
        <v>0</v>
      </c>
      <c r="FS18" s="46">
        <f t="shared" si="91"/>
        <v>0</v>
      </c>
      <c r="FT18" s="46"/>
    </row>
    <row r="19" spans="1:176" s="33" customFormat="1" ht="12.75">
      <c r="A19" s="32">
        <v>45017</v>
      </c>
      <c r="C19" s="21"/>
      <c r="D19" s="21"/>
      <c r="E19" s="44">
        <f t="shared" si="0"/>
        <v>0</v>
      </c>
      <c r="F19" s="44">
        <f t="shared" si="1"/>
        <v>0</v>
      </c>
      <c r="G19" s="44">
        <f t="shared" si="2"/>
        <v>0</v>
      </c>
      <c r="H19" s="46"/>
      <c r="I19" s="47"/>
      <c r="J19" s="47"/>
      <c r="K19" s="44"/>
      <c r="L19" s="44"/>
      <c r="M19" s="4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5"/>
      <c r="AJ19" s="45"/>
      <c r="AK19" s="45"/>
      <c r="AL19" s="46"/>
      <c r="AM19" s="44">
        <f t="shared" si="5"/>
        <v>0</v>
      </c>
      <c r="AN19" s="44">
        <f t="shared" si="6"/>
        <v>0</v>
      </c>
      <c r="AO19" s="44">
        <f t="shared" si="7"/>
        <v>0</v>
      </c>
      <c r="AP19" s="44"/>
      <c r="AQ19" s="44"/>
      <c r="AR19" s="46"/>
      <c r="AS19" s="46" t="e">
        <f>#REF!+#REF!+#REF!+#REF!+#REF!+#REF!+#REF!+#REF!+#REF!+#REF!+#REF!+#REF!+#REF!+#REF!+#REF!+#REF!+#REF!+#REF!+#REF!+#REF!</f>
        <v>#REF!</v>
      </c>
      <c r="AT19" s="46" t="e">
        <f>#REF!+#REF!+#REF!+#REF!+#REF!+#REF!+#REF!+#REF!+#REF!+#REF!+#REF!+#REF!+#REF!+#REF!+#REF!+#REF!+#REF!+#REF!+#REF!+#REF!</f>
        <v>#REF!</v>
      </c>
      <c r="AU19" s="46" t="e">
        <f t="shared" si="8"/>
        <v>#REF!</v>
      </c>
      <c r="AV19" s="46" t="e">
        <f>#REF!+#REF!+#REF!+#REF!+#REF!+#REF!+#REF!+#REF!+#REF!+#REF!+#REF!+#REF!+#REF!+#REF!+#REF!+#REF!+#REF!+#REF!+#REF!+#REF!</f>
        <v>#REF!</v>
      </c>
      <c r="AW19" s="46" t="e">
        <f>#REF!+#REF!+#REF!+#REF!+#REF!+#REF!+#REF!+#REF!+#REF!+#REF!+#REF!+#REF!+#REF!+#REF!+#REF!+#REF!+#REF!+#REF!+#REF!+#REF!</f>
        <v>#REF!</v>
      </c>
      <c r="AX19" s="46"/>
      <c r="AY19" s="45">
        <f t="shared" si="92"/>
        <v>0</v>
      </c>
      <c r="AZ19" s="47">
        <f t="shared" si="9"/>
        <v>0</v>
      </c>
      <c r="BA19" s="45">
        <f t="shared" si="10"/>
        <v>0</v>
      </c>
      <c r="BB19" s="45">
        <f t="shared" si="11"/>
        <v>0</v>
      </c>
      <c r="BC19" s="45">
        <f t="shared" si="11"/>
        <v>0</v>
      </c>
      <c r="BD19" s="46"/>
      <c r="BE19" s="46">
        <f t="shared" si="93"/>
        <v>0</v>
      </c>
      <c r="BF19" s="47">
        <f t="shared" si="12"/>
        <v>0</v>
      </c>
      <c r="BG19" s="46">
        <f t="shared" si="13"/>
        <v>0</v>
      </c>
      <c r="BH19" s="46">
        <f t="shared" si="14"/>
        <v>0</v>
      </c>
      <c r="BI19" s="46">
        <f t="shared" si="15"/>
        <v>0</v>
      </c>
      <c r="BJ19" s="46"/>
      <c r="BK19" s="46">
        <f t="shared" si="94"/>
        <v>0</v>
      </c>
      <c r="BL19" s="47">
        <f t="shared" si="16"/>
        <v>0</v>
      </c>
      <c r="BM19" s="46">
        <f t="shared" si="17"/>
        <v>0</v>
      </c>
      <c r="BN19" s="46">
        <f t="shared" si="18"/>
        <v>0</v>
      </c>
      <c r="BO19" s="46">
        <f t="shared" si="19"/>
        <v>0</v>
      </c>
      <c r="BP19" s="46"/>
      <c r="BQ19" s="46">
        <f t="shared" si="95"/>
        <v>0</v>
      </c>
      <c r="BR19" s="47">
        <f t="shared" si="20"/>
        <v>0</v>
      </c>
      <c r="BS19" s="46">
        <f t="shared" si="21"/>
        <v>0</v>
      </c>
      <c r="BT19" s="46">
        <f t="shared" si="22"/>
        <v>0</v>
      </c>
      <c r="BU19" s="46">
        <f t="shared" si="23"/>
        <v>0</v>
      </c>
      <c r="BV19" s="46"/>
      <c r="BW19" s="46">
        <f t="shared" si="96"/>
        <v>0</v>
      </c>
      <c r="BX19" s="47">
        <f t="shared" si="24"/>
        <v>0</v>
      </c>
      <c r="BY19" s="46">
        <f t="shared" si="25"/>
        <v>0</v>
      </c>
      <c r="BZ19" s="46">
        <f t="shared" si="26"/>
        <v>0</v>
      </c>
      <c r="CA19" s="46">
        <f t="shared" si="27"/>
        <v>0</v>
      </c>
      <c r="CB19" s="46"/>
      <c r="CC19" s="46">
        <f t="shared" si="97"/>
        <v>0</v>
      </c>
      <c r="CD19" s="47">
        <f t="shared" si="28"/>
        <v>0</v>
      </c>
      <c r="CE19" s="46">
        <f t="shared" si="29"/>
        <v>0</v>
      </c>
      <c r="CF19" s="46">
        <f t="shared" si="30"/>
        <v>0</v>
      </c>
      <c r="CG19" s="46">
        <f t="shared" si="31"/>
        <v>0</v>
      </c>
      <c r="CH19" s="46"/>
      <c r="CI19" s="46">
        <f t="shared" si="98"/>
        <v>0</v>
      </c>
      <c r="CJ19" s="47">
        <f t="shared" si="32"/>
        <v>0</v>
      </c>
      <c r="CK19" s="46">
        <f t="shared" si="33"/>
        <v>0</v>
      </c>
      <c r="CL19" s="46">
        <f t="shared" si="34"/>
        <v>0</v>
      </c>
      <c r="CM19" s="46">
        <f t="shared" si="35"/>
        <v>0</v>
      </c>
      <c r="CN19" s="46"/>
      <c r="CO19" s="46">
        <f t="shared" si="99"/>
        <v>0</v>
      </c>
      <c r="CP19" s="47">
        <f t="shared" si="36"/>
        <v>0</v>
      </c>
      <c r="CQ19" s="46">
        <f t="shared" si="37"/>
        <v>0</v>
      </c>
      <c r="CR19" s="46">
        <f t="shared" si="38"/>
        <v>0</v>
      </c>
      <c r="CS19" s="46">
        <f t="shared" si="39"/>
        <v>0</v>
      </c>
      <c r="CT19" s="46"/>
      <c r="CU19" s="46">
        <f t="shared" si="100"/>
        <v>0</v>
      </c>
      <c r="CV19" s="47">
        <f t="shared" si="40"/>
        <v>0</v>
      </c>
      <c r="CW19" s="46">
        <f t="shared" si="41"/>
        <v>0</v>
      </c>
      <c r="CX19" s="46">
        <f t="shared" si="42"/>
        <v>0</v>
      </c>
      <c r="CY19" s="46">
        <f t="shared" si="43"/>
        <v>0</v>
      </c>
      <c r="CZ19" s="46"/>
      <c r="DA19" s="46">
        <f t="shared" si="101"/>
        <v>0</v>
      </c>
      <c r="DB19" s="47">
        <f t="shared" si="44"/>
        <v>0</v>
      </c>
      <c r="DC19" s="46">
        <f t="shared" si="45"/>
        <v>0</v>
      </c>
      <c r="DD19" s="46">
        <f t="shared" si="46"/>
        <v>0</v>
      </c>
      <c r="DE19" s="46">
        <f t="shared" si="47"/>
        <v>0</v>
      </c>
      <c r="DF19" s="46"/>
      <c r="DG19" s="46">
        <f t="shared" si="102"/>
        <v>0</v>
      </c>
      <c r="DH19" s="47">
        <f t="shared" si="48"/>
        <v>0</v>
      </c>
      <c r="DI19" s="46">
        <f t="shared" si="49"/>
        <v>0</v>
      </c>
      <c r="DJ19" s="46">
        <f t="shared" si="50"/>
        <v>0</v>
      </c>
      <c r="DK19" s="46">
        <f t="shared" si="51"/>
        <v>0</v>
      </c>
      <c r="DL19" s="46"/>
      <c r="DM19" s="46">
        <f t="shared" si="103"/>
        <v>0</v>
      </c>
      <c r="DN19" s="47">
        <f t="shared" si="52"/>
        <v>0</v>
      </c>
      <c r="DO19" s="46">
        <f t="shared" si="53"/>
        <v>0</v>
      </c>
      <c r="DP19" s="46">
        <f t="shared" si="54"/>
        <v>0</v>
      </c>
      <c r="DQ19" s="46">
        <f t="shared" si="55"/>
        <v>0</v>
      </c>
      <c r="DR19" s="46"/>
      <c r="DS19" s="46">
        <f t="shared" si="104"/>
        <v>0</v>
      </c>
      <c r="DT19" s="47">
        <f t="shared" si="56"/>
        <v>0</v>
      </c>
      <c r="DU19" s="46">
        <f t="shared" si="57"/>
        <v>0</v>
      </c>
      <c r="DV19" s="46">
        <f t="shared" si="58"/>
        <v>0</v>
      </c>
      <c r="DW19" s="46">
        <f t="shared" si="59"/>
        <v>0</v>
      </c>
      <c r="DX19" s="46"/>
      <c r="DY19" s="46">
        <f t="shared" si="105"/>
        <v>0</v>
      </c>
      <c r="DZ19" s="47">
        <f t="shared" si="60"/>
        <v>0</v>
      </c>
      <c r="EA19" s="46">
        <f t="shared" si="61"/>
        <v>0</v>
      </c>
      <c r="EB19" s="46">
        <f t="shared" si="62"/>
        <v>0</v>
      </c>
      <c r="EC19" s="46">
        <f t="shared" si="63"/>
        <v>0</v>
      </c>
      <c r="ED19" s="46"/>
      <c r="EE19" s="46">
        <f t="shared" si="106"/>
        <v>0</v>
      </c>
      <c r="EF19" s="47">
        <f t="shared" si="64"/>
        <v>0</v>
      </c>
      <c r="EG19" s="46">
        <f t="shared" si="65"/>
        <v>0</v>
      </c>
      <c r="EH19" s="46">
        <f t="shared" si="66"/>
        <v>0</v>
      </c>
      <c r="EI19" s="46">
        <f t="shared" si="67"/>
        <v>0</v>
      </c>
      <c r="EJ19" s="46"/>
      <c r="EK19" s="46">
        <f t="shared" si="107"/>
        <v>0</v>
      </c>
      <c r="EL19" s="47">
        <f t="shared" si="68"/>
        <v>0</v>
      </c>
      <c r="EM19" s="46">
        <f t="shared" si="69"/>
        <v>0</v>
      </c>
      <c r="EN19" s="46">
        <f t="shared" si="70"/>
        <v>0</v>
      </c>
      <c r="EO19" s="46">
        <f t="shared" si="71"/>
        <v>0</v>
      </c>
      <c r="EP19" s="46"/>
      <c r="EQ19" s="46">
        <f t="shared" si="108"/>
        <v>0</v>
      </c>
      <c r="ER19" s="47">
        <f t="shared" si="72"/>
        <v>0</v>
      </c>
      <c r="ES19" s="46">
        <f t="shared" si="73"/>
        <v>0</v>
      </c>
      <c r="ET19" s="46">
        <f t="shared" si="74"/>
        <v>0</v>
      </c>
      <c r="EU19" s="46">
        <f t="shared" si="75"/>
        <v>0</v>
      </c>
      <c r="EV19" s="45"/>
      <c r="EW19" s="46">
        <f t="shared" si="109"/>
        <v>0</v>
      </c>
      <c r="EX19" s="47">
        <f t="shared" si="76"/>
        <v>0</v>
      </c>
      <c r="EY19" s="46">
        <f t="shared" si="77"/>
        <v>0</v>
      </c>
      <c r="EZ19" s="46">
        <f t="shared" si="78"/>
        <v>0</v>
      </c>
      <c r="FA19" s="46">
        <f t="shared" si="79"/>
        <v>0</v>
      </c>
      <c r="FB19" s="46"/>
      <c r="FC19" s="46">
        <f t="shared" si="110"/>
        <v>0</v>
      </c>
      <c r="FD19" s="47">
        <f t="shared" si="80"/>
        <v>0</v>
      </c>
      <c r="FE19" s="46">
        <f t="shared" si="81"/>
        <v>0</v>
      </c>
      <c r="FF19" s="46">
        <f t="shared" si="82"/>
        <v>0</v>
      </c>
      <c r="FG19" s="46">
        <f t="shared" si="83"/>
        <v>0</v>
      </c>
      <c r="FH19" s="46"/>
      <c r="FI19" s="46">
        <f t="shared" si="111"/>
        <v>0</v>
      </c>
      <c r="FJ19" s="47">
        <f t="shared" si="84"/>
        <v>0</v>
      </c>
      <c r="FK19" s="46">
        <f t="shared" si="85"/>
        <v>0</v>
      </c>
      <c r="FL19" s="46">
        <f t="shared" si="86"/>
        <v>0</v>
      </c>
      <c r="FM19" s="46">
        <f t="shared" si="87"/>
        <v>0</v>
      </c>
      <c r="FN19" s="46"/>
      <c r="FO19" s="46">
        <f t="shared" si="112"/>
        <v>0</v>
      </c>
      <c r="FP19" s="47">
        <f t="shared" si="88"/>
        <v>0</v>
      </c>
      <c r="FQ19" s="46">
        <f t="shared" si="89"/>
        <v>0</v>
      </c>
      <c r="FR19" s="46">
        <f t="shared" si="90"/>
        <v>0</v>
      </c>
      <c r="FS19" s="46">
        <f t="shared" si="91"/>
        <v>0</v>
      </c>
      <c r="FT19" s="46"/>
    </row>
    <row r="20" spans="1:176" s="33" customFormat="1" ht="12.75">
      <c r="A20" s="32">
        <v>45200</v>
      </c>
      <c r="C20" s="21"/>
      <c r="D20" s="21"/>
      <c r="E20" s="44">
        <f t="shared" si="0"/>
        <v>0</v>
      </c>
      <c r="F20" s="44">
        <f t="shared" si="1"/>
        <v>0</v>
      </c>
      <c r="G20" s="44">
        <f t="shared" si="2"/>
        <v>0</v>
      </c>
      <c r="H20" s="46"/>
      <c r="I20" s="47"/>
      <c r="J20" s="47"/>
      <c r="K20" s="44"/>
      <c r="L20" s="44"/>
      <c r="M20" s="4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5"/>
      <c r="AJ20" s="45"/>
      <c r="AK20" s="45"/>
      <c r="AL20" s="46"/>
      <c r="AM20" s="44">
        <f t="shared" si="5"/>
        <v>0</v>
      </c>
      <c r="AN20" s="44">
        <f t="shared" si="6"/>
        <v>0</v>
      </c>
      <c r="AO20" s="44">
        <f t="shared" si="7"/>
        <v>0</v>
      </c>
      <c r="AP20" s="44"/>
      <c r="AQ20" s="44"/>
      <c r="AR20" s="46"/>
      <c r="AS20" s="46"/>
      <c r="AT20" s="46" t="e">
        <f>#REF!+#REF!+#REF!+#REF!+#REF!+#REF!+#REF!+#REF!+#REF!+#REF!+#REF!+#REF!+#REF!+#REF!+#REF!+#REF!+#REF!+#REF!+#REF!+#REF!</f>
        <v>#REF!</v>
      </c>
      <c r="AU20" s="46" t="e">
        <f t="shared" si="8"/>
        <v>#REF!</v>
      </c>
      <c r="AV20" s="46" t="e">
        <f>#REF!+#REF!+#REF!+#REF!+#REF!+#REF!+#REF!+#REF!+#REF!+#REF!+#REF!+#REF!+#REF!+#REF!+#REF!+#REF!+#REF!+#REF!+#REF!+#REF!</f>
        <v>#REF!</v>
      </c>
      <c r="AW20" s="46" t="e">
        <f>#REF!+#REF!+#REF!+#REF!+#REF!+#REF!+#REF!+#REF!+#REF!+#REF!+#REF!+#REF!+#REF!+#REF!+#REF!+#REF!+#REF!+#REF!+#REF!+#REF!</f>
        <v>#REF!</v>
      </c>
      <c r="AX20" s="46"/>
      <c r="AY20" s="45"/>
      <c r="AZ20" s="47">
        <f t="shared" si="9"/>
        <v>0</v>
      </c>
      <c r="BA20" s="45">
        <f t="shared" si="10"/>
        <v>0</v>
      </c>
      <c r="BB20" s="45">
        <f t="shared" si="11"/>
        <v>0</v>
      </c>
      <c r="BC20" s="45">
        <f t="shared" si="11"/>
        <v>0</v>
      </c>
      <c r="BD20" s="46"/>
      <c r="BE20" s="46"/>
      <c r="BF20" s="47">
        <f t="shared" si="12"/>
        <v>0</v>
      </c>
      <c r="BG20" s="46">
        <f t="shared" si="13"/>
        <v>0</v>
      </c>
      <c r="BH20" s="46">
        <f t="shared" si="14"/>
        <v>0</v>
      </c>
      <c r="BI20" s="46">
        <f t="shared" si="15"/>
        <v>0</v>
      </c>
      <c r="BJ20" s="46"/>
      <c r="BK20" s="46"/>
      <c r="BL20" s="47">
        <f t="shared" si="16"/>
        <v>0</v>
      </c>
      <c r="BM20" s="46">
        <f t="shared" si="17"/>
        <v>0</v>
      </c>
      <c r="BN20" s="46">
        <f t="shared" si="18"/>
        <v>0</v>
      </c>
      <c r="BO20" s="46">
        <f t="shared" si="19"/>
        <v>0</v>
      </c>
      <c r="BP20" s="46"/>
      <c r="BQ20" s="46"/>
      <c r="BR20" s="47">
        <f t="shared" si="20"/>
        <v>0</v>
      </c>
      <c r="BS20" s="46">
        <f t="shared" si="21"/>
        <v>0</v>
      </c>
      <c r="BT20" s="46">
        <f t="shared" si="22"/>
        <v>0</v>
      </c>
      <c r="BU20" s="46">
        <f t="shared" si="23"/>
        <v>0</v>
      </c>
      <c r="BV20" s="46"/>
      <c r="BW20" s="46"/>
      <c r="BX20" s="47">
        <f t="shared" si="24"/>
        <v>0</v>
      </c>
      <c r="BY20" s="46">
        <f t="shared" si="25"/>
        <v>0</v>
      </c>
      <c r="BZ20" s="46">
        <f t="shared" si="26"/>
        <v>0</v>
      </c>
      <c r="CA20" s="46">
        <f t="shared" si="27"/>
        <v>0</v>
      </c>
      <c r="CB20" s="46"/>
      <c r="CC20" s="46"/>
      <c r="CD20" s="47">
        <f t="shared" si="28"/>
        <v>0</v>
      </c>
      <c r="CE20" s="46">
        <f t="shared" si="29"/>
        <v>0</v>
      </c>
      <c r="CF20" s="46">
        <f t="shared" si="30"/>
        <v>0</v>
      </c>
      <c r="CG20" s="46">
        <f t="shared" si="31"/>
        <v>0</v>
      </c>
      <c r="CH20" s="46"/>
      <c r="CI20" s="46"/>
      <c r="CJ20" s="47">
        <f t="shared" si="32"/>
        <v>0</v>
      </c>
      <c r="CK20" s="46">
        <f t="shared" si="33"/>
        <v>0</v>
      </c>
      <c r="CL20" s="46">
        <f t="shared" si="34"/>
        <v>0</v>
      </c>
      <c r="CM20" s="46">
        <f t="shared" si="35"/>
        <v>0</v>
      </c>
      <c r="CN20" s="46"/>
      <c r="CO20" s="46"/>
      <c r="CP20" s="47">
        <f t="shared" si="36"/>
        <v>0</v>
      </c>
      <c r="CQ20" s="46">
        <f t="shared" si="37"/>
        <v>0</v>
      </c>
      <c r="CR20" s="46">
        <f t="shared" si="38"/>
        <v>0</v>
      </c>
      <c r="CS20" s="46">
        <f t="shared" si="39"/>
        <v>0</v>
      </c>
      <c r="CT20" s="46"/>
      <c r="CU20" s="46"/>
      <c r="CV20" s="47">
        <f t="shared" si="40"/>
        <v>0</v>
      </c>
      <c r="CW20" s="46">
        <f t="shared" si="41"/>
        <v>0</v>
      </c>
      <c r="CX20" s="46">
        <f t="shared" si="42"/>
        <v>0</v>
      </c>
      <c r="CY20" s="46">
        <f t="shared" si="43"/>
        <v>0</v>
      </c>
      <c r="CZ20" s="46"/>
      <c r="DA20" s="46"/>
      <c r="DB20" s="47">
        <f t="shared" si="44"/>
        <v>0</v>
      </c>
      <c r="DC20" s="46">
        <f t="shared" si="45"/>
        <v>0</v>
      </c>
      <c r="DD20" s="46">
        <f t="shared" si="46"/>
        <v>0</v>
      </c>
      <c r="DE20" s="46">
        <f t="shared" si="47"/>
        <v>0</v>
      </c>
      <c r="DF20" s="46"/>
      <c r="DG20" s="46"/>
      <c r="DH20" s="47">
        <f t="shared" si="48"/>
        <v>0</v>
      </c>
      <c r="DI20" s="46">
        <f t="shared" si="49"/>
        <v>0</v>
      </c>
      <c r="DJ20" s="46">
        <f t="shared" si="50"/>
        <v>0</v>
      </c>
      <c r="DK20" s="46">
        <f t="shared" si="51"/>
        <v>0</v>
      </c>
      <c r="DL20" s="46"/>
      <c r="DM20" s="46"/>
      <c r="DN20" s="47">
        <f t="shared" si="52"/>
        <v>0</v>
      </c>
      <c r="DO20" s="46">
        <f t="shared" si="53"/>
        <v>0</v>
      </c>
      <c r="DP20" s="46">
        <f t="shared" si="54"/>
        <v>0</v>
      </c>
      <c r="DQ20" s="46">
        <f t="shared" si="55"/>
        <v>0</v>
      </c>
      <c r="DR20" s="46"/>
      <c r="DS20" s="46"/>
      <c r="DT20" s="47">
        <f t="shared" si="56"/>
        <v>0</v>
      </c>
      <c r="DU20" s="46">
        <f t="shared" si="57"/>
        <v>0</v>
      </c>
      <c r="DV20" s="46">
        <f t="shared" si="58"/>
        <v>0</v>
      </c>
      <c r="DW20" s="46">
        <f t="shared" si="59"/>
        <v>0</v>
      </c>
      <c r="DX20" s="46"/>
      <c r="DY20" s="46"/>
      <c r="DZ20" s="47">
        <f t="shared" si="60"/>
        <v>0</v>
      </c>
      <c r="EA20" s="46">
        <f t="shared" si="61"/>
        <v>0</v>
      </c>
      <c r="EB20" s="46">
        <f t="shared" si="62"/>
        <v>0</v>
      </c>
      <c r="EC20" s="46">
        <f t="shared" si="63"/>
        <v>0</v>
      </c>
      <c r="ED20" s="46"/>
      <c r="EE20" s="46"/>
      <c r="EF20" s="47">
        <f t="shared" si="64"/>
        <v>0</v>
      </c>
      <c r="EG20" s="46">
        <f t="shared" si="65"/>
        <v>0</v>
      </c>
      <c r="EH20" s="46">
        <f t="shared" si="66"/>
        <v>0</v>
      </c>
      <c r="EI20" s="46">
        <f t="shared" si="67"/>
        <v>0</v>
      </c>
      <c r="EJ20" s="46"/>
      <c r="EK20" s="46"/>
      <c r="EL20" s="47">
        <f t="shared" si="68"/>
        <v>0</v>
      </c>
      <c r="EM20" s="46">
        <f t="shared" si="69"/>
        <v>0</v>
      </c>
      <c r="EN20" s="46">
        <f t="shared" si="70"/>
        <v>0</v>
      </c>
      <c r="EO20" s="46">
        <f t="shared" si="71"/>
        <v>0</v>
      </c>
      <c r="EP20" s="46"/>
      <c r="EQ20" s="46"/>
      <c r="ER20" s="47">
        <f t="shared" si="72"/>
        <v>0</v>
      </c>
      <c r="ES20" s="46">
        <f t="shared" si="73"/>
        <v>0</v>
      </c>
      <c r="ET20" s="46">
        <f t="shared" si="74"/>
        <v>0</v>
      </c>
      <c r="EU20" s="46">
        <f t="shared" si="75"/>
        <v>0</v>
      </c>
      <c r="EV20" s="45"/>
      <c r="EW20" s="46"/>
      <c r="EX20" s="47">
        <f t="shared" si="76"/>
        <v>0</v>
      </c>
      <c r="EY20" s="46">
        <f t="shared" si="77"/>
        <v>0</v>
      </c>
      <c r="EZ20" s="46">
        <f t="shared" si="78"/>
        <v>0</v>
      </c>
      <c r="FA20" s="46">
        <f t="shared" si="79"/>
        <v>0</v>
      </c>
      <c r="FB20" s="46"/>
      <c r="FC20" s="46"/>
      <c r="FD20" s="47">
        <f t="shared" si="80"/>
        <v>0</v>
      </c>
      <c r="FE20" s="46">
        <f t="shared" si="81"/>
        <v>0</v>
      </c>
      <c r="FF20" s="46">
        <f t="shared" si="82"/>
        <v>0</v>
      </c>
      <c r="FG20" s="46">
        <f t="shared" si="83"/>
        <v>0</v>
      </c>
      <c r="FH20" s="46"/>
      <c r="FI20" s="46"/>
      <c r="FJ20" s="47">
        <f t="shared" si="84"/>
        <v>0</v>
      </c>
      <c r="FK20" s="46">
        <f t="shared" si="85"/>
        <v>0</v>
      </c>
      <c r="FL20" s="46">
        <f t="shared" si="86"/>
        <v>0</v>
      </c>
      <c r="FM20" s="46">
        <f t="shared" si="87"/>
        <v>0</v>
      </c>
      <c r="FN20" s="46"/>
      <c r="FO20" s="46"/>
      <c r="FP20" s="47">
        <f t="shared" si="88"/>
        <v>0</v>
      </c>
      <c r="FQ20" s="46">
        <f t="shared" si="89"/>
        <v>0</v>
      </c>
      <c r="FR20" s="46">
        <f t="shared" si="90"/>
        <v>0</v>
      </c>
      <c r="FS20" s="46">
        <f t="shared" si="91"/>
        <v>0</v>
      </c>
      <c r="FT20" s="46"/>
    </row>
    <row r="21" spans="1:176" s="33" customFormat="1" ht="12.75">
      <c r="A21" s="32">
        <v>45383</v>
      </c>
      <c r="C21" s="21"/>
      <c r="D21" s="21"/>
      <c r="E21" s="44">
        <f t="shared" si="0"/>
        <v>0</v>
      </c>
      <c r="F21" s="44">
        <f t="shared" si="1"/>
        <v>0</v>
      </c>
      <c r="G21" s="44">
        <f t="shared" si="2"/>
        <v>0</v>
      </c>
      <c r="H21" s="46"/>
      <c r="I21" s="47"/>
      <c r="J21" s="47"/>
      <c r="K21" s="44"/>
      <c r="L21" s="44"/>
      <c r="M21" s="44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5"/>
      <c r="AJ21" s="45"/>
      <c r="AK21" s="45"/>
      <c r="AL21" s="46"/>
      <c r="AM21" s="44">
        <f t="shared" si="5"/>
        <v>0</v>
      </c>
      <c r="AN21" s="44">
        <f t="shared" si="6"/>
        <v>0</v>
      </c>
      <c r="AO21" s="44">
        <f t="shared" si="7"/>
        <v>0</v>
      </c>
      <c r="AP21" s="44"/>
      <c r="AQ21" s="44"/>
      <c r="AR21" s="46"/>
      <c r="AS21" s="46" t="e">
        <f>#REF!+#REF!+#REF!+#REF!+#REF!+#REF!+#REF!+#REF!+#REF!+#REF!+#REF!+#REF!+#REF!+#REF!+#REF!+#REF!+#REF!+#REF!+#REF!+#REF!</f>
        <v>#REF!</v>
      </c>
      <c r="AT21" s="46" t="e">
        <f>#REF!+#REF!+#REF!+#REF!+#REF!+#REF!+#REF!+#REF!+#REF!+#REF!+#REF!+#REF!+#REF!+#REF!+#REF!+#REF!+#REF!+#REF!+#REF!+#REF!</f>
        <v>#REF!</v>
      </c>
      <c r="AU21" s="46" t="e">
        <f t="shared" si="8"/>
        <v>#REF!</v>
      </c>
      <c r="AV21" s="46" t="e">
        <f>#REF!+#REF!+#REF!+#REF!+#REF!+#REF!+#REF!+#REF!+#REF!+#REF!+#REF!+#REF!+#REF!+#REF!+#REF!+#REF!+#REF!+#REF!+#REF!+#REF!</f>
        <v>#REF!</v>
      </c>
      <c r="AW21" s="46" t="e">
        <f>#REF!+#REF!+#REF!+#REF!+#REF!+#REF!+#REF!+#REF!+#REF!+#REF!+#REF!+#REF!+#REF!+#REF!+#REF!+#REF!+#REF!+#REF!+#REF!+#REF!</f>
        <v>#REF!</v>
      </c>
      <c r="AX21" s="46"/>
      <c r="AY21" s="45">
        <f t="shared" si="92"/>
        <v>0</v>
      </c>
      <c r="AZ21" s="47">
        <f t="shared" si="9"/>
        <v>0</v>
      </c>
      <c r="BA21" s="45">
        <f t="shared" si="10"/>
        <v>0</v>
      </c>
      <c r="BB21" s="45">
        <f t="shared" si="11"/>
        <v>0</v>
      </c>
      <c r="BC21" s="45">
        <f t="shared" si="11"/>
        <v>0</v>
      </c>
      <c r="BD21" s="46"/>
      <c r="BE21" s="46">
        <f t="shared" si="93"/>
        <v>0</v>
      </c>
      <c r="BF21" s="47">
        <f t="shared" si="12"/>
        <v>0</v>
      </c>
      <c r="BG21" s="46">
        <f t="shared" si="13"/>
        <v>0</v>
      </c>
      <c r="BH21" s="46">
        <f t="shared" si="14"/>
        <v>0</v>
      </c>
      <c r="BI21" s="46">
        <f t="shared" si="15"/>
        <v>0</v>
      </c>
      <c r="BJ21" s="46"/>
      <c r="BK21" s="46">
        <f t="shared" si="94"/>
        <v>0</v>
      </c>
      <c r="BL21" s="47">
        <f t="shared" si="16"/>
        <v>0</v>
      </c>
      <c r="BM21" s="46">
        <f t="shared" si="17"/>
        <v>0</v>
      </c>
      <c r="BN21" s="46">
        <f t="shared" si="18"/>
        <v>0</v>
      </c>
      <c r="BO21" s="46">
        <f t="shared" si="19"/>
        <v>0</v>
      </c>
      <c r="BP21" s="46"/>
      <c r="BQ21" s="46">
        <f t="shared" si="95"/>
        <v>0</v>
      </c>
      <c r="BR21" s="47">
        <f t="shared" si="20"/>
        <v>0</v>
      </c>
      <c r="BS21" s="46">
        <f t="shared" si="21"/>
        <v>0</v>
      </c>
      <c r="BT21" s="46">
        <f t="shared" si="22"/>
        <v>0</v>
      </c>
      <c r="BU21" s="46">
        <f t="shared" si="23"/>
        <v>0</v>
      </c>
      <c r="BV21" s="46"/>
      <c r="BW21" s="46">
        <f t="shared" si="96"/>
        <v>0</v>
      </c>
      <c r="BX21" s="47">
        <f t="shared" si="24"/>
        <v>0</v>
      </c>
      <c r="BY21" s="46">
        <f t="shared" si="25"/>
        <v>0</v>
      </c>
      <c r="BZ21" s="46">
        <f t="shared" si="26"/>
        <v>0</v>
      </c>
      <c r="CA21" s="46">
        <f t="shared" si="27"/>
        <v>0</v>
      </c>
      <c r="CB21" s="46"/>
      <c r="CC21" s="46">
        <f t="shared" si="97"/>
        <v>0</v>
      </c>
      <c r="CD21" s="47">
        <f t="shared" si="28"/>
        <v>0</v>
      </c>
      <c r="CE21" s="46">
        <f t="shared" si="29"/>
        <v>0</v>
      </c>
      <c r="CF21" s="46">
        <f t="shared" si="30"/>
        <v>0</v>
      </c>
      <c r="CG21" s="46">
        <f t="shared" si="31"/>
        <v>0</v>
      </c>
      <c r="CH21" s="46"/>
      <c r="CI21" s="46">
        <f t="shared" si="98"/>
        <v>0</v>
      </c>
      <c r="CJ21" s="47">
        <f t="shared" si="32"/>
        <v>0</v>
      </c>
      <c r="CK21" s="46">
        <f t="shared" si="33"/>
        <v>0</v>
      </c>
      <c r="CL21" s="46">
        <f t="shared" si="34"/>
        <v>0</v>
      </c>
      <c r="CM21" s="46">
        <f t="shared" si="35"/>
        <v>0</v>
      </c>
      <c r="CN21" s="46"/>
      <c r="CO21" s="46">
        <f t="shared" si="99"/>
        <v>0</v>
      </c>
      <c r="CP21" s="47">
        <f t="shared" si="36"/>
        <v>0</v>
      </c>
      <c r="CQ21" s="46">
        <f t="shared" si="37"/>
        <v>0</v>
      </c>
      <c r="CR21" s="46">
        <f t="shared" si="38"/>
        <v>0</v>
      </c>
      <c r="CS21" s="46">
        <f t="shared" si="39"/>
        <v>0</v>
      </c>
      <c r="CT21" s="46"/>
      <c r="CU21" s="46">
        <f t="shared" si="100"/>
        <v>0</v>
      </c>
      <c r="CV21" s="47">
        <f t="shared" si="40"/>
        <v>0</v>
      </c>
      <c r="CW21" s="46">
        <f t="shared" si="41"/>
        <v>0</v>
      </c>
      <c r="CX21" s="46">
        <f t="shared" si="42"/>
        <v>0</v>
      </c>
      <c r="CY21" s="46">
        <f t="shared" si="43"/>
        <v>0</v>
      </c>
      <c r="CZ21" s="46"/>
      <c r="DA21" s="46">
        <f t="shared" si="101"/>
        <v>0</v>
      </c>
      <c r="DB21" s="47">
        <f t="shared" si="44"/>
        <v>0</v>
      </c>
      <c r="DC21" s="46">
        <f t="shared" si="45"/>
        <v>0</v>
      </c>
      <c r="DD21" s="46">
        <f t="shared" si="46"/>
        <v>0</v>
      </c>
      <c r="DE21" s="46">
        <f t="shared" si="47"/>
        <v>0</v>
      </c>
      <c r="DF21" s="46"/>
      <c r="DG21" s="46">
        <f t="shared" si="102"/>
        <v>0</v>
      </c>
      <c r="DH21" s="47">
        <f t="shared" si="48"/>
        <v>0</v>
      </c>
      <c r="DI21" s="46">
        <f t="shared" si="49"/>
        <v>0</v>
      </c>
      <c r="DJ21" s="46">
        <f t="shared" si="50"/>
        <v>0</v>
      </c>
      <c r="DK21" s="46">
        <f t="shared" si="51"/>
        <v>0</v>
      </c>
      <c r="DL21" s="46"/>
      <c r="DM21" s="46">
        <f t="shared" si="103"/>
        <v>0</v>
      </c>
      <c r="DN21" s="47">
        <f t="shared" si="52"/>
        <v>0</v>
      </c>
      <c r="DO21" s="46">
        <f t="shared" si="53"/>
        <v>0</v>
      </c>
      <c r="DP21" s="46">
        <f t="shared" si="54"/>
        <v>0</v>
      </c>
      <c r="DQ21" s="46">
        <f t="shared" si="55"/>
        <v>0</v>
      </c>
      <c r="DR21" s="46"/>
      <c r="DS21" s="46">
        <f t="shared" si="104"/>
        <v>0</v>
      </c>
      <c r="DT21" s="47">
        <f t="shared" si="56"/>
        <v>0</v>
      </c>
      <c r="DU21" s="46">
        <f t="shared" si="57"/>
        <v>0</v>
      </c>
      <c r="DV21" s="46">
        <f t="shared" si="58"/>
        <v>0</v>
      </c>
      <c r="DW21" s="46">
        <f t="shared" si="59"/>
        <v>0</v>
      </c>
      <c r="DX21" s="46"/>
      <c r="DY21" s="46">
        <f t="shared" si="105"/>
        <v>0</v>
      </c>
      <c r="DZ21" s="47">
        <f t="shared" si="60"/>
        <v>0</v>
      </c>
      <c r="EA21" s="46">
        <f t="shared" si="61"/>
        <v>0</v>
      </c>
      <c r="EB21" s="46">
        <f t="shared" si="62"/>
        <v>0</v>
      </c>
      <c r="EC21" s="46">
        <f t="shared" si="63"/>
        <v>0</v>
      </c>
      <c r="ED21" s="46"/>
      <c r="EE21" s="46">
        <f t="shared" si="106"/>
        <v>0</v>
      </c>
      <c r="EF21" s="47">
        <f t="shared" si="64"/>
        <v>0</v>
      </c>
      <c r="EG21" s="46">
        <f t="shared" si="65"/>
        <v>0</v>
      </c>
      <c r="EH21" s="46">
        <f t="shared" si="66"/>
        <v>0</v>
      </c>
      <c r="EI21" s="46">
        <f t="shared" si="67"/>
        <v>0</v>
      </c>
      <c r="EJ21" s="46"/>
      <c r="EK21" s="46">
        <f t="shared" si="107"/>
        <v>0</v>
      </c>
      <c r="EL21" s="47">
        <f t="shared" si="68"/>
        <v>0</v>
      </c>
      <c r="EM21" s="46">
        <f t="shared" si="69"/>
        <v>0</v>
      </c>
      <c r="EN21" s="46">
        <f t="shared" si="70"/>
        <v>0</v>
      </c>
      <c r="EO21" s="46">
        <f t="shared" si="71"/>
        <v>0</v>
      </c>
      <c r="EP21" s="46"/>
      <c r="EQ21" s="46">
        <f t="shared" si="108"/>
        <v>0</v>
      </c>
      <c r="ER21" s="47">
        <f t="shared" si="72"/>
        <v>0</v>
      </c>
      <c r="ES21" s="46">
        <f t="shared" si="73"/>
        <v>0</v>
      </c>
      <c r="ET21" s="46">
        <f t="shared" si="74"/>
        <v>0</v>
      </c>
      <c r="EU21" s="46">
        <f t="shared" si="75"/>
        <v>0</v>
      </c>
      <c r="EV21" s="45"/>
      <c r="EW21" s="46">
        <f t="shared" si="109"/>
        <v>0</v>
      </c>
      <c r="EX21" s="47">
        <f t="shared" si="76"/>
        <v>0</v>
      </c>
      <c r="EY21" s="46">
        <f t="shared" si="77"/>
        <v>0</v>
      </c>
      <c r="EZ21" s="46">
        <f t="shared" si="78"/>
        <v>0</v>
      </c>
      <c r="FA21" s="46">
        <f t="shared" si="79"/>
        <v>0</v>
      </c>
      <c r="FB21" s="46"/>
      <c r="FC21" s="46">
        <f t="shared" si="110"/>
        <v>0</v>
      </c>
      <c r="FD21" s="47">
        <f t="shared" si="80"/>
        <v>0</v>
      </c>
      <c r="FE21" s="46">
        <f t="shared" si="81"/>
        <v>0</v>
      </c>
      <c r="FF21" s="46">
        <f t="shared" si="82"/>
        <v>0</v>
      </c>
      <c r="FG21" s="46">
        <f t="shared" si="83"/>
        <v>0</v>
      </c>
      <c r="FH21" s="46"/>
      <c r="FI21" s="46">
        <f t="shared" si="111"/>
        <v>0</v>
      </c>
      <c r="FJ21" s="47">
        <f t="shared" si="84"/>
        <v>0</v>
      </c>
      <c r="FK21" s="46">
        <f t="shared" si="85"/>
        <v>0</v>
      </c>
      <c r="FL21" s="46">
        <f t="shared" si="86"/>
        <v>0</v>
      </c>
      <c r="FM21" s="46">
        <f t="shared" si="87"/>
        <v>0</v>
      </c>
      <c r="FN21" s="46"/>
      <c r="FO21" s="46">
        <f t="shared" si="112"/>
        <v>0</v>
      </c>
      <c r="FP21" s="47">
        <f t="shared" si="88"/>
        <v>0</v>
      </c>
      <c r="FQ21" s="46">
        <f t="shared" si="89"/>
        <v>0</v>
      </c>
      <c r="FR21" s="46">
        <f t="shared" si="90"/>
        <v>0</v>
      </c>
      <c r="FS21" s="46">
        <f t="shared" si="91"/>
        <v>0</v>
      </c>
      <c r="FT21" s="46"/>
    </row>
    <row r="22" spans="1:176" ht="12.75">
      <c r="A22" s="2">
        <v>45566</v>
      </c>
      <c r="C22" s="21"/>
      <c r="D22" s="21"/>
      <c r="E22" s="44">
        <f t="shared" si="0"/>
        <v>0</v>
      </c>
      <c r="F22" s="44">
        <f t="shared" si="1"/>
        <v>0</v>
      </c>
      <c r="G22" s="44">
        <f t="shared" si="2"/>
        <v>0</v>
      </c>
      <c r="H22" s="45"/>
      <c r="I22" s="47"/>
      <c r="J22" s="47"/>
      <c r="K22" s="44"/>
      <c r="L22" s="44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4">
        <f t="shared" si="5"/>
        <v>0</v>
      </c>
      <c r="AN22" s="44">
        <f t="shared" si="6"/>
        <v>0</v>
      </c>
      <c r="AO22" s="44">
        <f t="shared" si="7"/>
        <v>0</v>
      </c>
      <c r="AP22" s="44"/>
      <c r="AQ22" s="44"/>
      <c r="AR22" s="45"/>
      <c r="AS22" s="46"/>
      <c r="AT22" s="46" t="e">
        <f>#REF!+#REF!+#REF!+#REF!+#REF!+#REF!+#REF!+#REF!+#REF!+#REF!+#REF!+#REF!+#REF!+#REF!+#REF!+#REF!+#REF!+#REF!+#REF!+#REF!</f>
        <v>#REF!</v>
      </c>
      <c r="AU22" s="46" t="e">
        <f t="shared" si="8"/>
        <v>#REF!</v>
      </c>
      <c r="AV22" s="46" t="e">
        <f>#REF!+#REF!+#REF!+#REF!+#REF!+#REF!+#REF!+#REF!+#REF!+#REF!+#REF!+#REF!+#REF!+#REF!+#REF!+#REF!+#REF!+#REF!+#REF!+#REF!</f>
        <v>#REF!</v>
      </c>
      <c r="AW22" s="46" t="e">
        <f>#REF!+#REF!+#REF!+#REF!+#REF!+#REF!+#REF!+#REF!+#REF!+#REF!+#REF!+#REF!+#REF!+#REF!+#REF!+#REF!+#REF!+#REF!+#REF!+#REF!</f>
        <v>#REF!</v>
      </c>
      <c r="AX22" s="45"/>
      <c r="AY22" s="45"/>
      <c r="AZ22" s="47">
        <f t="shared" si="9"/>
        <v>0</v>
      </c>
      <c r="BA22" s="45">
        <f t="shared" si="10"/>
        <v>0</v>
      </c>
      <c r="BB22" s="45">
        <f t="shared" si="11"/>
        <v>0</v>
      </c>
      <c r="BC22" s="45">
        <f t="shared" si="11"/>
        <v>0</v>
      </c>
      <c r="BD22" s="45"/>
      <c r="BE22" s="46"/>
      <c r="BF22" s="47">
        <f t="shared" si="12"/>
        <v>0</v>
      </c>
      <c r="BG22" s="46">
        <f t="shared" si="13"/>
        <v>0</v>
      </c>
      <c r="BH22" s="46">
        <f t="shared" si="14"/>
        <v>0</v>
      </c>
      <c r="BI22" s="46">
        <f t="shared" si="15"/>
        <v>0</v>
      </c>
      <c r="BJ22" s="45"/>
      <c r="BK22" s="46"/>
      <c r="BL22" s="47">
        <f t="shared" si="16"/>
        <v>0</v>
      </c>
      <c r="BM22" s="46">
        <f t="shared" si="17"/>
        <v>0</v>
      </c>
      <c r="BN22" s="46">
        <f t="shared" si="18"/>
        <v>0</v>
      </c>
      <c r="BO22" s="46">
        <f t="shared" si="19"/>
        <v>0</v>
      </c>
      <c r="BP22" s="45"/>
      <c r="BQ22" s="46"/>
      <c r="BR22" s="47">
        <f t="shared" si="20"/>
        <v>0</v>
      </c>
      <c r="BS22" s="46">
        <f t="shared" si="21"/>
        <v>0</v>
      </c>
      <c r="BT22" s="46">
        <f t="shared" si="22"/>
        <v>0</v>
      </c>
      <c r="BU22" s="46">
        <f t="shared" si="23"/>
        <v>0</v>
      </c>
      <c r="BV22" s="45"/>
      <c r="BW22" s="46"/>
      <c r="BX22" s="47">
        <f t="shared" si="24"/>
        <v>0</v>
      </c>
      <c r="BY22" s="46">
        <f t="shared" si="25"/>
        <v>0</v>
      </c>
      <c r="BZ22" s="46">
        <f t="shared" si="26"/>
        <v>0</v>
      </c>
      <c r="CA22" s="46">
        <f t="shared" si="27"/>
        <v>0</v>
      </c>
      <c r="CB22" s="45"/>
      <c r="CC22" s="46"/>
      <c r="CD22" s="47">
        <f t="shared" si="28"/>
        <v>0</v>
      </c>
      <c r="CE22" s="46">
        <f t="shared" si="29"/>
        <v>0</v>
      </c>
      <c r="CF22" s="46">
        <f t="shared" si="30"/>
        <v>0</v>
      </c>
      <c r="CG22" s="46">
        <f t="shared" si="31"/>
        <v>0</v>
      </c>
      <c r="CH22" s="45"/>
      <c r="CI22" s="46"/>
      <c r="CJ22" s="47">
        <f t="shared" si="32"/>
        <v>0</v>
      </c>
      <c r="CK22" s="46">
        <f t="shared" si="33"/>
        <v>0</v>
      </c>
      <c r="CL22" s="46">
        <f t="shared" si="34"/>
        <v>0</v>
      </c>
      <c r="CM22" s="46">
        <f t="shared" si="35"/>
        <v>0</v>
      </c>
      <c r="CN22" s="45"/>
      <c r="CO22" s="46"/>
      <c r="CP22" s="47">
        <f t="shared" si="36"/>
        <v>0</v>
      </c>
      <c r="CQ22" s="46">
        <f t="shared" si="37"/>
        <v>0</v>
      </c>
      <c r="CR22" s="46">
        <f t="shared" si="38"/>
        <v>0</v>
      </c>
      <c r="CS22" s="46">
        <f t="shared" si="39"/>
        <v>0</v>
      </c>
      <c r="CT22" s="45"/>
      <c r="CU22" s="46"/>
      <c r="CV22" s="47">
        <f t="shared" si="40"/>
        <v>0</v>
      </c>
      <c r="CW22" s="46">
        <f t="shared" si="41"/>
        <v>0</v>
      </c>
      <c r="CX22" s="46">
        <f t="shared" si="42"/>
        <v>0</v>
      </c>
      <c r="CY22" s="46">
        <f t="shared" si="43"/>
        <v>0</v>
      </c>
      <c r="CZ22" s="45"/>
      <c r="DA22" s="46"/>
      <c r="DB22" s="47">
        <f t="shared" si="44"/>
        <v>0</v>
      </c>
      <c r="DC22" s="46">
        <f t="shared" si="45"/>
        <v>0</v>
      </c>
      <c r="DD22" s="46">
        <f t="shared" si="46"/>
        <v>0</v>
      </c>
      <c r="DE22" s="46">
        <f t="shared" si="47"/>
        <v>0</v>
      </c>
      <c r="DF22" s="45"/>
      <c r="DG22" s="46"/>
      <c r="DH22" s="47">
        <f t="shared" si="48"/>
        <v>0</v>
      </c>
      <c r="DI22" s="46">
        <f t="shared" si="49"/>
        <v>0</v>
      </c>
      <c r="DJ22" s="46">
        <f t="shared" si="50"/>
        <v>0</v>
      </c>
      <c r="DK22" s="46">
        <f t="shared" si="51"/>
        <v>0</v>
      </c>
      <c r="DL22" s="45"/>
      <c r="DM22" s="46"/>
      <c r="DN22" s="47">
        <f t="shared" si="52"/>
        <v>0</v>
      </c>
      <c r="DO22" s="46">
        <f t="shared" si="53"/>
        <v>0</v>
      </c>
      <c r="DP22" s="46">
        <f t="shared" si="54"/>
        <v>0</v>
      </c>
      <c r="DQ22" s="46">
        <f t="shared" si="55"/>
        <v>0</v>
      </c>
      <c r="DR22" s="45"/>
      <c r="DS22" s="46"/>
      <c r="DT22" s="47">
        <f t="shared" si="56"/>
        <v>0</v>
      </c>
      <c r="DU22" s="46">
        <f t="shared" si="57"/>
        <v>0</v>
      </c>
      <c r="DV22" s="46">
        <f t="shared" si="58"/>
        <v>0</v>
      </c>
      <c r="DW22" s="46">
        <f t="shared" si="59"/>
        <v>0</v>
      </c>
      <c r="DX22" s="45"/>
      <c r="DY22" s="46"/>
      <c r="DZ22" s="47">
        <f t="shared" si="60"/>
        <v>0</v>
      </c>
      <c r="EA22" s="46">
        <f t="shared" si="61"/>
        <v>0</v>
      </c>
      <c r="EB22" s="46">
        <f t="shared" si="62"/>
        <v>0</v>
      </c>
      <c r="EC22" s="46">
        <f t="shared" si="63"/>
        <v>0</v>
      </c>
      <c r="ED22" s="45"/>
      <c r="EE22" s="46"/>
      <c r="EF22" s="47">
        <f t="shared" si="64"/>
        <v>0</v>
      </c>
      <c r="EG22" s="46">
        <f t="shared" si="65"/>
        <v>0</v>
      </c>
      <c r="EH22" s="46">
        <f t="shared" si="66"/>
        <v>0</v>
      </c>
      <c r="EI22" s="46">
        <f t="shared" si="67"/>
        <v>0</v>
      </c>
      <c r="EJ22" s="45"/>
      <c r="EK22" s="46"/>
      <c r="EL22" s="47">
        <f t="shared" si="68"/>
        <v>0</v>
      </c>
      <c r="EM22" s="46">
        <f t="shared" si="69"/>
        <v>0</v>
      </c>
      <c r="EN22" s="46">
        <f t="shared" si="70"/>
        <v>0</v>
      </c>
      <c r="EO22" s="46">
        <f t="shared" si="71"/>
        <v>0</v>
      </c>
      <c r="EP22" s="45"/>
      <c r="EQ22" s="46"/>
      <c r="ER22" s="47">
        <f t="shared" si="72"/>
        <v>0</v>
      </c>
      <c r="ES22" s="46">
        <f t="shared" si="73"/>
        <v>0</v>
      </c>
      <c r="ET22" s="46">
        <f t="shared" si="74"/>
        <v>0</v>
      </c>
      <c r="EU22" s="46">
        <f t="shared" si="75"/>
        <v>0</v>
      </c>
      <c r="EV22" s="45"/>
      <c r="EW22" s="46"/>
      <c r="EX22" s="47">
        <f t="shared" si="76"/>
        <v>0</v>
      </c>
      <c r="EY22" s="46">
        <f t="shared" si="77"/>
        <v>0</v>
      </c>
      <c r="EZ22" s="46">
        <f t="shared" si="78"/>
        <v>0</v>
      </c>
      <c r="FA22" s="46">
        <f t="shared" si="79"/>
        <v>0</v>
      </c>
      <c r="FB22" s="45"/>
      <c r="FC22" s="46"/>
      <c r="FD22" s="47">
        <f t="shared" si="80"/>
        <v>0</v>
      </c>
      <c r="FE22" s="46">
        <f t="shared" si="81"/>
        <v>0</v>
      </c>
      <c r="FF22" s="46">
        <f t="shared" si="82"/>
        <v>0</v>
      </c>
      <c r="FG22" s="46">
        <f t="shared" si="83"/>
        <v>0</v>
      </c>
      <c r="FH22" s="45"/>
      <c r="FI22" s="46"/>
      <c r="FJ22" s="47">
        <f t="shared" si="84"/>
        <v>0</v>
      </c>
      <c r="FK22" s="46">
        <f t="shared" si="85"/>
        <v>0</v>
      </c>
      <c r="FL22" s="46">
        <f t="shared" si="86"/>
        <v>0</v>
      </c>
      <c r="FM22" s="46">
        <f t="shared" si="87"/>
        <v>0</v>
      </c>
      <c r="FN22" s="45"/>
      <c r="FO22" s="46"/>
      <c r="FP22" s="47">
        <f t="shared" si="88"/>
        <v>0</v>
      </c>
      <c r="FQ22" s="46">
        <f t="shared" si="89"/>
        <v>0</v>
      </c>
      <c r="FR22" s="46">
        <f t="shared" si="90"/>
        <v>0</v>
      </c>
      <c r="FS22" s="46">
        <f t="shared" si="91"/>
        <v>0</v>
      </c>
      <c r="FT22" s="45"/>
    </row>
    <row r="23" spans="1:176" ht="12.75">
      <c r="A23" s="2">
        <v>45748</v>
      </c>
      <c r="C23" s="21"/>
      <c r="D23" s="21"/>
      <c r="E23" s="44">
        <f t="shared" si="0"/>
        <v>0</v>
      </c>
      <c r="F23" s="44">
        <f t="shared" si="1"/>
        <v>0</v>
      </c>
      <c r="G23" s="44">
        <f t="shared" si="2"/>
        <v>0</v>
      </c>
      <c r="H23" s="45"/>
      <c r="I23" s="47"/>
      <c r="J23" s="47"/>
      <c r="K23" s="44"/>
      <c r="L23" s="44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4">
        <f t="shared" si="5"/>
        <v>0</v>
      </c>
      <c r="AN23" s="44">
        <f t="shared" si="6"/>
        <v>0</v>
      </c>
      <c r="AO23" s="44">
        <f t="shared" si="7"/>
        <v>0</v>
      </c>
      <c r="AP23" s="44"/>
      <c r="AQ23" s="44"/>
      <c r="AR23" s="45"/>
      <c r="AS23" s="46" t="e">
        <f>#REF!+#REF!+#REF!+#REF!+#REF!+#REF!+#REF!+#REF!+#REF!+#REF!+#REF!+#REF!+#REF!+#REF!+#REF!+#REF!+#REF!+#REF!+#REF!+#REF!</f>
        <v>#REF!</v>
      </c>
      <c r="AT23" s="46" t="e">
        <f>#REF!+#REF!+#REF!+#REF!+#REF!+#REF!+#REF!+#REF!+#REF!+#REF!+#REF!+#REF!+#REF!+#REF!+#REF!+#REF!+#REF!+#REF!+#REF!+#REF!</f>
        <v>#REF!</v>
      </c>
      <c r="AU23" s="46" t="e">
        <f t="shared" si="8"/>
        <v>#REF!</v>
      </c>
      <c r="AV23" s="46" t="e">
        <f>#REF!+#REF!+#REF!+#REF!+#REF!+#REF!+#REF!+#REF!+#REF!+#REF!+#REF!+#REF!+#REF!+#REF!+#REF!+#REF!+#REF!+#REF!+#REF!+#REF!</f>
        <v>#REF!</v>
      </c>
      <c r="AW23" s="46" t="e">
        <f>#REF!+#REF!+#REF!+#REF!+#REF!+#REF!+#REF!+#REF!+#REF!+#REF!+#REF!+#REF!+#REF!+#REF!+#REF!+#REF!+#REF!+#REF!+#REF!+#REF!</f>
        <v>#REF!</v>
      </c>
      <c r="AX23" s="45"/>
      <c r="AY23" s="45">
        <f t="shared" si="92"/>
        <v>0</v>
      </c>
      <c r="AZ23" s="47">
        <f t="shared" si="9"/>
        <v>0</v>
      </c>
      <c r="BA23" s="45">
        <f t="shared" si="10"/>
        <v>0</v>
      </c>
      <c r="BB23" s="45">
        <f t="shared" si="11"/>
        <v>0</v>
      </c>
      <c r="BC23" s="45">
        <f t="shared" si="11"/>
        <v>0</v>
      </c>
      <c r="BD23" s="45"/>
      <c r="BE23" s="46">
        <f t="shared" si="93"/>
        <v>0</v>
      </c>
      <c r="BF23" s="47">
        <f t="shared" si="12"/>
        <v>0</v>
      </c>
      <c r="BG23" s="46">
        <f t="shared" si="13"/>
        <v>0</v>
      </c>
      <c r="BH23" s="46">
        <f t="shared" si="14"/>
        <v>0</v>
      </c>
      <c r="BI23" s="46">
        <f t="shared" si="15"/>
        <v>0</v>
      </c>
      <c r="BJ23" s="45"/>
      <c r="BK23" s="46">
        <f t="shared" si="94"/>
        <v>0</v>
      </c>
      <c r="BL23" s="47">
        <f t="shared" si="16"/>
        <v>0</v>
      </c>
      <c r="BM23" s="46">
        <f t="shared" si="17"/>
        <v>0</v>
      </c>
      <c r="BN23" s="46">
        <f t="shared" si="18"/>
        <v>0</v>
      </c>
      <c r="BO23" s="46">
        <f t="shared" si="19"/>
        <v>0</v>
      </c>
      <c r="BP23" s="45"/>
      <c r="BQ23" s="46">
        <f t="shared" si="95"/>
        <v>0</v>
      </c>
      <c r="BR23" s="47">
        <f t="shared" si="20"/>
        <v>0</v>
      </c>
      <c r="BS23" s="46">
        <f t="shared" si="21"/>
        <v>0</v>
      </c>
      <c r="BT23" s="46">
        <f t="shared" si="22"/>
        <v>0</v>
      </c>
      <c r="BU23" s="46">
        <f t="shared" si="23"/>
        <v>0</v>
      </c>
      <c r="BV23" s="45"/>
      <c r="BW23" s="46">
        <f t="shared" si="96"/>
        <v>0</v>
      </c>
      <c r="BX23" s="47">
        <f t="shared" si="24"/>
        <v>0</v>
      </c>
      <c r="BY23" s="46">
        <f t="shared" si="25"/>
        <v>0</v>
      </c>
      <c r="BZ23" s="46">
        <f t="shared" si="26"/>
        <v>0</v>
      </c>
      <c r="CA23" s="46">
        <f t="shared" si="27"/>
        <v>0</v>
      </c>
      <c r="CB23" s="45"/>
      <c r="CC23" s="46">
        <f t="shared" si="97"/>
        <v>0</v>
      </c>
      <c r="CD23" s="47">
        <f t="shared" si="28"/>
        <v>0</v>
      </c>
      <c r="CE23" s="46">
        <f t="shared" si="29"/>
        <v>0</v>
      </c>
      <c r="CF23" s="46">
        <f t="shared" si="30"/>
        <v>0</v>
      </c>
      <c r="CG23" s="46">
        <f t="shared" si="31"/>
        <v>0</v>
      </c>
      <c r="CH23" s="45"/>
      <c r="CI23" s="46">
        <f t="shared" si="98"/>
        <v>0</v>
      </c>
      <c r="CJ23" s="47">
        <f t="shared" si="32"/>
        <v>0</v>
      </c>
      <c r="CK23" s="46">
        <f t="shared" si="33"/>
        <v>0</v>
      </c>
      <c r="CL23" s="46">
        <f t="shared" si="34"/>
        <v>0</v>
      </c>
      <c r="CM23" s="46">
        <f t="shared" si="35"/>
        <v>0</v>
      </c>
      <c r="CN23" s="45"/>
      <c r="CO23" s="46">
        <f t="shared" si="99"/>
        <v>0</v>
      </c>
      <c r="CP23" s="47">
        <f t="shared" si="36"/>
        <v>0</v>
      </c>
      <c r="CQ23" s="46">
        <f t="shared" si="37"/>
        <v>0</v>
      </c>
      <c r="CR23" s="46">
        <f t="shared" si="38"/>
        <v>0</v>
      </c>
      <c r="CS23" s="46">
        <f t="shared" si="39"/>
        <v>0</v>
      </c>
      <c r="CT23" s="45"/>
      <c r="CU23" s="46">
        <f t="shared" si="100"/>
        <v>0</v>
      </c>
      <c r="CV23" s="47">
        <f t="shared" si="40"/>
        <v>0</v>
      </c>
      <c r="CW23" s="46">
        <f t="shared" si="41"/>
        <v>0</v>
      </c>
      <c r="CX23" s="46">
        <f t="shared" si="42"/>
        <v>0</v>
      </c>
      <c r="CY23" s="46">
        <f t="shared" si="43"/>
        <v>0</v>
      </c>
      <c r="CZ23" s="45"/>
      <c r="DA23" s="46">
        <f t="shared" si="101"/>
        <v>0</v>
      </c>
      <c r="DB23" s="47">
        <f t="shared" si="44"/>
        <v>0</v>
      </c>
      <c r="DC23" s="46">
        <f t="shared" si="45"/>
        <v>0</v>
      </c>
      <c r="DD23" s="46">
        <f t="shared" si="46"/>
        <v>0</v>
      </c>
      <c r="DE23" s="46">
        <f t="shared" si="47"/>
        <v>0</v>
      </c>
      <c r="DF23" s="45"/>
      <c r="DG23" s="46">
        <f t="shared" si="102"/>
        <v>0</v>
      </c>
      <c r="DH23" s="47">
        <f t="shared" si="48"/>
        <v>0</v>
      </c>
      <c r="DI23" s="46">
        <f t="shared" si="49"/>
        <v>0</v>
      </c>
      <c r="DJ23" s="46">
        <f t="shared" si="50"/>
        <v>0</v>
      </c>
      <c r="DK23" s="46">
        <f t="shared" si="51"/>
        <v>0</v>
      </c>
      <c r="DL23" s="45"/>
      <c r="DM23" s="46">
        <f t="shared" si="103"/>
        <v>0</v>
      </c>
      <c r="DN23" s="47">
        <f t="shared" si="52"/>
        <v>0</v>
      </c>
      <c r="DO23" s="46">
        <f t="shared" si="53"/>
        <v>0</v>
      </c>
      <c r="DP23" s="46">
        <f t="shared" si="54"/>
        <v>0</v>
      </c>
      <c r="DQ23" s="46">
        <f t="shared" si="55"/>
        <v>0</v>
      </c>
      <c r="DR23" s="45"/>
      <c r="DS23" s="46">
        <f t="shared" si="104"/>
        <v>0</v>
      </c>
      <c r="DT23" s="47">
        <f t="shared" si="56"/>
        <v>0</v>
      </c>
      <c r="DU23" s="46">
        <f t="shared" si="57"/>
        <v>0</v>
      </c>
      <c r="DV23" s="46">
        <f t="shared" si="58"/>
        <v>0</v>
      </c>
      <c r="DW23" s="46">
        <f t="shared" si="59"/>
        <v>0</v>
      </c>
      <c r="DX23" s="45"/>
      <c r="DY23" s="46">
        <f t="shared" si="105"/>
        <v>0</v>
      </c>
      <c r="DZ23" s="47">
        <f t="shared" si="60"/>
        <v>0</v>
      </c>
      <c r="EA23" s="46">
        <f t="shared" si="61"/>
        <v>0</v>
      </c>
      <c r="EB23" s="46">
        <f t="shared" si="62"/>
        <v>0</v>
      </c>
      <c r="EC23" s="46">
        <f t="shared" si="63"/>
        <v>0</v>
      </c>
      <c r="ED23" s="45"/>
      <c r="EE23" s="46">
        <f t="shared" si="106"/>
        <v>0</v>
      </c>
      <c r="EF23" s="47">
        <f t="shared" si="64"/>
        <v>0</v>
      </c>
      <c r="EG23" s="46">
        <f t="shared" si="65"/>
        <v>0</v>
      </c>
      <c r="EH23" s="46">
        <f t="shared" si="66"/>
        <v>0</v>
      </c>
      <c r="EI23" s="46">
        <f t="shared" si="67"/>
        <v>0</v>
      </c>
      <c r="EJ23" s="45"/>
      <c r="EK23" s="46">
        <f t="shared" si="107"/>
        <v>0</v>
      </c>
      <c r="EL23" s="47">
        <f t="shared" si="68"/>
        <v>0</v>
      </c>
      <c r="EM23" s="46">
        <f t="shared" si="69"/>
        <v>0</v>
      </c>
      <c r="EN23" s="46">
        <f t="shared" si="70"/>
        <v>0</v>
      </c>
      <c r="EO23" s="46">
        <f t="shared" si="71"/>
        <v>0</v>
      </c>
      <c r="EP23" s="45"/>
      <c r="EQ23" s="46">
        <f t="shared" si="108"/>
        <v>0</v>
      </c>
      <c r="ER23" s="47">
        <f t="shared" si="72"/>
        <v>0</v>
      </c>
      <c r="ES23" s="46">
        <f t="shared" si="73"/>
        <v>0</v>
      </c>
      <c r="ET23" s="46">
        <f t="shared" si="74"/>
        <v>0</v>
      </c>
      <c r="EU23" s="46">
        <f t="shared" si="75"/>
        <v>0</v>
      </c>
      <c r="EV23" s="45"/>
      <c r="EW23" s="46">
        <f t="shared" si="109"/>
        <v>0</v>
      </c>
      <c r="EX23" s="47">
        <f t="shared" si="76"/>
        <v>0</v>
      </c>
      <c r="EY23" s="46">
        <f t="shared" si="77"/>
        <v>0</v>
      </c>
      <c r="EZ23" s="46">
        <f t="shared" si="78"/>
        <v>0</v>
      </c>
      <c r="FA23" s="46">
        <f t="shared" si="79"/>
        <v>0</v>
      </c>
      <c r="FB23" s="45"/>
      <c r="FC23" s="46">
        <f t="shared" si="110"/>
        <v>0</v>
      </c>
      <c r="FD23" s="47">
        <f t="shared" si="80"/>
        <v>0</v>
      </c>
      <c r="FE23" s="46">
        <f t="shared" si="81"/>
        <v>0</v>
      </c>
      <c r="FF23" s="46">
        <f t="shared" si="82"/>
        <v>0</v>
      </c>
      <c r="FG23" s="46">
        <f t="shared" si="83"/>
        <v>0</v>
      </c>
      <c r="FH23" s="45"/>
      <c r="FI23" s="46">
        <f t="shared" si="111"/>
        <v>0</v>
      </c>
      <c r="FJ23" s="47">
        <f t="shared" si="84"/>
        <v>0</v>
      </c>
      <c r="FK23" s="46">
        <f t="shared" si="85"/>
        <v>0</v>
      </c>
      <c r="FL23" s="46">
        <f t="shared" si="86"/>
        <v>0</v>
      </c>
      <c r="FM23" s="46">
        <f t="shared" si="87"/>
        <v>0</v>
      </c>
      <c r="FN23" s="45"/>
      <c r="FO23" s="46">
        <f t="shared" si="112"/>
        <v>0</v>
      </c>
      <c r="FP23" s="47">
        <f t="shared" si="88"/>
        <v>0</v>
      </c>
      <c r="FQ23" s="46">
        <f t="shared" si="89"/>
        <v>0</v>
      </c>
      <c r="FR23" s="46">
        <f t="shared" si="90"/>
        <v>0</v>
      </c>
      <c r="FS23" s="46">
        <f t="shared" si="91"/>
        <v>0</v>
      </c>
      <c r="FT23" s="45"/>
    </row>
    <row r="24" spans="3:176" ht="12.75">
      <c r="C24" s="47"/>
      <c r="D24" s="47"/>
      <c r="E24" s="47"/>
      <c r="F24" s="47"/>
      <c r="G24" s="47"/>
      <c r="H24" s="45"/>
      <c r="I24" s="47"/>
      <c r="J24" s="47"/>
      <c r="K24" s="47"/>
      <c r="L24" s="47"/>
      <c r="M24" s="47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7"/>
      <c r="AN24" s="47"/>
      <c r="AO24" s="47"/>
      <c r="AP24" s="47"/>
      <c r="AQ24" s="47"/>
      <c r="AR24" s="45"/>
      <c r="AS24" s="45"/>
      <c r="AT24" s="46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</row>
    <row r="25" spans="1:176" ht="13.5" thickBot="1">
      <c r="A25" s="12" t="s">
        <v>0</v>
      </c>
      <c r="C25" s="48">
        <f>SUM(C8:C24)</f>
        <v>22530000</v>
      </c>
      <c r="D25" s="48">
        <f>SUM(D8:D24)</f>
        <v>2794750</v>
      </c>
      <c r="E25" s="48">
        <f>SUM(E8:E24)</f>
        <v>25324750</v>
      </c>
      <c r="F25" s="48">
        <f>SUM(F8:F24)</f>
        <v>3400310</v>
      </c>
      <c r="G25" s="48">
        <f>SUM(G8:G24)</f>
        <v>772490</v>
      </c>
      <c r="H25" s="45"/>
      <c r="I25" s="48">
        <f>SUM(I8:I24)</f>
        <v>0</v>
      </c>
      <c r="J25" s="48">
        <f>SUM(J8:J24)</f>
        <v>0</v>
      </c>
      <c r="K25" s="48">
        <f>SUM(K8:K24)</f>
        <v>0</v>
      </c>
      <c r="L25" s="48">
        <f>SUM(L8:L24)</f>
        <v>0</v>
      </c>
      <c r="M25" s="48">
        <f>SUM(M8:M24)</f>
        <v>0</v>
      </c>
      <c r="N25" s="45"/>
      <c r="O25" s="48">
        <f>SUM(O8:O24)</f>
        <v>0</v>
      </c>
      <c r="P25" s="48">
        <f>SUM(P8:P24)</f>
        <v>0</v>
      </c>
      <c r="Q25" s="48">
        <f>SUM(Q8:Q24)</f>
        <v>0</v>
      </c>
      <c r="R25" s="48">
        <f>SUM(R8:R24)</f>
        <v>0</v>
      </c>
      <c r="S25" s="48">
        <f>SUM(S8:S24)</f>
        <v>0</v>
      </c>
      <c r="T25" s="45"/>
      <c r="U25" s="48">
        <f>SUM(U8:U24)</f>
        <v>3205000</v>
      </c>
      <c r="V25" s="48">
        <f>SUM(V8:V24)</f>
        <v>160250</v>
      </c>
      <c r="W25" s="48">
        <f>SUM(W8:W24)</f>
        <v>3365250</v>
      </c>
      <c r="X25" s="48">
        <f>SUM(X8:X24)</f>
        <v>420374</v>
      </c>
      <c r="Y25" s="48">
        <f>SUM(Y8:Y24)</f>
        <v>157818</v>
      </c>
      <c r="Z25" s="45"/>
      <c r="AA25" s="48">
        <f>SUM(AA8:AA24)</f>
        <v>7515000</v>
      </c>
      <c r="AB25" s="48">
        <f>SUM(AB8:AB24)</f>
        <v>560750</v>
      </c>
      <c r="AC25" s="48">
        <f>SUM(AC8:AC24)</f>
        <v>8075750</v>
      </c>
      <c r="AD25" s="48">
        <f>SUM(AD8:AD24)</f>
        <v>999960</v>
      </c>
      <c r="AE25" s="48">
        <f>SUM(AE8:AE24)</f>
        <v>22928</v>
      </c>
      <c r="AF25" s="45"/>
      <c r="AG25" s="48">
        <f>SUM(AG8:AG24)</f>
        <v>11810000</v>
      </c>
      <c r="AH25" s="48">
        <f>SUM(AH8:AH24)</f>
        <v>2073750</v>
      </c>
      <c r="AI25" s="48">
        <f>SUM(AI8:AI24)</f>
        <v>13883750</v>
      </c>
      <c r="AJ25" s="48">
        <f>SUM(AJ8:AJ24)</f>
        <v>1979976</v>
      </c>
      <c r="AK25" s="48">
        <f>SUM(AK8:AK24)</f>
        <v>591744</v>
      </c>
      <c r="AL25" s="45"/>
      <c r="AM25" s="48">
        <f>SUM(AM8:AM24)</f>
        <v>0</v>
      </c>
      <c r="AN25" s="48">
        <f>SUM(AN8:AN24)</f>
        <v>0</v>
      </c>
      <c r="AO25" s="48">
        <f>SUM(AO8:AO24)</f>
        <v>0</v>
      </c>
      <c r="AP25" s="48">
        <f>SUM(AP8:AP24)</f>
        <v>0</v>
      </c>
      <c r="AQ25" s="48">
        <f>SUM(AQ8:AQ24)</f>
        <v>0</v>
      </c>
      <c r="AR25" s="45"/>
      <c r="AS25" s="48" t="e">
        <f>SUM(AS8:AS24)</f>
        <v>#REF!</v>
      </c>
      <c r="AT25" s="48" t="e">
        <f>SUM(AT8:AT24)</f>
        <v>#REF!</v>
      </c>
      <c r="AU25" s="48" t="e">
        <f>SUM(AU8:AU24)</f>
        <v>#REF!</v>
      </c>
      <c r="AV25" s="48" t="e">
        <f>SUM(AV8:AV24)</f>
        <v>#REF!</v>
      </c>
      <c r="AW25" s="48" t="e">
        <f>SUM(AW8:AW24)</f>
        <v>#REF!</v>
      </c>
      <c r="AX25" s="45"/>
      <c r="AY25" s="48">
        <f>SUM(AY8:AY24)</f>
        <v>0</v>
      </c>
      <c r="AZ25" s="48">
        <f>SUM(AZ8:AZ24)</f>
        <v>0</v>
      </c>
      <c r="BA25" s="48">
        <f>SUM(BA8:BA24)</f>
        <v>0</v>
      </c>
      <c r="BB25" s="48">
        <f>SUM(BB8:BB24)</f>
        <v>0</v>
      </c>
      <c r="BC25" s="48">
        <f>SUM(BC8:BC24)</f>
        <v>0</v>
      </c>
      <c r="BD25" s="45"/>
      <c r="BE25" s="48">
        <f>SUM(BE8:BE24)</f>
        <v>0</v>
      </c>
      <c r="BF25" s="48">
        <f>SUM(BF8:BF24)</f>
        <v>0</v>
      </c>
      <c r="BG25" s="48">
        <f>SUM(BG8:BG24)</f>
        <v>0</v>
      </c>
      <c r="BH25" s="48">
        <f>SUM(BH8:BH24)</f>
        <v>0</v>
      </c>
      <c r="BI25" s="48">
        <f>SUM(BI8:BI24)</f>
        <v>0</v>
      </c>
      <c r="BJ25" s="45"/>
      <c r="BK25" s="48">
        <f>SUM(BK8:BK24)</f>
        <v>0</v>
      </c>
      <c r="BL25" s="48">
        <f>SUM(BL8:BL24)</f>
        <v>0</v>
      </c>
      <c r="BM25" s="48">
        <f>SUM(BM8:BM24)</f>
        <v>0</v>
      </c>
      <c r="BN25" s="48">
        <f>SUM(BN8:BN24)</f>
        <v>0</v>
      </c>
      <c r="BO25" s="48">
        <f>SUM(BO8:BO24)</f>
        <v>0</v>
      </c>
      <c r="BP25" s="45"/>
      <c r="BQ25" s="48">
        <f>SUM(BQ8:BQ24)</f>
        <v>0</v>
      </c>
      <c r="BR25" s="48">
        <f>SUM(BR8:BR24)</f>
        <v>0</v>
      </c>
      <c r="BS25" s="48">
        <f>SUM(BS8:BS24)</f>
        <v>0</v>
      </c>
      <c r="BT25" s="48">
        <f>SUM(BT8:BT24)</f>
        <v>0</v>
      </c>
      <c r="BU25" s="48">
        <f>SUM(BU8:BU24)</f>
        <v>0</v>
      </c>
      <c r="BV25" s="45"/>
      <c r="BW25" s="48">
        <f>SUM(BW8:BW24)</f>
        <v>0</v>
      </c>
      <c r="BX25" s="48">
        <f>SUM(BX8:BX24)</f>
        <v>0</v>
      </c>
      <c r="BY25" s="48">
        <f>SUM(BY8:BY24)</f>
        <v>0</v>
      </c>
      <c r="BZ25" s="48">
        <f>SUM(BZ8:BZ24)</f>
        <v>0</v>
      </c>
      <c r="CA25" s="48">
        <f>SUM(CA8:CA24)</f>
        <v>0</v>
      </c>
      <c r="CB25" s="45"/>
      <c r="CC25" s="48">
        <f>SUM(CC8:CC24)</f>
        <v>0</v>
      </c>
      <c r="CD25" s="48">
        <f>SUM(CD8:CD24)</f>
        <v>0</v>
      </c>
      <c r="CE25" s="48">
        <f>SUM(CE8:CE24)</f>
        <v>0</v>
      </c>
      <c r="CF25" s="48">
        <f>SUM(CF8:CF24)</f>
        <v>0</v>
      </c>
      <c r="CG25" s="48">
        <f>SUM(CG8:CG24)</f>
        <v>0</v>
      </c>
      <c r="CH25" s="45"/>
      <c r="CI25" s="48">
        <f>SUM(CI8:CI24)</f>
        <v>0</v>
      </c>
      <c r="CJ25" s="48">
        <f>SUM(CJ8:CJ24)</f>
        <v>0</v>
      </c>
      <c r="CK25" s="48">
        <f>SUM(CK8:CK24)</f>
        <v>0</v>
      </c>
      <c r="CL25" s="48">
        <f>SUM(CL8:CL24)</f>
        <v>0</v>
      </c>
      <c r="CM25" s="48">
        <f>SUM(CM8:CM24)</f>
        <v>0</v>
      </c>
      <c r="CN25" s="45"/>
      <c r="CO25" s="48">
        <f>SUM(CO8:CO24)</f>
        <v>0</v>
      </c>
      <c r="CP25" s="48">
        <f>SUM(CP8:CP24)</f>
        <v>0</v>
      </c>
      <c r="CQ25" s="48">
        <f>SUM(CQ8:CQ24)</f>
        <v>0</v>
      </c>
      <c r="CR25" s="48">
        <f>SUM(CR8:CR24)</f>
        <v>0</v>
      </c>
      <c r="CS25" s="48">
        <f>SUM(CS8:CS24)</f>
        <v>0</v>
      </c>
      <c r="CT25" s="45"/>
      <c r="CU25" s="48">
        <f>SUM(CU8:CU24)</f>
        <v>0</v>
      </c>
      <c r="CV25" s="48">
        <f>SUM(CV8:CV24)</f>
        <v>0</v>
      </c>
      <c r="CW25" s="48">
        <f>SUM(CW8:CW24)</f>
        <v>0</v>
      </c>
      <c r="CX25" s="48">
        <f>SUM(CX8:CX24)</f>
        <v>0</v>
      </c>
      <c r="CY25" s="48">
        <f>SUM(CY8:CY24)</f>
        <v>0</v>
      </c>
      <c r="CZ25" s="45"/>
      <c r="DA25" s="48">
        <f>SUM(DA8:DA24)</f>
        <v>0</v>
      </c>
      <c r="DB25" s="48">
        <f>SUM(DB8:DB24)</f>
        <v>0</v>
      </c>
      <c r="DC25" s="48">
        <f>SUM(DC8:DC24)</f>
        <v>0</v>
      </c>
      <c r="DD25" s="48">
        <f>SUM(DD8:DD24)</f>
        <v>0</v>
      </c>
      <c r="DE25" s="48">
        <f>SUM(DE8:DE24)</f>
        <v>0</v>
      </c>
      <c r="DF25" s="45"/>
      <c r="DG25" s="48">
        <f>SUM(DG8:DG24)</f>
        <v>0</v>
      </c>
      <c r="DH25" s="48">
        <f>SUM(DH8:DH24)</f>
        <v>0</v>
      </c>
      <c r="DI25" s="48">
        <f>SUM(DI8:DI24)</f>
        <v>0</v>
      </c>
      <c r="DJ25" s="48">
        <f>SUM(DJ8:DJ24)</f>
        <v>0</v>
      </c>
      <c r="DK25" s="48">
        <f>SUM(DK8:DK24)</f>
        <v>0</v>
      </c>
      <c r="DL25" s="45"/>
      <c r="DM25" s="48">
        <f>SUM(DM8:DM24)</f>
        <v>0</v>
      </c>
      <c r="DN25" s="48">
        <f>SUM(DN8:DN24)</f>
        <v>0</v>
      </c>
      <c r="DO25" s="48">
        <f>SUM(DO8:DO24)</f>
        <v>0</v>
      </c>
      <c r="DP25" s="48">
        <f>SUM(DP8:DP24)</f>
        <v>0</v>
      </c>
      <c r="DQ25" s="48">
        <f>SUM(DQ8:DQ24)</f>
        <v>0</v>
      </c>
      <c r="DR25" s="45"/>
      <c r="DS25" s="48">
        <f>SUM(DS8:DS24)</f>
        <v>0</v>
      </c>
      <c r="DT25" s="48">
        <f>SUM(DT8:DT24)</f>
        <v>0</v>
      </c>
      <c r="DU25" s="48">
        <f>SUM(DU8:DU24)</f>
        <v>0</v>
      </c>
      <c r="DV25" s="48">
        <f>SUM(DV8:DV24)</f>
        <v>0</v>
      </c>
      <c r="DW25" s="48">
        <f>SUM(DW8:DW24)</f>
        <v>0</v>
      </c>
      <c r="DX25" s="45"/>
      <c r="DY25" s="48">
        <f>SUM(DY8:DY24)</f>
        <v>0</v>
      </c>
      <c r="DZ25" s="48">
        <f>SUM(DZ8:DZ24)</f>
        <v>0</v>
      </c>
      <c r="EA25" s="48">
        <f>SUM(EA8:EA24)</f>
        <v>0</v>
      </c>
      <c r="EB25" s="48">
        <f>SUM(EB8:EB24)</f>
        <v>0</v>
      </c>
      <c r="EC25" s="48">
        <f>SUM(EC8:EC24)</f>
        <v>0</v>
      </c>
      <c r="ED25" s="45"/>
      <c r="EE25" s="48">
        <f>SUM(EE8:EE24)</f>
        <v>0</v>
      </c>
      <c r="EF25" s="48">
        <f>SUM(EF8:EF24)</f>
        <v>0</v>
      </c>
      <c r="EG25" s="48">
        <f>SUM(EG8:EG24)</f>
        <v>0</v>
      </c>
      <c r="EH25" s="48">
        <f>SUM(EH8:EH24)</f>
        <v>0</v>
      </c>
      <c r="EI25" s="48">
        <f>SUM(EI8:EI24)</f>
        <v>0</v>
      </c>
      <c r="EJ25" s="45"/>
      <c r="EK25" s="48">
        <f>SUM(EK8:EK24)</f>
        <v>0</v>
      </c>
      <c r="EL25" s="48">
        <f>SUM(EL8:EL24)</f>
        <v>0</v>
      </c>
      <c r="EM25" s="48">
        <f>SUM(EM8:EM24)</f>
        <v>0</v>
      </c>
      <c r="EN25" s="48">
        <f>SUM(EN8:EN24)</f>
        <v>0</v>
      </c>
      <c r="EO25" s="48">
        <f>SUM(EO8:EO24)</f>
        <v>0</v>
      </c>
      <c r="EP25" s="45"/>
      <c r="EQ25" s="48">
        <f>SUM(EQ8:EQ24)</f>
        <v>0</v>
      </c>
      <c r="ER25" s="48">
        <f>SUM(ER8:ER24)</f>
        <v>0</v>
      </c>
      <c r="ES25" s="48">
        <f>SUM(ES8:ES24)</f>
        <v>0</v>
      </c>
      <c r="ET25" s="48">
        <f>SUM(ET8:ET24)</f>
        <v>0</v>
      </c>
      <c r="EU25" s="48">
        <f>SUM(EU8:EU24)</f>
        <v>0</v>
      </c>
      <c r="EV25" s="47"/>
      <c r="EW25" s="48">
        <f>SUM(EW8:EW24)</f>
        <v>0</v>
      </c>
      <c r="EX25" s="48">
        <f>SUM(EX8:EX24)</f>
        <v>0</v>
      </c>
      <c r="EY25" s="48">
        <f>SUM(EY8:EY24)</f>
        <v>0</v>
      </c>
      <c r="EZ25" s="48">
        <f>SUM(EZ8:EZ24)</f>
        <v>0</v>
      </c>
      <c r="FA25" s="48">
        <f>SUM(FA8:FA24)</f>
        <v>0</v>
      </c>
      <c r="FB25" s="45"/>
      <c r="FC25" s="48">
        <f>SUM(FC8:FC24)</f>
        <v>0</v>
      </c>
      <c r="FD25" s="48">
        <f>SUM(FD8:FD24)</f>
        <v>0</v>
      </c>
      <c r="FE25" s="48">
        <f>SUM(FE8:FE24)</f>
        <v>0</v>
      </c>
      <c r="FF25" s="48">
        <f>SUM(FF8:FF24)</f>
        <v>0</v>
      </c>
      <c r="FG25" s="48">
        <f>SUM(FG8:FG24)</f>
        <v>0</v>
      </c>
      <c r="FH25" s="45"/>
      <c r="FI25" s="48">
        <f>SUM(FI8:FI24)</f>
        <v>0</v>
      </c>
      <c r="FJ25" s="48">
        <f>SUM(FJ8:FJ24)</f>
        <v>0</v>
      </c>
      <c r="FK25" s="48">
        <f>SUM(FK8:FK24)</f>
        <v>0</v>
      </c>
      <c r="FL25" s="48">
        <f>SUM(FL8:FL24)</f>
        <v>0</v>
      </c>
      <c r="FM25" s="48">
        <f>SUM(FM8:FM24)</f>
        <v>0</v>
      </c>
      <c r="FN25" s="45"/>
      <c r="FO25" s="48">
        <f>SUM(FO8:FO24)</f>
        <v>0</v>
      </c>
      <c r="FP25" s="48">
        <f>SUM(FP8:FP24)</f>
        <v>0</v>
      </c>
      <c r="FQ25" s="48">
        <f>SUM(FQ8:FQ24)</f>
        <v>0</v>
      </c>
      <c r="FR25" s="48">
        <f>SUM(FR8:FR24)</f>
        <v>0</v>
      </c>
      <c r="FS25" s="48">
        <f>SUM(FS8:FS24)</f>
        <v>0</v>
      </c>
      <c r="FT25" s="45"/>
    </row>
    <row r="26" spans="69:79" ht="13.5" thickTop="1">
      <c r="BQ26" s="14"/>
      <c r="BR26" s="14"/>
      <c r="BS26" s="14"/>
      <c r="BT26" s="14"/>
      <c r="BU26" s="14"/>
      <c r="BW26" s="3"/>
      <c r="BX26" s="3"/>
      <c r="BY26" s="3"/>
      <c r="BZ26" s="3"/>
      <c r="CA26" s="3"/>
    </row>
    <row r="27" spans="39:175" ht="12.75">
      <c r="AM27" s="14" t="e">
        <f>AS25+AY25</f>
        <v>#REF!</v>
      </c>
      <c r="AN27" s="14" t="e">
        <f>AT25+AZ25</f>
        <v>#REF!</v>
      </c>
      <c r="AO27" s="14" t="e">
        <f>AU25+BA25</f>
        <v>#REF!</v>
      </c>
      <c r="AP27" s="14" t="e">
        <f>AV25+BB25</f>
        <v>#REF!</v>
      </c>
      <c r="AQ27" s="14" t="e">
        <f>AW25+BC25</f>
        <v>#REF!</v>
      </c>
      <c r="AZ27" s="14"/>
      <c r="BQ27" s="14"/>
      <c r="BR27" s="14"/>
      <c r="BS27" s="14"/>
      <c r="BT27" s="14"/>
      <c r="BU27" s="14"/>
      <c r="BW27" s="3"/>
      <c r="BX27" s="3"/>
      <c r="BY27" s="3"/>
      <c r="BZ27" s="3"/>
      <c r="CA27" s="3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</row>
    <row r="28" spans="3:175" ht="12.75">
      <c r="C28" s="15">
        <f>U25+AA25+AG25+AM25</f>
        <v>22530000</v>
      </c>
      <c r="D28" s="15">
        <f>V25+AB25+AH25+AN25</f>
        <v>2794750</v>
      </c>
      <c r="E28" s="15">
        <f>W25+AC25+AI25+AO25</f>
        <v>25324750</v>
      </c>
      <c r="F28" s="15">
        <f>X25+AD25+AJ25+AP25</f>
        <v>3400310</v>
      </c>
      <c r="G28" s="15">
        <f>Y25+AE25+AK25-AQ25</f>
        <v>772490</v>
      </c>
      <c r="BQ28" s="14"/>
      <c r="BR28" s="14"/>
      <c r="BS28" s="14"/>
      <c r="BT28" s="14"/>
      <c r="BU28" s="14"/>
      <c r="BW28" s="3"/>
      <c r="BX28" s="3"/>
      <c r="BY28" s="3"/>
      <c r="BZ28" s="3"/>
      <c r="CA28" s="3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</row>
    <row r="29" spans="69:175" ht="12.75">
      <c r="BQ29" s="14"/>
      <c r="BR29" s="14"/>
      <c r="BS29" s="14"/>
      <c r="BT29" s="14"/>
      <c r="BU29" s="14"/>
      <c r="BW29" s="3"/>
      <c r="BX29" s="3"/>
      <c r="BY29" s="3"/>
      <c r="BZ29" s="3"/>
      <c r="CA29" s="3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</row>
    <row r="30" spans="69:175" ht="12.75">
      <c r="BQ30" s="14"/>
      <c r="BR30" s="14"/>
      <c r="BS30" s="14"/>
      <c r="BT30" s="14"/>
      <c r="BU30" s="14"/>
      <c r="BW30" s="3"/>
      <c r="BX30" s="3"/>
      <c r="BY30" s="3"/>
      <c r="BZ30" s="3"/>
      <c r="CA30" s="3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</row>
    <row r="31" spans="69:175" ht="12.75">
      <c r="BQ31" s="14"/>
      <c r="BR31" s="14"/>
      <c r="BS31" s="14"/>
      <c r="BT31" s="14"/>
      <c r="BU31" s="14"/>
      <c r="BW31" s="3"/>
      <c r="BX31" s="3"/>
      <c r="BY31" s="3"/>
      <c r="BZ31" s="3"/>
      <c r="CA31" s="3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</row>
    <row r="32" spans="69:175" ht="12.75">
      <c r="BQ32" s="14"/>
      <c r="BR32" s="14"/>
      <c r="BS32" s="14"/>
      <c r="BT32" s="14"/>
      <c r="BU32" s="14"/>
      <c r="BW32" s="3"/>
      <c r="BX32" s="3"/>
      <c r="BY32" s="3"/>
      <c r="BZ32" s="3"/>
      <c r="CA32" s="3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</row>
    <row r="33" spans="69:175" ht="12.75">
      <c r="BQ33" s="14"/>
      <c r="BR33" s="14"/>
      <c r="BS33" s="14"/>
      <c r="BT33" s="14"/>
      <c r="BU33" s="14"/>
      <c r="BW33" s="3"/>
      <c r="BX33" s="3"/>
      <c r="BY33" s="3"/>
      <c r="BZ33" s="3"/>
      <c r="CA33" s="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</row>
    <row r="34" spans="69:175" ht="12.75">
      <c r="BQ34" s="14"/>
      <c r="BR34" s="14"/>
      <c r="BS34" s="14"/>
      <c r="BT34" s="14"/>
      <c r="BU34" s="14"/>
      <c r="BW34" s="3"/>
      <c r="BX34" s="3"/>
      <c r="BY34" s="3"/>
      <c r="BZ34" s="3"/>
      <c r="CA34" s="3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</row>
    <row r="35" spans="69:175" ht="12.75">
      <c r="BQ35" s="14"/>
      <c r="BR35" s="14"/>
      <c r="BS35" s="14"/>
      <c r="BT35" s="14"/>
      <c r="BU35" s="14"/>
      <c r="BW35" s="3"/>
      <c r="BX35" s="3"/>
      <c r="BY35" s="3"/>
      <c r="BZ35" s="3"/>
      <c r="CA35" s="3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</row>
    <row r="36" spans="69:175" ht="12.75">
      <c r="BQ36" s="14"/>
      <c r="BR36" s="14"/>
      <c r="BS36" s="14"/>
      <c r="BT36" s="14"/>
      <c r="BU36" s="14"/>
      <c r="BW36" s="3"/>
      <c r="BX36" s="3"/>
      <c r="BY36" s="3"/>
      <c r="BZ36" s="3"/>
      <c r="CA36" s="3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</row>
    <row r="37" spans="69:175" ht="12.75">
      <c r="BQ37" s="14"/>
      <c r="BR37" s="14"/>
      <c r="BS37" s="14"/>
      <c r="BT37" s="14"/>
      <c r="BU37" s="14"/>
      <c r="BW37" s="3"/>
      <c r="BX37" s="3"/>
      <c r="BY37" s="3"/>
      <c r="BZ37" s="3"/>
      <c r="CA37" s="3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</row>
    <row r="38" spans="69:175" ht="12.75">
      <c r="BQ38" s="14"/>
      <c r="BR38" s="14"/>
      <c r="BS38" s="14"/>
      <c r="BT38" s="14"/>
      <c r="BU38" s="14"/>
      <c r="BW38" s="3"/>
      <c r="BX38" s="3"/>
      <c r="BY38" s="3"/>
      <c r="BZ38" s="3"/>
      <c r="CA38" s="3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</row>
    <row r="39" spans="1:17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BD39"/>
      <c r="BQ39" s="14"/>
      <c r="BR39" s="14"/>
      <c r="BS39" s="14"/>
      <c r="BT39" s="14"/>
      <c r="BU39" s="14"/>
      <c r="BW39" s="3"/>
      <c r="BX39" s="3"/>
      <c r="BY39" s="3"/>
      <c r="BZ39" s="3"/>
      <c r="CA39" s="3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</row>
    <row r="40" spans="1:17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BD40"/>
      <c r="BQ40" s="14"/>
      <c r="BR40" s="14"/>
      <c r="BS40" s="14"/>
      <c r="BT40" s="14"/>
      <c r="BU40" s="14"/>
      <c r="BW40" s="3"/>
      <c r="BX40" s="3"/>
      <c r="BY40" s="3"/>
      <c r="BZ40" s="3"/>
      <c r="CA40" s="3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</row>
    <row r="41" spans="1:17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BD41"/>
      <c r="BQ41" s="14"/>
      <c r="BR41" s="14"/>
      <c r="BS41" s="14"/>
      <c r="BT41" s="14"/>
      <c r="BU41" s="14"/>
      <c r="BW41" s="3"/>
      <c r="BX41" s="3"/>
      <c r="BY41" s="3"/>
      <c r="BZ41" s="3"/>
      <c r="CA41" s="3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</row>
    <row r="42" spans="1:17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BD42"/>
      <c r="BQ42" s="14"/>
      <c r="BR42" s="14"/>
      <c r="BS42" s="14"/>
      <c r="BT42" s="14"/>
      <c r="BU42" s="14"/>
      <c r="BW42" s="3"/>
      <c r="BX42" s="3"/>
      <c r="BY42" s="3"/>
      <c r="BZ42" s="3"/>
      <c r="CA42" s="3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</row>
    <row r="43" spans="1:17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BD43"/>
      <c r="BQ43" s="14"/>
      <c r="BR43" s="14"/>
      <c r="BS43" s="14"/>
      <c r="BT43" s="14"/>
      <c r="BU43" s="14"/>
      <c r="BW43" s="3"/>
      <c r="BX43" s="3"/>
      <c r="BY43" s="3"/>
      <c r="BZ43" s="3"/>
      <c r="CA43" s="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</row>
    <row r="44" spans="1:17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BD44"/>
      <c r="BQ44" s="14"/>
      <c r="BR44" s="14"/>
      <c r="BS44" s="14"/>
      <c r="BT44" s="14"/>
      <c r="BU44" s="14"/>
      <c r="BW44" s="3"/>
      <c r="BX44" s="3"/>
      <c r="BY44" s="3"/>
      <c r="BZ44" s="3"/>
      <c r="CA44" s="3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</row>
    <row r="45" spans="1:17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BD45"/>
      <c r="BQ45" s="14"/>
      <c r="BR45" s="14"/>
      <c r="BS45" s="14"/>
      <c r="BT45" s="14"/>
      <c r="BU45" s="14"/>
      <c r="BW45" s="3"/>
      <c r="BX45" s="3"/>
      <c r="BY45" s="3"/>
      <c r="BZ45" s="3"/>
      <c r="CA45" s="3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</row>
    <row r="46" spans="1:17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BD46"/>
      <c r="BQ46" s="14"/>
      <c r="BR46" s="14"/>
      <c r="BS46" s="14"/>
      <c r="BT46" s="14"/>
      <c r="BU46" s="14"/>
      <c r="BW46" s="3"/>
      <c r="BX46" s="3"/>
      <c r="BY46" s="3"/>
      <c r="BZ46" s="3"/>
      <c r="CA46" s="3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</row>
    <row r="47" spans="1:17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BD47"/>
      <c r="BQ47" s="14"/>
      <c r="BR47" s="14"/>
      <c r="BS47" s="14"/>
      <c r="BT47" s="14"/>
      <c r="BU47" s="14"/>
      <c r="BW47" s="3"/>
      <c r="BX47" s="3"/>
      <c r="BY47" s="3"/>
      <c r="BZ47" s="3"/>
      <c r="CA47" s="3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</row>
    <row r="48" spans="1:17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BD48"/>
      <c r="BQ48" s="14"/>
      <c r="BR48" s="14"/>
      <c r="BS48" s="14"/>
      <c r="BT48" s="14"/>
      <c r="BU48" s="14"/>
      <c r="BW48" s="3"/>
      <c r="BX48" s="3"/>
      <c r="BY48" s="3"/>
      <c r="BZ48" s="3"/>
      <c r="CA48" s="3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</row>
    <row r="49" spans="1:17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BD49"/>
      <c r="BQ49" s="14"/>
      <c r="BR49" s="14"/>
      <c r="BS49" s="14"/>
      <c r="BT49" s="14"/>
      <c r="BU49" s="14"/>
      <c r="BW49" s="3"/>
      <c r="BX49" s="3"/>
      <c r="BY49" s="3"/>
      <c r="BZ49" s="3"/>
      <c r="CA49" s="3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</row>
    <row r="50" spans="1:17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BD50"/>
      <c r="BQ50" s="14"/>
      <c r="BR50" s="14"/>
      <c r="BS50" s="14"/>
      <c r="BT50" s="14"/>
      <c r="BU50" s="14"/>
      <c r="BW50" s="3"/>
      <c r="BX50" s="3"/>
      <c r="BY50" s="3"/>
      <c r="BZ50" s="3"/>
      <c r="CA50" s="3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</row>
    <row r="51" spans="1:17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BD51"/>
      <c r="BQ51" s="14"/>
      <c r="BR51" s="14"/>
      <c r="BS51" s="14"/>
      <c r="BT51" s="14"/>
      <c r="BU51" s="14"/>
      <c r="BW51" s="3"/>
      <c r="BX51" s="3"/>
      <c r="BY51" s="3"/>
      <c r="BZ51" s="3"/>
      <c r="CA51" s="3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</row>
    <row r="52" spans="1:17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BD52"/>
      <c r="BQ52" s="14"/>
      <c r="BR52" s="14"/>
      <c r="BS52" s="14"/>
      <c r="BT52" s="14"/>
      <c r="BU52" s="14"/>
      <c r="BW52" s="3"/>
      <c r="BX52" s="3"/>
      <c r="BY52" s="3"/>
      <c r="BZ52" s="3"/>
      <c r="CA52" s="3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</row>
    <row r="53" spans="1:17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BD53"/>
      <c r="BQ53" s="14"/>
      <c r="BR53" s="14"/>
      <c r="BS53" s="14"/>
      <c r="BT53" s="14"/>
      <c r="BU53" s="14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</row>
    <row r="54" spans="1:17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BD54"/>
      <c r="BQ54" s="14"/>
      <c r="BR54" s="14"/>
      <c r="BS54" s="14"/>
      <c r="BT54" s="14"/>
      <c r="BU54" s="1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</row>
    <row r="55" spans="1:17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BD55"/>
      <c r="BQ55" s="14"/>
      <c r="BR55" s="14"/>
      <c r="BS55" s="14"/>
      <c r="BT55" s="14"/>
      <c r="BU55" s="14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</row>
    <row r="56" spans="1:17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BD56"/>
      <c r="BQ56" s="14"/>
      <c r="BR56" s="14"/>
      <c r="BS56" s="14"/>
      <c r="BT56" s="14"/>
      <c r="BU56" s="14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</row>
    <row r="57" spans="1:17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BD57"/>
      <c r="BQ57" s="14"/>
      <c r="BR57" s="14"/>
      <c r="BS57" s="14"/>
      <c r="BT57" s="14"/>
      <c r="BU57" s="14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</row>
    <row r="58" spans="1:17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BD58"/>
      <c r="BQ58" s="14"/>
      <c r="BR58" s="14"/>
      <c r="BS58" s="14"/>
      <c r="BT58" s="14"/>
      <c r="BU58" s="14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</row>
    <row r="59" spans="1:17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BD59"/>
      <c r="BQ59" s="14"/>
      <c r="BR59" s="14"/>
      <c r="BS59" s="14"/>
      <c r="BT59" s="14"/>
      <c r="BU59" s="14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</row>
    <row r="60" spans="1:17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BD60"/>
      <c r="BQ60" s="14"/>
      <c r="BR60" s="14"/>
      <c r="BS60" s="14"/>
      <c r="BT60" s="14"/>
      <c r="BU60" s="14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</row>
    <row r="61" spans="1:17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BD61"/>
      <c r="BQ61" s="14"/>
      <c r="BR61" s="14"/>
      <c r="BS61" s="14"/>
      <c r="BT61" s="14"/>
      <c r="BU61" s="14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</row>
    <row r="62" spans="1:175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BD62"/>
      <c r="BQ62" s="14"/>
      <c r="BR62" s="14"/>
      <c r="BS62" s="14"/>
      <c r="BT62" s="14"/>
      <c r="BU62" s="14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</row>
    <row r="63" spans="1:175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BD63"/>
      <c r="BQ63" s="14"/>
      <c r="BR63" s="14"/>
      <c r="BS63" s="14"/>
      <c r="BT63" s="14"/>
      <c r="BU63" s="14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</row>
    <row r="64" spans="1:175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BD64"/>
      <c r="BQ64" s="14"/>
      <c r="BR64" s="14"/>
      <c r="BS64" s="14"/>
      <c r="BT64" s="14"/>
      <c r="BU64" s="1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</row>
    <row r="65" spans="1:175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BD65"/>
      <c r="BQ65" s="14"/>
      <c r="BR65" s="14"/>
      <c r="BS65" s="14"/>
      <c r="BT65" s="14"/>
      <c r="BU65" s="14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</row>
  </sheetData>
  <sheetProtection/>
  <printOptions/>
  <pageMargins left="0.75" right="0.75" top="1" bottom="1" header="0.5" footer="0.5"/>
  <pageSetup orientation="landscape" scale="7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2018-01-24T18:28:13Z</cp:lastPrinted>
  <dcterms:created xsi:type="dcterms:W3CDTF">1998-02-23T20:58:01Z</dcterms:created>
  <dcterms:modified xsi:type="dcterms:W3CDTF">2018-01-24T18:30:10Z</dcterms:modified>
  <cp:category/>
  <cp:version/>
  <cp:contentType/>
  <cp:contentStatus/>
</cp:coreProperties>
</file>